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full_power_B2_1B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<sst xmlns="http://schemas.openxmlformats.org/spreadsheetml/2006/main" count="3" uniqueCount="3">
  <si>
    <t xml:space="preserve">Chan</t>
  </si>
  <si>
    <t xml:space="preserve">Timestamp</t>
  </si>
  <si>
    <t xml:space="preserve">RSSI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</si>
</sst>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276"/>
  <sheetViews>
    <sheetView windowProtection="false" showFormulas="false" showGridLines="true" showRowColHeaders="true" showZeros="true" rightToLeft="false" tabSelected="true" showOutlineSymbols="true" defaultGridColor="true" view="normal" topLeftCell="A56" colorId="64" zoomScale="100" zoomScaleNormal="100" zoomScalePageLayoutView="100" workbookViewId="0">
      <selection pane="topLeft" activeCell="C82" activeCellId="0" sqref="C82"/>
    </sheetView>
  </sheetViews>
  <sheetFormatPr defaultRowHeight="15"/>
  <cols>
    <col collapsed="false" hidden="false" max="1" min="1" style="0" width="8.57085020242915"/>
    <col collapsed="false" hidden="false" max="2" min="2" style="0" width="26.6720647773279"/>
    <col collapsed="false" hidden="false" max="3" min="3" style="0" width="21.6396761133603"/>
    <col collapsed="false" hidden="false" max="1025" min="4" style="0" width="8.57085020242915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5" hidden="false" customHeight="false" outlineLevel="0" collapsed="false">
      <c r="A2" s="0" t="n">
        <v>38</v>
      </c>
      <c r="B2" s="0" t="str">
        <f aca="false">" 5:32:14.716444"</f>
        <v> 5:32:14.716444</v>
      </c>
      <c r="C2" s="0" t="n">
        <v>-72</v>
      </c>
    </row>
    <row r="3" customFormat="false" ht="15" hidden="false" customHeight="false" outlineLevel="0" collapsed="false">
      <c r="A3" s="0" t="n">
        <v>39</v>
      </c>
      <c r="B3" s="0" t="str">
        <f aca="false">" 5:32:14.717470"</f>
        <v> 5:32:14.717470</v>
      </c>
      <c r="C3" s="0" t="n">
        <v>-78</v>
      </c>
    </row>
    <row r="4" customFormat="false" ht="15" hidden="false" customHeight="false" outlineLevel="0" collapsed="false">
      <c r="A4" s="0" t="n">
        <v>37</v>
      </c>
      <c r="B4" s="0" t="str">
        <f aca="false">" 5:32:15.075400"</f>
        <v> 5:32:15.075400</v>
      </c>
      <c r="C4" s="0" t="n">
        <v>-75</v>
      </c>
    </row>
    <row r="5" customFormat="false" ht="15" hidden="false" customHeight="false" outlineLevel="0" collapsed="false">
      <c r="A5" s="0" t="n">
        <v>38</v>
      </c>
      <c r="B5" s="0" t="str">
        <f aca="false">" 5:32:15.076428"</f>
        <v> 5:32:15.076428</v>
      </c>
      <c r="C5" s="0" t="n">
        <v>-73</v>
      </c>
    </row>
    <row r="6" customFormat="false" ht="15" hidden="false" customHeight="false" outlineLevel="0" collapsed="false">
      <c r="A6" s="0" t="n">
        <v>39</v>
      </c>
      <c r="B6" s="0" t="str">
        <f aca="false">" 5:32:15.077454"</f>
        <v> 5:32:15.077454</v>
      </c>
      <c r="C6" s="0" t="n">
        <v>-78</v>
      </c>
    </row>
    <row r="7" customFormat="false" ht="15" hidden="false" customHeight="false" outlineLevel="0" collapsed="false">
      <c r="A7" s="0" t="n">
        <v>37</v>
      </c>
      <c r="B7" s="0" t="str">
        <f aca="false">" 5:32:15.430259"</f>
        <v> 5:32:15.430259</v>
      </c>
      <c r="C7" s="0" t="n">
        <v>-76</v>
      </c>
    </row>
    <row r="8" customFormat="false" ht="15" hidden="false" customHeight="false" outlineLevel="0" collapsed="false">
      <c r="A8" s="0" t="n">
        <v>38</v>
      </c>
      <c r="B8" s="0" t="str">
        <f aca="false">" 5:32:15.431287"</f>
        <v> 5:32:15.431287</v>
      </c>
      <c r="C8" s="0" t="n">
        <v>-73</v>
      </c>
    </row>
    <row r="9" customFormat="false" ht="15" hidden="false" customHeight="false" outlineLevel="0" collapsed="false">
      <c r="A9" s="0" t="n">
        <v>39</v>
      </c>
      <c r="B9" s="0" t="str">
        <f aca="false">" 5:32:15.432313"</f>
        <v> 5:32:15.432313</v>
      </c>
      <c r="C9" s="0" t="n">
        <v>-78</v>
      </c>
    </row>
    <row r="10" customFormat="false" ht="15" hidden="false" customHeight="false" outlineLevel="0" collapsed="false">
      <c r="A10" s="0" t="n">
        <v>37</v>
      </c>
      <c r="B10" s="0" t="str">
        <f aca="false">" 5:32:15.789203"</f>
        <v> 5:32:15.789203</v>
      </c>
      <c r="C10" s="0" t="n">
        <v>-76</v>
      </c>
    </row>
    <row r="11" customFormat="false" ht="15" hidden="false" customHeight="false" outlineLevel="0" collapsed="false">
      <c r="A11" s="0" t="n">
        <v>38</v>
      </c>
      <c r="B11" s="0" t="str">
        <f aca="false">" 5:32:15.790230"</f>
        <v> 5:32:15.790230</v>
      </c>
      <c r="C11" s="0" t="n">
        <v>-72</v>
      </c>
    </row>
    <row r="12" customFormat="false" ht="15" hidden="false" customHeight="false" outlineLevel="0" collapsed="false">
      <c r="A12" s="0" t="n">
        <v>38</v>
      </c>
      <c r="B12" s="0" t="str">
        <f aca="false">" 5:32:15.790749"</f>
        <v> 5:32:15.790749</v>
      </c>
      <c r="C12" s="0" t="n">
        <v>-48</v>
      </c>
    </row>
    <row r="13" customFormat="false" ht="15" hidden="false" customHeight="false" outlineLevel="0" collapsed="false">
      <c r="A13" s="0" t="n">
        <v>38</v>
      </c>
      <c r="B13" s="0" t="str">
        <f aca="false">" 5:32:15.791075"</f>
        <v> 5:32:15.791075</v>
      </c>
      <c r="C13" s="0" t="n">
        <v>-72</v>
      </c>
    </row>
    <row r="14" customFormat="false" ht="15" hidden="false" customHeight="false" outlineLevel="0" collapsed="false">
      <c r="A14" s="0" t="n">
        <v>39</v>
      </c>
      <c r="B14" s="0" t="str">
        <f aca="false">" 5:32:15.791850"</f>
        <v> 5:32:15.791850</v>
      </c>
      <c r="C14" s="0" t="n">
        <v>-79</v>
      </c>
    </row>
    <row r="15" customFormat="false" ht="15" hidden="false" customHeight="false" outlineLevel="0" collapsed="false">
      <c r="A15" s="0" t="n">
        <v>38</v>
      </c>
      <c r="B15" s="0" t="str">
        <f aca="false">" 5:32:16.146631"</f>
        <v> 5:32:16.146631</v>
      </c>
      <c r="C15" s="0" t="n">
        <v>-72</v>
      </c>
    </row>
    <row r="16" customFormat="false" ht="15" hidden="false" customHeight="false" outlineLevel="0" collapsed="false">
      <c r="A16" s="0" t="n">
        <v>39</v>
      </c>
      <c r="B16" s="0" t="str">
        <f aca="false">" 5:32:16.147657"</f>
        <v> 5:32:16.147657</v>
      </c>
      <c r="C16" s="0" t="n">
        <v>-79</v>
      </c>
    </row>
    <row r="17" customFormat="false" ht="15" hidden="false" customHeight="false" outlineLevel="0" collapsed="false">
      <c r="A17" s="0" t="n">
        <v>37</v>
      </c>
      <c r="B17" s="0" t="str">
        <f aca="false">" 5:32:16.846024"</f>
        <v> 5:32:16.846024</v>
      </c>
      <c r="C17" s="0" t="n">
        <v>-75</v>
      </c>
    </row>
    <row r="18" customFormat="false" ht="15" hidden="false" customHeight="false" outlineLevel="0" collapsed="false">
      <c r="A18" s="0" t="n">
        <v>38</v>
      </c>
      <c r="B18" s="0" t="str">
        <f aca="false">" 5:32:16.847052"</f>
        <v> 5:32:16.847052</v>
      </c>
      <c r="C18" s="0" t="n">
        <v>-72</v>
      </c>
    </row>
    <row r="19" customFormat="false" ht="15" hidden="false" customHeight="false" outlineLevel="0" collapsed="false">
      <c r="A19" s="0" t="n">
        <v>39</v>
      </c>
      <c r="B19" s="0" t="str">
        <f aca="false">" 5:32:16.848077"</f>
        <v> 5:32:16.848077</v>
      </c>
      <c r="C19" s="0" t="n">
        <v>-78</v>
      </c>
    </row>
    <row r="20" customFormat="false" ht="15" hidden="false" customHeight="false" outlineLevel="0" collapsed="false">
      <c r="A20" s="0" t="n">
        <v>37</v>
      </c>
      <c r="B20" s="0" t="str">
        <f aca="false">" 5:32:17.197530"</f>
        <v> 5:32:17.197530</v>
      </c>
      <c r="C20" s="0" t="n">
        <v>-75</v>
      </c>
    </row>
    <row r="21" customFormat="false" ht="15" hidden="false" customHeight="false" outlineLevel="0" collapsed="false">
      <c r="A21" s="0" t="n">
        <v>38</v>
      </c>
      <c r="B21" s="0" t="str">
        <f aca="false">" 5:32:17.198558"</f>
        <v> 5:32:17.198558</v>
      </c>
      <c r="C21" s="0" t="n">
        <v>-72</v>
      </c>
    </row>
    <row r="22" customFormat="false" ht="15" hidden="false" customHeight="false" outlineLevel="0" collapsed="false">
      <c r="A22" s="0" t="n">
        <v>39</v>
      </c>
      <c r="B22" s="0" t="str">
        <f aca="false">" 5:32:17.199584"</f>
        <v> 5:32:17.199584</v>
      </c>
      <c r="C22" s="0" t="n">
        <v>-79</v>
      </c>
    </row>
    <row r="23" customFormat="false" ht="15" hidden="false" customHeight="false" outlineLevel="0" collapsed="false">
      <c r="A23" s="0" t="n">
        <v>37</v>
      </c>
      <c r="B23" s="0" t="str">
        <f aca="false">" 5:32:17.557045"</f>
        <v> 5:32:17.557045</v>
      </c>
      <c r="C23" s="0" t="n">
        <v>-76</v>
      </c>
    </row>
    <row r="24" customFormat="false" ht="15" hidden="false" customHeight="false" outlineLevel="0" collapsed="false">
      <c r="A24" s="0" t="n">
        <v>37</v>
      </c>
      <c r="B24" s="0" t="str">
        <f aca="false">" 5:32:17.907087"</f>
        <v> 5:32:17.907087</v>
      </c>
      <c r="C24" s="0" t="n">
        <v>-76</v>
      </c>
    </row>
    <row r="25" customFormat="false" ht="15" hidden="false" customHeight="false" outlineLevel="0" collapsed="false">
      <c r="A25" s="0" t="n">
        <v>39</v>
      </c>
      <c r="B25" s="0" t="str">
        <f aca="false">" 5:32:17.909140"</f>
        <v> 5:32:17.909140</v>
      </c>
      <c r="C25" s="0" t="n">
        <v>-79</v>
      </c>
    </row>
    <row r="26" customFormat="false" ht="15" hidden="false" customHeight="false" outlineLevel="0" collapsed="false">
      <c r="A26" s="0" t="n">
        <v>37</v>
      </c>
      <c r="B26" s="0" t="str">
        <f aca="false">" 5:32:18.260178"</f>
        <v> 5:32:18.260178</v>
      </c>
      <c r="C26" s="0" t="n">
        <v>-76</v>
      </c>
    </row>
    <row r="27" customFormat="false" ht="15" hidden="false" customHeight="false" outlineLevel="0" collapsed="false">
      <c r="A27" s="0" t="n">
        <v>38</v>
      </c>
      <c r="B27" s="0" t="str">
        <f aca="false">" 5:32:18.261206"</f>
        <v> 5:32:18.261206</v>
      </c>
      <c r="C27" s="0" t="n">
        <v>-72</v>
      </c>
    </row>
    <row r="28" customFormat="false" ht="15" hidden="false" customHeight="false" outlineLevel="0" collapsed="false">
      <c r="A28" s="0" t="n">
        <v>39</v>
      </c>
      <c r="B28" s="0" t="str">
        <f aca="false">" 5:32:18.262232"</f>
        <v> 5:32:18.262232</v>
      </c>
      <c r="C28" s="0" t="n">
        <v>-78</v>
      </c>
    </row>
    <row r="29" customFormat="false" ht="15" hidden="false" customHeight="false" outlineLevel="0" collapsed="false">
      <c r="A29" s="0" t="n">
        <v>37</v>
      </c>
      <c r="B29" s="0" t="str">
        <f aca="false">" 5:32:18.610949"</f>
        <v> 5:32:18.610949</v>
      </c>
      <c r="C29" s="0" t="n">
        <v>-75</v>
      </c>
    </row>
    <row r="30" customFormat="false" ht="15" hidden="false" customHeight="false" outlineLevel="0" collapsed="false">
      <c r="A30" s="0" t="n">
        <v>38</v>
      </c>
      <c r="B30" s="0" t="str">
        <f aca="false">" 5:32:18.611977"</f>
        <v> 5:32:18.611977</v>
      </c>
      <c r="C30" s="0" t="n">
        <v>-72</v>
      </c>
    </row>
    <row r="31" customFormat="false" ht="15" hidden="false" customHeight="false" outlineLevel="0" collapsed="false">
      <c r="A31" s="0" t="n">
        <v>39</v>
      </c>
      <c r="B31" s="0" t="str">
        <f aca="false">" 5:32:18.613003"</f>
        <v> 5:32:18.613003</v>
      </c>
      <c r="C31" s="0" t="n">
        <v>-79</v>
      </c>
    </row>
    <row r="32" customFormat="false" ht="15" hidden="false" customHeight="false" outlineLevel="0" collapsed="false">
      <c r="A32" s="0" t="n">
        <v>38</v>
      </c>
      <c r="B32" s="0" t="str">
        <f aca="false">" 5:32:18.970947"</f>
        <v> 5:32:18.970947</v>
      </c>
      <c r="C32" s="0" t="n">
        <v>-72</v>
      </c>
    </row>
    <row r="33" customFormat="false" ht="15" hidden="false" customHeight="false" outlineLevel="0" collapsed="false">
      <c r="A33" s="0" t="n">
        <v>39</v>
      </c>
      <c r="B33" s="0" t="str">
        <f aca="false">" 5:32:18.971973"</f>
        <v> 5:32:18.971973</v>
      </c>
      <c r="C33" s="0" t="n">
        <v>-78</v>
      </c>
    </row>
    <row r="34" customFormat="false" ht="15" hidden="false" customHeight="false" outlineLevel="0" collapsed="false">
      <c r="A34" s="0" t="n">
        <v>37</v>
      </c>
      <c r="B34" s="0" t="str">
        <f aca="false">" 5:32:19.320168"</f>
        <v> 5:32:19.320168</v>
      </c>
      <c r="C34" s="0" t="n">
        <v>-76</v>
      </c>
    </row>
    <row r="35" customFormat="false" ht="15" hidden="false" customHeight="false" outlineLevel="0" collapsed="false">
      <c r="A35" s="0" t="n">
        <v>37</v>
      </c>
      <c r="B35" s="0" t="str">
        <f aca="false">" 5:32:19.670714"</f>
        <v> 5:32:19.670714</v>
      </c>
      <c r="C35" s="0" t="n">
        <v>-75</v>
      </c>
    </row>
    <row r="36" customFormat="false" ht="15" hidden="false" customHeight="false" outlineLevel="0" collapsed="false">
      <c r="A36" s="0" t="n">
        <v>38</v>
      </c>
      <c r="B36" s="0" t="str">
        <f aca="false">" 5:32:19.671741"</f>
        <v> 5:32:19.671741</v>
      </c>
      <c r="C36" s="0" t="n">
        <v>-72</v>
      </c>
    </row>
    <row r="37" customFormat="false" ht="15" hidden="false" customHeight="false" outlineLevel="0" collapsed="false">
      <c r="A37" s="0" t="n">
        <v>39</v>
      </c>
      <c r="B37" s="0" t="str">
        <f aca="false">" 5:32:19.672767"</f>
        <v> 5:32:19.672767</v>
      </c>
      <c r="C37" s="0" t="n">
        <v>-78</v>
      </c>
    </row>
    <row r="38" customFormat="false" ht="15" hidden="false" customHeight="false" outlineLevel="0" collapsed="false">
      <c r="A38" s="0" t="n">
        <v>37</v>
      </c>
      <c r="B38" s="0" t="str">
        <f aca="false">" 5:32:20.024317"</f>
        <v> 5:32:20.024317</v>
      </c>
      <c r="C38" s="0" t="n">
        <v>-75</v>
      </c>
    </row>
    <row r="39" customFormat="false" ht="15" hidden="false" customHeight="false" outlineLevel="0" collapsed="false">
      <c r="A39" s="0" t="n">
        <v>38</v>
      </c>
      <c r="B39" s="0" t="str">
        <f aca="false">" 5:32:20.025344"</f>
        <v> 5:32:20.025344</v>
      </c>
      <c r="C39" s="0" t="n">
        <v>-72</v>
      </c>
    </row>
    <row r="40" customFormat="false" ht="15" hidden="false" customHeight="false" outlineLevel="0" collapsed="false">
      <c r="A40" s="0" t="n">
        <v>39</v>
      </c>
      <c r="B40" s="0" t="str">
        <f aca="false">" 5:32:20.026370"</f>
        <v> 5:32:20.026370</v>
      </c>
      <c r="C40" s="0" t="n">
        <v>-79</v>
      </c>
    </row>
    <row r="41" customFormat="false" ht="15" hidden="false" customHeight="false" outlineLevel="0" collapsed="false">
      <c r="A41" s="0" t="n">
        <v>37</v>
      </c>
      <c r="B41" s="0" t="str">
        <f aca="false">" 5:32:20.378624"</f>
        <v> 5:32:20.378624</v>
      </c>
      <c r="C41" s="0" t="n">
        <v>-75</v>
      </c>
    </row>
    <row r="42" customFormat="false" ht="15" hidden="false" customHeight="false" outlineLevel="0" collapsed="false">
      <c r="A42" s="0" t="n">
        <v>38</v>
      </c>
      <c r="B42" s="0" t="str">
        <f aca="false">" 5:32:20.379651"</f>
        <v> 5:32:20.379651</v>
      </c>
      <c r="C42" s="0" t="n">
        <v>-73</v>
      </c>
    </row>
    <row r="43" customFormat="false" ht="15" hidden="false" customHeight="false" outlineLevel="0" collapsed="false">
      <c r="A43" s="0" t="n">
        <v>39</v>
      </c>
      <c r="B43" s="0" t="str">
        <f aca="false">" 5:32:20.380677"</f>
        <v> 5:32:20.380677</v>
      </c>
      <c r="C43" s="0" t="n">
        <v>-78</v>
      </c>
    </row>
    <row r="44" customFormat="false" ht="15" hidden="false" customHeight="false" outlineLevel="0" collapsed="false">
      <c r="A44" s="0" t="n">
        <v>37</v>
      </c>
      <c r="B44" s="0" t="str">
        <f aca="false">" 5:32:20.731444"</f>
        <v> 5:32:20.731444</v>
      </c>
      <c r="C44" s="0" t="n">
        <v>-75</v>
      </c>
    </row>
    <row r="45" customFormat="false" ht="15" hidden="false" customHeight="false" outlineLevel="0" collapsed="false">
      <c r="A45" s="0" t="n">
        <v>38</v>
      </c>
      <c r="B45" s="0" t="str">
        <f aca="false">" 5:32:20.732472"</f>
        <v> 5:32:20.732472</v>
      </c>
      <c r="C45" s="0" t="n">
        <v>-72</v>
      </c>
    </row>
    <row r="46" customFormat="false" ht="15" hidden="false" customHeight="false" outlineLevel="0" collapsed="false">
      <c r="A46" s="0" t="n">
        <v>39</v>
      </c>
      <c r="B46" s="0" t="str">
        <f aca="false">" 5:32:20.733497"</f>
        <v> 5:32:20.733497</v>
      </c>
      <c r="C46" s="0" t="n">
        <v>-78</v>
      </c>
    </row>
    <row r="47" customFormat="false" ht="15" hidden="false" customHeight="false" outlineLevel="0" collapsed="false">
      <c r="A47" s="0" t="n">
        <v>37</v>
      </c>
      <c r="B47" s="0" t="str">
        <f aca="false">" 5:32:21.085254"</f>
        <v> 5:32:21.085254</v>
      </c>
      <c r="C47" s="0" t="n">
        <v>-75</v>
      </c>
    </row>
    <row r="48" customFormat="false" ht="15" hidden="false" customHeight="false" outlineLevel="0" collapsed="false">
      <c r="A48" s="0" t="n">
        <v>38</v>
      </c>
      <c r="B48" s="0" t="str">
        <f aca="false">" 5:32:21.086281"</f>
        <v> 5:32:21.086281</v>
      </c>
      <c r="C48" s="0" t="n">
        <v>-73</v>
      </c>
    </row>
    <row r="49" customFormat="false" ht="15" hidden="false" customHeight="false" outlineLevel="0" collapsed="false">
      <c r="A49" s="0" t="n">
        <v>39</v>
      </c>
      <c r="B49" s="0" t="str">
        <f aca="false">" 5:32:21.087307"</f>
        <v> 5:32:21.087307</v>
      </c>
      <c r="C49" s="0" t="n">
        <v>-79</v>
      </c>
    </row>
    <row r="50" customFormat="false" ht="15" hidden="false" customHeight="false" outlineLevel="0" collapsed="false">
      <c r="A50" s="0" t="n">
        <v>37</v>
      </c>
      <c r="B50" s="0" t="str">
        <f aca="false">" 5:32:21.438312"</f>
        <v> 5:32:21.438312</v>
      </c>
      <c r="C50" s="0" t="n">
        <v>-75</v>
      </c>
    </row>
    <row r="51" customFormat="false" ht="15" hidden="false" customHeight="false" outlineLevel="0" collapsed="false">
      <c r="A51" s="0" t="n">
        <v>38</v>
      </c>
      <c r="B51" s="0" t="str">
        <f aca="false">" 5:32:21.439339"</f>
        <v> 5:32:21.439339</v>
      </c>
      <c r="C51" s="0" t="n">
        <v>-72</v>
      </c>
    </row>
    <row r="52" customFormat="false" ht="15" hidden="false" customHeight="false" outlineLevel="0" collapsed="false">
      <c r="A52" s="0" t="n">
        <v>39</v>
      </c>
      <c r="B52" s="0" t="str">
        <f aca="false">" 5:32:21.440365"</f>
        <v> 5:32:21.440365</v>
      </c>
      <c r="C52" s="0" t="n">
        <v>-79</v>
      </c>
    </row>
    <row r="53" customFormat="false" ht="15" hidden="false" customHeight="false" outlineLevel="0" collapsed="false">
      <c r="A53" s="0" t="n">
        <v>37</v>
      </c>
      <c r="B53" s="0" t="str">
        <f aca="false">" 5:32:21.795740"</f>
        <v> 5:32:21.795740</v>
      </c>
      <c r="C53" s="0" t="n">
        <v>-75</v>
      </c>
    </row>
    <row r="54" customFormat="false" ht="15" hidden="false" customHeight="false" outlineLevel="0" collapsed="false">
      <c r="A54" s="0" t="n">
        <v>38</v>
      </c>
      <c r="B54" s="0" t="str">
        <f aca="false">" 5:32:21.796768"</f>
        <v> 5:32:21.796768</v>
      </c>
      <c r="C54" s="0" t="n">
        <v>-72</v>
      </c>
    </row>
    <row r="55" customFormat="false" ht="15" hidden="false" customHeight="false" outlineLevel="0" collapsed="false">
      <c r="A55" s="0" t="n">
        <v>39</v>
      </c>
      <c r="B55" s="0" t="str">
        <f aca="false">" 5:32:21.797794"</f>
        <v> 5:32:21.797794</v>
      </c>
      <c r="C55" s="0" t="n">
        <v>-78</v>
      </c>
    </row>
    <row r="56" customFormat="false" ht="15" hidden="false" customHeight="false" outlineLevel="0" collapsed="false">
      <c r="A56" s="0" t="n">
        <v>38</v>
      </c>
      <c r="B56" s="0" t="str">
        <f aca="false">" 5:32:22.151833"</f>
        <v> 5:32:22.151833</v>
      </c>
      <c r="C56" s="0" t="n">
        <v>-72</v>
      </c>
    </row>
    <row r="57" customFormat="false" ht="15" hidden="false" customHeight="false" outlineLevel="0" collapsed="false">
      <c r="A57" s="0" t="n">
        <v>39</v>
      </c>
      <c r="B57" s="0" t="str">
        <f aca="false">" 5:32:22.152859"</f>
        <v> 5:32:22.152859</v>
      </c>
      <c r="C57" s="0" t="n">
        <v>-79</v>
      </c>
    </row>
    <row r="58" customFormat="false" ht="15" hidden="false" customHeight="false" outlineLevel="0" collapsed="false">
      <c r="A58" s="0" t="n">
        <v>37</v>
      </c>
      <c r="B58" s="0" t="str">
        <f aca="false">" 5:32:22.504392"</f>
        <v> 5:32:22.504392</v>
      </c>
      <c r="C58" s="0" t="n">
        <v>-75</v>
      </c>
    </row>
    <row r="59" customFormat="false" ht="15" hidden="false" customHeight="false" outlineLevel="0" collapsed="false">
      <c r="A59" s="0" t="n">
        <v>38</v>
      </c>
      <c r="B59" s="0" t="str">
        <f aca="false">" 5:32:22.505419"</f>
        <v> 5:32:22.505419</v>
      </c>
      <c r="C59" s="0" t="n">
        <v>-72</v>
      </c>
    </row>
    <row r="60" customFormat="false" ht="15" hidden="false" customHeight="false" outlineLevel="0" collapsed="false">
      <c r="A60" s="0" t="n">
        <v>39</v>
      </c>
      <c r="B60" s="0" t="str">
        <f aca="false">" 5:32:22.506445"</f>
        <v> 5:32:22.506445</v>
      </c>
      <c r="C60" s="0" t="n">
        <v>-78</v>
      </c>
    </row>
    <row r="61" customFormat="false" ht="15" hidden="false" customHeight="false" outlineLevel="0" collapsed="false">
      <c r="A61" s="0" t="n">
        <v>37</v>
      </c>
      <c r="B61" s="0" t="str">
        <f aca="false">" 5:32:22.855169"</f>
        <v> 5:32:22.855169</v>
      </c>
      <c r="C61" s="0" t="n">
        <v>-76</v>
      </c>
    </row>
    <row r="62" customFormat="false" ht="15" hidden="false" customHeight="false" outlineLevel="0" collapsed="false">
      <c r="A62" s="0" t="n">
        <v>38</v>
      </c>
      <c r="B62" s="0" t="str">
        <f aca="false">" 5:32:22.856197"</f>
        <v> 5:32:22.856197</v>
      </c>
      <c r="C62" s="0" t="n">
        <v>-72</v>
      </c>
    </row>
    <row r="63" customFormat="false" ht="15" hidden="false" customHeight="false" outlineLevel="0" collapsed="false">
      <c r="A63" s="0" t="n">
        <v>39</v>
      </c>
      <c r="B63" s="0" t="str">
        <f aca="false">" 5:32:22.857223"</f>
        <v> 5:32:22.857223</v>
      </c>
      <c r="C63" s="0" t="n">
        <v>-79</v>
      </c>
    </row>
    <row r="64" customFormat="false" ht="15" hidden="false" customHeight="false" outlineLevel="0" collapsed="false">
      <c r="A64" s="0" t="n">
        <v>37</v>
      </c>
      <c r="B64" s="0" t="str">
        <f aca="false">" 5:32:23.207668"</f>
        <v> 5:32:23.207668</v>
      </c>
      <c r="C64" s="0" t="n">
        <v>-76</v>
      </c>
    </row>
    <row r="65" customFormat="false" ht="15" hidden="false" customHeight="false" outlineLevel="0" collapsed="false">
      <c r="A65" s="0" t="n">
        <v>38</v>
      </c>
      <c r="B65" s="0" t="str">
        <f aca="false">" 5:32:23.208695"</f>
        <v> 5:32:23.208695</v>
      </c>
      <c r="C65" s="0" t="n">
        <v>-72</v>
      </c>
    </row>
    <row r="66" customFormat="false" ht="15" hidden="false" customHeight="false" outlineLevel="0" collapsed="false">
      <c r="A66" s="0" t="n">
        <v>39</v>
      </c>
      <c r="B66" s="0" t="str">
        <f aca="false">" 5:32:23.209721"</f>
        <v> 5:32:23.209721</v>
      </c>
      <c r="C66" s="0" t="n">
        <v>-78</v>
      </c>
    </row>
    <row r="67" customFormat="false" ht="15" hidden="false" customHeight="false" outlineLevel="0" collapsed="false">
      <c r="A67" s="0" t="n">
        <v>37</v>
      </c>
      <c r="B67" s="0" t="str">
        <f aca="false">" 5:32:23.560470"</f>
        <v> 5:32:23.560470</v>
      </c>
      <c r="C67" s="0" t="n">
        <v>-76</v>
      </c>
    </row>
    <row r="68" customFormat="false" ht="15" hidden="false" customHeight="false" outlineLevel="0" collapsed="false">
      <c r="A68" s="0" t="n">
        <v>38</v>
      </c>
      <c r="B68" s="0" t="str">
        <f aca="false">" 5:32:23.919676"</f>
        <v> 5:32:23.919676</v>
      </c>
      <c r="C68" s="0" t="n">
        <v>-73</v>
      </c>
    </row>
    <row r="69" customFormat="false" ht="15" hidden="false" customHeight="false" outlineLevel="0" collapsed="false">
      <c r="A69" s="0" t="n">
        <v>39</v>
      </c>
      <c r="B69" s="0" t="str">
        <f aca="false">" 5:32:23.920702"</f>
        <v> 5:32:23.920702</v>
      </c>
      <c r="C69" s="0" t="n">
        <v>-78</v>
      </c>
    </row>
    <row r="70" customFormat="false" ht="15" hidden="false" customHeight="false" outlineLevel="0" collapsed="false">
      <c r="A70" s="0" t="n">
        <v>37</v>
      </c>
      <c r="B70" s="0" t="str">
        <f aca="false">" 5:32:24.271721"</f>
        <v> 5:32:24.271721</v>
      </c>
      <c r="C70" s="0" t="n">
        <v>-75</v>
      </c>
    </row>
    <row r="71" customFormat="false" ht="15" hidden="false" customHeight="false" outlineLevel="0" collapsed="false">
      <c r="A71" s="0" t="n">
        <v>38</v>
      </c>
      <c r="B71" s="0" t="str">
        <f aca="false">" 5:32:24.272748"</f>
        <v> 5:32:24.272748</v>
      </c>
      <c r="C71" s="0" t="n">
        <v>-72</v>
      </c>
    </row>
    <row r="72" customFormat="false" ht="15" hidden="false" customHeight="false" outlineLevel="0" collapsed="false">
      <c r="A72" s="0" t="n">
        <v>39</v>
      </c>
      <c r="B72" s="0" t="str">
        <f aca="false">" 5:32:24.273774"</f>
        <v> 5:32:24.273774</v>
      </c>
      <c r="C72" s="0" t="n">
        <v>-78</v>
      </c>
    </row>
    <row r="73" customFormat="false" ht="15" hidden="false" customHeight="false" outlineLevel="0" collapsed="false">
      <c r="A73" s="0" t="n">
        <v>37</v>
      </c>
      <c r="B73" s="0" t="str">
        <f aca="false">" 5:32:24.626607"</f>
        <v> 5:32:24.626607</v>
      </c>
      <c r="C73" s="0" t="n">
        <v>-76</v>
      </c>
    </row>
    <row r="74" customFormat="false" ht="15" hidden="false" customHeight="false" outlineLevel="0" collapsed="false">
      <c r="A74" s="0" t="n">
        <v>38</v>
      </c>
      <c r="B74" s="0" t="str">
        <f aca="false">" 5:32:24.627634"</f>
        <v> 5:32:24.627634</v>
      </c>
      <c r="C74" s="0" t="n">
        <v>-72</v>
      </c>
    </row>
    <row r="75" customFormat="false" ht="15" hidden="false" customHeight="false" outlineLevel="0" collapsed="false">
      <c r="A75" s="0" t="n">
        <v>39</v>
      </c>
      <c r="B75" s="0" t="str">
        <f aca="false">" 5:32:24.628660"</f>
        <v> 5:32:24.628660</v>
      </c>
      <c r="C75" s="0" t="n">
        <v>-79</v>
      </c>
    </row>
    <row r="76" customFormat="false" ht="15" hidden="false" customHeight="false" outlineLevel="0" collapsed="false">
      <c r="A76" s="0" t="n">
        <v>37</v>
      </c>
      <c r="B76" s="0" t="str">
        <f aca="false">" 5:32:24.976800"</f>
        <v> 5:32:24.976800</v>
      </c>
      <c r="C76" s="0" t="n">
        <v>-75</v>
      </c>
    </row>
    <row r="77" customFormat="false" ht="15" hidden="false" customHeight="false" outlineLevel="0" collapsed="false">
      <c r="A77" s="0" t="n">
        <v>39</v>
      </c>
      <c r="B77" s="0" t="str">
        <f aca="false">" 5:32:24.978853"</f>
        <v> 5:32:24.978853</v>
      </c>
      <c r="C77" s="0" t="n">
        <v>-78</v>
      </c>
    </row>
    <row r="78" customFormat="false" ht="15" hidden="false" customHeight="false" outlineLevel="0" collapsed="false">
      <c r="A78" s="0" t="n">
        <v>38</v>
      </c>
      <c r="B78" s="0" t="str">
        <f aca="false">" 5:32:25.333717"</f>
        <v> 5:32:25.333717</v>
      </c>
      <c r="C78" s="0" t="n">
        <v>-72</v>
      </c>
    </row>
    <row r="79" customFormat="false" ht="15" hidden="false" customHeight="false" outlineLevel="0" collapsed="false">
      <c r="A79" s="0" t="n">
        <v>39</v>
      </c>
      <c r="B79" s="0" t="str">
        <f aca="false">" 5:32:25.334743"</f>
        <v> 5:32:25.334743</v>
      </c>
      <c r="C79" s="0" t="n">
        <v>-79</v>
      </c>
    </row>
    <row r="80" customFormat="false" ht="15" hidden="false" customHeight="false" outlineLevel="0" collapsed="false">
      <c r="A80" s="0" t="n">
        <v>39</v>
      </c>
      <c r="B80" s="0" t="str">
        <f aca="false">" 5:32:25.685746"</f>
        <v> 5:32:25.685746</v>
      </c>
      <c r="C80" s="0" t="n">
        <v>-78</v>
      </c>
    </row>
    <row r="81" customFormat="false" ht="15" hidden="false" customHeight="false" outlineLevel="0" collapsed="false">
      <c r="A81" s="0" t="n">
        <v>37</v>
      </c>
      <c r="B81" s="0" t="str">
        <f aca="false">" 5:32:26.039810"</f>
        <v> 5:32:26.039810</v>
      </c>
      <c r="C81" s="0" t="n">
        <v>-75</v>
      </c>
    </row>
    <row r="82" customFormat="false" ht="15" hidden="false" customHeight="false" outlineLevel="0" collapsed="false">
      <c r="A82" s="0" t="n">
        <v>38</v>
      </c>
      <c r="B82" s="0" t="str">
        <f aca="false">" 5:32:26.040837"</f>
        <v> 5:32:26.040837</v>
      </c>
      <c r="C82" s="0" t="n">
        <v>-72</v>
      </c>
    </row>
    <row r="83" customFormat="false" ht="15" hidden="false" customHeight="false" outlineLevel="0" collapsed="false">
      <c r="A83" s="0" t="n">
        <v>39</v>
      </c>
      <c r="B83" s="0" t="str">
        <f aca="false">" 5:32:26.394695"</f>
        <v> 5:32:26.394695</v>
      </c>
      <c r="C83" s="0" t="n">
        <v>-78</v>
      </c>
    </row>
    <row r="84" customFormat="false" ht="15" hidden="false" customHeight="false" outlineLevel="0" collapsed="false">
      <c r="A84" s="0" t="n">
        <v>37</v>
      </c>
      <c r="B84" s="0" t="str">
        <f aca="false">" 5:32:26.748292"</f>
        <v> 5:32:26.748292</v>
      </c>
      <c r="C84" s="0" t="n">
        <v>-75</v>
      </c>
    </row>
    <row r="85" customFormat="false" ht="15" hidden="false" customHeight="false" outlineLevel="0" collapsed="false">
      <c r="A85" s="0" t="n">
        <v>38</v>
      </c>
      <c r="B85" s="0" t="str">
        <f aca="false">" 5:32:26.749320"</f>
        <v> 5:32:26.749320</v>
      </c>
      <c r="C85" s="0" t="n">
        <v>-71</v>
      </c>
    </row>
    <row r="86" customFormat="false" ht="15" hidden="false" customHeight="false" outlineLevel="0" collapsed="false">
      <c r="A86" s="0" t="n">
        <v>37</v>
      </c>
      <c r="B86" s="0" t="str">
        <f aca="false">" 5:32:27.102389"</f>
        <v> 5:32:27.102389</v>
      </c>
      <c r="C86" s="0" t="n">
        <v>-76</v>
      </c>
    </row>
    <row r="87" customFormat="false" ht="15" hidden="false" customHeight="false" outlineLevel="0" collapsed="false">
      <c r="A87" s="0" t="n">
        <v>38</v>
      </c>
      <c r="B87" s="0" t="str">
        <f aca="false">" 5:32:27.103416"</f>
        <v> 5:32:27.103416</v>
      </c>
      <c r="C87" s="0" t="n">
        <v>-73</v>
      </c>
    </row>
    <row r="88" customFormat="false" ht="15" hidden="false" customHeight="false" outlineLevel="0" collapsed="false">
      <c r="A88" s="0" t="n">
        <v>39</v>
      </c>
      <c r="B88" s="0" t="str">
        <f aca="false">" 5:32:27.104442"</f>
        <v> 5:32:27.104442</v>
      </c>
      <c r="C88" s="0" t="n">
        <v>-78</v>
      </c>
    </row>
    <row r="89" customFormat="false" ht="15" hidden="false" customHeight="false" outlineLevel="0" collapsed="false">
      <c r="A89" s="0" t="n">
        <v>37</v>
      </c>
      <c r="B89" s="0" t="str">
        <f aca="false">" 5:32:27.811632"</f>
        <v> 5:32:27.811632</v>
      </c>
      <c r="C89" s="0" t="n">
        <v>-76</v>
      </c>
    </row>
    <row r="90" customFormat="false" ht="15" hidden="false" customHeight="false" outlineLevel="0" collapsed="false">
      <c r="A90" s="0" t="n">
        <v>39</v>
      </c>
      <c r="B90" s="0" t="str">
        <f aca="false">" 5:32:27.813685"</f>
        <v> 5:32:27.813685</v>
      </c>
      <c r="C90" s="0" t="n">
        <v>-79</v>
      </c>
    </row>
    <row r="91" customFormat="false" ht="15" hidden="false" customHeight="false" outlineLevel="0" collapsed="false">
      <c r="A91" s="0" t="n">
        <v>37</v>
      </c>
      <c r="B91" s="0" t="str">
        <f aca="false">" 5:32:28.170065"</f>
        <v> 5:32:28.170065</v>
      </c>
      <c r="C91" s="0" t="n">
        <v>-76</v>
      </c>
    </row>
    <row r="92" customFormat="false" ht="15" hidden="false" customHeight="false" outlineLevel="0" collapsed="false">
      <c r="A92" s="0" t="n">
        <v>38</v>
      </c>
      <c r="B92" s="0" t="str">
        <f aca="false">" 5:32:28.171092"</f>
        <v> 5:32:28.171092</v>
      </c>
      <c r="C92" s="0" t="n">
        <v>-72</v>
      </c>
    </row>
    <row r="93" customFormat="false" ht="15" hidden="false" customHeight="false" outlineLevel="0" collapsed="false">
      <c r="A93" s="0" t="n">
        <v>39</v>
      </c>
      <c r="B93" s="0" t="str">
        <f aca="false">" 5:32:28.172118"</f>
        <v> 5:32:28.172118</v>
      </c>
      <c r="C93" s="0" t="n">
        <v>-78</v>
      </c>
    </row>
    <row r="94" customFormat="false" ht="15" hidden="false" customHeight="false" outlineLevel="0" collapsed="false">
      <c r="A94" s="0" t="n">
        <v>39</v>
      </c>
      <c r="B94" s="0" t="str">
        <f aca="false">" 5:32:28.525454"</f>
        <v> 5:32:28.525454</v>
      </c>
      <c r="C94" s="0" t="n">
        <v>-78</v>
      </c>
    </row>
    <row r="95" customFormat="false" ht="15" hidden="false" customHeight="false" outlineLevel="0" collapsed="false">
      <c r="A95" s="0" t="n">
        <v>38</v>
      </c>
      <c r="B95" s="0" t="str">
        <f aca="false">" 5:32:28.884376"</f>
        <v> 5:32:28.884376</v>
      </c>
      <c r="C95" s="0" t="n">
        <v>-72</v>
      </c>
    </row>
    <row r="96" customFormat="false" ht="15" hidden="false" customHeight="false" outlineLevel="0" collapsed="false">
      <c r="A96" s="0" t="n">
        <v>39</v>
      </c>
      <c r="B96" s="0" t="str">
        <f aca="false">" 5:32:28.885402"</f>
        <v> 5:32:28.885402</v>
      </c>
      <c r="C96" s="0" t="n">
        <v>-79</v>
      </c>
    </row>
    <row r="97" customFormat="false" ht="15" hidden="false" customHeight="false" outlineLevel="0" collapsed="false">
      <c r="A97" s="0" t="n">
        <v>39</v>
      </c>
      <c r="B97" s="0" t="str">
        <f aca="false">" 5:32:29.600306"</f>
        <v> 5:32:29.600306</v>
      </c>
      <c r="C97" s="0" t="n">
        <v>-78</v>
      </c>
    </row>
    <row r="98" customFormat="false" ht="15" hidden="false" customHeight="false" outlineLevel="0" collapsed="false">
      <c r="A98" s="0" t="n">
        <v>37</v>
      </c>
      <c r="B98" s="0" t="str">
        <f aca="false">" 5:32:29.953156"</f>
        <v> 5:32:29.953156</v>
      </c>
      <c r="C98" s="0" t="n">
        <v>-76</v>
      </c>
    </row>
    <row r="99" customFormat="false" ht="15" hidden="false" customHeight="false" outlineLevel="0" collapsed="false">
      <c r="A99" s="0" t="n">
        <v>38</v>
      </c>
      <c r="B99" s="0" t="str">
        <f aca="false">" 5:32:29.954183"</f>
        <v> 5:32:29.954183</v>
      </c>
      <c r="C99" s="0" t="n">
        <v>-72</v>
      </c>
    </row>
    <row r="100" customFormat="false" ht="15" hidden="false" customHeight="false" outlineLevel="0" collapsed="false">
      <c r="A100" s="0" t="n">
        <v>37</v>
      </c>
      <c r="B100" s="0" t="str">
        <f aca="false">" 5:32:30.309810"</f>
        <v> 5:32:30.309810</v>
      </c>
      <c r="C100" s="0" t="n">
        <v>-75</v>
      </c>
    </row>
    <row r="101" customFormat="false" ht="15" hidden="false" customHeight="false" outlineLevel="0" collapsed="false">
      <c r="A101" s="0" t="n">
        <v>38</v>
      </c>
      <c r="B101" s="0" t="str">
        <f aca="false">" 5:32:30.665923"</f>
        <v> 5:32:30.665923</v>
      </c>
      <c r="C101" s="0" t="n">
        <v>-72</v>
      </c>
    </row>
    <row r="102" customFormat="false" ht="15" hidden="false" customHeight="false" outlineLevel="0" collapsed="false">
      <c r="A102" s="0" t="n">
        <v>37</v>
      </c>
      <c r="B102" s="0" t="str">
        <f aca="false">" 5:32:31.019280"</f>
        <v> 5:32:31.019280</v>
      </c>
      <c r="C102" s="0" t="n">
        <v>-75</v>
      </c>
    </row>
    <row r="103" customFormat="false" ht="15" hidden="false" customHeight="false" outlineLevel="0" collapsed="false">
      <c r="A103" s="0" t="n">
        <v>38</v>
      </c>
      <c r="B103" s="0" t="str">
        <f aca="false">" 5:32:31.020308"</f>
        <v> 5:32:31.020308</v>
      </c>
      <c r="C103" s="0" t="n">
        <v>-72</v>
      </c>
    </row>
    <row r="104" customFormat="false" ht="15" hidden="false" customHeight="false" outlineLevel="0" collapsed="false">
      <c r="A104" s="0" t="n">
        <v>39</v>
      </c>
      <c r="B104" s="0" t="str">
        <f aca="false">" 5:32:31.021334"</f>
        <v> 5:32:31.021334</v>
      </c>
      <c r="C104" s="0" t="n">
        <v>-79</v>
      </c>
    </row>
    <row r="105" customFormat="false" ht="15" hidden="false" customHeight="false" outlineLevel="0" collapsed="false">
      <c r="A105" s="0" t="n">
        <v>37</v>
      </c>
      <c r="B105" s="0" t="str">
        <f aca="false">" 5:32:31.371810"</f>
        <v> 5:32:31.371810</v>
      </c>
      <c r="C105" s="0" t="n">
        <v>-76</v>
      </c>
    </row>
    <row r="106" customFormat="false" ht="15" hidden="false" customHeight="false" outlineLevel="0" collapsed="false">
      <c r="A106" s="0" t="n">
        <v>38</v>
      </c>
      <c r="B106" s="0" t="str">
        <f aca="false">" 5:32:31.372838"</f>
        <v> 5:32:31.372838</v>
      </c>
      <c r="C106" s="0" t="n">
        <v>-72</v>
      </c>
    </row>
    <row r="107" customFormat="false" ht="15" hidden="false" customHeight="false" outlineLevel="0" collapsed="false">
      <c r="A107" s="0" t="n">
        <v>39</v>
      </c>
      <c r="B107" s="0" t="str">
        <f aca="false">" 5:32:31.373864"</f>
        <v> 5:32:31.373864</v>
      </c>
      <c r="C107" s="0" t="n">
        <v>-79</v>
      </c>
    </row>
    <row r="108" customFormat="false" ht="15" hidden="false" customHeight="false" outlineLevel="0" collapsed="false">
      <c r="A108" s="0" t="n">
        <v>37</v>
      </c>
      <c r="B108" s="0" t="str">
        <f aca="false">" 5:32:31.725860"</f>
        <v> 5:32:31.725860</v>
      </c>
      <c r="C108" s="0" t="n">
        <v>-76</v>
      </c>
    </row>
    <row r="109" customFormat="false" ht="15" hidden="false" customHeight="false" outlineLevel="0" collapsed="false">
      <c r="A109" s="0" t="n">
        <v>37</v>
      </c>
      <c r="B109" s="0" t="str">
        <f aca="false">" 5:32:32.083271"</f>
        <v> 5:32:32.083271</v>
      </c>
      <c r="C109" s="0" t="n">
        <v>-75</v>
      </c>
    </row>
    <row r="110" customFormat="false" ht="15" hidden="false" customHeight="false" outlineLevel="0" collapsed="false">
      <c r="A110" s="0" t="n">
        <v>38</v>
      </c>
      <c r="B110" s="0" t="str">
        <f aca="false">" 5:32:32.084299"</f>
        <v> 5:32:32.084299</v>
      </c>
      <c r="C110" s="0" t="n">
        <v>-72</v>
      </c>
    </row>
    <row r="111" customFormat="false" ht="15" hidden="false" customHeight="false" outlineLevel="0" collapsed="false">
      <c r="A111" s="0" t="n">
        <v>39</v>
      </c>
      <c r="B111" s="0" t="str">
        <f aca="false">" 5:32:32.085325"</f>
        <v> 5:32:32.085325</v>
      </c>
      <c r="C111" s="0" t="n">
        <v>-79</v>
      </c>
    </row>
    <row r="112" customFormat="false" ht="15" hidden="false" customHeight="false" outlineLevel="0" collapsed="false">
      <c r="A112" s="0" t="n">
        <v>38</v>
      </c>
      <c r="B112" s="0" t="str">
        <f aca="false">" 5:32:32.438959"</f>
        <v> 5:32:32.438959</v>
      </c>
      <c r="C112" s="0" t="n">
        <v>-72</v>
      </c>
    </row>
    <row r="113" customFormat="false" ht="15" hidden="false" customHeight="false" outlineLevel="0" collapsed="false">
      <c r="A113" s="0" t="n">
        <v>39</v>
      </c>
      <c r="B113" s="0" t="str">
        <f aca="false">" 5:32:32.439985"</f>
        <v> 5:32:32.439985</v>
      </c>
      <c r="C113" s="0" t="n">
        <v>-78</v>
      </c>
    </row>
    <row r="114" customFormat="false" ht="15" hidden="false" customHeight="false" outlineLevel="0" collapsed="false">
      <c r="A114" s="0" t="n">
        <v>38</v>
      </c>
      <c r="B114" s="0" t="str">
        <f aca="false">" 5:32:32.793101"</f>
        <v> 5:32:32.793101</v>
      </c>
      <c r="C114" s="0" t="n">
        <v>-72</v>
      </c>
    </row>
    <row r="115" customFormat="false" ht="15" hidden="false" customHeight="false" outlineLevel="0" collapsed="false">
      <c r="A115" s="0" t="n">
        <v>39</v>
      </c>
      <c r="B115" s="0" t="str">
        <f aca="false">" 5:32:32.794127"</f>
        <v> 5:32:32.794127</v>
      </c>
      <c r="C115" s="0" t="n">
        <v>-79</v>
      </c>
    </row>
    <row r="116" customFormat="false" ht="15" hidden="false" customHeight="false" outlineLevel="0" collapsed="false">
      <c r="A116" s="0" t="n">
        <v>39</v>
      </c>
      <c r="B116" s="0" t="str">
        <f aca="false">" 5:32:33.151804"</f>
        <v> 5:32:33.151804</v>
      </c>
      <c r="C116" s="0" t="n">
        <v>-79</v>
      </c>
    </row>
    <row r="117" customFormat="false" ht="15" hidden="false" customHeight="false" outlineLevel="0" collapsed="false">
      <c r="A117" s="0" t="n">
        <v>37</v>
      </c>
      <c r="B117" s="0" t="str">
        <f aca="false">" 5:32:33.506625"</f>
        <v> 5:32:33.506625</v>
      </c>
      <c r="C117" s="0" t="n">
        <v>-75</v>
      </c>
    </row>
    <row r="118" customFormat="false" ht="15" hidden="false" customHeight="false" outlineLevel="0" collapsed="false">
      <c r="A118" s="0" t="n">
        <v>38</v>
      </c>
      <c r="B118" s="0" t="str">
        <f aca="false">" 5:32:33.507652"</f>
        <v> 5:32:33.507652</v>
      </c>
      <c r="C118" s="0" t="n">
        <v>-72</v>
      </c>
    </row>
    <row r="119" customFormat="false" ht="15" hidden="false" customHeight="false" outlineLevel="0" collapsed="false">
      <c r="A119" s="0" t="n">
        <v>39</v>
      </c>
      <c r="B119" s="0" t="str">
        <f aca="false">" 5:32:33.508678"</f>
        <v> 5:32:33.508678</v>
      </c>
      <c r="C119" s="0" t="n">
        <v>-78</v>
      </c>
    </row>
    <row r="120" customFormat="false" ht="15" hidden="false" customHeight="false" outlineLevel="0" collapsed="false">
      <c r="A120" s="0" t="n">
        <v>37</v>
      </c>
      <c r="B120" s="0" t="str">
        <f aca="false">" 5:32:33.864527"</f>
        <v> 5:32:33.864527</v>
      </c>
      <c r="C120" s="0" t="n">
        <v>-75</v>
      </c>
    </row>
    <row r="121" customFormat="false" ht="15" hidden="false" customHeight="false" outlineLevel="0" collapsed="false">
      <c r="A121" s="0" t="n">
        <v>38</v>
      </c>
      <c r="B121" s="0" t="str">
        <f aca="false">" 5:32:33.865555"</f>
        <v> 5:32:33.865555</v>
      </c>
      <c r="C121" s="0" t="n">
        <v>-72</v>
      </c>
    </row>
    <row r="122" customFormat="false" ht="15" hidden="false" customHeight="false" outlineLevel="0" collapsed="false">
      <c r="A122" s="0" t="n">
        <v>39</v>
      </c>
      <c r="B122" s="0" t="str">
        <f aca="false">" 5:32:33.866581"</f>
        <v> 5:32:33.866581</v>
      </c>
      <c r="C122" s="0" t="n">
        <v>-78</v>
      </c>
    </row>
    <row r="123" customFormat="false" ht="15" hidden="false" customHeight="false" outlineLevel="0" collapsed="false">
      <c r="A123" s="0" t="n">
        <v>37</v>
      </c>
      <c r="B123" s="0" t="str">
        <f aca="false">" 5:32:34.216831"</f>
        <v> 5:32:34.216831</v>
      </c>
      <c r="C123" s="0" t="n">
        <v>-75</v>
      </c>
    </row>
    <row r="124" customFormat="false" ht="15" hidden="false" customHeight="false" outlineLevel="0" collapsed="false">
      <c r="A124" s="0" t="n">
        <v>38</v>
      </c>
      <c r="B124" s="0" t="str">
        <f aca="false">" 5:32:34.217859"</f>
        <v> 5:32:34.217859</v>
      </c>
      <c r="C124" s="0" t="n">
        <v>-72</v>
      </c>
    </row>
    <row r="125" customFormat="false" ht="15" hidden="false" customHeight="false" outlineLevel="0" collapsed="false">
      <c r="A125" s="0" t="n">
        <v>39</v>
      </c>
      <c r="B125" s="0" t="str">
        <f aca="false">" 5:32:34.218885"</f>
        <v> 5:32:34.218885</v>
      </c>
      <c r="C125" s="0" t="n">
        <v>-78</v>
      </c>
    </row>
    <row r="126" customFormat="false" ht="15" hidden="false" customHeight="false" outlineLevel="0" collapsed="false">
      <c r="A126" s="0" t="n">
        <v>38</v>
      </c>
      <c r="B126" s="0" t="str">
        <f aca="false">" 5:32:34.571128"</f>
        <v> 5:32:34.571128</v>
      </c>
      <c r="C126" s="0" t="n">
        <v>-72</v>
      </c>
    </row>
    <row r="127" customFormat="false" ht="15" hidden="false" customHeight="false" outlineLevel="0" collapsed="false">
      <c r="A127" s="0" t="n">
        <v>38</v>
      </c>
      <c r="B127" s="0" t="str">
        <f aca="false">" 5:32:34.922906"</f>
        <v> 5:32:34.922906</v>
      </c>
      <c r="C127" s="0" t="n">
        <v>-72</v>
      </c>
    </row>
    <row r="128" customFormat="false" ht="15" hidden="false" customHeight="false" outlineLevel="0" collapsed="false">
      <c r="A128" s="0" t="n">
        <v>37</v>
      </c>
      <c r="B128" s="0" t="str">
        <f aca="false">" 5:32:35.276937"</f>
        <v> 5:32:35.276937</v>
      </c>
      <c r="C128" s="0" t="n">
        <v>-75</v>
      </c>
    </row>
    <row r="129" customFormat="false" ht="15" hidden="false" customHeight="false" outlineLevel="0" collapsed="false">
      <c r="A129" s="0" t="n">
        <v>38</v>
      </c>
      <c r="B129" s="0" t="str">
        <f aca="false">" 5:32:35.277964"</f>
        <v> 5:32:35.277964</v>
      </c>
      <c r="C129" s="0" t="n">
        <v>-72</v>
      </c>
    </row>
    <row r="130" customFormat="false" ht="15" hidden="false" customHeight="false" outlineLevel="0" collapsed="false">
      <c r="A130" s="0" t="n">
        <v>39</v>
      </c>
      <c r="B130" s="0" t="str">
        <f aca="false">" 5:32:35.278990"</f>
        <v> 5:32:35.278990</v>
      </c>
      <c r="C130" s="0" t="n">
        <v>-78</v>
      </c>
    </row>
    <row r="131" customFormat="false" ht="15" hidden="false" customHeight="false" outlineLevel="0" collapsed="false">
      <c r="A131" s="0" t="n">
        <v>38</v>
      </c>
      <c r="B131" s="0" t="str">
        <f aca="false">" 5:32:35.629004"</f>
        <v> 5:32:35.629004</v>
      </c>
      <c r="C131" s="0" t="n">
        <v>-73</v>
      </c>
    </row>
    <row r="132" customFormat="false" ht="15" hidden="false" customHeight="false" outlineLevel="0" collapsed="false">
      <c r="A132" s="0" t="n">
        <v>39</v>
      </c>
      <c r="B132" s="0" t="str">
        <f aca="false">" 5:32:35.630030"</f>
        <v> 5:32:35.630030</v>
      </c>
      <c r="C132" s="0" t="n">
        <v>-78</v>
      </c>
    </row>
    <row r="133" customFormat="false" ht="15" hidden="false" customHeight="false" outlineLevel="0" collapsed="false">
      <c r="A133" s="0" t="n">
        <v>37</v>
      </c>
      <c r="B133" s="0" t="str">
        <f aca="false">" 5:32:36.341736"</f>
        <v> 5:32:36.341736</v>
      </c>
      <c r="C133" s="0" t="n">
        <v>-75</v>
      </c>
    </row>
    <row r="134" customFormat="false" ht="15" hidden="false" customHeight="false" outlineLevel="0" collapsed="false">
      <c r="A134" s="0" t="n">
        <v>38</v>
      </c>
      <c r="B134" s="0" t="str">
        <f aca="false">" 5:32:36.342764"</f>
        <v> 5:32:36.342764</v>
      </c>
      <c r="C134" s="0" t="n">
        <v>-72</v>
      </c>
    </row>
    <row r="135" customFormat="false" ht="15" hidden="false" customHeight="false" outlineLevel="0" collapsed="false">
      <c r="A135" s="0" t="n">
        <v>39</v>
      </c>
      <c r="B135" s="0" t="str">
        <f aca="false">" 5:32:36.343790"</f>
        <v> 5:32:36.343790</v>
      </c>
      <c r="C135" s="0" t="n">
        <v>-79</v>
      </c>
    </row>
    <row r="136" customFormat="false" ht="15" hidden="false" customHeight="false" outlineLevel="0" collapsed="false">
      <c r="A136" s="0" t="n">
        <v>37</v>
      </c>
      <c r="B136" s="0" t="str">
        <f aca="false">" 5:32:36.695086"</f>
        <v> 5:32:36.695086</v>
      </c>
      <c r="C136" s="0" t="n">
        <v>-76</v>
      </c>
    </row>
    <row r="137" customFormat="false" ht="15" hidden="false" customHeight="false" outlineLevel="0" collapsed="false">
      <c r="A137" s="0" t="n">
        <v>38</v>
      </c>
      <c r="B137" s="0" t="str">
        <f aca="false">" 5:32:36.696114"</f>
        <v> 5:32:36.696114</v>
      </c>
      <c r="C137" s="0" t="n">
        <v>-73</v>
      </c>
    </row>
    <row r="138" customFormat="false" ht="15" hidden="false" customHeight="false" outlineLevel="0" collapsed="false">
      <c r="A138" s="0" t="n">
        <v>39</v>
      </c>
      <c r="B138" s="0" t="str">
        <f aca="false">" 5:32:36.697140"</f>
        <v> 5:32:36.697140</v>
      </c>
      <c r="C138" s="0" t="n">
        <v>-78</v>
      </c>
    </row>
    <row r="139" customFormat="false" ht="15" hidden="false" customHeight="false" outlineLevel="0" collapsed="false">
      <c r="A139" s="0" t="n">
        <v>38</v>
      </c>
      <c r="B139" s="0" t="str">
        <f aca="false">" 5:32:37.051732"</f>
        <v> 5:32:37.051732</v>
      </c>
      <c r="C139" s="0" t="n">
        <v>-73</v>
      </c>
    </row>
    <row r="140" customFormat="false" ht="15" hidden="false" customHeight="false" outlineLevel="0" collapsed="false">
      <c r="A140" s="0" t="n">
        <v>39</v>
      </c>
      <c r="B140" s="0" t="str">
        <f aca="false">" 5:32:37.052758"</f>
        <v> 5:32:37.052758</v>
      </c>
      <c r="C140" s="0" t="n">
        <v>-78</v>
      </c>
    </row>
    <row r="141" customFormat="false" ht="15" hidden="false" customHeight="false" outlineLevel="0" collapsed="false">
      <c r="A141" s="0" t="n">
        <v>37</v>
      </c>
      <c r="B141" s="0" t="str">
        <f aca="false">" 5:32:37.406820"</f>
        <v> 5:32:37.406820</v>
      </c>
      <c r="C141" s="0" t="n">
        <v>-75</v>
      </c>
    </row>
    <row r="142" customFormat="false" ht="15" hidden="false" customHeight="false" outlineLevel="0" collapsed="false">
      <c r="A142" s="0" t="n">
        <v>38</v>
      </c>
      <c r="B142" s="0" t="str">
        <f aca="false">" 5:32:37.407848"</f>
        <v> 5:32:37.407848</v>
      </c>
      <c r="C142" s="0" t="n">
        <v>-72</v>
      </c>
    </row>
    <row r="143" customFormat="false" ht="15" hidden="false" customHeight="false" outlineLevel="0" collapsed="false">
      <c r="A143" s="0" t="n">
        <v>39</v>
      </c>
      <c r="B143" s="0" t="str">
        <f aca="false">" 5:32:37.408874"</f>
        <v> 5:32:37.408874</v>
      </c>
      <c r="C143" s="0" t="n">
        <v>-79</v>
      </c>
    </row>
    <row r="144" customFormat="false" ht="15" hidden="false" customHeight="false" outlineLevel="0" collapsed="false">
      <c r="A144" s="0" t="n">
        <v>37</v>
      </c>
      <c r="B144" s="0" t="str">
        <f aca="false">" 5:32:37.758639"</f>
        <v> 5:32:37.758639</v>
      </c>
      <c r="C144" s="0" t="n">
        <v>-75</v>
      </c>
    </row>
    <row r="145" customFormat="false" ht="15" hidden="false" customHeight="false" outlineLevel="0" collapsed="false">
      <c r="A145" s="0" t="n">
        <v>38</v>
      </c>
      <c r="B145" s="0" t="str">
        <f aca="false">" 5:32:37.759666"</f>
        <v> 5:32:37.759666</v>
      </c>
      <c r="C145" s="0" t="n">
        <v>-72</v>
      </c>
    </row>
    <row r="146" customFormat="false" ht="15" hidden="false" customHeight="false" outlineLevel="0" collapsed="false">
      <c r="A146" s="0" t="n">
        <v>38</v>
      </c>
      <c r="B146" s="0" t="str">
        <f aca="false">" 5:32:38.114269"</f>
        <v> 5:32:38.114269</v>
      </c>
      <c r="C146" s="0" t="n">
        <v>-72</v>
      </c>
    </row>
    <row r="147" customFormat="false" ht="15" hidden="false" customHeight="false" outlineLevel="0" collapsed="false">
      <c r="A147" s="0" t="n">
        <v>39</v>
      </c>
      <c r="B147" s="0" t="str">
        <f aca="false">" 5:32:38.115295"</f>
        <v> 5:32:38.115295</v>
      </c>
      <c r="C147" s="0" t="n">
        <v>-78</v>
      </c>
    </row>
    <row r="148" customFormat="false" ht="15" hidden="false" customHeight="false" outlineLevel="0" collapsed="false">
      <c r="A148" s="0" t="n">
        <v>37</v>
      </c>
      <c r="B148" s="0" t="str">
        <f aca="false">" 5:32:38.467528"</f>
        <v> 5:32:38.467528</v>
      </c>
      <c r="C148" s="0" t="n">
        <v>-76</v>
      </c>
    </row>
    <row r="149" customFormat="false" ht="15" hidden="false" customHeight="false" outlineLevel="0" collapsed="false">
      <c r="A149" s="0" t="n">
        <v>38</v>
      </c>
      <c r="B149" s="0" t="str">
        <f aca="false">" 5:32:38.468555"</f>
        <v> 5:32:38.468555</v>
      </c>
      <c r="C149" s="0" t="n">
        <v>-72</v>
      </c>
    </row>
    <row r="150" customFormat="false" ht="15" hidden="false" customHeight="false" outlineLevel="0" collapsed="false">
      <c r="A150" s="0" t="n">
        <v>39</v>
      </c>
      <c r="B150" s="0" t="str">
        <f aca="false">" 5:32:38.469581"</f>
        <v> 5:32:38.469581</v>
      </c>
      <c r="C150" s="0" t="n">
        <v>-78</v>
      </c>
    </row>
    <row r="151" customFormat="false" ht="15" hidden="false" customHeight="false" outlineLevel="0" collapsed="false">
      <c r="A151" s="0" t="n">
        <v>37</v>
      </c>
      <c r="B151" s="0" t="str">
        <f aca="false">" 5:32:38.822404"</f>
        <v> 5:32:38.822404</v>
      </c>
      <c r="C151" s="0" t="n">
        <v>-76</v>
      </c>
    </row>
    <row r="152" customFormat="false" ht="15" hidden="false" customHeight="false" outlineLevel="0" collapsed="false">
      <c r="A152" s="0" t="n">
        <v>38</v>
      </c>
      <c r="B152" s="0" t="str">
        <f aca="false">" 5:32:38.823432"</f>
        <v> 5:32:38.823432</v>
      </c>
      <c r="C152" s="0" t="n">
        <v>-72</v>
      </c>
    </row>
    <row r="153" customFormat="false" ht="15" hidden="false" customHeight="false" outlineLevel="0" collapsed="false">
      <c r="A153" s="0" t="n">
        <v>39</v>
      </c>
      <c r="B153" s="0" t="str">
        <f aca="false">" 5:32:38.824458"</f>
        <v> 5:32:38.824458</v>
      </c>
      <c r="C153" s="0" t="n">
        <v>-79</v>
      </c>
    </row>
    <row r="154" customFormat="false" ht="15" hidden="false" customHeight="false" outlineLevel="0" collapsed="false">
      <c r="A154" s="0" t="n">
        <v>37</v>
      </c>
      <c r="B154" s="0" t="str">
        <f aca="false">" 5:32:39.181893"</f>
        <v> 5:32:39.181893</v>
      </c>
      <c r="C154" s="0" t="n">
        <v>-76</v>
      </c>
    </row>
    <row r="155" customFormat="false" ht="15" hidden="false" customHeight="false" outlineLevel="0" collapsed="false">
      <c r="A155" s="0" t="n">
        <v>38</v>
      </c>
      <c r="B155" s="0" t="str">
        <f aca="false">" 5:32:39.182920"</f>
        <v> 5:32:39.182920</v>
      </c>
      <c r="C155" s="0" t="n">
        <v>-72</v>
      </c>
    </row>
    <row r="156" customFormat="false" ht="15" hidden="false" customHeight="false" outlineLevel="0" collapsed="false">
      <c r="A156" s="0" t="n">
        <v>39</v>
      </c>
      <c r="B156" s="0" t="str">
        <f aca="false">" 5:32:39.183946"</f>
        <v> 5:32:39.183946</v>
      </c>
      <c r="C156" s="0" t="n">
        <v>-78</v>
      </c>
    </row>
    <row r="157" customFormat="false" ht="15" hidden="false" customHeight="false" outlineLevel="0" collapsed="false">
      <c r="A157" s="0" t="n">
        <v>37</v>
      </c>
      <c r="B157" s="0" t="str">
        <f aca="false">" 5:32:39.535418"</f>
        <v> 5:32:39.535418</v>
      </c>
      <c r="C157" s="0" t="n">
        <v>-76</v>
      </c>
    </row>
    <row r="158" customFormat="false" ht="15" hidden="false" customHeight="false" outlineLevel="0" collapsed="false">
      <c r="A158" s="0" t="n">
        <v>38</v>
      </c>
      <c r="B158" s="0" t="str">
        <f aca="false">" 5:32:39.536445"</f>
        <v> 5:32:39.536445</v>
      </c>
      <c r="C158" s="0" t="n">
        <v>-72</v>
      </c>
    </row>
    <row r="159" customFormat="false" ht="15" hidden="false" customHeight="false" outlineLevel="0" collapsed="false">
      <c r="A159" s="0" t="n">
        <v>39</v>
      </c>
      <c r="B159" s="0" t="str">
        <f aca="false">" 5:32:39.537471"</f>
        <v> 5:32:39.537471</v>
      </c>
      <c r="C159" s="0" t="n">
        <v>-77</v>
      </c>
    </row>
    <row r="160" customFormat="false" ht="15" hidden="false" customHeight="false" outlineLevel="0" collapsed="false">
      <c r="A160" s="0" t="n">
        <v>37</v>
      </c>
      <c r="B160" s="0" t="str">
        <f aca="false">" 5:32:39.893373"</f>
        <v> 5:32:39.893373</v>
      </c>
      <c r="C160" s="0" t="n">
        <v>-76</v>
      </c>
    </row>
    <row r="161" customFormat="false" ht="15" hidden="false" customHeight="false" outlineLevel="0" collapsed="false">
      <c r="A161" s="0" t="n">
        <v>38</v>
      </c>
      <c r="B161" s="0" t="str">
        <f aca="false">" 5:32:39.894400"</f>
        <v> 5:32:39.894400</v>
      </c>
      <c r="C161" s="0" t="n">
        <v>-72</v>
      </c>
    </row>
    <row r="162" customFormat="false" ht="15" hidden="false" customHeight="false" outlineLevel="0" collapsed="false">
      <c r="A162" s="0" t="n">
        <v>39</v>
      </c>
      <c r="B162" s="0" t="str">
        <f aca="false">" 5:32:39.895426"</f>
        <v> 5:32:39.895426</v>
      </c>
      <c r="C162" s="0" t="n">
        <v>-78</v>
      </c>
    </row>
    <row r="163" customFormat="false" ht="15" hidden="false" customHeight="false" outlineLevel="0" collapsed="false">
      <c r="A163" s="0" t="n">
        <v>37</v>
      </c>
      <c r="B163" s="0" t="str">
        <f aca="false">" 5:32:40.246127"</f>
        <v> 5:32:40.246127</v>
      </c>
      <c r="C163" s="0" t="n">
        <v>-76</v>
      </c>
    </row>
    <row r="164" customFormat="false" ht="15" hidden="false" customHeight="false" outlineLevel="0" collapsed="false">
      <c r="A164" s="0" t="n">
        <v>37</v>
      </c>
      <c r="B164" s="0" t="str">
        <f aca="false">" 5:32:40.598192"</f>
        <v> 5:32:40.598192</v>
      </c>
      <c r="C164" s="0" t="n">
        <v>-76</v>
      </c>
    </row>
    <row r="165" customFormat="false" ht="15" hidden="false" customHeight="false" outlineLevel="0" collapsed="false">
      <c r="A165" s="0" t="n">
        <v>39</v>
      </c>
      <c r="B165" s="0" t="str">
        <f aca="false">" 5:32:40.600245"</f>
        <v> 5:32:40.600245</v>
      </c>
      <c r="C165" s="0" t="n">
        <v>-79</v>
      </c>
    </row>
    <row r="166" customFormat="false" ht="15" hidden="false" customHeight="false" outlineLevel="0" collapsed="false">
      <c r="A166" s="0" t="n">
        <v>37</v>
      </c>
      <c r="B166" s="0" t="str">
        <f aca="false">" 5:32:40.952757"</f>
        <v> 5:32:40.952757</v>
      </c>
      <c r="C166" s="0" t="n">
        <v>-76</v>
      </c>
    </row>
    <row r="167" customFormat="false" ht="15" hidden="false" customHeight="false" outlineLevel="0" collapsed="false">
      <c r="A167" s="0" t="n">
        <v>38</v>
      </c>
      <c r="B167" s="0" t="str">
        <f aca="false">" 5:32:40.953784"</f>
        <v> 5:32:40.953784</v>
      </c>
      <c r="C167" s="0" t="n">
        <v>-73</v>
      </c>
    </row>
    <row r="168" customFormat="false" ht="15" hidden="false" customHeight="false" outlineLevel="0" collapsed="false">
      <c r="A168" s="0" t="n">
        <v>39</v>
      </c>
      <c r="B168" s="0" t="str">
        <f aca="false">" 5:32:40.954810"</f>
        <v> 5:32:40.954810</v>
      </c>
      <c r="C168" s="0" t="n">
        <v>-79</v>
      </c>
    </row>
    <row r="169" customFormat="false" ht="15" hidden="false" customHeight="false" outlineLevel="0" collapsed="false">
      <c r="A169" s="0" t="n">
        <v>37</v>
      </c>
      <c r="B169" s="0" t="str">
        <f aca="false">" 5:32:41.308596"</f>
        <v> 5:32:41.308596</v>
      </c>
      <c r="C169" s="0" t="n">
        <v>-76</v>
      </c>
    </row>
    <row r="170" customFormat="false" ht="15" hidden="false" customHeight="false" outlineLevel="0" collapsed="false">
      <c r="A170" s="0" t="n">
        <v>38</v>
      </c>
      <c r="B170" s="0" t="str">
        <f aca="false">" 5:32:41.309624"</f>
        <v> 5:32:41.309624</v>
      </c>
      <c r="C170" s="0" t="n">
        <v>-72</v>
      </c>
    </row>
    <row r="171" customFormat="false" ht="15" hidden="false" customHeight="false" outlineLevel="0" collapsed="false">
      <c r="A171" s="0" t="n">
        <v>39</v>
      </c>
      <c r="B171" s="0" t="str">
        <f aca="false">" 5:32:41.310650"</f>
        <v> 5:32:41.310650</v>
      </c>
      <c r="C171" s="0" t="n">
        <v>-79</v>
      </c>
    </row>
    <row r="172" customFormat="false" ht="15" hidden="false" customHeight="false" outlineLevel="0" collapsed="false">
      <c r="A172" s="0" t="n">
        <v>38</v>
      </c>
      <c r="B172" s="0" t="str">
        <f aca="false">" 5:32:41.663930"</f>
        <v> 5:32:41.663930</v>
      </c>
      <c r="C172" s="0" t="n">
        <v>-72</v>
      </c>
    </row>
    <row r="173" customFormat="false" ht="15" hidden="false" customHeight="false" outlineLevel="0" collapsed="false">
      <c r="A173" s="0" t="n">
        <v>39</v>
      </c>
      <c r="B173" s="0" t="str">
        <f aca="false">" 5:32:41.664956"</f>
        <v> 5:32:41.664956</v>
      </c>
      <c r="C173" s="0" t="n">
        <v>-79</v>
      </c>
    </row>
    <row r="174" customFormat="false" ht="15" hidden="false" customHeight="false" outlineLevel="0" collapsed="false">
      <c r="A174" s="0" t="n">
        <v>37</v>
      </c>
      <c r="B174" s="0" t="str">
        <f aca="false">" 5:32:42.014986"</f>
        <v> 5:32:42.014986</v>
      </c>
      <c r="C174" s="0" t="n">
        <v>-75</v>
      </c>
    </row>
    <row r="175" customFormat="false" ht="15" hidden="false" customHeight="false" outlineLevel="0" collapsed="false">
      <c r="A175" s="0" t="n">
        <v>39</v>
      </c>
      <c r="B175" s="0" t="str">
        <f aca="false">" 5:32:42.017040"</f>
        <v> 5:32:42.017040</v>
      </c>
      <c r="C175" s="0" t="n">
        <v>-76</v>
      </c>
    </row>
    <row r="176" customFormat="false" ht="15" hidden="false" customHeight="false" outlineLevel="0" collapsed="false">
      <c r="A176" s="0" t="n">
        <v>37</v>
      </c>
      <c r="B176" s="0" t="str">
        <f aca="false">" 5:32:42.371132"</f>
        <v> 5:32:42.371132</v>
      </c>
      <c r="C176" s="0" t="n">
        <v>-75</v>
      </c>
    </row>
    <row r="177" customFormat="false" ht="15" hidden="false" customHeight="false" outlineLevel="0" collapsed="false">
      <c r="A177" s="0" t="n">
        <v>38</v>
      </c>
      <c r="B177" s="0" t="str">
        <f aca="false">" 5:32:42.372159"</f>
        <v> 5:32:42.372159</v>
      </c>
      <c r="C177" s="0" t="n">
        <v>-72</v>
      </c>
    </row>
    <row r="178" customFormat="false" ht="15" hidden="false" customHeight="false" outlineLevel="0" collapsed="false">
      <c r="A178" s="0" t="n">
        <v>39</v>
      </c>
      <c r="B178" s="0" t="str">
        <f aca="false">" 5:32:42.373185"</f>
        <v> 5:32:42.373185</v>
      </c>
      <c r="C178" s="0" t="n">
        <v>-78</v>
      </c>
    </row>
    <row r="179" customFormat="false" ht="15" hidden="false" customHeight="false" outlineLevel="0" collapsed="false">
      <c r="A179" s="0" t="n">
        <v>37</v>
      </c>
      <c r="B179" s="0" t="str">
        <f aca="false">" 5:32:42.723927"</f>
        <v> 5:32:42.723927</v>
      </c>
      <c r="C179" s="0" t="n">
        <v>-75</v>
      </c>
    </row>
    <row r="180" customFormat="false" ht="15" hidden="false" customHeight="false" outlineLevel="0" collapsed="false">
      <c r="A180" s="0" t="n">
        <v>38</v>
      </c>
      <c r="B180" s="0" t="str">
        <f aca="false">" 5:32:42.724955"</f>
        <v> 5:32:42.724955</v>
      </c>
      <c r="C180" s="0" t="n">
        <v>-73</v>
      </c>
    </row>
    <row r="181" customFormat="false" ht="15" hidden="false" customHeight="false" outlineLevel="0" collapsed="false">
      <c r="A181" s="0" t="n">
        <v>39</v>
      </c>
      <c r="B181" s="0" t="str">
        <f aca="false">" 5:32:42.725981"</f>
        <v> 5:32:42.725981</v>
      </c>
      <c r="C181" s="0" t="n">
        <v>-78</v>
      </c>
    </row>
    <row r="182" customFormat="false" ht="15" hidden="false" customHeight="false" outlineLevel="0" collapsed="false">
      <c r="A182" s="0" t="n">
        <v>37</v>
      </c>
      <c r="B182" s="0" t="str">
        <f aca="false">" 5:32:43.074387"</f>
        <v> 5:32:43.074387</v>
      </c>
      <c r="C182" s="0" t="n">
        <v>-76</v>
      </c>
    </row>
    <row r="183" customFormat="false" ht="15" hidden="false" customHeight="false" outlineLevel="0" collapsed="false">
      <c r="A183" s="0" t="n">
        <v>38</v>
      </c>
      <c r="B183" s="0" t="str">
        <f aca="false">" 5:32:43.075414"</f>
        <v> 5:32:43.075414</v>
      </c>
      <c r="C183" s="0" t="n">
        <v>-73</v>
      </c>
    </row>
    <row r="184" customFormat="false" ht="15" hidden="false" customHeight="false" outlineLevel="0" collapsed="false">
      <c r="A184" s="0" t="n">
        <v>39</v>
      </c>
      <c r="B184" s="0" t="str">
        <f aca="false">" 5:32:43.076440"</f>
        <v> 5:32:43.076440</v>
      </c>
      <c r="C184" s="0" t="n">
        <v>-78</v>
      </c>
    </row>
    <row r="185" customFormat="false" ht="15" hidden="false" customHeight="false" outlineLevel="0" collapsed="false">
      <c r="A185" s="0" t="n">
        <v>37</v>
      </c>
      <c r="B185" s="0" t="str">
        <f aca="false">" 5:32:43.432349"</f>
        <v> 5:32:43.432349</v>
      </c>
      <c r="C185" s="0" t="n">
        <v>-76</v>
      </c>
    </row>
    <row r="186" customFormat="false" ht="15" hidden="false" customHeight="false" outlineLevel="0" collapsed="false">
      <c r="A186" s="0" t="n">
        <v>38</v>
      </c>
      <c r="B186" s="0" t="str">
        <f aca="false">" 5:32:43.433376"</f>
        <v> 5:32:43.433376</v>
      </c>
      <c r="C186" s="0" t="n">
        <v>-72</v>
      </c>
    </row>
    <row r="187" customFormat="false" ht="15" hidden="false" customHeight="false" outlineLevel="0" collapsed="false">
      <c r="A187" s="0" t="n">
        <v>39</v>
      </c>
      <c r="B187" s="0" t="str">
        <f aca="false">" 5:32:43.434402"</f>
        <v> 5:32:43.434402</v>
      </c>
      <c r="C187" s="0" t="n">
        <v>-79</v>
      </c>
    </row>
    <row r="188" customFormat="false" ht="15" hidden="false" customHeight="false" outlineLevel="0" collapsed="false">
      <c r="A188" s="0" t="n">
        <v>37</v>
      </c>
      <c r="B188" s="0" t="str">
        <f aca="false">" 5:32:43.792077"</f>
        <v> 5:32:43.792077</v>
      </c>
      <c r="C188" s="0" t="n">
        <v>-76</v>
      </c>
    </row>
    <row r="189" customFormat="false" ht="15" hidden="false" customHeight="false" outlineLevel="0" collapsed="false">
      <c r="A189" s="0" t="n">
        <v>38</v>
      </c>
      <c r="B189" s="0" t="str">
        <f aca="false">" 5:32:43.793104"</f>
        <v> 5:32:43.793104</v>
      </c>
      <c r="C189" s="0" t="n">
        <v>-73</v>
      </c>
    </row>
    <row r="190" customFormat="false" ht="15" hidden="false" customHeight="false" outlineLevel="0" collapsed="false">
      <c r="A190" s="0" t="n">
        <v>38</v>
      </c>
      <c r="B190" s="0" t="str">
        <f aca="false">" 5:32:43.793622"</f>
        <v> 5:32:43.793622</v>
      </c>
      <c r="C190" s="0" t="n">
        <v>-47</v>
      </c>
    </row>
    <row r="191" customFormat="false" ht="15" hidden="false" customHeight="false" outlineLevel="0" collapsed="false">
      <c r="A191" s="0" t="n">
        <v>37</v>
      </c>
      <c r="B191" s="0" t="str">
        <f aca="false">" 5:32:44.146153"</f>
        <v> 5:32:44.146153</v>
      </c>
      <c r="C191" s="0" t="n">
        <v>-75</v>
      </c>
    </row>
    <row r="192" customFormat="false" ht="15" hidden="false" customHeight="false" outlineLevel="0" collapsed="false">
      <c r="A192" s="0" t="n">
        <v>38</v>
      </c>
      <c r="B192" s="0" t="str">
        <f aca="false">" 5:32:44.147181"</f>
        <v> 5:32:44.147181</v>
      </c>
      <c r="C192" s="0" t="n">
        <v>-73</v>
      </c>
    </row>
    <row r="193" customFormat="false" ht="15" hidden="false" customHeight="false" outlineLevel="0" collapsed="false">
      <c r="A193" s="0" t="n">
        <v>39</v>
      </c>
      <c r="B193" s="0" t="str">
        <f aca="false">" 5:32:44.148207"</f>
        <v> 5:32:44.148207</v>
      </c>
      <c r="C193" s="0" t="n">
        <v>-78</v>
      </c>
    </row>
    <row r="194" customFormat="false" ht="15" hidden="false" customHeight="false" outlineLevel="0" collapsed="false">
      <c r="A194" s="0" t="n">
        <v>38</v>
      </c>
      <c r="B194" s="0" t="str">
        <f aca="false">" 5:32:44.503288"</f>
        <v> 5:32:44.503288</v>
      </c>
      <c r="C194" s="0" t="n">
        <v>-71</v>
      </c>
    </row>
    <row r="195" customFormat="false" ht="15" hidden="false" customHeight="false" outlineLevel="0" collapsed="false">
      <c r="A195" s="0" t="n">
        <v>39</v>
      </c>
      <c r="B195" s="0" t="str">
        <f aca="false">" 5:32:44.504314"</f>
        <v> 5:32:44.504314</v>
      </c>
      <c r="C195" s="0" t="n">
        <v>-79</v>
      </c>
    </row>
    <row r="196" customFormat="false" ht="15" hidden="false" customHeight="false" outlineLevel="0" collapsed="false">
      <c r="A196" s="0" t="n">
        <v>39</v>
      </c>
      <c r="B196" s="0" t="str">
        <f aca="false">" 5:32:44.856042"</f>
        <v> 5:32:44.856042</v>
      </c>
      <c r="C196" s="0" t="n">
        <v>-79</v>
      </c>
    </row>
    <row r="197" customFormat="false" ht="15" hidden="false" customHeight="false" outlineLevel="0" collapsed="false">
      <c r="A197" s="0" t="n">
        <v>37</v>
      </c>
      <c r="B197" s="0" t="str">
        <f aca="false">" 5:32:45.209106"</f>
        <v> 5:32:45.209106</v>
      </c>
      <c r="C197" s="0" t="n">
        <v>-76</v>
      </c>
    </row>
    <row r="198" customFormat="false" ht="15" hidden="false" customHeight="false" outlineLevel="0" collapsed="false">
      <c r="A198" s="0" t="n">
        <v>38</v>
      </c>
      <c r="B198" s="0" t="str">
        <f aca="false">" 5:32:45.210133"</f>
        <v> 5:32:45.210133</v>
      </c>
      <c r="C198" s="0" t="n">
        <v>-73</v>
      </c>
    </row>
    <row r="199" customFormat="false" ht="15" hidden="false" customHeight="false" outlineLevel="0" collapsed="false">
      <c r="A199" s="0" t="n">
        <v>39</v>
      </c>
      <c r="B199" s="0" t="str">
        <f aca="false">" 5:32:45.211159"</f>
        <v> 5:32:45.211159</v>
      </c>
      <c r="C199" s="0" t="n">
        <v>-79</v>
      </c>
    </row>
    <row r="200" customFormat="false" ht="15" hidden="false" customHeight="false" outlineLevel="0" collapsed="false">
      <c r="A200" s="0" t="n">
        <v>37</v>
      </c>
      <c r="B200" s="0" t="str">
        <f aca="false">" 5:32:45.568559"</f>
        <v> 5:32:45.568559</v>
      </c>
      <c r="C200" s="0" t="n">
        <v>-75</v>
      </c>
    </row>
    <row r="201" customFormat="false" ht="15" hidden="false" customHeight="false" outlineLevel="0" collapsed="false">
      <c r="A201" s="0" t="n">
        <v>38</v>
      </c>
      <c r="B201" s="0" t="str">
        <f aca="false">" 5:32:45.569587"</f>
        <v> 5:32:45.569587</v>
      </c>
      <c r="C201" s="0" t="n">
        <v>-72</v>
      </c>
    </row>
    <row r="202" customFormat="false" ht="15" hidden="false" customHeight="false" outlineLevel="0" collapsed="false">
      <c r="A202" s="0" t="n">
        <v>39</v>
      </c>
      <c r="B202" s="0" t="str">
        <f aca="false">" 5:32:45.570613"</f>
        <v> 5:32:45.570613</v>
      </c>
      <c r="C202" s="0" t="n">
        <v>-79</v>
      </c>
    </row>
    <row r="203" customFormat="false" ht="15" hidden="false" customHeight="false" outlineLevel="0" collapsed="false">
      <c r="A203" s="0" t="n">
        <v>38</v>
      </c>
      <c r="B203" s="0" t="str">
        <f aca="false">" 5:32:45.924676"</f>
        <v> 5:32:45.924676</v>
      </c>
      <c r="C203" s="0" t="n">
        <v>-72</v>
      </c>
    </row>
    <row r="204" customFormat="false" ht="15" hidden="false" customHeight="false" outlineLevel="0" collapsed="false">
      <c r="A204" s="0" t="n">
        <v>39</v>
      </c>
      <c r="B204" s="0" t="str">
        <f aca="false">" 5:32:45.925701"</f>
        <v> 5:32:45.925701</v>
      </c>
      <c r="C204" s="0" t="n">
        <v>-78</v>
      </c>
    </row>
    <row r="205" customFormat="false" ht="15" hidden="false" customHeight="false" outlineLevel="0" collapsed="false">
      <c r="A205" s="0" t="n">
        <v>37</v>
      </c>
      <c r="B205" s="0" t="str">
        <f aca="false">" 5:32:46.282878"</f>
        <v> 5:32:46.282878</v>
      </c>
      <c r="C205" s="0" t="n">
        <v>-75</v>
      </c>
    </row>
    <row r="206" customFormat="false" ht="15" hidden="false" customHeight="false" outlineLevel="0" collapsed="false">
      <c r="A206" s="0" t="n">
        <v>37</v>
      </c>
      <c r="B206" s="0" t="str">
        <f aca="false">" 5:32:46.639053"</f>
        <v> 5:32:46.639053</v>
      </c>
      <c r="C206" s="0" t="n">
        <v>-76</v>
      </c>
    </row>
    <row r="207" customFormat="false" ht="15" hidden="false" customHeight="false" outlineLevel="0" collapsed="false">
      <c r="A207" s="0" t="n">
        <v>38</v>
      </c>
      <c r="B207" s="0" t="str">
        <f aca="false">" 5:32:46.640081"</f>
        <v> 5:32:46.640081</v>
      </c>
      <c r="C207" s="0" t="n">
        <v>-73</v>
      </c>
    </row>
    <row r="208" customFormat="false" ht="15" hidden="false" customHeight="false" outlineLevel="0" collapsed="false">
      <c r="A208" s="0" t="n">
        <v>39</v>
      </c>
      <c r="B208" s="0" t="str">
        <f aca="false">" 5:32:46.641107"</f>
        <v> 5:32:46.641107</v>
      </c>
      <c r="C208" s="0" t="n">
        <v>-78</v>
      </c>
    </row>
    <row r="209" customFormat="false" ht="15" hidden="false" customHeight="false" outlineLevel="0" collapsed="false">
      <c r="A209" s="0" t="n">
        <v>37</v>
      </c>
      <c r="B209" s="0" t="str">
        <f aca="false">" 5:32:46.997008"</f>
        <v> 5:32:46.997008</v>
      </c>
      <c r="C209" s="0" t="n">
        <v>-75</v>
      </c>
    </row>
    <row r="210" customFormat="false" ht="15" hidden="false" customHeight="false" outlineLevel="0" collapsed="false">
      <c r="A210" s="0" t="n">
        <v>38</v>
      </c>
      <c r="B210" s="0" t="str">
        <f aca="false">" 5:32:46.998035"</f>
        <v> 5:32:46.998035</v>
      </c>
      <c r="C210" s="0" t="n">
        <v>-73</v>
      </c>
    </row>
    <row r="211" customFormat="false" ht="15" hidden="false" customHeight="false" outlineLevel="0" collapsed="false">
      <c r="A211" s="0" t="n">
        <v>39</v>
      </c>
      <c r="B211" s="0" t="str">
        <f aca="false">" 5:32:46.999061"</f>
        <v> 5:32:46.999061</v>
      </c>
      <c r="C211" s="0" t="n">
        <v>-79</v>
      </c>
    </row>
    <row r="212" customFormat="false" ht="15" hidden="false" customHeight="false" outlineLevel="0" collapsed="false">
      <c r="A212" s="0" t="n">
        <v>37</v>
      </c>
      <c r="B212" s="0" t="str">
        <f aca="false">" 5:32:47.351802"</f>
        <v> 5:32:47.351802</v>
      </c>
      <c r="C212" s="0" t="n">
        <v>-76</v>
      </c>
    </row>
    <row r="213" customFormat="false" ht="15" hidden="false" customHeight="false" outlineLevel="0" collapsed="false">
      <c r="A213" s="0" t="n">
        <v>37</v>
      </c>
      <c r="B213" s="0" t="str">
        <f aca="false">" 5:32:47.705627"</f>
        <v> 5:32:47.705627</v>
      </c>
      <c r="C213" s="0" t="n">
        <v>-75</v>
      </c>
    </row>
    <row r="214" customFormat="false" ht="15" hidden="false" customHeight="false" outlineLevel="0" collapsed="false">
      <c r="A214" s="0" t="n">
        <v>38</v>
      </c>
      <c r="B214" s="0" t="str">
        <f aca="false">" 5:32:47.706655"</f>
        <v> 5:32:47.706655</v>
      </c>
      <c r="C214" s="0" t="n">
        <v>-73</v>
      </c>
    </row>
    <row r="215" customFormat="false" ht="15" hidden="false" customHeight="false" outlineLevel="0" collapsed="false">
      <c r="A215" s="0" t="n">
        <v>39</v>
      </c>
      <c r="B215" s="0" t="str">
        <f aca="false">" 5:32:47.707681"</f>
        <v> 5:32:47.707681</v>
      </c>
      <c r="C215" s="0" t="n">
        <v>-78</v>
      </c>
    </row>
    <row r="216" customFormat="false" ht="15" hidden="false" customHeight="false" outlineLevel="0" collapsed="false">
      <c r="A216" s="0" t="n">
        <v>37</v>
      </c>
      <c r="B216" s="0" t="str">
        <f aca="false">" 5:32:48.060942"</f>
        <v> 5:32:48.060942</v>
      </c>
      <c r="C216" s="0" t="n">
        <v>-77</v>
      </c>
    </row>
    <row r="217" customFormat="false" ht="15" hidden="false" customHeight="false" outlineLevel="0" collapsed="false">
      <c r="A217" s="0" t="n">
        <v>38</v>
      </c>
      <c r="B217" s="0" t="str">
        <f aca="false">" 5:32:48.061970"</f>
        <v> 5:32:48.061970</v>
      </c>
      <c r="C217" s="0" t="n">
        <v>-73</v>
      </c>
    </row>
    <row r="218" customFormat="false" ht="15" hidden="false" customHeight="false" outlineLevel="0" collapsed="false">
      <c r="A218" s="0" t="n">
        <v>39</v>
      </c>
      <c r="B218" s="0" t="str">
        <f aca="false">" 5:32:48.062996"</f>
        <v> 5:32:48.062996</v>
      </c>
      <c r="C218" s="0" t="n">
        <v>-79</v>
      </c>
    </row>
    <row r="219" customFormat="false" ht="15" hidden="false" customHeight="false" outlineLevel="0" collapsed="false">
      <c r="A219" s="0" t="n">
        <v>38</v>
      </c>
      <c r="B219" s="0" t="str">
        <f aca="false">" 5:32:48.413269"</f>
        <v> 5:32:48.413269</v>
      </c>
      <c r="C219" s="0" t="n">
        <v>-71</v>
      </c>
    </row>
    <row r="220" customFormat="false" ht="15" hidden="false" customHeight="false" outlineLevel="0" collapsed="false">
      <c r="A220" s="0" t="n">
        <v>39</v>
      </c>
      <c r="B220" s="0" t="str">
        <f aca="false">" 5:32:48.414295"</f>
        <v> 5:32:48.414295</v>
      </c>
      <c r="C220" s="0" t="n">
        <v>-78</v>
      </c>
    </row>
    <row r="221" customFormat="false" ht="15" hidden="false" customHeight="false" outlineLevel="0" collapsed="false">
      <c r="A221" s="0" t="n">
        <v>37</v>
      </c>
      <c r="B221" s="0" t="str">
        <f aca="false">" 5:32:48.770129"</f>
        <v> 5:32:48.770129</v>
      </c>
      <c r="C221" s="0" t="n">
        <v>-76</v>
      </c>
    </row>
    <row r="222" customFormat="false" ht="15" hidden="false" customHeight="false" outlineLevel="0" collapsed="false">
      <c r="A222" s="0" t="n">
        <v>38</v>
      </c>
      <c r="B222" s="0" t="str">
        <f aca="false">" 5:32:48.771157"</f>
        <v> 5:32:48.771157</v>
      </c>
      <c r="C222" s="0" t="n">
        <v>-73</v>
      </c>
    </row>
    <row r="223" customFormat="false" ht="15" hidden="false" customHeight="false" outlineLevel="0" collapsed="false">
      <c r="A223" s="0" t="n">
        <v>39</v>
      </c>
      <c r="B223" s="0" t="str">
        <f aca="false">" 5:32:48.772183"</f>
        <v> 5:32:48.772183</v>
      </c>
      <c r="C223" s="0" t="n">
        <v>-79</v>
      </c>
    </row>
    <row r="224" customFormat="false" ht="15" hidden="false" customHeight="false" outlineLevel="0" collapsed="false">
      <c r="A224" s="0" t="n">
        <v>37</v>
      </c>
      <c r="B224" s="0" t="str">
        <f aca="false">" 5:32:49.123425"</f>
        <v> 5:32:49.123425</v>
      </c>
      <c r="C224" s="0" t="n">
        <v>-75</v>
      </c>
    </row>
    <row r="225" customFormat="false" ht="15" hidden="false" customHeight="false" outlineLevel="0" collapsed="false">
      <c r="A225" s="0" t="n">
        <v>38</v>
      </c>
      <c r="B225" s="0" t="str">
        <f aca="false">" 5:32:49.124453"</f>
        <v> 5:32:49.124453</v>
      </c>
      <c r="C225" s="0" t="n">
        <v>-72</v>
      </c>
    </row>
    <row r="226" customFormat="false" ht="15" hidden="false" customHeight="false" outlineLevel="0" collapsed="false">
      <c r="A226" s="0" t="n">
        <v>39</v>
      </c>
      <c r="B226" s="0" t="str">
        <f aca="false">" 5:32:49.125478"</f>
        <v> 5:32:49.125478</v>
      </c>
      <c r="C226" s="0" t="n">
        <v>-78</v>
      </c>
    </row>
    <row r="227" customFormat="false" ht="15" hidden="false" customHeight="false" outlineLevel="0" collapsed="false">
      <c r="A227" s="0" t="n">
        <v>37</v>
      </c>
      <c r="B227" s="0" t="str">
        <f aca="false">" 5:32:49.481843"</f>
        <v> 5:32:49.481843</v>
      </c>
      <c r="C227" s="0" t="n">
        <v>-76</v>
      </c>
    </row>
    <row r="228" customFormat="false" ht="15" hidden="false" customHeight="false" outlineLevel="0" collapsed="false">
      <c r="A228" s="0" t="n">
        <v>38</v>
      </c>
      <c r="B228" s="0" t="str">
        <f aca="false">" 5:32:49.482870"</f>
        <v> 5:32:49.482870</v>
      </c>
      <c r="C228" s="0" t="n">
        <v>-72</v>
      </c>
    </row>
    <row r="229" customFormat="false" ht="15" hidden="false" customHeight="false" outlineLevel="0" collapsed="false">
      <c r="A229" s="0" t="n">
        <v>39</v>
      </c>
      <c r="B229" s="0" t="str">
        <f aca="false">" 5:32:49.483896"</f>
        <v> 5:32:49.483896</v>
      </c>
      <c r="C229" s="0" t="n">
        <v>-79</v>
      </c>
    </row>
    <row r="230" customFormat="false" ht="15" hidden="false" customHeight="false" outlineLevel="0" collapsed="false">
      <c r="A230" s="0" t="n">
        <v>37</v>
      </c>
      <c r="B230" s="0" t="str">
        <f aca="false">" 5:32:49.839782"</f>
        <v> 5:32:49.839782</v>
      </c>
      <c r="C230" s="0" t="n">
        <v>-76</v>
      </c>
    </row>
    <row r="231" customFormat="false" ht="15" hidden="false" customHeight="false" outlineLevel="0" collapsed="false">
      <c r="A231" s="0" t="n">
        <v>38</v>
      </c>
      <c r="B231" s="0" t="str">
        <f aca="false">" 5:32:49.840809"</f>
        <v> 5:32:49.840809</v>
      </c>
      <c r="C231" s="0" t="n">
        <v>-72</v>
      </c>
    </row>
    <row r="232" customFormat="false" ht="15" hidden="false" customHeight="false" outlineLevel="0" collapsed="false">
      <c r="A232" s="0" t="n">
        <v>39</v>
      </c>
      <c r="B232" s="0" t="str">
        <f aca="false">" 5:32:49.841835"</f>
        <v> 5:32:49.841835</v>
      </c>
      <c r="C232" s="0" t="n">
        <v>-79</v>
      </c>
    </row>
    <row r="233" customFormat="false" ht="15" hidden="false" customHeight="false" outlineLevel="0" collapsed="false">
      <c r="A233" s="0" t="n">
        <v>37</v>
      </c>
      <c r="B233" s="0" t="str">
        <f aca="false">" 5:32:50.191866"</f>
        <v> 5:32:50.191866</v>
      </c>
      <c r="C233" s="0" t="n">
        <v>-75</v>
      </c>
    </row>
    <row r="234" customFormat="false" ht="15" hidden="false" customHeight="false" outlineLevel="0" collapsed="false">
      <c r="A234" s="0" t="n">
        <v>38</v>
      </c>
      <c r="B234" s="0" t="str">
        <f aca="false">" 5:32:50.192893"</f>
        <v> 5:32:50.192893</v>
      </c>
      <c r="C234" s="0" t="n">
        <v>-72</v>
      </c>
    </row>
    <row r="235" customFormat="false" ht="15" hidden="false" customHeight="false" outlineLevel="0" collapsed="false">
      <c r="A235" s="0" t="n">
        <v>39</v>
      </c>
      <c r="B235" s="0" t="str">
        <f aca="false">" 5:32:50.193919"</f>
        <v> 5:32:50.193919</v>
      </c>
      <c r="C235" s="0" t="n">
        <v>-79</v>
      </c>
    </row>
    <row r="236" customFormat="false" ht="15" hidden="false" customHeight="false" outlineLevel="0" collapsed="false">
      <c r="A236" s="0" t="n">
        <v>37</v>
      </c>
      <c r="B236" s="0" t="str">
        <f aca="false">" 5:32:50.550030"</f>
        <v> 5:32:50.550030</v>
      </c>
      <c r="C236" s="0" t="n">
        <v>-75</v>
      </c>
    </row>
    <row r="237" customFormat="false" ht="15" hidden="false" customHeight="false" outlineLevel="0" collapsed="false">
      <c r="A237" s="0" t="n">
        <v>38</v>
      </c>
      <c r="B237" s="0" t="str">
        <f aca="false">" 5:32:50.551058"</f>
        <v> 5:32:50.551058</v>
      </c>
      <c r="C237" s="0" t="n">
        <v>-72</v>
      </c>
    </row>
    <row r="238" customFormat="false" ht="15" hidden="false" customHeight="false" outlineLevel="0" collapsed="false">
      <c r="A238" s="0" t="n">
        <v>39</v>
      </c>
      <c r="B238" s="0" t="str">
        <f aca="false">" 5:32:50.552084"</f>
        <v> 5:32:50.552084</v>
      </c>
      <c r="C238" s="0" t="n">
        <v>-78</v>
      </c>
    </row>
    <row r="239" customFormat="false" ht="15" hidden="false" customHeight="false" outlineLevel="0" collapsed="false">
      <c r="A239" s="0" t="n">
        <v>37</v>
      </c>
      <c r="B239" s="0" t="str">
        <f aca="false">" 5:32:50.902544"</f>
        <v> 5:32:50.902544</v>
      </c>
      <c r="C239" s="0" t="n">
        <v>-75</v>
      </c>
    </row>
    <row r="240" customFormat="false" ht="15" hidden="false" customHeight="false" outlineLevel="0" collapsed="false">
      <c r="A240" s="0" t="n">
        <v>38</v>
      </c>
      <c r="B240" s="0" t="str">
        <f aca="false">" 5:32:50.903571"</f>
        <v> 5:32:50.903571</v>
      </c>
      <c r="C240" s="0" t="n">
        <v>-72</v>
      </c>
    </row>
    <row r="241" customFormat="false" ht="15" hidden="false" customHeight="false" outlineLevel="0" collapsed="false">
      <c r="A241" s="0" t="n">
        <v>39</v>
      </c>
      <c r="B241" s="0" t="str">
        <f aca="false">" 5:32:50.904597"</f>
        <v> 5:32:50.904597</v>
      </c>
      <c r="C241" s="0" t="n">
        <v>-79</v>
      </c>
    </row>
    <row r="242" customFormat="false" ht="15" hidden="false" customHeight="false" outlineLevel="0" collapsed="false">
      <c r="A242" s="0" t="n">
        <v>37</v>
      </c>
      <c r="B242" s="0" t="str">
        <f aca="false">" 5:32:51.255054"</f>
        <v> 5:32:51.255054</v>
      </c>
      <c r="C242" s="0" t="n">
        <v>-75</v>
      </c>
    </row>
    <row r="243" customFormat="false" ht="15" hidden="false" customHeight="false" outlineLevel="0" collapsed="false">
      <c r="A243" s="0" t="n">
        <v>38</v>
      </c>
      <c r="B243" s="0" t="str">
        <f aca="false">" 5:32:51.256081"</f>
        <v> 5:32:51.256081</v>
      </c>
      <c r="C243" s="0" t="n">
        <v>-72</v>
      </c>
    </row>
    <row r="244" customFormat="false" ht="15" hidden="false" customHeight="false" outlineLevel="0" collapsed="false">
      <c r="A244" s="0" t="n">
        <v>39</v>
      </c>
      <c r="B244" s="0" t="str">
        <f aca="false">" 5:32:51.257107"</f>
        <v> 5:32:51.257107</v>
      </c>
      <c r="C244" s="0" t="n">
        <v>-78</v>
      </c>
    </row>
    <row r="245" customFormat="false" ht="15" hidden="false" customHeight="false" outlineLevel="0" collapsed="false">
      <c r="A245" s="0" t="n">
        <v>37</v>
      </c>
      <c r="B245" s="0" t="str">
        <f aca="false">" 5:32:51.607881"</f>
        <v> 5:32:51.607881</v>
      </c>
      <c r="C245" s="0" t="n">
        <v>-76</v>
      </c>
    </row>
    <row r="246" customFormat="false" ht="15" hidden="false" customHeight="false" outlineLevel="0" collapsed="false">
      <c r="A246" s="0" t="n">
        <v>38</v>
      </c>
      <c r="B246" s="0" t="str">
        <f aca="false">" 5:32:51.608909"</f>
        <v> 5:32:51.608909</v>
      </c>
      <c r="C246" s="0" t="n">
        <v>-72</v>
      </c>
    </row>
    <row r="247" customFormat="false" ht="15" hidden="false" customHeight="false" outlineLevel="0" collapsed="false">
      <c r="A247" s="0" t="n">
        <v>39</v>
      </c>
      <c r="B247" s="0" t="str">
        <f aca="false">" 5:32:51.609934"</f>
        <v> 5:32:51.609934</v>
      </c>
      <c r="C247" s="0" t="n">
        <v>-79</v>
      </c>
    </row>
    <row r="248" customFormat="false" ht="15" hidden="false" customHeight="false" outlineLevel="0" collapsed="false">
      <c r="A248" s="0" t="n">
        <v>39</v>
      </c>
      <c r="B248" s="0" t="str">
        <f aca="false">" 5:32:51.963547"</f>
        <v> 5:32:51.963547</v>
      </c>
      <c r="C248" s="0" t="n">
        <v>-78</v>
      </c>
    </row>
    <row r="249" customFormat="false" ht="15" hidden="false" customHeight="false" outlineLevel="0" collapsed="false">
      <c r="A249" s="0" t="n">
        <v>37</v>
      </c>
      <c r="B249" s="0" t="str">
        <f aca="false">" 5:32:52.318626"</f>
        <v> 5:32:52.318626</v>
      </c>
      <c r="C249" s="0" t="n">
        <v>-76</v>
      </c>
    </row>
    <row r="250" customFormat="false" ht="15" hidden="false" customHeight="false" outlineLevel="0" collapsed="false">
      <c r="A250" s="0" t="n">
        <v>38</v>
      </c>
      <c r="B250" s="0" t="str">
        <f aca="false">" 5:32:52.319654"</f>
        <v> 5:32:52.319654</v>
      </c>
      <c r="C250" s="0" t="n">
        <v>-72</v>
      </c>
    </row>
    <row r="251" customFormat="false" ht="15" hidden="false" customHeight="false" outlineLevel="0" collapsed="false">
      <c r="A251" s="0" t="n">
        <v>39</v>
      </c>
      <c r="B251" s="0" t="str">
        <f aca="false">" 5:32:52.320680"</f>
        <v> 5:32:52.320680</v>
      </c>
      <c r="C251" s="0" t="n">
        <v>-78</v>
      </c>
    </row>
    <row r="252" customFormat="false" ht="15" hidden="false" customHeight="false" outlineLevel="0" collapsed="false">
      <c r="A252" s="0" t="n">
        <v>37</v>
      </c>
      <c r="B252" s="0" t="str">
        <f aca="false">" 5:32:52.673951"</f>
        <v> 5:32:52.673951</v>
      </c>
      <c r="C252" s="0" t="n">
        <v>-76</v>
      </c>
    </row>
    <row r="253" customFormat="false" ht="15" hidden="false" customHeight="false" outlineLevel="0" collapsed="false">
      <c r="A253" s="0" t="n">
        <v>38</v>
      </c>
      <c r="B253" s="0" t="str">
        <f aca="false">" 5:32:52.674978"</f>
        <v> 5:32:52.674978</v>
      </c>
      <c r="C253" s="0" t="n">
        <v>-72</v>
      </c>
    </row>
    <row r="254" customFormat="false" ht="15" hidden="false" customHeight="false" outlineLevel="0" collapsed="false">
      <c r="A254" s="0" t="n">
        <v>39</v>
      </c>
      <c r="B254" s="0" t="str">
        <f aca="false">" 5:32:52.676004"</f>
        <v> 5:32:52.676004</v>
      </c>
      <c r="C254" s="0" t="n">
        <v>-78</v>
      </c>
    </row>
    <row r="255" customFormat="false" ht="15" hidden="false" customHeight="false" outlineLevel="0" collapsed="false">
      <c r="A255" s="0" t="n">
        <v>39</v>
      </c>
      <c r="B255" s="0" t="str">
        <f aca="false">" 5:32:53.028035"</f>
        <v> 5:32:53.028035</v>
      </c>
      <c r="C255" s="0" t="n">
        <v>-78</v>
      </c>
    </row>
    <row r="256" customFormat="false" ht="15" hidden="false" customHeight="false" outlineLevel="0" collapsed="false">
      <c r="A256" s="0" t="n">
        <v>37</v>
      </c>
      <c r="B256" s="0" t="str">
        <f aca="false">" 5:32:53.377215"</f>
        <v> 5:32:53.377215</v>
      </c>
      <c r="C256" s="0" t="n">
        <v>-76</v>
      </c>
    </row>
    <row r="257" customFormat="false" ht="15" hidden="false" customHeight="false" outlineLevel="0" collapsed="false">
      <c r="A257" s="0" t="n">
        <v>38</v>
      </c>
      <c r="B257" s="0" t="str">
        <f aca="false">" 5:32:53.378243"</f>
        <v> 5:32:53.378243</v>
      </c>
      <c r="C257" s="0" t="n">
        <v>-73</v>
      </c>
    </row>
    <row r="258" customFormat="false" ht="15" hidden="false" customHeight="false" outlineLevel="0" collapsed="false">
      <c r="A258" s="0" t="n">
        <v>39</v>
      </c>
      <c r="B258" s="0" t="str">
        <f aca="false">" 5:32:53.379268"</f>
        <v> 5:32:53.379268</v>
      </c>
      <c r="C258" s="0" t="n">
        <v>-78</v>
      </c>
    </row>
    <row r="259" customFormat="false" ht="15" hidden="false" customHeight="false" outlineLevel="0" collapsed="false">
      <c r="A259" s="0" t="n">
        <v>37</v>
      </c>
      <c r="B259" s="0" t="str">
        <f aca="false">" 5:32:53.728958"</f>
        <v> 5:32:53.728958</v>
      </c>
      <c r="C259" s="0" t="n">
        <v>-75</v>
      </c>
    </row>
    <row r="260" customFormat="false" ht="15" hidden="false" customHeight="false" outlineLevel="0" collapsed="false">
      <c r="A260" s="0" t="n">
        <v>38</v>
      </c>
      <c r="B260" s="0" t="str">
        <f aca="false">" 5:32:53.729986"</f>
        <v> 5:32:53.729986</v>
      </c>
      <c r="C260" s="0" t="n">
        <v>-72</v>
      </c>
    </row>
    <row r="261" customFormat="false" ht="15" hidden="false" customHeight="false" outlineLevel="0" collapsed="false">
      <c r="A261" s="0" t="n">
        <v>39</v>
      </c>
      <c r="B261" s="0" t="str">
        <f aca="false">" 5:32:53.731012"</f>
        <v> 5:32:53.731012</v>
      </c>
      <c r="C261" s="0" t="n">
        <v>-79</v>
      </c>
    </row>
    <row r="262" customFormat="false" ht="15" hidden="false" customHeight="false" outlineLevel="0" collapsed="false">
      <c r="A262" s="0" t="n">
        <v>37</v>
      </c>
      <c r="B262" s="0" t="str">
        <f aca="false">" 5:32:54.088942"</f>
        <v> 5:32:54.088942</v>
      </c>
      <c r="C262" s="0" t="n">
        <v>-76</v>
      </c>
    </row>
    <row r="263" customFormat="false" ht="15" hidden="false" customHeight="false" outlineLevel="0" collapsed="false">
      <c r="A263" s="0" t="n">
        <v>38</v>
      </c>
      <c r="B263" s="0" t="str">
        <f aca="false">" 5:32:54.089969"</f>
        <v> 5:32:54.089969</v>
      </c>
      <c r="C263" s="0" t="n">
        <v>-73</v>
      </c>
    </row>
    <row r="264" customFormat="false" ht="15" hidden="false" customHeight="false" outlineLevel="0" collapsed="false">
      <c r="A264" s="0" t="n">
        <v>39</v>
      </c>
      <c r="B264" s="0" t="str">
        <f aca="false">" 5:32:54.090995"</f>
        <v> 5:32:54.090995</v>
      </c>
      <c r="C264" s="0" t="n">
        <v>-78</v>
      </c>
    </row>
    <row r="265" customFormat="false" ht="15" hidden="false" customHeight="false" outlineLevel="0" collapsed="false">
      <c r="A265" s="0" t="n">
        <v>39</v>
      </c>
      <c r="B265" s="0" t="str">
        <f aca="false">" 5:32:54.448202"</f>
        <v> 5:32:54.448202</v>
      </c>
      <c r="C265" s="0" t="n">
        <v>-78</v>
      </c>
    </row>
    <row r="266" customFormat="false" ht="15" hidden="false" customHeight="false" outlineLevel="0" collapsed="false">
      <c r="A266" s="0" t="n">
        <v>38</v>
      </c>
      <c r="B266" s="0" t="str">
        <f aca="false">" 5:32:55.160151"</f>
        <v> 5:32:55.160151</v>
      </c>
      <c r="C266" s="0" t="n">
        <v>-72</v>
      </c>
    </row>
    <row r="267" customFormat="false" ht="15" hidden="false" customHeight="false" outlineLevel="0" collapsed="false">
      <c r="A267" s="0" t="n">
        <v>39</v>
      </c>
      <c r="B267" s="0" t="str">
        <f aca="false">" 5:32:55.161176"</f>
        <v> 5:32:55.161176</v>
      </c>
      <c r="C267" s="0" t="n">
        <v>-79</v>
      </c>
    </row>
    <row r="268" customFormat="false" ht="15" hidden="false" customHeight="false" outlineLevel="0" collapsed="false">
      <c r="A268" s="0" t="n">
        <v>37</v>
      </c>
      <c r="B268" s="0" t="str">
        <f aca="false">" 5:32:55.513426"</f>
        <v> 5:32:55.513426</v>
      </c>
      <c r="C268" s="0" t="n">
        <v>-76</v>
      </c>
    </row>
    <row r="269" customFormat="false" ht="15" hidden="false" customHeight="false" outlineLevel="0" collapsed="false">
      <c r="A269" s="0" t="n">
        <v>38</v>
      </c>
      <c r="B269" s="0" t="str">
        <f aca="false">" 5:32:55.514453"</f>
        <v> 5:32:55.514453</v>
      </c>
      <c r="C269" s="0" t="n">
        <v>-73</v>
      </c>
    </row>
    <row r="270" customFormat="false" ht="15" hidden="false" customHeight="false" outlineLevel="0" collapsed="false">
      <c r="A270" s="0" t="n">
        <v>39</v>
      </c>
      <c r="B270" s="0" t="str">
        <f aca="false">" 5:32:55.515479"</f>
        <v> 5:32:55.515479</v>
      </c>
      <c r="C270" s="0" t="n">
        <v>-78</v>
      </c>
    </row>
    <row r="271" customFormat="false" ht="15" hidden="false" customHeight="false" outlineLevel="0" collapsed="false">
      <c r="A271" s="0" t="n">
        <v>37</v>
      </c>
      <c r="B271" s="0" t="str">
        <f aca="false">" 5:32:55.869022"</f>
        <v> 5:32:55.869022</v>
      </c>
      <c r="C271" s="0" t="n">
        <v>-76</v>
      </c>
    </row>
    <row r="272" customFormat="false" ht="15" hidden="false" customHeight="false" outlineLevel="0" collapsed="false">
      <c r="A272" s="0" t="n">
        <v>38</v>
      </c>
      <c r="B272" s="0" t="str">
        <f aca="false">" 5:32:55.870049"</f>
        <v> 5:32:55.870049</v>
      </c>
      <c r="C272" s="0" t="n">
        <v>-72</v>
      </c>
    </row>
    <row r="273" customFormat="false" ht="15" hidden="false" customHeight="false" outlineLevel="0" collapsed="false">
      <c r="A273" s="0" t="n">
        <v>39</v>
      </c>
      <c r="B273" s="0" t="str">
        <f aca="false">" 5:32:55.871075"</f>
        <v> 5:32:55.871075</v>
      </c>
      <c r="C273" s="0" t="n">
        <v>-78</v>
      </c>
    </row>
    <row r="274" customFormat="false" ht="15" hidden="false" customHeight="false" outlineLevel="0" collapsed="false">
      <c r="A274" s="0" t="n">
        <v>37</v>
      </c>
      <c r="B274" s="0" t="str">
        <f aca="false">" 5:32:56.223583"</f>
        <v> 5:32:56.223583</v>
      </c>
      <c r="C274" s="0" t="n">
        <v>-76</v>
      </c>
    </row>
    <row r="275" customFormat="false" ht="15" hidden="false" customHeight="false" outlineLevel="0" collapsed="false">
      <c r="A275" s="0" t="n">
        <v>39</v>
      </c>
      <c r="B275" s="0" t="str">
        <f aca="false">" 5:32:56.225636"</f>
        <v> 5:32:56.225636</v>
      </c>
      <c r="C275" s="0" t="n">
        <v>-79</v>
      </c>
    </row>
    <row r="276" customFormat="false" ht="15" hidden="false" customHeight="false" outlineLevel="0" collapsed="false">
      <c r="A276" s="0" t="n">
        <v>37</v>
      </c>
      <c r="B276" s="0" t="str">
        <f aca="false">" 5:32:56.575336"</f>
        <v> 5:32:56.575336</v>
      </c>
      <c r="C276" s="0" t="n">
        <v>-75</v>
      </c>
    </row>
    <row r="277" customFormat="false" ht="15" hidden="false" customHeight="false" outlineLevel="0" collapsed="false">
      <c r="A277" s="0" t="n">
        <v>38</v>
      </c>
      <c r="B277" s="0" t="str">
        <f aca="false">" 5:32:56.576363"</f>
        <v> 5:32:56.576363</v>
      </c>
      <c r="C277" s="0" t="n">
        <v>-72</v>
      </c>
    </row>
    <row r="278" customFormat="false" ht="15" hidden="false" customHeight="false" outlineLevel="0" collapsed="false">
      <c r="A278" s="0" t="n">
        <v>39</v>
      </c>
      <c r="B278" s="0" t="str">
        <f aca="false">" 5:32:56.577389"</f>
        <v> 5:32:56.577389</v>
      </c>
      <c r="C278" s="0" t="n">
        <v>-78</v>
      </c>
    </row>
    <row r="279" customFormat="false" ht="15" hidden="false" customHeight="false" outlineLevel="0" collapsed="false">
      <c r="A279" s="0" t="n">
        <v>37</v>
      </c>
      <c r="B279" s="0" t="str">
        <f aca="false">" 5:32:56.929652"</f>
        <v> 5:32:56.929652</v>
      </c>
      <c r="C279" s="0" t="n">
        <v>-75</v>
      </c>
    </row>
    <row r="280" customFormat="false" ht="15" hidden="false" customHeight="false" outlineLevel="0" collapsed="false">
      <c r="A280" s="0" t="n">
        <v>38</v>
      </c>
      <c r="B280" s="0" t="str">
        <f aca="false">" 5:32:56.930680"</f>
        <v> 5:32:56.930680</v>
      </c>
      <c r="C280" s="0" t="n">
        <v>-72</v>
      </c>
    </row>
    <row r="281" customFormat="false" ht="15" hidden="false" customHeight="false" outlineLevel="0" collapsed="false">
      <c r="A281" s="0" t="n">
        <v>39</v>
      </c>
      <c r="B281" s="0" t="str">
        <f aca="false">" 5:32:56.931706"</f>
        <v> 5:32:56.931706</v>
      </c>
      <c r="C281" s="0" t="n">
        <v>-78</v>
      </c>
    </row>
    <row r="282" customFormat="false" ht="15" hidden="false" customHeight="false" outlineLevel="0" collapsed="false">
      <c r="A282" s="0" t="n">
        <v>37</v>
      </c>
      <c r="B282" s="0" t="str">
        <f aca="false">" 5:32:57.286335"</f>
        <v> 5:32:57.286335</v>
      </c>
      <c r="C282" s="0" t="n">
        <v>-76</v>
      </c>
    </row>
    <row r="283" customFormat="false" ht="15" hidden="false" customHeight="false" outlineLevel="0" collapsed="false">
      <c r="A283" s="0" t="n">
        <v>38</v>
      </c>
      <c r="B283" s="0" t="str">
        <f aca="false">" 5:32:57.287362"</f>
        <v> 5:32:57.287362</v>
      </c>
      <c r="C283" s="0" t="n">
        <v>-73</v>
      </c>
    </row>
    <row r="284" customFormat="false" ht="15" hidden="false" customHeight="false" outlineLevel="0" collapsed="false">
      <c r="A284" s="0" t="n">
        <v>39</v>
      </c>
      <c r="B284" s="0" t="str">
        <f aca="false">" 5:32:57.288388"</f>
        <v> 5:32:57.288388</v>
      </c>
      <c r="C284" s="0" t="n">
        <v>-79</v>
      </c>
    </row>
    <row r="285" customFormat="false" ht="15" hidden="false" customHeight="false" outlineLevel="0" collapsed="false">
      <c r="A285" s="0" t="n">
        <v>39</v>
      </c>
      <c r="B285" s="0" t="str">
        <f aca="false">" 5:32:57.644822"</f>
        <v> 5:32:57.644822</v>
      </c>
      <c r="C285" s="0" t="n">
        <v>-78</v>
      </c>
    </row>
    <row r="286" customFormat="false" ht="15" hidden="false" customHeight="false" outlineLevel="0" collapsed="false">
      <c r="A286" s="0" t="n">
        <v>37</v>
      </c>
      <c r="B286" s="0" t="str">
        <f aca="false">" 5:32:57.996561"</f>
        <v> 5:32:57.996561</v>
      </c>
      <c r="C286" s="0" t="n">
        <v>-77</v>
      </c>
    </row>
    <row r="287" customFormat="false" ht="15" hidden="false" customHeight="false" outlineLevel="0" collapsed="false">
      <c r="A287" s="0" t="n">
        <v>38</v>
      </c>
      <c r="B287" s="0" t="str">
        <f aca="false">" 5:32:57.997589"</f>
        <v> 5:32:57.997589</v>
      </c>
      <c r="C287" s="0" t="n">
        <v>-72</v>
      </c>
    </row>
    <row r="288" customFormat="false" ht="15" hidden="false" customHeight="false" outlineLevel="0" collapsed="false">
      <c r="A288" s="0" t="n">
        <v>38</v>
      </c>
      <c r="B288" s="0" t="str">
        <f aca="false">" 5:32:58.357302"</f>
        <v> 5:32:58.357302</v>
      </c>
      <c r="C288" s="0" t="n">
        <v>-73</v>
      </c>
    </row>
    <row r="289" customFormat="false" ht="15" hidden="false" customHeight="false" outlineLevel="0" collapsed="false">
      <c r="A289" s="0" t="n">
        <v>39</v>
      </c>
      <c r="B289" s="0" t="str">
        <f aca="false">" 5:32:58.358327"</f>
        <v> 5:32:58.358327</v>
      </c>
      <c r="C289" s="0" t="n">
        <v>-78</v>
      </c>
    </row>
    <row r="290" customFormat="false" ht="15" hidden="false" customHeight="false" outlineLevel="0" collapsed="false">
      <c r="A290" s="0" t="n">
        <v>37</v>
      </c>
      <c r="B290" s="0" t="str">
        <f aca="false">" 5:32:58.710882"</f>
        <v> 5:32:58.710882</v>
      </c>
      <c r="C290" s="0" t="n">
        <v>-76</v>
      </c>
    </row>
    <row r="291" customFormat="false" ht="15" hidden="false" customHeight="false" outlineLevel="0" collapsed="false">
      <c r="A291" s="0" t="n">
        <v>38</v>
      </c>
      <c r="B291" s="0" t="str">
        <f aca="false">" 5:32:58.711909"</f>
        <v> 5:32:58.711909</v>
      </c>
      <c r="C291" s="0" t="n">
        <v>-72</v>
      </c>
    </row>
    <row r="292" customFormat="false" ht="15" hidden="false" customHeight="false" outlineLevel="0" collapsed="false">
      <c r="A292" s="0" t="n">
        <v>39</v>
      </c>
      <c r="B292" s="0" t="str">
        <f aca="false">" 5:32:58.712935"</f>
        <v> 5:32:58.712935</v>
      </c>
      <c r="C292" s="0" t="n">
        <v>-78</v>
      </c>
    </row>
    <row r="293" customFormat="false" ht="15" hidden="false" customHeight="false" outlineLevel="0" collapsed="false">
      <c r="A293" s="0" t="n">
        <v>37</v>
      </c>
      <c r="B293" s="0" t="str">
        <f aca="false">" 5:32:59.068551"</f>
        <v> 5:32:59.068551</v>
      </c>
      <c r="C293" s="0" t="n">
        <v>-76</v>
      </c>
    </row>
    <row r="294" customFormat="false" ht="15" hidden="false" customHeight="false" outlineLevel="0" collapsed="false">
      <c r="A294" s="0" t="n">
        <v>38</v>
      </c>
      <c r="B294" s="0" t="str">
        <f aca="false">" 5:32:59.069579"</f>
        <v> 5:32:59.069579</v>
      </c>
      <c r="C294" s="0" t="n">
        <v>-73</v>
      </c>
    </row>
    <row r="295" customFormat="false" ht="15" hidden="false" customHeight="false" outlineLevel="0" collapsed="false">
      <c r="A295" s="0" t="n">
        <v>39</v>
      </c>
      <c r="B295" s="0" t="str">
        <f aca="false">" 5:32:59.070605"</f>
        <v> 5:32:59.070605</v>
      </c>
      <c r="C295" s="0" t="n">
        <v>-78</v>
      </c>
    </row>
    <row r="296" customFormat="false" ht="15" hidden="false" customHeight="false" outlineLevel="0" collapsed="false">
      <c r="A296" s="0" t="n">
        <v>37</v>
      </c>
      <c r="B296" s="0" t="str">
        <f aca="false">" 5:32:59.421586"</f>
        <v> 5:32:59.421586</v>
      </c>
      <c r="C296" s="0" t="n">
        <v>-76</v>
      </c>
    </row>
    <row r="297" customFormat="false" ht="15" hidden="false" customHeight="false" outlineLevel="0" collapsed="false">
      <c r="A297" s="0" t="n">
        <v>38</v>
      </c>
      <c r="B297" s="0" t="str">
        <f aca="false">" 5:32:59.422614"</f>
        <v> 5:32:59.422614</v>
      </c>
      <c r="C297" s="0" t="n">
        <v>-72</v>
      </c>
    </row>
    <row r="298" customFormat="false" ht="15" hidden="false" customHeight="false" outlineLevel="0" collapsed="false">
      <c r="A298" s="0" t="n">
        <v>39</v>
      </c>
      <c r="B298" s="0" t="str">
        <f aca="false">" 5:32:59.423640"</f>
        <v> 5:32:59.423640</v>
      </c>
      <c r="C298" s="0" t="n">
        <v>-78</v>
      </c>
    </row>
    <row r="299" customFormat="false" ht="15" hidden="false" customHeight="false" outlineLevel="0" collapsed="false">
      <c r="A299" s="0" t="n">
        <v>37</v>
      </c>
      <c r="B299" s="0" t="str">
        <f aca="false">" 5:32:59.776921"</f>
        <v> 5:32:59.776921</v>
      </c>
      <c r="C299" s="0" t="n">
        <v>-75</v>
      </c>
    </row>
    <row r="300" customFormat="false" ht="15" hidden="false" customHeight="false" outlineLevel="0" collapsed="false">
      <c r="A300" s="0" t="n">
        <v>38</v>
      </c>
      <c r="B300" s="0" t="str">
        <f aca="false">" 5:32:59.777949"</f>
        <v> 5:32:59.777949</v>
      </c>
      <c r="C300" s="0" t="n">
        <v>-72</v>
      </c>
    </row>
    <row r="301" customFormat="false" ht="15" hidden="false" customHeight="false" outlineLevel="0" collapsed="false">
      <c r="A301" s="0" t="n">
        <v>39</v>
      </c>
      <c r="B301" s="0" t="str">
        <f aca="false">" 5:32:59.778975"</f>
        <v> 5:32:59.778975</v>
      </c>
      <c r="C301" s="0" t="n">
        <v>-79</v>
      </c>
    </row>
    <row r="302" customFormat="false" ht="15" hidden="false" customHeight="false" outlineLevel="0" collapsed="false">
      <c r="A302" s="0" t="n">
        <v>37</v>
      </c>
      <c r="B302" s="0" t="str">
        <f aca="false">" 5:33:00.127469"</f>
        <v> 5:33:00.127469</v>
      </c>
      <c r="C302" s="0" t="n">
        <v>-75</v>
      </c>
    </row>
    <row r="303" customFormat="false" ht="15" hidden="false" customHeight="false" outlineLevel="0" collapsed="false">
      <c r="A303" s="0" t="n">
        <v>38</v>
      </c>
      <c r="B303" s="0" t="str">
        <f aca="false">" 5:33:00.128497"</f>
        <v> 5:33:00.128497</v>
      </c>
      <c r="C303" s="0" t="n">
        <v>-73</v>
      </c>
    </row>
    <row r="304" customFormat="false" ht="15" hidden="false" customHeight="false" outlineLevel="0" collapsed="false">
      <c r="A304" s="0" t="n">
        <v>39</v>
      </c>
      <c r="B304" s="0" t="str">
        <f aca="false">" 5:33:00.129522"</f>
        <v> 5:33:00.129522</v>
      </c>
      <c r="C304" s="0" t="n">
        <v>-78</v>
      </c>
    </row>
    <row r="305" customFormat="false" ht="15" hidden="false" customHeight="false" outlineLevel="0" collapsed="false">
      <c r="A305" s="0" t="n">
        <v>37</v>
      </c>
      <c r="B305" s="0" t="str">
        <f aca="false">" 5:33:00.480031"</f>
        <v> 5:33:00.480031</v>
      </c>
      <c r="C305" s="0" t="n">
        <v>-76</v>
      </c>
    </row>
    <row r="306" customFormat="false" ht="15" hidden="false" customHeight="false" outlineLevel="0" collapsed="false">
      <c r="A306" s="0" t="n">
        <v>38</v>
      </c>
      <c r="B306" s="0" t="str">
        <f aca="false">" 5:33:00.481059"</f>
        <v> 5:33:00.481059</v>
      </c>
      <c r="C306" s="0" t="n">
        <v>-73</v>
      </c>
    </row>
    <row r="307" customFormat="false" ht="15" hidden="false" customHeight="false" outlineLevel="0" collapsed="false">
      <c r="A307" s="0" t="n">
        <v>39</v>
      </c>
      <c r="B307" s="0" t="str">
        <f aca="false">" 5:33:00.482085"</f>
        <v> 5:33:00.482085</v>
      </c>
      <c r="C307" s="0" t="n">
        <v>-78</v>
      </c>
    </row>
    <row r="308" customFormat="false" ht="15" hidden="false" customHeight="false" outlineLevel="0" collapsed="false">
      <c r="A308" s="0" t="n">
        <v>37</v>
      </c>
      <c r="B308" s="0" t="str">
        <f aca="false">" 5:33:00.835391"</f>
        <v> 5:33:00.835391</v>
      </c>
      <c r="C308" s="0" t="n">
        <v>-75</v>
      </c>
    </row>
    <row r="309" customFormat="false" ht="15" hidden="false" customHeight="false" outlineLevel="0" collapsed="false">
      <c r="A309" s="0" t="n">
        <v>38</v>
      </c>
      <c r="B309" s="0" t="str">
        <f aca="false">" 5:33:00.836419"</f>
        <v> 5:33:00.836419</v>
      </c>
      <c r="C309" s="0" t="n">
        <v>-73</v>
      </c>
    </row>
    <row r="310" customFormat="false" ht="15" hidden="false" customHeight="false" outlineLevel="0" collapsed="false">
      <c r="A310" s="0" t="n">
        <v>39</v>
      </c>
      <c r="B310" s="0" t="str">
        <f aca="false">" 5:33:00.837445"</f>
        <v> 5:33:00.837445</v>
      </c>
      <c r="C310" s="0" t="n">
        <v>-79</v>
      </c>
    </row>
    <row r="311" customFormat="false" ht="15" hidden="false" customHeight="false" outlineLevel="0" collapsed="false">
      <c r="A311" s="0" t="n">
        <v>37</v>
      </c>
      <c r="B311" s="0" t="str">
        <f aca="false">" 5:33:01.188650"</f>
        <v> 5:33:01.188650</v>
      </c>
      <c r="C311" s="0" t="n">
        <v>-76</v>
      </c>
    </row>
    <row r="312" customFormat="false" ht="15" hidden="false" customHeight="false" outlineLevel="0" collapsed="false">
      <c r="A312" s="0" t="n">
        <v>38</v>
      </c>
      <c r="B312" s="0" t="str">
        <f aca="false">" 5:33:01.189678"</f>
        <v> 5:33:01.189678</v>
      </c>
      <c r="C312" s="0" t="n">
        <v>-72</v>
      </c>
    </row>
    <row r="313" customFormat="false" ht="15" hidden="false" customHeight="false" outlineLevel="0" collapsed="false">
      <c r="A313" s="0" t="n">
        <v>39</v>
      </c>
      <c r="B313" s="0" t="str">
        <f aca="false">" 5:33:01.190704"</f>
        <v> 5:33:01.190704</v>
      </c>
      <c r="C313" s="0" t="n">
        <v>-78</v>
      </c>
    </row>
    <row r="314" customFormat="false" ht="15" hidden="false" customHeight="false" outlineLevel="0" collapsed="false">
      <c r="A314" s="0" t="n">
        <v>37</v>
      </c>
      <c r="B314" s="0" t="str">
        <f aca="false">" 5:33:01.545598"</f>
        <v> 5:33:01.545598</v>
      </c>
      <c r="C314" s="0" t="n">
        <v>-76</v>
      </c>
    </row>
    <row r="315" customFormat="false" ht="15" hidden="false" customHeight="false" outlineLevel="0" collapsed="false">
      <c r="A315" s="0" t="n">
        <v>38</v>
      </c>
      <c r="B315" s="0" t="str">
        <f aca="false">" 5:33:01.546626"</f>
        <v> 5:33:01.546626</v>
      </c>
      <c r="C315" s="0" t="n">
        <v>-72</v>
      </c>
    </row>
    <row r="316" customFormat="false" ht="15" hidden="false" customHeight="false" outlineLevel="0" collapsed="false">
      <c r="A316" s="0" t="n">
        <v>39</v>
      </c>
      <c r="B316" s="0" t="str">
        <f aca="false">" 5:33:01.547652"</f>
        <v> 5:33:01.547652</v>
      </c>
      <c r="C316" s="0" t="n">
        <v>-78</v>
      </c>
    </row>
    <row r="317" customFormat="false" ht="15" hidden="false" customHeight="false" outlineLevel="0" collapsed="false">
      <c r="A317" s="0" t="n">
        <v>37</v>
      </c>
      <c r="B317" s="0" t="str">
        <f aca="false">" 5:33:01.905345"</f>
        <v> 5:33:01.905345</v>
      </c>
      <c r="C317" s="0" t="n">
        <v>-76</v>
      </c>
    </row>
    <row r="318" customFormat="false" ht="15" hidden="false" customHeight="false" outlineLevel="0" collapsed="false">
      <c r="A318" s="0" t="n">
        <v>38</v>
      </c>
      <c r="B318" s="0" t="str">
        <f aca="false">" 5:33:01.906372"</f>
        <v> 5:33:01.906372</v>
      </c>
      <c r="C318" s="0" t="n">
        <v>-73</v>
      </c>
    </row>
    <row r="319" customFormat="false" ht="15" hidden="false" customHeight="false" outlineLevel="0" collapsed="false">
      <c r="A319" s="0" t="n">
        <v>39</v>
      </c>
      <c r="B319" s="0" t="str">
        <f aca="false">" 5:33:01.907398"</f>
        <v> 5:33:01.907398</v>
      </c>
      <c r="C319" s="0" t="n">
        <v>-79</v>
      </c>
    </row>
    <row r="320" customFormat="false" ht="15" hidden="false" customHeight="false" outlineLevel="0" collapsed="false">
      <c r="A320" s="0" t="n">
        <v>37</v>
      </c>
      <c r="B320" s="0" t="str">
        <f aca="false">" 5:33:02.262723"</f>
        <v> 5:33:02.262723</v>
      </c>
      <c r="C320" s="0" t="n">
        <v>-75</v>
      </c>
    </row>
    <row r="321" customFormat="false" ht="15" hidden="false" customHeight="false" outlineLevel="0" collapsed="false">
      <c r="A321" s="0" t="n">
        <v>38</v>
      </c>
      <c r="B321" s="0" t="str">
        <f aca="false">" 5:33:02.263751"</f>
        <v> 5:33:02.263751</v>
      </c>
      <c r="C321" s="0" t="n">
        <v>-73</v>
      </c>
    </row>
    <row r="322" customFormat="false" ht="15" hidden="false" customHeight="false" outlineLevel="0" collapsed="false">
      <c r="A322" s="0" t="n">
        <v>39</v>
      </c>
      <c r="B322" s="0" t="str">
        <f aca="false">" 5:33:02.264776"</f>
        <v> 5:33:02.264776</v>
      </c>
      <c r="C322" s="0" t="n">
        <v>-78</v>
      </c>
    </row>
    <row r="323" customFormat="false" ht="15" hidden="false" customHeight="false" outlineLevel="0" collapsed="false">
      <c r="A323" s="0" t="n">
        <v>37</v>
      </c>
      <c r="B323" s="0" t="str">
        <f aca="false">" 5:33:02.614765"</f>
        <v> 5:33:02.614765</v>
      </c>
      <c r="C323" s="0" t="n">
        <v>-75</v>
      </c>
    </row>
    <row r="324" customFormat="false" ht="15" hidden="false" customHeight="false" outlineLevel="0" collapsed="false">
      <c r="A324" s="0" t="n">
        <v>38</v>
      </c>
      <c r="B324" s="0" t="str">
        <f aca="false">" 5:33:02.615793"</f>
        <v> 5:33:02.615793</v>
      </c>
      <c r="C324" s="0" t="n">
        <v>-72</v>
      </c>
    </row>
    <row r="325" customFormat="false" ht="15" hidden="false" customHeight="false" outlineLevel="0" collapsed="false">
      <c r="A325" s="0" t="n">
        <v>38</v>
      </c>
      <c r="B325" s="0" t="str">
        <f aca="false">" 5:33:02.616311"</f>
        <v> 5:33:02.616311</v>
      </c>
      <c r="C325" s="0" t="n">
        <v>-47</v>
      </c>
    </row>
    <row r="326" customFormat="false" ht="15" hidden="false" customHeight="false" outlineLevel="0" collapsed="false">
      <c r="A326" s="0" t="n">
        <v>38</v>
      </c>
      <c r="B326" s="0" t="str">
        <f aca="false">" 5:33:02.616637"</f>
        <v> 5:33:02.616637</v>
      </c>
      <c r="C326" s="0" t="n">
        <v>-72</v>
      </c>
    </row>
    <row r="327" customFormat="false" ht="15" hidden="false" customHeight="false" outlineLevel="0" collapsed="false">
      <c r="A327" s="0" t="n">
        <v>39</v>
      </c>
      <c r="B327" s="0" t="str">
        <f aca="false">" 5:33:02.617413"</f>
        <v> 5:33:02.617413</v>
      </c>
      <c r="C327" s="0" t="n">
        <v>-79</v>
      </c>
    </row>
    <row r="328" customFormat="false" ht="15" hidden="false" customHeight="false" outlineLevel="0" collapsed="false">
      <c r="A328" s="0" t="n">
        <v>38</v>
      </c>
      <c r="B328" s="0" t="str">
        <f aca="false">" 5:33:02.974728"</f>
        <v> 5:33:02.974728</v>
      </c>
      <c r="C328" s="0" t="n">
        <v>-72</v>
      </c>
    </row>
    <row r="329" customFormat="false" ht="15" hidden="false" customHeight="false" outlineLevel="0" collapsed="false">
      <c r="A329" s="0" t="n">
        <v>39</v>
      </c>
      <c r="B329" s="0" t="str">
        <f aca="false">" 5:33:02.975753"</f>
        <v> 5:33:02.975753</v>
      </c>
      <c r="C329" s="0" t="n">
        <v>-78</v>
      </c>
    </row>
    <row r="330" customFormat="false" ht="15" hidden="false" customHeight="false" outlineLevel="0" collapsed="false">
      <c r="A330" s="0" t="n">
        <v>37</v>
      </c>
      <c r="B330" s="0" t="str">
        <f aca="false">" 5:33:03.329543"</f>
        <v> 5:33:03.329543</v>
      </c>
      <c r="C330" s="0" t="n">
        <v>-75</v>
      </c>
    </row>
    <row r="331" customFormat="false" ht="15" hidden="false" customHeight="false" outlineLevel="0" collapsed="false">
      <c r="A331" s="0" t="n">
        <v>38</v>
      </c>
      <c r="B331" s="0" t="str">
        <f aca="false">" 5:33:03.330571"</f>
        <v> 5:33:03.330571</v>
      </c>
      <c r="C331" s="0" t="n">
        <v>-72</v>
      </c>
    </row>
    <row r="332" customFormat="false" ht="15" hidden="false" customHeight="false" outlineLevel="0" collapsed="false">
      <c r="A332" s="0" t="n">
        <v>39</v>
      </c>
      <c r="B332" s="0" t="str">
        <f aca="false">" 5:33:03.331596"</f>
        <v> 5:33:03.331596</v>
      </c>
      <c r="C332" s="0" t="n">
        <v>-78</v>
      </c>
    </row>
    <row r="333" customFormat="false" ht="15" hidden="false" customHeight="false" outlineLevel="0" collapsed="false">
      <c r="A333" s="0" t="n">
        <v>37</v>
      </c>
      <c r="B333" s="0" t="str">
        <f aca="false">" 5:33:03.682888"</f>
        <v> 5:33:03.682888</v>
      </c>
      <c r="C333" s="0" t="n">
        <v>-76</v>
      </c>
    </row>
    <row r="334" customFormat="false" ht="15" hidden="false" customHeight="false" outlineLevel="0" collapsed="false">
      <c r="A334" s="0" t="n">
        <v>38</v>
      </c>
      <c r="B334" s="0" t="str">
        <f aca="false">" 5:33:03.683916"</f>
        <v> 5:33:03.683916</v>
      </c>
      <c r="C334" s="0" t="n">
        <v>-72</v>
      </c>
    </row>
    <row r="335" customFormat="false" ht="15" hidden="false" customHeight="false" outlineLevel="0" collapsed="false">
      <c r="A335" s="0" t="n">
        <v>39</v>
      </c>
      <c r="B335" s="0" t="str">
        <f aca="false">" 5:33:03.684941"</f>
        <v> 5:33:03.684941</v>
      </c>
      <c r="C335" s="0" t="n">
        <v>-78</v>
      </c>
    </row>
    <row r="336" customFormat="false" ht="15" hidden="false" customHeight="false" outlineLevel="0" collapsed="false">
      <c r="A336" s="0" t="n">
        <v>37</v>
      </c>
      <c r="B336" s="0" t="str">
        <f aca="false">" 5:33:04.033687"</f>
        <v> 5:33:04.033687</v>
      </c>
      <c r="C336" s="0" t="n">
        <v>-75</v>
      </c>
    </row>
    <row r="337" customFormat="false" ht="15" hidden="false" customHeight="false" outlineLevel="0" collapsed="false">
      <c r="A337" s="0" t="n">
        <v>38</v>
      </c>
      <c r="B337" s="0" t="str">
        <f aca="false">" 5:33:04.034714"</f>
        <v> 5:33:04.034714</v>
      </c>
      <c r="C337" s="0" t="n">
        <v>-72</v>
      </c>
    </row>
    <row r="338" customFormat="false" ht="15" hidden="false" customHeight="false" outlineLevel="0" collapsed="false">
      <c r="A338" s="0" t="n">
        <v>39</v>
      </c>
      <c r="B338" s="0" t="str">
        <f aca="false">" 5:33:04.035740"</f>
        <v> 5:33:04.035740</v>
      </c>
      <c r="C338" s="0" t="n">
        <v>-78</v>
      </c>
    </row>
    <row r="339" customFormat="false" ht="15" hidden="false" customHeight="false" outlineLevel="0" collapsed="false">
      <c r="A339" s="0" t="n">
        <v>37</v>
      </c>
      <c r="B339" s="0" t="str">
        <f aca="false">" 5:33:04.385700"</f>
        <v> 5:33:04.385700</v>
      </c>
      <c r="C339" s="0" t="n">
        <v>-75</v>
      </c>
    </row>
    <row r="340" customFormat="false" ht="15" hidden="false" customHeight="false" outlineLevel="0" collapsed="false">
      <c r="A340" s="0" t="n">
        <v>38</v>
      </c>
      <c r="B340" s="0" t="str">
        <f aca="false">" 5:33:04.386728"</f>
        <v> 5:33:04.386728</v>
      </c>
      <c r="C340" s="0" t="n">
        <v>-73</v>
      </c>
    </row>
    <row r="341" customFormat="false" ht="15" hidden="false" customHeight="false" outlineLevel="0" collapsed="false">
      <c r="A341" s="0" t="n">
        <v>37</v>
      </c>
      <c r="B341" s="0" t="str">
        <f aca="false">" 5:33:04.736198"</f>
        <v> 5:33:04.736198</v>
      </c>
      <c r="C341" s="0" t="n">
        <v>-75</v>
      </c>
    </row>
    <row r="342" customFormat="false" ht="15" hidden="false" customHeight="false" outlineLevel="0" collapsed="false">
      <c r="A342" s="0" t="n">
        <v>38</v>
      </c>
      <c r="B342" s="0" t="str">
        <f aca="false">" 5:33:04.737225"</f>
        <v> 5:33:04.737225</v>
      </c>
      <c r="C342" s="0" t="n">
        <v>-72</v>
      </c>
    </row>
    <row r="343" customFormat="false" ht="15" hidden="false" customHeight="false" outlineLevel="0" collapsed="false">
      <c r="A343" s="0" t="n">
        <v>39</v>
      </c>
      <c r="B343" s="0" t="str">
        <f aca="false">" 5:33:04.738251"</f>
        <v> 5:33:04.738251</v>
      </c>
      <c r="C343" s="0" t="n">
        <v>-78</v>
      </c>
    </row>
    <row r="344" customFormat="false" ht="15" hidden="false" customHeight="false" outlineLevel="0" collapsed="false">
      <c r="A344" s="0" t="n">
        <v>37</v>
      </c>
      <c r="B344" s="0" t="str">
        <f aca="false">" 5:33:05.087194"</f>
        <v> 5:33:05.087194</v>
      </c>
      <c r="C344" s="0" t="n">
        <v>-76</v>
      </c>
    </row>
    <row r="345" customFormat="false" ht="15" hidden="false" customHeight="false" outlineLevel="0" collapsed="false">
      <c r="A345" s="0" t="n">
        <v>39</v>
      </c>
      <c r="B345" s="0" t="str">
        <f aca="false">" 5:33:05.089248"</f>
        <v> 5:33:05.089248</v>
      </c>
      <c r="C345" s="0" t="n">
        <v>-78</v>
      </c>
    </row>
    <row r="346" customFormat="false" ht="15" hidden="false" customHeight="false" outlineLevel="0" collapsed="false">
      <c r="A346" s="0" t="n">
        <v>38</v>
      </c>
      <c r="B346" s="0" t="str">
        <f aca="false">" 5:33:05.442267"</f>
        <v> 5:33:05.442267</v>
      </c>
      <c r="C346" s="0" t="n">
        <v>-73</v>
      </c>
    </row>
    <row r="347" customFormat="false" ht="15" hidden="false" customHeight="false" outlineLevel="0" collapsed="false">
      <c r="A347" s="0" t="n">
        <v>39</v>
      </c>
      <c r="B347" s="0" t="str">
        <f aca="false">" 5:33:05.443293"</f>
        <v> 5:33:05.443293</v>
      </c>
      <c r="C347" s="0" t="n">
        <v>-78</v>
      </c>
    </row>
    <row r="348" customFormat="false" ht="15" hidden="false" customHeight="false" outlineLevel="0" collapsed="false">
      <c r="A348" s="0" t="n">
        <v>39</v>
      </c>
      <c r="B348" s="0" t="str">
        <f aca="false">" 5:33:05.798193"</f>
        <v> 5:33:05.798193</v>
      </c>
      <c r="C348" s="0" t="n">
        <v>-79</v>
      </c>
    </row>
    <row r="349" customFormat="false" ht="15" hidden="false" customHeight="false" outlineLevel="0" collapsed="false">
      <c r="A349" s="0" t="n">
        <v>37</v>
      </c>
      <c r="B349" s="0" t="str">
        <f aca="false">" 5:33:06.152075"</f>
        <v> 5:33:06.152075</v>
      </c>
      <c r="C349" s="0" t="n">
        <v>-76</v>
      </c>
    </row>
    <row r="350" customFormat="false" ht="15" hidden="false" customHeight="false" outlineLevel="0" collapsed="false">
      <c r="A350" s="0" t="n">
        <v>38</v>
      </c>
      <c r="B350" s="0" t="str">
        <f aca="false">" 5:33:06.153103"</f>
        <v> 5:33:06.153103</v>
      </c>
      <c r="C350" s="0" t="n">
        <v>-72</v>
      </c>
    </row>
    <row r="351" customFormat="false" ht="15" hidden="false" customHeight="false" outlineLevel="0" collapsed="false">
      <c r="A351" s="0" t="n">
        <v>39</v>
      </c>
      <c r="B351" s="0" t="str">
        <f aca="false">" 5:33:06.154128"</f>
        <v> 5:33:06.154128</v>
      </c>
      <c r="C351" s="0" t="n">
        <v>-78</v>
      </c>
    </row>
    <row r="352" customFormat="false" ht="15" hidden="false" customHeight="false" outlineLevel="0" collapsed="false">
      <c r="A352" s="0" t="n">
        <v>37</v>
      </c>
      <c r="B352" s="0" t="str">
        <f aca="false">" 5:33:06.510508"</f>
        <v> 5:33:06.510508</v>
      </c>
      <c r="C352" s="0" t="n">
        <v>-76</v>
      </c>
    </row>
    <row r="353" customFormat="false" ht="15" hidden="false" customHeight="false" outlineLevel="0" collapsed="false">
      <c r="A353" s="0" t="n">
        <v>38</v>
      </c>
      <c r="B353" s="0" t="str">
        <f aca="false">" 5:33:06.511536"</f>
        <v> 5:33:06.511536</v>
      </c>
      <c r="C353" s="0" t="n">
        <v>-72</v>
      </c>
    </row>
    <row r="354" customFormat="false" ht="15" hidden="false" customHeight="false" outlineLevel="0" collapsed="false">
      <c r="A354" s="0" t="n">
        <v>39</v>
      </c>
      <c r="B354" s="0" t="str">
        <f aca="false">" 5:33:06.512561"</f>
        <v> 5:33:06.512561</v>
      </c>
      <c r="C354" s="0" t="n">
        <v>-78</v>
      </c>
    </row>
    <row r="355" customFormat="false" ht="15" hidden="false" customHeight="false" outlineLevel="0" collapsed="false">
      <c r="A355" s="0" t="n">
        <v>37</v>
      </c>
      <c r="B355" s="0" t="str">
        <f aca="false">" 5:33:06.866107"</f>
        <v> 5:33:06.866107</v>
      </c>
      <c r="C355" s="0" t="n">
        <v>-76</v>
      </c>
    </row>
    <row r="356" customFormat="false" ht="15" hidden="false" customHeight="false" outlineLevel="0" collapsed="false">
      <c r="A356" s="0" t="n">
        <v>38</v>
      </c>
      <c r="B356" s="0" t="str">
        <f aca="false">" 5:33:06.867134"</f>
        <v> 5:33:06.867134</v>
      </c>
      <c r="C356" s="0" t="n">
        <v>-72</v>
      </c>
    </row>
    <row r="357" customFormat="false" ht="15" hidden="false" customHeight="false" outlineLevel="0" collapsed="false">
      <c r="A357" s="0" t="n">
        <v>39</v>
      </c>
      <c r="B357" s="0" t="str">
        <f aca="false">" 5:33:06.868160"</f>
        <v> 5:33:06.868160</v>
      </c>
      <c r="C357" s="0" t="n">
        <v>-78</v>
      </c>
    </row>
    <row r="358" customFormat="false" ht="15" hidden="false" customHeight="false" outlineLevel="0" collapsed="false">
      <c r="A358" s="0" t="n">
        <v>37</v>
      </c>
      <c r="B358" s="0" t="str">
        <f aca="false">" 5:33:07.218120"</f>
        <v> 5:33:07.218120</v>
      </c>
      <c r="C358" s="0" t="n">
        <v>-75</v>
      </c>
    </row>
    <row r="359" customFormat="false" ht="15" hidden="false" customHeight="false" outlineLevel="0" collapsed="false">
      <c r="A359" s="0" t="n">
        <v>38</v>
      </c>
      <c r="B359" s="0" t="str">
        <f aca="false">" 5:33:07.219147"</f>
        <v> 5:33:07.219147</v>
      </c>
      <c r="C359" s="0" t="n">
        <v>-73</v>
      </c>
    </row>
    <row r="360" customFormat="false" ht="15" hidden="false" customHeight="false" outlineLevel="0" collapsed="false">
      <c r="A360" s="0" t="n">
        <v>39</v>
      </c>
      <c r="B360" s="0" t="str">
        <f aca="false">" 5:33:07.220173"</f>
        <v> 5:33:07.220173</v>
      </c>
      <c r="C360" s="0" t="n">
        <v>-79</v>
      </c>
    </row>
    <row r="361" customFormat="false" ht="15" hidden="false" customHeight="false" outlineLevel="0" collapsed="false">
      <c r="A361" s="0" t="n">
        <v>38</v>
      </c>
      <c r="B361" s="0" t="str">
        <f aca="false">" 5:33:07.576079"</f>
        <v> 5:33:07.576079</v>
      </c>
      <c r="C361" s="0" t="n">
        <v>-73</v>
      </c>
    </row>
    <row r="362" customFormat="false" ht="15" hidden="false" customHeight="false" outlineLevel="0" collapsed="false">
      <c r="A362" s="0" t="n">
        <v>37</v>
      </c>
      <c r="B362" s="0" t="str">
        <f aca="false">" 5:33:07.926587"</f>
        <v> 5:33:07.926587</v>
      </c>
      <c r="C362" s="0" t="n">
        <v>-76</v>
      </c>
    </row>
    <row r="363" customFormat="false" ht="15" hidden="false" customHeight="false" outlineLevel="0" collapsed="false">
      <c r="A363" s="0" t="n">
        <v>38</v>
      </c>
      <c r="B363" s="0" t="str">
        <f aca="false">" 5:33:07.927614"</f>
        <v> 5:33:07.927614</v>
      </c>
      <c r="C363" s="0" t="n">
        <v>-72</v>
      </c>
    </row>
    <row r="364" customFormat="false" ht="15" hidden="false" customHeight="false" outlineLevel="0" collapsed="false">
      <c r="A364" s="0" t="n">
        <v>39</v>
      </c>
      <c r="B364" s="0" t="str">
        <f aca="false">" 5:33:07.928640"</f>
        <v> 5:33:07.928640</v>
      </c>
      <c r="C364" s="0" t="n">
        <v>-78</v>
      </c>
    </row>
    <row r="365" customFormat="false" ht="15" hidden="false" customHeight="false" outlineLevel="0" collapsed="false">
      <c r="A365" s="0" t="n">
        <v>39</v>
      </c>
      <c r="B365" s="0" t="str">
        <f aca="false">" 5:33:08.284835"</f>
        <v> 5:33:08.284835</v>
      </c>
      <c r="C365" s="0" t="n">
        <v>-79</v>
      </c>
    </row>
    <row r="366" customFormat="false" ht="15" hidden="false" customHeight="false" outlineLevel="0" collapsed="false">
      <c r="A366" s="0" t="n">
        <v>37</v>
      </c>
      <c r="B366" s="0" t="str">
        <f aca="false">" 5:33:08.988839"</f>
        <v> 5:33:08.988839</v>
      </c>
      <c r="C366" s="0" t="n">
        <v>-76</v>
      </c>
    </row>
    <row r="367" customFormat="false" ht="15" hidden="false" customHeight="false" outlineLevel="0" collapsed="false">
      <c r="A367" s="0" t="n">
        <v>38</v>
      </c>
      <c r="B367" s="0" t="str">
        <f aca="false">" 5:33:08.989867"</f>
        <v> 5:33:08.989867</v>
      </c>
      <c r="C367" s="0" t="n">
        <v>-71</v>
      </c>
    </row>
    <row r="368" customFormat="false" ht="15" hidden="false" customHeight="false" outlineLevel="0" collapsed="false">
      <c r="A368" s="0" t="n">
        <v>39</v>
      </c>
      <c r="B368" s="0" t="str">
        <f aca="false">" 5:33:08.990892"</f>
        <v> 5:33:08.990892</v>
      </c>
      <c r="C368" s="0" t="n">
        <v>-79</v>
      </c>
    </row>
    <row r="369" customFormat="false" ht="15" hidden="false" customHeight="false" outlineLevel="0" collapsed="false">
      <c r="A369" s="0" t="n">
        <v>37</v>
      </c>
      <c r="B369" s="0" t="str">
        <f aca="false">" 5:33:09.345282"</f>
        <v> 5:33:09.345282</v>
      </c>
      <c r="C369" s="0" t="n">
        <v>-76</v>
      </c>
    </row>
    <row r="370" customFormat="false" ht="15" hidden="false" customHeight="false" outlineLevel="0" collapsed="false">
      <c r="A370" s="0" t="n">
        <v>37</v>
      </c>
      <c r="B370" s="0" t="str">
        <f aca="false">" 5:33:09.696783"</f>
        <v> 5:33:09.696783</v>
      </c>
      <c r="C370" s="0" t="n">
        <v>-76</v>
      </c>
    </row>
    <row r="371" customFormat="false" ht="15" hidden="false" customHeight="false" outlineLevel="0" collapsed="false">
      <c r="A371" s="0" t="n">
        <v>38</v>
      </c>
      <c r="B371" s="0" t="str">
        <f aca="false">" 5:33:09.697810"</f>
        <v> 5:33:09.697810</v>
      </c>
      <c r="C371" s="0" t="n">
        <v>-72</v>
      </c>
    </row>
    <row r="372" customFormat="false" ht="15" hidden="false" customHeight="false" outlineLevel="0" collapsed="false">
      <c r="A372" s="0" t="n">
        <v>39</v>
      </c>
      <c r="B372" s="0" t="str">
        <f aca="false">" 5:33:09.698836"</f>
        <v> 5:33:09.698836</v>
      </c>
      <c r="C372" s="0" t="n">
        <v>-78</v>
      </c>
    </row>
    <row r="373" customFormat="false" ht="15" hidden="false" customHeight="false" outlineLevel="0" collapsed="false">
      <c r="A373" s="0" t="n">
        <v>39</v>
      </c>
      <c r="B373" s="0" t="str">
        <f aca="false">" 5:33:10.051348"</f>
        <v> 5:33:10.051348</v>
      </c>
      <c r="C373" s="0" t="n">
        <v>-79</v>
      </c>
    </row>
    <row r="374" customFormat="false" ht="15" hidden="false" customHeight="false" outlineLevel="0" collapsed="false">
      <c r="A374" s="0" t="n">
        <v>37</v>
      </c>
      <c r="B374" s="0" t="str">
        <f aca="false">" 5:33:10.401579"</f>
        <v> 5:33:10.401579</v>
      </c>
      <c r="C374" s="0" t="n">
        <v>-75</v>
      </c>
    </row>
    <row r="375" customFormat="false" ht="15" hidden="false" customHeight="false" outlineLevel="0" collapsed="false">
      <c r="A375" s="0" t="n">
        <v>38</v>
      </c>
      <c r="B375" s="0" t="str">
        <f aca="false">" 5:33:10.402607"</f>
        <v> 5:33:10.402607</v>
      </c>
      <c r="C375" s="0" t="n">
        <v>-72</v>
      </c>
    </row>
    <row r="376" customFormat="false" ht="15" hidden="false" customHeight="false" outlineLevel="0" collapsed="false">
      <c r="A376" s="0" t="n">
        <v>37</v>
      </c>
      <c r="B376" s="0" t="str">
        <f aca="false">" 5:33:10.758492"</f>
        <v> 5:33:10.758492</v>
      </c>
      <c r="C376" s="0" t="n">
        <v>-76</v>
      </c>
    </row>
    <row r="377" customFormat="false" ht="15" hidden="false" customHeight="false" outlineLevel="0" collapsed="false">
      <c r="A377" s="0" t="n">
        <v>38</v>
      </c>
      <c r="B377" s="0" t="str">
        <f aca="false">" 5:33:10.759520"</f>
        <v> 5:33:10.759520</v>
      </c>
      <c r="C377" s="0" t="n">
        <v>-73</v>
      </c>
    </row>
    <row r="378" customFormat="false" ht="15" hidden="false" customHeight="false" outlineLevel="0" collapsed="false">
      <c r="A378" s="0" t="n">
        <v>39</v>
      </c>
      <c r="B378" s="0" t="str">
        <f aca="false">" 5:33:10.760545"</f>
        <v> 5:33:10.760545</v>
      </c>
      <c r="C378" s="0" t="n">
        <v>-78</v>
      </c>
    </row>
    <row r="379" customFormat="false" ht="15" hidden="false" customHeight="false" outlineLevel="0" collapsed="false">
      <c r="A379" s="0" t="n">
        <v>38</v>
      </c>
      <c r="B379" s="0" t="str">
        <f aca="false">" 5:33:11.117957"</f>
        <v> 5:33:11.117957</v>
      </c>
      <c r="C379" s="0" t="n">
        <v>-73</v>
      </c>
    </row>
    <row r="380" customFormat="false" ht="15" hidden="false" customHeight="false" outlineLevel="0" collapsed="false">
      <c r="A380" s="0" t="n">
        <v>39</v>
      </c>
      <c r="B380" s="0" t="str">
        <f aca="false">" 5:33:11.118983"</f>
        <v> 5:33:11.118983</v>
      </c>
      <c r="C380" s="0" t="n">
        <v>-79</v>
      </c>
    </row>
    <row r="381" customFormat="false" ht="15" hidden="false" customHeight="false" outlineLevel="0" collapsed="false">
      <c r="A381" s="0" t="n">
        <v>37</v>
      </c>
      <c r="B381" s="0" t="str">
        <f aca="false">" 5:33:11.468451"</f>
        <v> 5:33:11.468451</v>
      </c>
      <c r="C381" s="0" t="n">
        <v>-75</v>
      </c>
    </row>
    <row r="382" customFormat="false" ht="15" hidden="false" customHeight="false" outlineLevel="0" collapsed="false">
      <c r="A382" s="0" t="n">
        <v>38</v>
      </c>
      <c r="B382" s="0" t="str">
        <f aca="false">" 5:33:11.469479"</f>
        <v> 5:33:11.469479</v>
      </c>
      <c r="C382" s="0" t="n">
        <v>-72</v>
      </c>
    </row>
    <row r="383" customFormat="false" ht="15" hidden="false" customHeight="false" outlineLevel="0" collapsed="false">
      <c r="A383" s="0" t="n">
        <v>39</v>
      </c>
      <c r="B383" s="0" t="str">
        <f aca="false">" 5:33:11.470504"</f>
        <v> 5:33:11.470504</v>
      </c>
      <c r="C383" s="0" t="n">
        <v>-78</v>
      </c>
    </row>
    <row r="384" customFormat="false" ht="15" hidden="false" customHeight="false" outlineLevel="0" collapsed="false">
      <c r="A384" s="0" t="n">
        <v>37</v>
      </c>
      <c r="B384" s="0" t="str">
        <f aca="false">" 5:33:11.823318"</f>
        <v> 5:33:11.823318</v>
      </c>
      <c r="C384" s="0" t="n">
        <v>-76</v>
      </c>
    </row>
    <row r="385" customFormat="false" ht="15" hidden="false" customHeight="false" outlineLevel="0" collapsed="false">
      <c r="A385" s="0" t="n">
        <v>38</v>
      </c>
      <c r="B385" s="0" t="str">
        <f aca="false">" 5:33:11.824346"</f>
        <v> 5:33:11.824346</v>
      </c>
      <c r="C385" s="0" t="n">
        <v>-73</v>
      </c>
    </row>
    <row r="386" customFormat="false" ht="15" hidden="false" customHeight="false" outlineLevel="0" collapsed="false">
      <c r="A386" s="0" t="n">
        <v>38</v>
      </c>
      <c r="B386" s="0" t="str">
        <f aca="false">" 5:33:11.824865"</f>
        <v> 5:33:11.824865</v>
      </c>
      <c r="C386" s="0" t="n">
        <v>-47</v>
      </c>
    </row>
    <row r="387" customFormat="false" ht="15" hidden="false" customHeight="false" outlineLevel="0" collapsed="false">
      <c r="A387" s="0" t="n">
        <v>38</v>
      </c>
      <c r="B387" s="0" t="str">
        <f aca="false">" 5:33:11.825190"</f>
        <v> 5:33:11.825190</v>
      </c>
      <c r="C387" s="0" t="n">
        <v>-72</v>
      </c>
    </row>
    <row r="388" customFormat="false" ht="15" hidden="false" customHeight="false" outlineLevel="0" collapsed="false">
      <c r="A388" s="0" t="n">
        <v>39</v>
      </c>
      <c r="B388" s="0" t="str">
        <f aca="false">" 5:33:11.825966"</f>
        <v> 5:33:11.825966</v>
      </c>
      <c r="C388" s="0" t="n">
        <v>-78</v>
      </c>
    </row>
    <row r="389" customFormat="false" ht="15" hidden="false" customHeight="false" outlineLevel="0" collapsed="false">
      <c r="A389" s="0" t="n">
        <v>38</v>
      </c>
      <c r="B389" s="0" t="str">
        <f aca="false">" 5:33:12.178173"</f>
        <v> 5:33:12.178173</v>
      </c>
      <c r="C389" s="0" t="n">
        <v>-72</v>
      </c>
    </row>
    <row r="390" customFormat="false" ht="15" hidden="false" customHeight="false" outlineLevel="0" collapsed="false">
      <c r="A390" s="0" t="n">
        <v>39</v>
      </c>
      <c r="B390" s="0" t="str">
        <f aca="false">" 5:33:12.179199"</f>
        <v> 5:33:12.179199</v>
      </c>
      <c r="C390" s="0" t="n">
        <v>-79</v>
      </c>
    </row>
    <row r="391" customFormat="false" ht="15" hidden="false" customHeight="false" outlineLevel="0" collapsed="false">
      <c r="A391" s="0" t="n">
        <v>38</v>
      </c>
      <c r="B391" s="0" t="str">
        <f aca="false">" 5:33:12.528429"</f>
        <v> 5:33:12.528429</v>
      </c>
      <c r="C391" s="0" t="n">
        <v>-72</v>
      </c>
    </row>
    <row r="392" customFormat="false" ht="15" hidden="false" customHeight="false" outlineLevel="0" collapsed="false">
      <c r="A392" s="0" t="n">
        <v>37</v>
      </c>
      <c r="B392" s="0" t="str">
        <f aca="false">" 5:33:12.881978"</f>
        <v> 5:33:12.881978</v>
      </c>
      <c r="C392" s="0" t="n">
        <v>-76</v>
      </c>
    </row>
    <row r="393" customFormat="false" ht="15" hidden="false" customHeight="false" outlineLevel="0" collapsed="false">
      <c r="A393" s="0" t="n">
        <v>38</v>
      </c>
      <c r="B393" s="0" t="str">
        <f aca="false">" 5:33:12.883005"</f>
        <v> 5:33:12.883005</v>
      </c>
      <c r="C393" s="0" t="n">
        <v>-72</v>
      </c>
    </row>
    <row r="394" customFormat="false" ht="15" hidden="false" customHeight="false" outlineLevel="0" collapsed="false">
      <c r="A394" s="0" t="n">
        <v>39</v>
      </c>
      <c r="B394" s="0" t="str">
        <f aca="false">" 5:33:12.884031"</f>
        <v> 5:33:12.884031</v>
      </c>
      <c r="C394" s="0" t="n">
        <v>-79</v>
      </c>
    </row>
    <row r="395" customFormat="false" ht="15" hidden="false" customHeight="false" outlineLevel="0" collapsed="false">
      <c r="A395" s="0" t="n">
        <v>37</v>
      </c>
      <c r="B395" s="0" t="str">
        <f aca="false">" 5:33:13.233222"</f>
        <v> 5:33:13.233222</v>
      </c>
      <c r="C395" s="0" t="n">
        <v>-76</v>
      </c>
    </row>
    <row r="396" customFormat="false" ht="15" hidden="false" customHeight="false" outlineLevel="0" collapsed="false">
      <c r="A396" s="0" t="n">
        <v>38</v>
      </c>
      <c r="B396" s="0" t="str">
        <f aca="false">" 5:33:13.234249"</f>
        <v> 5:33:13.234249</v>
      </c>
      <c r="C396" s="0" t="n">
        <v>-72</v>
      </c>
    </row>
    <row r="397" customFormat="false" ht="15" hidden="false" customHeight="false" outlineLevel="0" collapsed="false">
      <c r="A397" s="0" t="n">
        <v>39</v>
      </c>
      <c r="B397" s="0" t="str">
        <f aca="false">" 5:33:13.235275"</f>
        <v> 5:33:13.235275</v>
      </c>
      <c r="C397" s="0" t="n">
        <v>-78</v>
      </c>
    </row>
    <row r="398" customFormat="false" ht="15" hidden="false" customHeight="false" outlineLevel="0" collapsed="false">
      <c r="A398" s="0" t="n">
        <v>39</v>
      </c>
      <c r="B398" s="0" t="str">
        <f aca="false">" 5:33:13.948105"</f>
        <v> 5:33:13.948105</v>
      </c>
      <c r="C398" s="0" t="n">
        <v>-78</v>
      </c>
    </row>
    <row r="399" customFormat="false" ht="15" hidden="false" customHeight="false" outlineLevel="0" collapsed="false">
      <c r="A399" s="0" t="n">
        <v>37</v>
      </c>
      <c r="B399" s="0" t="str">
        <f aca="false">" 5:33:14.297860"</f>
        <v> 5:33:14.297860</v>
      </c>
      <c r="C399" s="0" t="n">
        <v>-75</v>
      </c>
    </row>
    <row r="400" customFormat="false" ht="15" hidden="false" customHeight="false" outlineLevel="0" collapsed="false">
      <c r="A400" s="0" t="n">
        <v>38</v>
      </c>
      <c r="B400" s="0" t="str">
        <f aca="false">" 5:33:14.298888"</f>
        <v> 5:33:14.298888</v>
      </c>
      <c r="C400" s="0" t="n">
        <v>-72</v>
      </c>
    </row>
    <row r="401" customFormat="false" ht="15" hidden="false" customHeight="false" outlineLevel="0" collapsed="false">
      <c r="A401" s="0" t="n">
        <v>39</v>
      </c>
      <c r="B401" s="0" t="str">
        <f aca="false">" 5:33:14.299914"</f>
        <v> 5:33:14.299914</v>
      </c>
      <c r="C401" s="0" t="n">
        <v>-78</v>
      </c>
    </row>
    <row r="402" customFormat="false" ht="15" hidden="false" customHeight="false" outlineLevel="0" collapsed="false">
      <c r="A402" s="0" t="n">
        <v>37</v>
      </c>
      <c r="B402" s="0" t="str">
        <f aca="false">" 5:33:14.652469"</f>
        <v> 5:33:14.652469</v>
      </c>
      <c r="C402" s="0" t="n">
        <v>-75</v>
      </c>
    </row>
    <row r="403" customFormat="false" ht="15" hidden="false" customHeight="false" outlineLevel="0" collapsed="false">
      <c r="A403" s="0" t="n">
        <v>38</v>
      </c>
      <c r="B403" s="0" t="str">
        <f aca="false">" 5:33:14.653497"</f>
        <v> 5:33:14.653497</v>
      </c>
      <c r="C403" s="0" t="n">
        <v>-73</v>
      </c>
    </row>
    <row r="404" customFormat="false" ht="15" hidden="false" customHeight="false" outlineLevel="0" collapsed="false">
      <c r="A404" s="0" t="n">
        <v>39</v>
      </c>
      <c r="B404" s="0" t="str">
        <f aca="false">" 5:33:15.005008"</f>
        <v> 5:33:15.005008</v>
      </c>
      <c r="C404" s="0" t="n">
        <v>-78</v>
      </c>
    </row>
    <row r="405" customFormat="false" ht="15" hidden="false" customHeight="false" outlineLevel="0" collapsed="false">
      <c r="A405" s="0" t="n">
        <v>37</v>
      </c>
      <c r="B405" s="0" t="str">
        <f aca="false">" 5:33:15.356588"</f>
        <v> 5:33:15.356588</v>
      </c>
      <c r="C405" s="0" t="n">
        <v>-74</v>
      </c>
    </row>
    <row r="406" customFormat="false" ht="15" hidden="false" customHeight="false" outlineLevel="0" collapsed="false">
      <c r="A406" s="0" t="n">
        <v>38</v>
      </c>
      <c r="B406" s="0" t="str">
        <f aca="false">" 5:33:15.357615"</f>
        <v> 5:33:15.357615</v>
      </c>
      <c r="C406" s="0" t="n">
        <v>-73</v>
      </c>
    </row>
    <row r="407" customFormat="false" ht="15" hidden="false" customHeight="false" outlineLevel="0" collapsed="false">
      <c r="A407" s="0" t="n">
        <v>38</v>
      </c>
      <c r="B407" s="0" t="str">
        <f aca="false">" 5:33:15.714060"</f>
        <v> 5:33:15.714060</v>
      </c>
      <c r="C407" s="0" t="n">
        <v>-72</v>
      </c>
    </row>
    <row r="408" customFormat="false" ht="15" hidden="false" customHeight="false" outlineLevel="0" collapsed="false">
      <c r="A408" s="0" t="n">
        <v>39</v>
      </c>
      <c r="B408" s="0" t="str">
        <f aca="false">" 5:33:15.715085"</f>
        <v> 5:33:15.715085</v>
      </c>
      <c r="C408" s="0" t="n">
        <v>-78</v>
      </c>
    </row>
    <row r="409" customFormat="false" ht="15" hidden="false" customHeight="false" outlineLevel="0" collapsed="false">
      <c r="A409" s="0" t="n">
        <v>38</v>
      </c>
      <c r="B409" s="0" t="str">
        <f aca="false">" 5:33:16.067151"</f>
        <v> 5:33:16.067151</v>
      </c>
      <c r="C409" s="0" t="n">
        <v>-72</v>
      </c>
    </row>
    <row r="410" customFormat="false" ht="15" hidden="false" customHeight="false" outlineLevel="0" collapsed="false">
      <c r="A410" s="0" t="n">
        <v>39</v>
      </c>
      <c r="B410" s="0" t="str">
        <f aca="false">" 5:33:16.068176"</f>
        <v> 5:33:16.068176</v>
      </c>
      <c r="C410" s="0" t="n">
        <v>-79</v>
      </c>
    </row>
    <row r="411" customFormat="false" ht="15" hidden="false" customHeight="false" outlineLevel="0" collapsed="false">
      <c r="A411" s="0" t="n">
        <v>37</v>
      </c>
      <c r="B411" s="0" t="str">
        <f aca="false">" 5:33:16.417697"</f>
        <v> 5:33:16.417697</v>
      </c>
      <c r="C411" s="0" t="n">
        <v>-75</v>
      </c>
    </row>
    <row r="412" customFormat="false" ht="15" hidden="false" customHeight="false" outlineLevel="0" collapsed="false">
      <c r="A412" s="0" t="n">
        <v>38</v>
      </c>
      <c r="B412" s="0" t="str">
        <f aca="false">" 5:33:16.418725"</f>
        <v> 5:33:16.418725</v>
      </c>
      <c r="C412" s="0" t="n">
        <v>-72</v>
      </c>
    </row>
    <row r="413" customFormat="false" ht="15" hidden="false" customHeight="false" outlineLevel="0" collapsed="false">
      <c r="A413" s="0" t="n">
        <v>37</v>
      </c>
      <c r="B413" s="0" t="str">
        <f aca="false">" 5:33:16.768447"</f>
        <v> 5:33:16.768447</v>
      </c>
      <c r="C413" s="0" t="n">
        <v>-75</v>
      </c>
    </row>
    <row r="414" customFormat="false" ht="15" hidden="false" customHeight="false" outlineLevel="0" collapsed="false">
      <c r="A414" s="0" t="n">
        <v>38</v>
      </c>
      <c r="B414" s="0" t="str">
        <f aca="false">" 5:33:16.769474"</f>
        <v> 5:33:16.769474</v>
      </c>
      <c r="C414" s="0" t="n">
        <v>-73</v>
      </c>
    </row>
    <row r="415" customFormat="false" ht="15" hidden="false" customHeight="false" outlineLevel="0" collapsed="false">
      <c r="A415" s="0" t="n">
        <v>39</v>
      </c>
      <c r="B415" s="0" t="str">
        <f aca="false">" 5:33:16.770500"</f>
        <v> 5:33:16.770500</v>
      </c>
      <c r="C415" s="0" t="n">
        <v>-78</v>
      </c>
    </row>
    <row r="416" customFormat="false" ht="15" hidden="false" customHeight="false" outlineLevel="0" collapsed="false">
      <c r="A416" s="0" t="n">
        <v>38</v>
      </c>
      <c r="B416" s="0" t="str">
        <f aca="false">" 5:33:17.126181"</f>
        <v> 5:33:17.126181</v>
      </c>
      <c r="C416" s="0" t="n">
        <v>-72</v>
      </c>
    </row>
    <row r="417" customFormat="false" ht="15" hidden="false" customHeight="false" outlineLevel="0" collapsed="false">
      <c r="A417" s="0" t="n">
        <v>37</v>
      </c>
      <c r="B417" s="0" t="str">
        <f aca="false">" 5:33:17.485177"</f>
        <v> 5:33:17.485177</v>
      </c>
      <c r="C417" s="0" t="n">
        <v>-75</v>
      </c>
    </row>
    <row r="418" customFormat="false" ht="15" hidden="false" customHeight="false" outlineLevel="0" collapsed="false">
      <c r="A418" s="0" t="n">
        <v>38</v>
      </c>
      <c r="B418" s="0" t="str">
        <f aca="false">" 5:33:17.486204"</f>
        <v> 5:33:17.486204</v>
      </c>
      <c r="C418" s="0" t="n">
        <v>-70</v>
      </c>
    </row>
    <row r="419" customFormat="false" ht="15" hidden="false" customHeight="false" outlineLevel="0" collapsed="false">
      <c r="A419" s="0" t="n">
        <v>39</v>
      </c>
      <c r="B419" s="0" t="str">
        <f aca="false">" 5:33:17.487230"</f>
        <v> 5:33:17.487230</v>
      </c>
      <c r="C419" s="0" t="n">
        <v>-78</v>
      </c>
    </row>
    <row r="420" customFormat="false" ht="15" hidden="false" customHeight="false" outlineLevel="0" collapsed="false">
      <c r="A420" s="0" t="n">
        <v>39</v>
      </c>
      <c r="B420" s="0" t="str">
        <f aca="false">" 5:33:17.837780"</f>
        <v> 5:33:17.837780</v>
      </c>
      <c r="C420" s="0" t="n">
        <v>-78</v>
      </c>
    </row>
    <row r="421" customFormat="false" ht="15" hidden="false" customHeight="false" outlineLevel="0" collapsed="false">
      <c r="A421" s="0" t="n">
        <v>37</v>
      </c>
      <c r="B421" s="0" t="str">
        <f aca="false">" 5:33:18.551399"</f>
        <v> 5:33:18.551399</v>
      </c>
      <c r="C421" s="0" t="n">
        <v>-76</v>
      </c>
    </row>
    <row r="422" customFormat="false" ht="15" hidden="false" customHeight="false" outlineLevel="0" collapsed="false">
      <c r="A422" s="0" t="n">
        <v>38</v>
      </c>
      <c r="B422" s="0" t="str">
        <f aca="false">" 5:33:18.552427"</f>
        <v> 5:33:18.552427</v>
      </c>
      <c r="C422" s="0" t="n">
        <v>-73</v>
      </c>
    </row>
    <row r="423" customFormat="false" ht="15" hidden="false" customHeight="false" outlineLevel="0" collapsed="false">
      <c r="A423" s="0" t="n">
        <v>37</v>
      </c>
      <c r="B423" s="0" t="str">
        <f aca="false">" 5:33:18.904515"</f>
        <v> 5:33:18.904515</v>
      </c>
      <c r="C423" s="0" t="n">
        <v>-75</v>
      </c>
    </row>
    <row r="424" customFormat="false" ht="15" hidden="false" customHeight="false" outlineLevel="0" collapsed="false">
      <c r="A424" s="0" t="n">
        <v>38</v>
      </c>
      <c r="B424" s="0" t="str">
        <f aca="false">" 5:33:18.905543"</f>
        <v> 5:33:18.905543</v>
      </c>
      <c r="C424" s="0" t="n">
        <v>-73</v>
      </c>
    </row>
    <row r="425" customFormat="false" ht="15" hidden="false" customHeight="false" outlineLevel="0" collapsed="false">
      <c r="A425" s="0" t="n">
        <v>39</v>
      </c>
      <c r="B425" s="0" t="str">
        <f aca="false">" 5:33:18.906569"</f>
        <v> 5:33:18.906569</v>
      </c>
      <c r="C425" s="0" t="n">
        <v>-78</v>
      </c>
    </row>
    <row r="426" customFormat="false" ht="15" hidden="false" customHeight="false" outlineLevel="0" collapsed="false">
      <c r="A426" s="0" t="n">
        <v>37</v>
      </c>
      <c r="B426" s="0" t="str">
        <f aca="false">" 5:33:19.256099"</f>
        <v> 5:33:19.256099</v>
      </c>
      <c r="C426" s="0" t="n">
        <v>-75</v>
      </c>
    </row>
    <row r="427" customFormat="false" ht="15" hidden="false" customHeight="false" outlineLevel="0" collapsed="false">
      <c r="A427" s="0" t="n">
        <v>38</v>
      </c>
      <c r="B427" s="0" t="str">
        <f aca="false">" 5:33:19.257127"</f>
        <v> 5:33:19.257127</v>
      </c>
      <c r="C427" s="0" t="n">
        <v>-71</v>
      </c>
    </row>
    <row r="428" customFormat="false" ht="15" hidden="false" customHeight="false" outlineLevel="0" collapsed="false">
      <c r="A428" s="0" t="n">
        <v>37</v>
      </c>
      <c r="B428" s="0" t="str">
        <f aca="false">" 5:33:19.611514"</f>
        <v> 5:33:19.611514</v>
      </c>
      <c r="C428" s="0" t="n">
        <v>-76</v>
      </c>
    </row>
    <row r="429" customFormat="false" ht="15" hidden="false" customHeight="false" outlineLevel="0" collapsed="false">
      <c r="A429" s="0" t="n">
        <v>39</v>
      </c>
      <c r="B429" s="0" t="str">
        <f aca="false">" 5:33:19.613567"</f>
        <v> 5:33:19.613567</v>
      </c>
      <c r="C429" s="0" t="n">
        <v>-78</v>
      </c>
    </row>
    <row r="430" customFormat="false" ht="15" hidden="false" customHeight="false" outlineLevel="0" collapsed="false">
      <c r="A430" s="0" t="n">
        <v>37</v>
      </c>
      <c r="B430" s="0" t="str">
        <f aca="false">" 5:33:19.965626"</f>
        <v> 5:33:19.965626</v>
      </c>
      <c r="C430" s="0" t="n">
        <v>-76</v>
      </c>
    </row>
    <row r="431" customFormat="false" ht="15" hidden="false" customHeight="false" outlineLevel="0" collapsed="false">
      <c r="A431" s="0" t="n">
        <v>37</v>
      </c>
      <c r="B431" s="0" t="str">
        <f aca="false">" 5:33:20.323786"</f>
        <v> 5:33:20.323786</v>
      </c>
      <c r="C431" s="0" t="n">
        <v>-75</v>
      </c>
    </row>
    <row r="432" customFormat="false" ht="15" hidden="false" customHeight="false" outlineLevel="0" collapsed="false">
      <c r="A432" s="0" t="n">
        <v>38</v>
      </c>
      <c r="B432" s="0" t="str">
        <f aca="false">" 5:33:20.324813"</f>
        <v> 5:33:20.324813</v>
      </c>
      <c r="C432" s="0" t="n">
        <v>-72</v>
      </c>
    </row>
    <row r="433" customFormat="false" ht="15" hidden="false" customHeight="false" outlineLevel="0" collapsed="false">
      <c r="A433" s="0" t="n">
        <v>39</v>
      </c>
      <c r="B433" s="0" t="str">
        <f aca="false">" 5:33:20.325839"</f>
        <v> 5:33:20.325839</v>
      </c>
      <c r="C433" s="0" t="n">
        <v>-78</v>
      </c>
    </row>
    <row r="434" customFormat="false" ht="15" hidden="false" customHeight="false" outlineLevel="0" collapsed="false">
      <c r="A434" s="0" t="n">
        <v>38</v>
      </c>
      <c r="B434" s="0" t="str">
        <f aca="false">" 5:33:21.027304"</f>
        <v> 5:33:21.027304</v>
      </c>
      <c r="C434" s="0" t="n">
        <v>-72</v>
      </c>
    </row>
    <row r="435" customFormat="false" ht="15" hidden="false" customHeight="false" outlineLevel="0" collapsed="false">
      <c r="A435" s="0" t="n">
        <v>39</v>
      </c>
      <c r="B435" s="0" t="str">
        <f aca="false">" 5:33:21.028329"</f>
        <v> 5:33:21.028329</v>
      </c>
      <c r="C435" s="0" t="n">
        <v>-79</v>
      </c>
    </row>
    <row r="436" customFormat="false" ht="15" hidden="false" customHeight="false" outlineLevel="0" collapsed="false">
      <c r="A436" s="0" t="n">
        <v>37</v>
      </c>
      <c r="B436" s="0" t="str">
        <f aca="false">" 5:33:21.382162"</f>
        <v> 5:33:21.382162</v>
      </c>
      <c r="C436" s="0" t="n">
        <v>-75</v>
      </c>
    </row>
    <row r="437" customFormat="false" ht="15" hidden="false" customHeight="false" outlineLevel="0" collapsed="false">
      <c r="A437" s="0" t="n">
        <v>38</v>
      </c>
      <c r="B437" s="0" t="str">
        <f aca="false">" 5:33:21.383190"</f>
        <v> 5:33:21.383190</v>
      </c>
      <c r="C437" s="0" t="n">
        <v>-73</v>
      </c>
    </row>
    <row r="438" customFormat="false" ht="15" hidden="false" customHeight="false" outlineLevel="0" collapsed="false">
      <c r="A438" s="0" t="n">
        <v>39</v>
      </c>
      <c r="B438" s="0" t="str">
        <f aca="false">" 5:33:21.384216"</f>
        <v> 5:33:21.384216</v>
      </c>
      <c r="C438" s="0" t="n">
        <v>-78</v>
      </c>
    </row>
    <row r="439" customFormat="false" ht="15" hidden="false" customHeight="false" outlineLevel="0" collapsed="false">
      <c r="A439" s="0" t="n">
        <v>37</v>
      </c>
      <c r="B439" s="0" t="str">
        <f aca="false">" 5:33:21.736979"</f>
        <v> 5:33:21.736979</v>
      </c>
      <c r="C439" s="0" t="n">
        <v>-76</v>
      </c>
    </row>
    <row r="440" customFormat="false" ht="15" hidden="false" customHeight="false" outlineLevel="0" collapsed="false">
      <c r="A440" s="0" t="n">
        <v>38</v>
      </c>
      <c r="B440" s="0" t="str">
        <f aca="false">" 5:33:21.738007"</f>
        <v> 5:33:21.738007</v>
      </c>
      <c r="C440" s="0" t="n">
        <v>-73</v>
      </c>
    </row>
    <row r="441" customFormat="false" ht="15" hidden="false" customHeight="false" outlineLevel="0" collapsed="false">
      <c r="A441" s="0" t="n">
        <v>39</v>
      </c>
      <c r="B441" s="0" t="str">
        <f aca="false">" 5:33:21.739032"</f>
        <v> 5:33:21.739032</v>
      </c>
      <c r="C441" s="0" t="n">
        <v>-78</v>
      </c>
    </row>
    <row r="442" customFormat="false" ht="15" hidden="false" customHeight="false" outlineLevel="0" collapsed="false">
      <c r="A442" s="0" t="n">
        <v>37</v>
      </c>
      <c r="B442" s="0" t="str">
        <f aca="false">" 5:33:22.093926"</f>
        <v> 5:33:22.093926</v>
      </c>
      <c r="C442" s="0" t="n">
        <v>-76</v>
      </c>
    </row>
    <row r="443" customFormat="false" ht="15" hidden="false" customHeight="false" outlineLevel="0" collapsed="false">
      <c r="A443" s="0" t="n">
        <v>38</v>
      </c>
      <c r="B443" s="0" t="str">
        <f aca="false">" 5:33:22.094954"</f>
        <v> 5:33:22.094954</v>
      </c>
      <c r="C443" s="0" t="n">
        <v>-73</v>
      </c>
    </row>
    <row r="444" customFormat="false" ht="15" hidden="false" customHeight="false" outlineLevel="0" collapsed="false">
      <c r="A444" s="0" t="n">
        <v>39</v>
      </c>
      <c r="B444" s="0" t="str">
        <f aca="false">" 5:33:22.095980"</f>
        <v> 5:33:22.095980</v>
      </c>
      <c r="C444" s="0" t="n">
        <v>-78</v>
      </c>
    </row>
    <row r="445" customFormat="false" ht="15" hidden="false" customHeight="false" outlineLevel="0" collapsed="false">
      <c r="A445" s="0" t="n">
        <v>37</v>
      </c>
      <c r="B445" s="0" t="str">
        <f aca="false">" 5:33:22.448555"</f>
        <v> 5:33:22.448555</v>
      </c>
      <c r="C445" s="0" t="n">
        <v>-76</v>
      </c>
    </row>
    <row r="446" customFormat="false" ht="15" hidden="false" customHeight="false" outlineLevel="0" collapsed="false">
      <c r="A446" s="0" t="n">
        <v>38</v>
      </c>
      <c r="B446" s="0" t="str">
        <f aca="false">" 5:33:22.449583"</f>
        <v> 5:33:22.449583</v>
      </c>
      <c r="C446" s="0" t="n">
        <v>-73</v>
      </c>
    </row>
    <row r="447" customFormat="false" ht="15" hidden="false" customHeight="false" outlineLevel="0" collapsed="false">
      <c r="A447" s="0" t="n">
        <v>39</v>
      </c>
      <c r="B447" s="0" t="str">
        <f aca="false">" 5:33:22.450609"</f>
        <v> 5:33:22.450609</v>
      </c>
      <c r="C447" s="0" t="n">
        <v>-78</v>
      </c>
    </row>
    <row r="448" customFormat="false" ht="15" hidden="false" customHeight="false" outlineLevel="0" collapsed="false">
      <c r="A448" s="0" t="n">
        <v>37</v>
      </c>
      <c r="B448" s="0" t="str">
        <f aca="false">" 5:33:22.807758"</f>
        <v> 5:33:22.807758</v>
      </c>
      <c r="C448" s="0" t="n">
        <v>-77</v>
      </c>
    </row>
    <row r="449" customFormat="false" ht="15" hidden="false" customHeight="false" outlineLevel="0" collapsed="false">
      <c r="A449" s="0" t="n">
        <v>38</v>
      </c>
      <c r="B449" s="0" t="str">
        <f aca="false">" 5:33:22.808786"</f>
        <v> 5:33:22.808786</v>
      </c>
      <c r="C449" s="0" t="n">
        <v>-73</v>
      </c>
    </row>
    <row r="450" customFormat="false" ht="15" hidden="false" customHeight="false" outlineLevel="0" collapsed="false">
      <c r="A450" s="0" t="n">
        <v>39</v>
      </c>
      <c r="B450" s="0" t="str">
        <f aca="false">" 5:33:22.809812"</f>
        <v> 5:33:22.809812</v>
      </c>
      <c r="C450" s="0" t="n">
        <v>-78</v>
      </c>
    </row>
    <row r="451" customFormat="false" ht="15" hidden="false" customHeight="false" outlineLevel="0" collapsed="false">
      <c r="A451" s="0" t="n">
        <v>38</v>
      </c>
      <c r="B451" s="0" t="str">
        <f aca="false">" 5:33:23.165659"</f>
        <v> 5:33:23.165659</v>
      </c>
      <c r="C451" s="0" t="n">
        <v>-73</v>
      </c>
    </row>
    <row r="452" customFormat="false" ht="15" hidden="false" customHeight="false" outlineLevel="0" collapsed="false">
      <c r="A452" s="0" t="n">
        <v>39</v>
      </c>
      <c r="B452" s="0" t="str">
        <f aca="false">" 5:33:23.166685"</f>
        <v> 5:33:23.166685</v>
      </c>
      <c r="C452" s="0" t="n">
        <v>-78</v>
      </c>
    </row>
    <row r="453" customFormat="false" ht="15" hidden="false" customHeight="false" outlineLevel="0" collapsed="false">
      <c r="A453" s="0" t="n">
        <v>39</v>
      </c>
      <c r="B453" s="0" t="str">
        <f aca="false">" 5:33:23.873823"</f>
        <v> 5:33:23.873823</v>
      </c>
      <c r="C453" s="0" t="n">
        <v>-78</v>
      </c>
    </row>
    <row r="454" customFormat="false" ht="15" hidden="false" customHeight="false" outlineLevel="0" collapsed="false">
      <c r="A454" s="0" t="n">
        <v>37</v>
      </c>
      <c r="B454" s="0" t="str">
        <f aca="false">" 5:33:24.227359"</f>
        <v> 5:33:24.227359</v>
      </c>
      <c r="C454" s="0" t="n">
        <v>-75</v>
      </c>
    </row>
    <row r="455" customFormat="false" ht="15" hidden="false" customHeight="false" outlineLevel="0" collapsed="false">
      <c r="A455" s="0" t="n">
        <v>38</v>
      </c>
      <c r="B455" s="0" t="str">
        <f aca="false">" 5:33:24.228387"</f>
        <v> 5:33:24.228387</v>
      </c>
      <c r="C455" s="0" t="n">
        <v>-72</v>
      </c>
    </row>
    <row r="456" customFormat="false" ht="15" hidden="false" customHeight="false" outlineLevel="0" collapsed="false">
      <c r="A456" s="0" t="n">
        <v>39</v>
      </c>
      <c r="B456" s="0" t="str">
        <f aca="false">" 5:33:24.229412"</f>
        <v> 5:33:24.229412</v>
      </c>
      <c r="C456" s="0" t="n">
        <v>-79</v>
      </c>
    </row>
    <row r="457" customFormat="false" ht="15" hidden="false" customHeight="false" outlineLevel="0" collapsed="false">
      <c r="A457" s="0" t="n">
        <v>37</v>
      </c>
      <c r="B457" s="0" t="str">
        <f aca="false">" 5:33:24.577904"</f>
        <v> 5:33:24.577904</v>
      </c>
      <c r="C457" s="0" t="n">
        <v>-75</v>
      </c>
    </row>
    <row r="458" customFormat="false" ht="15" hidden="false" customHeight="false" outlineLevel="0" collapsed="false">
      <c r="A458" s="0" t="n">
        <v>38</v>
      </c>
      <c r="B458" s="0" t="str">
        <f aca="false">" 5:33:24.578931"</f>
        <v> 5:33:24.578931</v>
      </c>
      <c r="C458" s="0" t="n">
        <v>-73</v>
      </c>
    </row>
    <row r="459" customFormat="false" ht="15" hidden="false" customHeight="false" outlineLevel="0" collapsed="false">
      <c r="A459" s="0" t="n">
        <v>39</v>
      </c>
      <c r="B459" s="0" t="str">
        <f aca="false">" 5:33:24.579957"</f>
        <v> 5:33:24.579957</v>
      </c>
      <c r="C459" s="0" t="n">
        <v>-78</v>
      </c>
    </row>
    <row r="460" customFormat="false" ht="15" hidden="false" customHeight="false" outlineLevel="0" collapsed="false">
      <c r="A460" s="0" t="n">
        <v>39</v>
      </c>
      <c r="B460" s="0" t="str">
        <f aca="false">" 5:33:24.933323"</f>
        <v> 5:33:24.933323</v>
      </c>
      <c r="C460" s="0" t="n">
        <v>-78</v>
      </c>
    </row>
    <row r="461" customFormat="false" ht="15" hidden="false" customHeight="false" outlineLevel="0" collapsed="false">
      <c r="A461" s="0" t="n">
        <v>38</v>
      </c>
      <c r="B461" s="0" t="str">
        <f aca="false">" 5:33:25.287713"</f>
        <v> 5:33:25.287713</v>
      </c>
      <c r="C461" s="0" t="n">
        <v>-73</v>
      </c>
    </row>
    <row r="462" customFormat="false" ht="15" hidden="false" customHeight="false" outlineLevel="0" collapsed="false">
      <c r="A462" s="0" t="n">
        <v>39</v>
      </c>
      <c r="B462" s="0" t="str">
        <f aca="false">" 5:33:25.288739"</f>
        <v> 5:33:25.288739</v>
      </c>
      <c r="C462" s="0" t="n">
        <v>-79</v>
      </c>
    </row>
    <row r="463" customFormat="false" ht="15" hidden="false" customHeight="false" outlineLevel="0" collapsed="false">
      <c r="A463" s="0" t="n">
        <v>38</v>
      </c>
      <c r="B463" s="0" t="str">
        <f aca="false">" 5:33:25.638438"</f>
        <v> 5:33:25.638438</v>
      </c>
      <c r="C463" s="0" t="n">
        <v>-72</v>
      </c>
    </row>
    <row r="464" customFormat="false" ht="15" hidden="false" customHeight="false" outlineLevel="0" collapsed="false">
      <c r="A464" s="0" t="n">
        <v>39</v>
      </c>
      <c r="B464" s="0" t="str">
        <f aca="false">" 5:33:25.639463"</f>
        <v> 5:33:25.639463</v>
      </c>
      <c r="C464" s="0" t="n">
        <v>-78</v>
      </c>
    </row>
    <row r="465" customFormat="false" ht="15" hidden="false" customHeight="false" outlineLevel="0" collapsed="false">
      <c r="A465" s="0" t="n">
        <v>37</v>
      </c>
      <c r="B465" s="0" t="str">
        <f aca="false">" 5:33:26.355547"</f>
        <v> 5:33:26.355547</v>
      </c>
      <c r="C465" s="0" t="n">
        <v>-75</v>
      </c>
    </row>
    <row r="466" customFormat="false" ht="15" hidden="false" customHeight="false" outlineLevel="0" collapsed="false">
      <c r="A466" s="0" t="n">
        <v>38</v>
      </c>
      <c r="B466" s="0" t="str">
        <f aca="false">" 5:33:26.356575"</f>
        <v> 5:33:26.356575</v>
      </c>
      <c r="C466" s="0" t="n">
        <v>-73</v>
      </c>
    </row>
    <row r="467" customFormat="false" ht="15" hidden="false" customHeight="false" outlineLevel="0" collapsed="false">
      <c r="A467" s="0" t="n">
        <v>37</v>
      </c>
      <c r="B467" s="0" t="str">
        <f aca="false">" 5:33:26.710131"</f>
        <v> 5:33:26.710131</v>
      </c>
      <c r="C467" s="0" t="n">
        <v>-75</v>
      </c>
    </row>
    <row r="468" customFormat="false" ht="15" hidden="false" customHeight="false" outlineLevel="0" collapsed="false">
      <c r="A468" s="0" t="n">
        <v>38</v>
      </c>
      <c r="B468" s="0" t="str">
        <f aca="false">" 5:33:26.711158"</f>
        <v> 5:33:26.711158</v>
      </c>
      <c r="C468" s="0" t="n">
        <v>-73</v>
      </c>
    </row>
    <row r="469" customFormat="false" ht="15" hidden="false" customHeight="false" outlineLevel="0" collapsed="false">
      <c r="A469" s="0" t="n">
        <v>39</v>
      </c>
      <c r="B469" s="0" t="str">
        <f aca="false">" 5:33:26.712184"</f>
        <v> 5:33:26.712184</v>
      </c>
      <c r="C469" s="0" t="n">
        <v>-78</v>
      </c>
    </row>
    <row r="470" customFormat="false" ht="15" hidden="false" customHeight="false" outlineLevel="0" collapsed="false">
      <c r="A470" s="0" t="n">
        <v>38</v>
      </c>
      <c r="B470" s="0" t="str">
        <f aca="false">" 5:33:27.064169"</f>
        <v> 5:33:27.064169</v>
      </c>
      <c r="C470" s="0" t="n">
        <v>-72</v>
      </c>
    </row>
    <row r="471" customFormat="false" ht="15" hidden="false" customHeight="false" outlineLevel="0" collapsed="false">
      <c r="A471" s="0" t="n">
        <v>39</v>
      </c>
      <c r="B471" s="0" t="str">
        <f aca="false">" 5:33:27.065195"</f>
        <v> 5:33:27.065195</v>
      </c>
      <c r="C471" s="0" t="n">
        <v>-78</v>
      </c>
    </row>
    <row r="472" customFormat="false" ht="15" hidden="false" customHeight="false" outlineLevel="0" collapsed="false">
      <c r="A472" s="0" t="n">
        <v>37</v>
      </c>
      <c r="B472" s="0" t="str">
        <f aca="false">" 5:33:27.413407"</f>
        <v> 5:33:27.413407</v>
      </c>
      <c r="C472" s="0" t="n">
        <v>-76</v>
      </c>
    </row>
    <row r="473" customFormat="false" ht="15" hidden="false" customHeight="false" outlineLevel="0" collapsed="false">
      <c r="A473" s="0" t="n">
        <v>38</v>
      </c>
      <c r="B473" s="0" t="str">
        <f aca="false">" 5:33:27.414435"</f>
        <v> 5:33:27.414435</v>
      </c>
      <c r="C473" s="0" t="n">
        <v>-72</v>
      </c>
    </row>
    <row r="474" customFormat="false" ht="15" hidden="false" customHeight="false" outlineLevel="0" collapsed="false">
      <c r="A474" s="0" t="n">
        <v>39</v>
      </c>
      <c r="B474" s="0" t="str">
        <f aca="false">" 5:33:27.415460"</f>
        <v> 5:33:27.415460</v>
      </c>
      <c r="C474" s="0" t="n">
        <v>-79</v>
      </c>
    </row>
    <row r="475" customFormat="false" ht="15" hidden="false" customHeight="false" outlineLevel="0" collapsed="false">
      <c r="A475" s="0" t="n">
        <v>38</v>
      </c>
      <c r="B475" s="0" t="str">
        <f aca="false">" 5:33:27.773634"</f>
        <v> 5:33:27.773634</v>
      </c>
      <c r="C475" s="0" t="n">
        <v>-72</v>
      </c>
    </row>
    <row r="476" customFormat="false" ht="15" hidden="false" customHeight="false" outlineLevel="0" collapsed="false">
      <c r="A476" s="0" t="n">
        <v>39</v>
      </c>
      <c r="B476" s="0" t="str">
        <f aca="false">" 5:33:27.774660"</f>
        <v> 5:33:27.774660</v>
      </c>
      <c r="C476" s="0" t="n">
        <v>-80</v>
      </c>
    </row>
    <row r="477" customFormat="false" ht="15" hidden="false" customHeight="false" outlineLevel="0" collapsed="false">
      <c r="A477" s="0" t="n">
        <v>37</v>
      </c>
      <c r="B477" s="0" t="str">
        <f aca="false">" 5:33:28.122830"</f>
        <v> 5:33:28.122830</v>
      </c>
      <c r="C477" s="0" t="n">
        <v>-75</v>
      </c>
    </row>
    <row r="478" customFormat="false" ht="15" hidden="false" customHeight="false" outlineLevel="0" collapsed="false">
      <c r="A478" s="0" t="n">
        <v>38</v>
      </c>
      <c r="B478" s="0" t="str">
        <f aca="false">" 5:33:28.123857"</f>
        <v> 5:33:28.123857</v>
      </c>
      <c r="C478" s="0" t="n">
        <v>-72</v>
      </c>
    </row>
    <row r="479" customFormat="false" ht="15" hidden="false" customHeight="false" outlineLevel="0" collapsed="false">
      <c r="A479" s="0" t="n">
        <v>39</v>
      </c>
      <c r="B479" s="0" t="str">
        <f aca="false">" 5:33:28.124883"</f>
        <v> 5:33:28.124883</v>
      </c>
      <c r="C479" s="0" t="n">
        <v>-79</v>
      </c>
    </row>
    <row r="480" customFormat="false" ht="15" hidden="false" customHeight="false" outlineLevel="0" collapsed="false">
      <c r="A480" s="0" t="n">
        <v>37</v>
      </c>
      <c r="B480" s="0" t="str">
        <f aca="false">" 5:33:28.473096"</f>
        <v> 5:33:28.473096</v>
      </c>
      <c r="C480" s="0" t="n">
        <v>-76</v>
      </c>
    </row>
    <row r="481" customFormat="false" ht="15" hidden="false" customHeight="false" outlineLevel="0" collapsed="false">
      <c r="A481" s="0" t="n">
        <v>38</v>
      </c>
      <c r="B481" s="0" t="str">
        <f aca="false">" 5:33:28.474124"</f>
        <v> 5:33:28.474124</v>
      </c>
      <c r="C481" s="0" t="n">
        <v>-72</v>
      </c>
    </row>
    <row r="482" customFormat="false" ht="15" hidden="false" customHeight="false" outlineLevel="0" collapsed="false">
      <c r="A482" s="0" t="n">
        <v>39</v>
      </c>
      <c r="B482" s="0" t="str">
        <f aca="false">" 5:33:28.475150"</f>
        <v> 5:33:28.475150</v>
      </c>
      <c r="C482" s="0" t="n">
        <v>-78</v>
      </c>
    </row>
    <row r="483" customFormat="false" ht="15" hidden="false" customHeight="false" outlineLevel="0" collapsed="false">
      <c r="A483" s="0" t="n">
        <v>37</v>
      </c>
      <c r="B483" s="0" t="str">
        <f aca="false">" 5:33:28.825384"</f>
        <v> 5:33:28.825384</v>
      </c>
      <c r="C483" s="0" t="n">
        <v>-75</v>
      </c>
    </row>
    <row r="484" customFormat="false" ht="15" hidden="false" customHeight="false" outlineLevel="0" collapsed="false">
      <c r="A484" s="0" t="n">
        <v>38</v>
      </c>
      <c r="B484" s="0" t="str">
        <f aca="false">" 5:33:28.826412"</f>
        <v> 5:33:28.826412</v>
      </c>
      <c r="C484" s="0" t="n">
        <v>-73</v>
      </c>
    </row>
    <row r="485" customFormat="false" ht="15" hidden="false" customHeight="false" outlineLevel="0" collapsed="false">
      <c r="A485" s="0" t="n">
        <v>39</v>
      </c>
      <c r="B485" s="0" t="str">
        <f aca="false">" 5:33:28.827438"</f>
        <v> 5:33:28.827438</v>
      </c>
      <c r="C485" s="0" t="n">
        <v>-78</v>
      </c>
    </row>
    <row r="486" customFormat="false" ht="15" hidden="false" customHeight="false" outlineLevel="0" collapsed="false">
      <c r="A486" s="0" t="n">
        <v>37</v>
      </c>
      <c r="B486" s="0" t="str">
        <f aca="false">" 5:33:29.179264"</f>
        <v> 5:33:29.179264</v>
      </c>
      <c r="C486" s="0" t="n">
        <v>-75</v>
      </c>
    </row>
    <row r="487" customFormat="false" ht="15" hidden="false" customHeight="false" outlineLevel="0" collapsed="false">
      <c r="A487" s="0" t="n">
        <v>38</v>
      </c>
      <c r="B487" s="0" t="str">
        <f aca="false">" 5:33:29.180291"</f>
        <v> 5:33:29.180291</v>
      </c>
      <c r="C487" s="0" t="n">
        <v>-72</v>
      </c>
    </row>
    <row r="488" customFormat="false" ht="15" hidden="false" customHeight="false" outlineLevel="0" collapsed="false">
      <c r="A488" s="0" t="n">
        <v>39</v>
      </c>
      <c r="B488" s="0" t="str">
        <f aca="false">" 5:33:29.181317"</f>
        <v> 5:33:29.181317</v>
      </c>
      <c r="C488" s="0" t="n">
        <v>-79</v>
      </c>
    </row>
    <row r="489" customFormat="false" ht="15" hidden="false" customHeight="false" outlineLevel="0" collapsed="false">
      <c r="A489" s="0" t="n">
        <v>37</v>
      </c>
      <c r="B489" s="0" t="str">
        <f aca="false">" 5:33:29.532049"</f>
        <v> 5:33:29.532049</v>
      </c>
      <c r="C489" s="0" t="n">
        <v>-76</v>
      </c>
    </row>
    <row r="490" customFormat="false" ht="15" hidden="false" customHeight="false" outlineLevel="0" collapsed="false">
      <c r="A490" s="0" t="n">
        <v>39</v>
      </c>
      <c r="B490" s="0" t="str">
        <f aca="false">" 5:33:29.892507"</f>
        <v> 5:33:29.892507</v>
      </c>
      <c r="C490" s="0" t="n">
        <v>-80</v>
      </c>
    </row>
    <row r="491" customFormat="false" ht="15" hidden="false" customHeight="false" outlineLevel="0" collapsed="false">
      <c r="A491" s="0" t="n">
        <v>37</v>
      </c>
      <c r="B491" s="0" t="str">
        <f aca="false">" 5:33:30.242027"</f>
        <v> 5:33:30.242027</v>
      </c>
      <c r="C491" s="0" t="n">
        <v>-75</v>
      </c>
    </row>
    <row r="492" customFormat="false" ht="15" hidden="false" customHeight="false" outlineLevel="0" collapsed="false">
      <c r="A492" s="0" t="n">
        <v>39</v>
      </c>
      <c r="B492" s="0" t="str">
        <f aca="false">" 5:33:30.244388"</f>
        <v> 5:33:30.244388</v>
      </c>
      <c r="C492" s="0" t="n">
        <v>-79</v>
      </c>
    </row>
    <row r="493" customFormat="false" ht="15" hidden="false" customHeight="false" outlineLevel="0" collapsed="false">
      <c r="A493" s="0" t="n">
        <v>38</v>
      </c>
      <c r="B493" s="0" t="str">
        <f aca="false">" 5:33:30.597123"</f>
        <v> 5:33:30.597123</v>
      </c>
      <c r="C493" s="0" t="n">
        <v>-73</v>
      </c>
    </row>
    <row r="494" customFormat="false" ht="15" hidden="false" customHeight="false" outlineLevel="0" collapsed="false">
      <c r="A494" s="0" t="n">
        <v>39</v>
      </c>
      <c r="B494" s="0" t="str">
        <f aca="false">" 5:33:30.598148"</f>
        <v> 5:33:30.598148</v>
      </c>
      <c r="C494" s="0" t="n">
        <v>-79</v>
      </c>
    </row>
    <row r="495" customFormat="false" ht="15" hidden="false" customHeight="false" outlineLevel="0" collapsed="false">
      <c r="A495" s="0" t="n">
        <v>37</v>
      </c>
      <c r="B495" s="0" t="str">
        <f aca="false">" 5:33:30.949193"</f>
        <v> 5:33:30.949193</v>
      </c>
      <c r="C495" s="0" t="n">
        <v>-75</v>
      </c>
    </row>
    <row r="496" customFormat="false" ht="15" hidden="false" customHeight="false" outlineLevel="0" collapsed="false">
      <c r="A496" s="0" t="n">
        <v>37</v>
      </c>
      <c r="B496" s="0" t="str">
        <f aca="false">" 5:33:31.307423"</f>
        <v> 5:33:31.307423</v>
      </c>
      <c r="C496" s="0" t="n">
        <v>-75</v>
      </c>
    </row>
    <row r="497" customFormat="false" ht="15" hidden="false" customHeight="false" outlineLevel="0" collapsed="false">
      <c r="A497" s="0" t="n">
        <v>38</v>
      </c>
      <c r="B497" s="0" t="str">
        <f aca="false">" 5:33:31.308451"</f>
        <v> 5:33:31.308451</v>
      </c>
      <c r="C497" s="0" t="n">
        <v>-72</v>
      </c>
    </row>
    <row r="498" customFormat="false" ht="15" hidden="false" customHeight="false" outlineLevel="0" collapsed="false">
      <c r="A498" s="0" t="n">
        <v>39</v>
      </c>
      <c r="B498" s="0" t="str">
        <f aca="false">" 5:33:31.309477"</f>
        <v> 5:33:31.309477</v>
      </c>
      <c r="C498" s="0" t="n">
        <v>-79</v>
      </c>
    </row>
    <row r="499" customFormat="false" ht="15" hidden="false" customHeight="false" outlineLevel="0" collapsed="false">
      <c r="A499" s="0" t="n">
        <v>37</v>
      </c>
      <c r="B499" s="0" t="str">
        <f aca="false">" 5:33:31.660022"</f>
        <v> 5:33:31.660022</v>
      </c>
      <c r="C499" s="0" t="n">
        <v>-75</v>
      </c>
    </row>
    <row r="500" customFormat="false" ht="15" hidden="false" customHeight="false" outlineLevel="0" collapsed="false">
      <c r="A500" s="0" t="n">
        <v>39</v>
      </c>
      <c r="B500" s="0" t="str">
        <f aca="false">" 5:33:31.662075"</f>
        <v> 5:33:31.662075</v>
      </c>
      <c r="C500" s="0" t="n">
        <v>-81</v>
      </c>
    </row>
    <row r="501" customFormat="false" ht="15" hidden="false" customHeight="false" outlineLevel="0" collapsed="false">
      <c r="A501" s="0" t="n">
        <v>37</v>
      </c>
      <c r="B501" s="0" t="str">
        <f aca="false">" 5:33:32.010534"</f>
        <v> 5:33:32.010534</v>
      </c>
      <c r="C501" s="0" t="n">
        <v>-76</v>
      </c>
    </row>
    <row r="502" customFormat="false" ht="15" hidden="false" customHeight="false" outlineLevel="0" collapsed="false">
      <c r="A502" s="0" t="n">
        <v>38</v>
      </c>
      <c r="B502" s="0" t="str">
        <f aca="false">" 5:33:32.011561"</f>
        <v> 5:33:32.011561</v>
      </c>
      <c r="C502" s="0" t="n">
        <v>-72</v>
      </c>
    </row>
    <row r="503" customFormat="false" ht="15" hidden="false" customHeight="false" outlineLevel="0" collapsed="false">
      <c r="A503" s="0" t="n">
        <v>39</v>
      </c>
      <c r="B503" s="0" t="str">
        <f aca="false">" 5:33:32.012587"</f>
        <v> 5:33:32.012587</v>
      </c>
      <c r="C503" s="0" t="n">
        <v>-78</v>
      </c>
    </row>
    <row r="504" customFormat="false" ht="15" hidden="false" customHeight="false" outlineLevel="0" collapsed="false">
      <c r="A504" s="0" t="n">
        <v>37</v>
      </c>
      <c r="B504" s="0" t="str">
        <f aca="false">" 5:33:32.367740"</f>
        <v> 5:33:32.367740</v>
      </c>
      <c r="C504" s="0" t="n">
        <v>-76</v>
      </c>
    </row>
    <row r="505" customFormat="false" ht="15" hidden="false" customHeight="false" outlineLevel="0" collapsed="false">
      <c r="A505" s="0" t="n">
        <v>39</v>
      </c>
      <c r="B505" s="0" t="str">
        <f aca="false">" 5:33:32.369794"</f>
        <v> 5:33:32.369794</v>
      </c>
      <c r="C505" s="0" t="n">
        <v>-79</v>
      </c>
    </row>
    <row r="506" customFormat="false" ht="15" hidden="false" customHeight="false" outlineLevel="0" collapsed="false">
      <c r="A506" s="0" t="n">
        <v>37</v>
      </c>
      <c r="B506" s="0" t="str">
        <f aca="false">" 5:33:32.721520"</f>
        <v> 5:33:32.721520</v>
      </c>
      <c r="C506" s="0" t="n">
        <v>-75</v>
      </c>
    </row>
    <row r="507" customFormat="false" ht="15" hidden="false" customHeight="false" outlineLevel="0" collapsed="false">
      <c r="A507" s="0" t="n">
        <v>39</v>
      </c>
      <c r="B507" s="0" t="str">
        <f aca="false">" 5:33:32.723573"</f>
        <v> 5:33:32.723573</v>
      </c>
      <c r="C507" s="0" t="n">
        <v>-79</v>
      </c>
    </row>
    <row r="508" customFormat="false" ht="15" hidden="false" customHeight="false" outlineLevel="0" collapsed="false">
      <c r="A508" s="0" t="n">
        <v>37</v>
      </c>
      <c r="B508" s="0" t="str">
        <f aca="false">" 5:33:33.073313"</f>
        <v> 5:33:33.073313</v>
      </c>
      <c r="C508" s="0" t="n">
        <v>-75</v>
      </c>
    </row>
    <row r="509" customFormat="false" ht="15" hidden="false" customHeight="false" outlineLevel="0" collapsed="false">
      <c r="A509" s="0" t="n">
        <v>38</v>
      </c>
      <c r="B509" s="0" t="str">
        <f aca="false">" 5:33:33.074341"</f>
        <v> 5:33:33.074341</v>
      </c>
      <c r="C509" s="0" t="n">
        <v>-72</v>
      </c>
    </row>
    <row r="510" customFormat="false" ht="15" hidden="false" customHeight="false" outlineLevel="0" collapsed="false">
      <c r="A510" s="0" t="n">
        <v>37</v>
      </c>
      <c r="B510" s="0" t="str">
        <f aca="false">" 5:33:33.425825"</f>
        <v> 5:33:33.425825</v>
      </c>
      <c r="C510" s="0" t="n">
        <v>-75</v>
      </c>
    </row>
    <row r="511" customFormat="false" ht="15" hidden="false" customHeight="false" outlineLevel="0" collapsed="false">
      <c r="A511" s="0" t="n">
        <v>38</v>
      </c>
      <c r="B511" s="0" t="str">
        <f aca="false">" 5:33:33.426853"</f>
        <v> 5:33:33.426853</v>
      </c>
      <c r="C511" s="0" t="n">
        <v>-75</v>
      </c>
    </row>
    <row r="512" customFormat="false" ht="15" hidden="false" customHeight="false" outlineLevel="0" collapsed="false">
      <c r="A512" s="0" t="n">
        <v>39</v>
      </c>
      <c r="B512" s="0" t="str">
        <f aca="false">" 5:33:33.427879"</f>
        <v> 5:33:33.427879</v>
      </c>
      <c r="C512" s="0" t="n">
        <v>-80</v>
      </c>
    </row>
    <row r="513" customFormat="false" ht="15" hidden="false" customHeight="false" outlineLevel="0" collapsed="false">
      <c r="A513" s="0" t="n">
        <v>37</v>
      </c>
      <c r="B513" s="0" t="str">
        <f aca="false">" 5:33:33.780448"</f>
        <v> 5:33:33.780448</v>
      </c>
      <c r="C513" s="0" t="n">
        <v>-76</v>
      </c>
    </row>
    <row r="514" customFormat="false" ht="15" hidden="false" customHeight="false" outlineLevel="0" collapsed="false">
      <c r="A514" s="0" t="n">
        <v>38</v>
      </c>
      <c r="B514" s="0" t="str">
        <f aca="false">" 5:33:34.140433"</f>
        <v> 5:33:34.140433</v>
      </c>
      <c r="C514" s="0" t="n">
        <v>-73</v>
      </c>
    </row>
    <row r="515" customFormat="false" ht="15" hidden="false" customHeight="false" outlineLevel="0" collapsed="false">
      <c r="A515" s="0" t="n">
        <v>39</v>
      </c>
      <c r="B515" s="0" t="str">
        <f aca="false">" 5:33:34.141459"</f>
        <v> 5:33:34.141459</v>
      </c>
      <c r="C515" s="0" t="n">
        <v>-78</v>
      </c>
    </row>
    <row r="516" customFormat="false" ht="15" hidden="false" customHeight="false" outlineLevel="0" collapsed="false">
      <c r="A516" s="0" t="n">
        <v>39</v>
      </c>
      <c r="B516" s="0" t="str">
        <f aca="false">" 5:33:34.495315"</f>
        <v> 5:33:34.495315</v>
      </c>
      <c r="C516" s="0" t="n">
        <v>-78</v>
      </c>
    </row>
    <row r="517" customFormat="false" ht="15" hidden="false" customHeight="false" outlineLevel="0" collapsed="false">
      <c r="A517" s="0" t="n">
        <v>37</v>
      </c>
      <c r="B517" s="0" t="str">
        <f aca="false">" 5:33:34.844795"</f>
        <v> 5:33:34.844795</v>
      </c>
      <c r="C517" s="0" t="n">
        <v>-75</v>
      </c>
    </row>
    <row r="518" customFormat="false" ht="15" hidden="false" customHeight="false" outlineLevel="0" collapsed="false">
      <c r="A518" s="0" t="n">
        <v>38</v>
      </c>
      <c r="B518" s="0" t="str">
        <f aca="false">" 5:33:34.845823"</f>
        <v> 5:33:34.845823</v>
      </c>
      <c r="C518" s="0" t="n">
        <v>-73</v>
      </c>
    </row>
    <row r="519" customFormat="false" ht="15" hidden="false" customHeight="false" outlineLevel="0" collapsed="false">
      <c r="A519" s="0" t="n">
        <v>39</v>
      </c>
      <c r="B519" s="0" t="str">
        <f aca="false">" 5:33:34.846849"</f>
        <v> 5:33:34.846849</v>
      </c>
      <c r="C519" s="0" t="n">
        <v>-79</v>
      </c>
    </row>
    <row r="520" customFormat="false" ht="15" hidden="false" customHeight="false" outlineLevel="0" collapsed="false">
      <c r="A520" s="0" t="n">
        <v>37</v>
      </c>
      <c r="B520" s="0" t="str">
        <f aca="false">" 5:33:35.198089"</f>
        <v> 5:33:35.198089</v>
      </c>
      <c r="C520" s="0" t="n">
        <v>-75</v>
      </c>
    </row>
    <row r="521" customFormat="false" ht="15" hidden="false" customHeight="false" outlineLevel="0" collapsed="false">
      <c r="A521" s="0" t="n">
        <v>38</v>
      </c>
      <c r="B521" s="0" t="str">
        <f aca="false">" 5:33:35.199116"</f>
        <v> 5:33:35.199116</v>
      </c>
      <c r="C521" s="0" t="n">
        <v>-74</v>
      </c>
    </row>
    <row r="522" customFormat="false" ht="15" hidden="false" customHeight="false" outlineLevel="0" collapsed="false">
      <c r="A522" s="0" t="n">
        <v>39</v>
      </c>
      <c r="B522" s="0" t="str">
        <f aca="false">" 5:33:35.200142"</f>
        <v> 5:33:35.200142</v>
      </c>
      <c r="C522" s="0" t="n">
        <v>-80</v>
      </c>
    </row>
    <row r="523" customFormat="false" ht="15" hidden="false" customHeight="false" outlineLevel="0" collapsed="false">
      <c r="A523" s="0" t="n">
        <v>37</v>
      </c>
      <c r="B523" s="0" t="str">
        <f aca="false">" 5:33:35.552966"</f>
        <v> 5:33:35.552966</v>
      </c>
      <c r="C523" s="0" t="n">
        <v>-76</v>
      </c>
    </row>
    <row r="524" customFormat="false" ht="15" hidden="false" customHeight="false" outlineLevel="0" collapsed="false">
      <c r="A524" s="0" t="n">
        <v>39</v>
      </c>
      <c r="B524" s="0" t="str">
        <f aca="false">" 5:33:35.555019"</f>
        <v> 5:33:35.555019</v>
      </c>
      <c r="C524" s="0" t="n">
        <v>-79</v>
      </c>
    </row>
    <row r="525" customFormat="false" ht="15" hidden="false" customHeight="false" outlineLevel="0" collapsed="false">
      <c r="A525" s="0" t="n">
        <v>37</v>
      </c>
      <c r="B525" s="0" t="str">
        <f aca="false">" 5:33:35.911908"</f>
        <v> 5:33:35.911908</v>
      </c>
      <c r="C525" s="0" t="n">
        <v>-76</v>
      </c>
    </row>
    <row r="526" customFormat="false" ht="15" hidden="false" customHeight="false" outlineLevel="0" collapsed="false">
      <c r="A526" s="0" t="n">
        <v>38</v>
      </c>
      <c r="B526" s="0" t="str">
        <f aca="false">" 5:33:35.912936"</f>
        <v> 5:33:35.912936</v>
      </c>
      <c r="C526" s="0" t="n">
        <v>-75</v>
      </c>
    </row>
    <row r="527" customFormat="false" ht="15" hidden="false" customHeight="false" outlineLevel="0" collapsed="false">
      <c r="A527" s="0" t="n">
        <v>39</v>
      </c>
      <c r="B527" s="0" t="str">
        <f aca="false">" 5:33:35.913962"</f>
        <v> 5:33:35.913962</v>
      </c>
      <c r="C527" s="0" t="n">
        <v>-80</v>
      </c>
    </row>
    <row r="528" customFormat="false" ht="15" hidden="false" customHeight="false" outlineLevel="0" collapsed="false">
      <c r="A528" s="0" t="n">
        <v>37</v>
      </c>
      <c r="B528" s="0" t="str">
        <f aca="false">" 5:33:36.270314"</f>
        <v> 5:33:36.270314</v>
      </c>
      <c r="C528" s="0" t="n">
        <v>-74</v>
      </c>
    </row>
    <row r="529" customFormat="false" ht="15" hidden="false" customHeight="false" outlineLevel="0" collapsed="false">
      <c r="A529" s="0" t="n">
        <v>37</v>
      </c>
      <c r="B529" s="0" t="str">
        <f aca="false">" 5:33:36.977362"</f>
        <v> 5:33:36.977362</v>
      </c>
      <c r="C529" s="0" t="n">
        <v>-75</v>
      </c>
    </row>
    <row r="530" customFormat="false" ht="15" hidden="false" customHeight="false" outlineLevel="0" collapsed="false">
      <c r="A530" s="0" t="n">
        <v>38</v>
      </c>
      <c r="B530" s="0" t="str">
        <f aca="false">" 5:33:36.978389"</f>
        <v> 5:33:36.978389</v>
      </c>
      <c r="C530" s="0" t="n">
        <v>-73</v>
      </c>
    </row>
    <row r="531" customFormat="false" ht="15" hidden="false" customHeight="false" outlineLevel="0" collapsed="false">
      <c r="A531" s="0" t="n">
        <v>39</v>
      </c>
      <c r="B531" s="0" t="str">
        <f aca="false">" 5:33:36.979415"</f>
        <v> 5:33:36.979415</v>
      </c>
      <c r="C531" s="0" t="n">
        <v>-79</v>
      </c>
    </row>
    <row r="532" customFormat="false" ht="15" hidden="false" customHeight="false" outlineLevel="0" collapsed="false">
      <c r="A532" s="0" t="n">
        <v>38</v>
      </c>
      <c r="B532" s="0" t="str">
        <f aca="false">" 5:33:37.329401"</f>
        <v> 5:33:37.329401</v>
      </c>
      <c r="C532" s="0" t="n">
        <v>-74</v>
      </c>
    </row>
    <row r="533" customFormat="false" ht="15" hidden="false" customHeight="false" outlineLevel="0" collapsed="false">
      <c r="A533" s="0" t="n">
        <v>37</v>
      </c>
      <c r="B533" s="0" t="str">
        <f aca="false">" 5:33:37.682148"</f>
        <v> 5:33:37.682148</v>
      </c>
      <c r="C533" s="0" t="n">
        <v>-75</v>
      </c>
    </row>
    <row r="534" customFormat="false" ht="15" hidden="false" customHeight="false" outlineLevel="0" collapsed="false">
      <c r="A534" s="0" t="n">
        <v>38</v>
      </c>
      <c r="B534" s="0" t="str">
        <f aca="false">" 5:33:37.683175"</f>
        <v> 5:33:37.683175</v>
      </c>
      <c r="C534" s="0" t="n">
        <v>-73</v>
      </c>
    </row>
    <row r="535" customFormat="false" ht="15" hidden="false" customHeight="false" outlineLevel="0" collapsed="false">
      <c r="A535" s="0" t="n">
        <v>39</v>
      </c>
      <c r="B535" s="0" t="str">
        <f aca="false">" 5:33:37.684201"</f>
        <v> 5:33:37.684201</v>
      </c>
      <c r="C535" s="0" t="n">
        <v>-79</v>
      </c>
    </row>
    <row r="536" customFormat="false" ht="15" hidden="false" customHeight="false" outlineLevel="0" collapsed="false">
      <c r="A536" s="0" t="n">
        <v>39</v>
      </c>
      <c r="B536" s="0" t="str">
        <f aca="false">" 5:33:38.043113"</f>
        <v> 5:33:38.043113</v>
      </c>
      <c r="C536" s="0" t="n">
        <v>-80</v>
      </c>
    </row>
    <row r="537" customFormat="false" ht="15" hidden="false" customHeight="false" outlineLevel="0" collapsed="false">
      <c r="A537" s="0" t="n">
        <v>38</v>
      </c>
      <c r="B537" s="0" t="str">
        <f aca="false">" 5:33:38.394602"</f>
        <v> 5:33:38.394602</v>
      </c>
      <c r="C537" s="0" t="n">
        <v>-72</v>
      </c>
    </row>
    <row r="538" customFormat="false" ht="15" hidden="false" customHeight="false" outlineLevel="0" collapsed="false">
      <c r="A538" s="0" t="n">
        <v>39</v>
      </c>
      <c r="B538" s="0" t="str">
        <f aca="false">" 5:33:38.395628"</f>
        <v> 5:33:38.395628</v>
      </c>
      <c r="C538" s="0" t="n">
        <v>-80</v>
      </c>
    </row>
    <row r="539" customFormat="false" ht="15" hidden="false" customHeight="false" outlineLevel="0" collapsed="false">
      <c r="A539" s="0" t="n">
        <v>37</v>
      </c>
      <c r="B539" s="0" t="str">
        <f aca="false">" 5:33:38.748415"</f>
        <v> 5:33:38.748415</v>
      </c>
      <c r="C539" s="0" t="n">
        <v>-74</v>
      </c>
    </row>
    <row r="540" customFormat="false" ht="15" hidden="false" customHeight="false" outlineLevel="0" collapsed="false">
      <c r="A540" s="0" t="n">
        <v>38</v>
      </c>
      <c r="B540" s="0" t="str">
        <f aca="false">" 5:33:38.749442"</f>
        <v> 5:33:38.749442</v>
      </c>
      <c r="C540" s="0" t="n">
        <v>-74</v>
      </c>
    </row>
    <row r="541" customFormat="false" ht="15" hidden="false" customHeight="false" outlineLevel="0" collapsed="false">
      <c r="A541" s="0" t="n">
        <v>37</v>
      </c>
      <c r="B541" s="0" t="str">
        <f aca="false">" 5:33:39.106899"</f>
        <v> 5:33:39.106899</v>
      </c>
      <c r="C541" s="0" t="n">
        <v>-75</v>
      </c>
    </row>
    <row r="542" customFormat="false" ht="15" hidden="false" customHeight="false" outlineLevel="0" collapsed="false">
      <c r="A542" s="0" t="n">
        <v>38</v>
      </c>
      <c r="B542" s="0" t="str">
        <f aca="false">" 5:33:39.107927"</f>
        <v> 5:33:39.107927</v>
      </c>
      <c r="C542" s="0" t="n">
        <v>-73</v>
      </c>
    </row>
    <row r="543" customFormat="false" ht="15" hidden="false" customHeight="false" outlineLevel="0" collapsed="false">
      <c r="A543" s="0" t="n">
        <v>39</v>
      </c>
      <c r="B543" s="0" t="str">
        <f aca="false">" 5:33:39.108953"</f>
        <v> 5:33:39.108953</v>
      </c>
      <c r="C543" s="0" t="n">
        <v>-79</v>
      </c>
    </row>
    <row r="544" customFormat="false" ht="15" hidden="false" customHeight="false" outlineLevel="0" collapsed="false">
      <c r="A544" s="0" t="n">
        <v>37</v>
      </c>
      <c r="B544" s="0" t="str">
        <f aca="false">" 5:33:39.464813"</f>
        <v> 5:33:39.464813</v>
      </c>
      <c r="C544" s="0" t="n">
        <v>-74</v>
      </c>
    </row>
    <row r="545" customFormat="false" ht="15" hidden="false" customHeight="false" outlineLevel="0" collapsed="false">
      <c r="A545" s="0" t="n">
        <v>38</v>
      </c>
      <c r="B545" s="0" t="str">
        <f aca="false">" 5:33:39.465840"</f>
        <v> 5:33:39.465840</v>
      </c>
      <c r="C545" s="0" t="n">
        <v>-73</v>
      </c>
    </row>
    <row r="546" customFormat="false" ht="15" hidden="false" customHeight="false" outlineLevel="0" collapsed="false">
      <c r="A546" s="0" t="n">
        <v>39</v>
      </c>
      <c r="B546" s="0" t="str">
        <f aca="false">" 5:33:39.466866"</f>
        <v> 5:33:39.466866</v>
      </c>
      <c r="C546" s="0" t="n">
        <v>-80</v>
      </c>
    </row>
    <row r="547" customFormat="false" ht="15" hidden="false" customHeight="false" outlineLevel="0" collapsed="false">
      <c r="A547" s="0" t="n">
        <v>37</v>
      </c>
      <c r="B547" s="0" t="str">
        <f aca="false">" 5:33:40.887245"</f>
        <v> 5:33:40.887245</v>
      </c>
      <c r="C547" s="0" t="n">
        <v>-74</v>
      </c>
    </row>
    <row r="548" customFormat="false" ht="15" hidden="false" customHeight="false" outlineLevel="0" collapsed="false">
      <c r="A548" s="0" t="n">
        <v>38</v>
      </c>
      <c r="B548" s="0" t="str">
        <f aca="false">" 5:33:40.888273"</f>
        <v> 5:33:40.888273</v>
      </c>
      <c r="C548" s="0" t="n">
        <v>-74</v>
      </c>
    </row>
    <row r="549" customFormat="false" ht="15" hidden="false" customHeight="false" outlineLevel="0" collapsed="false">
      <c r="A549" s="0" t="n">
        <v>39</v>
      </c>
      <c r="B549" s="0" t="str">
        <f aca="false">" 5:33:40.889299"</f>
        <v> 5:33:40.889299</v>
      </c>
      <c r="C549" s="0" t="n">
        <v>-80</v>
      </c>
    </row>
    <row r="550" customFormat="false" ht="15" hidden="false" customHeight="false" outlineLevel="0" collapsed="false">
      <c r="A550" s="0" t="n">
        <v>37</v>
      </c>
      <c r="B550" s="0" t="str">
        <f aca="false">" 5:33:41.241040"</f>
        <v> 5:33:41.241040</v>
      </c>
      <c r="C550" s="0" t="n">
        <v>-75</v>
      </c>
    </row>
    <row r="551" customFormat="false" ht="15" hidden="false" customHeight="false" outlineLevel="0" collapsed="false">
      <c r="A551" s="0" t="n">
        <v>38</v>
      </c>
      <c r="B551" s="0" t="str">
        <f aca="false">" 5:33:41.242068"</f>
        <v> 5:33:41.242068</v>
      </c>
      <c r="C551" s="0" t="n">
        <v>-75</v>
      </c>
    </row>
    <row r="552" customFormat="false" ht="15" hidden="false" customHeight="false" outlineLevel="0" collapsed="false">
      <c r="A552" s="0" t="n">
        <v>39</v>
      </c>
      <c r="B552" s="0" t="str">
        <f aca="false">" 5:33:41.243093"</f>
        <v> 5:33:41.243093</v>
      </c>
      <c r="C552" s="0" t="n">
        <v>-80</v>
      </c>
    </row>
    <row r="553" customFormat="false" ht="15" hidden="false" customHeight="false" outlineLevel="0" collapsed="false">
      <c r="A553" s="0" t="n">
        <v>37</v>
      </c>
      <c r="B553" s="0" t="str">
        <f aca="false">" 5:33:41.599720"</f>
        <v> 5:33:41.599720</v>
      </c>
      <c r="C553" s="0" t="n">
        <v>-76</v>
      </c>
    </row>
    <row r="554" customFormat="false" ht="15" hidden="false" customHeight="false" outlineLevel="0" collapsed="false">
      <c r="A554" s="0" t="n">
        <v>38</v>
      </c>
      <c r="B554" s="0" t="str">
        <f aca="false">" 5:33:41.600748"</f>
        <v> 5:33:41.600748</v>
      </c>
      <c r="C554" s="0" t="n">
        <v>-75</v>
      </c>
    </row>
    <row r="555" customFormat="false" ht="15" hidden="false" customHeight="false" outlineLevel="0" collapsed="false">
      <c r="A555" s="0" t="n">
        <v>39</v>
      </c>
      <c r="B555" s="0" t="str">
        <f aca="false">" 5:33:41.601774"</f>
        <v> 5:33:41.601774</v>
      </c>
      <c r="C555" s="0" t="n">
        <v>-81</v>
      </c>
    </row>
    <row r="556" customFormat="false" ht="15" hidden="false" customHeight="false" outlineLevel="0" collapsed="false">
      <c r="A556" s="0" t="n">
        <v>37</v>
      </c>
      <c r="B556" s="0" t="str">
        <f aca="false">" 5:33:41.950990"</f>
        <v> 5:33:41.950990</v>
      </c>
      <c r="C556" s="0" t="n">
        <v>-75</v>
      </c>
    </row>
    <row r="557" customFormat="false" ht="15" hidden="false" customHeight="false" outlineLevel="0" collapsed="false">
      <c r="A557" s="0" t="n">
        <v>38</v>
      </c>
      <c r="B557" s="0" t="str">
        <f aca="false">" 5:33:41.952018"</f>
        <v> 5:33:41.952018</v>
      </c>
      <c r="C557" s="0" t="n">
        <v>-74</v>
      </c>
    </row>
    <row r="558" customFormat="false" ht="15" hidden="false" customHeight="false" outlineLevel="0" collapsed="false">
      <c r="A558" s="0" t="n">
        <v>39</v>
      </c>
      <c r="B558" s="0" t="str">
        <f aca="false">" 5:33:41.953044"</f>
        <v> 5:33:41.953044</v>
      </c>
      <c r="C558" s="0" t="n">
        <v>-79</v>
      </c>
    </row>
    <row r="559" customFormat="false" ht="15" hidden="false" customHeight="false" outlineLevel="0" collapsed="false">
      <c r="A559" s="0" t="n">
        <v>38</v>
      </c>
      <c r="B559" s="0" t="str">
        <f aca="false">" 5:33:42.310706"</f>
        <v> 5:33:42.310706</v>
      </c>
      <c r="C559" s="0" t="n">
        <v>-74</v>
      </c>
    </row>
    <row r="560" customFormat="false" ht="15" hidden="false" customHeight="false" outlineLevel="0" collapsed="false">
      <c r="A560" s="0" t="n">
        <v>37</v>
      </c>
      <c r="B560" s="0" t="str">
        <f aca="false">" 5:33:42.660177"</f>
        <v> 5:33:42.660177</v>
      </c>
      <c r="C560" s="0" t="n">
        <v>-75</v>
      </c>
    </row>
    <row r="561" customFormat="false" ht="15" hidden="false" customHeight="false" outlineLevel="0" collapsed="false">
      <c r="A561" s="0" t="n">
        <v>38</v>
      </c>
      <c r="B561" s="0" t="str">
        <f aca="false">" 5:33:42.661205"</f>
        <v> 5:33:42.661205</v>
      </c>
      <c r="C561" s="0" t="n">
        <v>-74</v>
      </c>
    </row>
    <row r="562" customFormat="false" ht="15" hidden="false" customHeight="false" outlineLevel="0" collapsed="false">
      <c r="A562" s="0" t="n">
        <v>39</v>
      </c>
      <c r="B562" s="0" t="str">
        <f aca="false">" 5:33:42.662231"</f>
        <v> 5:33:42.662231</v>
      </c>
      <c r="C562" s="0" t="n">
        <v>-81</v>
      </c>
    </row>
    <row r="563" customFormat="false" ht="15" hidden="false" customHeight="false" outlineLevel="0" collapsed="false">
      <c r="A563" s="0" t="n">
        <v>37</v>
      </c>
      <c r="B563" s="0" t="str">
        <f aca="false">" 5:33:43.011238"</f>
        <v> 5:33:43.011238</v>
      </c>
      <c r="C563" s="0" t="n">
        <v>-75</v>
      </c>
    </row>
    <row r="564" customFormat="false" ht="15" hidden="false" customHeight="false" outlineLevel="0" collapsed="false">
      <c r="A564" s="0" t="n">
        <v>38</v>
      </c>
      <c r="B564" s="0" t="str">
        <f aca="false">" 5:33:43.012266"</f>
        <v> 5:33:43.012266</v>
      </c>
      <c r="C564" s="0" t="n">
        <v>-74</v>
      </c>
    </row>
    <row r="565" customFormat="false" ht="15" hidden="false" customHeight="false" outlineLevel="0" collapsed="false">
      <c r="A565" s="0" t="n">
        <v>39</v>
      </c>
      <c r="B565" s="0" t="str">
        <f aca="false">" 5:33:43.013292"</f>
        <v> 5:33:43.013292</v>
      </c>
      <c r="C565" s="0" t="n">
        <v>-80</v>
      </c>
    </row>
    <row r="566" customFormat="false" ht="15" hidden="false" customHeight="false" outlineLevel="0" collapsed="false">
      <c r="A566" s="0" t="n">
        <v>38</v>
      </c>
      <c r="B566" s="0" t="str">
        <f aca="false">" 5:33:43.721275"</f>
        <v> 5:33:43.721275</v>
      </c>
      <c r="C566" s="0" t="n">
        <v>-74</v>
      </c>
    </row>
    <row r="567" customFormat="false" ht="15" hidden="false" customHeight="false" outlineLevel="0" collapsed="false">
      <c r="A567" s="0" t="n">
        <v>37</v>
      </c>
      <c r="B567" s="0" t="str">
        <f aca="false">" 5:33:44.436663"</f>
        <v> 5:33:44.436663</v>
      </c>
      <c r="C567" s="0" t="n">
        <v>-75</v>
      </c>
    </row>
    <row r="568" customFormat="false" ht="15" hidden="false" customHeight="false" outlineLevel="0" collapsed="false">
      <c r="A568" s="0" t="n">
        <v>39</v>
      </c>
      <c r="B568" s="0" t="str">
        <f aca="false">" 5:33:44.438716"</f>
        <v> 5:33:44.438716</v>
      </c>
      <c r="C568" s="0" t="n">
        <v>-81</v>
      </c>
    </row>
    <row r="569" customFormat="false" ht="15" hidden="false" customHeight="false" outlineLevel="0" collapsed="false">
      <c r="A569" s="0" t="n">
        <v>38</v>
      </c>
      <c r="B569" s="0" t="str">
        <f aca="false">" 5:33:44.797404"</f>
        <v> 5:33:44.797404</v>
      </c>
      <c r="C569" s="0" t="n">
        <v>-76</v>
      </c>
    </row>
    <row r="570" customFormat="false" ht="15" hidden="false" customHeight="false" outlineLevel="0" collapsed="false">
      <c r="A570" s="0" t="n">
        <v>39</v>
      </c>
      <c r="B570" s="0" t="str">
        <f aca="false">" 5:33:45.153535"</f>
        <v> 5:33:45.153535</v>
      </c>
      <c r="C570" s="0" t="n">
        <v>-77</v>
      </c>
    </row>
    <row r="571" customFormat="false" ht="15" hidden="false" customHeight="false" outlineLevel="0" collapsed="false">
      <c r="A571" s="0" t="n">
        <v>39</v>
      </c>
      <c r="B571" s="0" t="str">
        <f aca="false">" 5:33:45.511986"</f>
        <v> 5:33:45.511986</v>
      </c>
      <c r="C571" s="0" t="n">
        <v>-81</v>
      </c>
    </row>
    <row r="572" customFormat="false" ht="15" hidden="false" customHeight="false" outlineLevel="0" collapsed="false">
      <c r="A572" s="0" t="n">
        <v>37</v>
      </c>
      <c r="B572" s="0" t="str">
        <f aca="false">" 5:33:46.217870"</f>
        <v> 5:33:46.217870</v>
      </c>
      <c r="C572" s="0" t="n">
        <v>-76</v>
      </c>
    </row>
    <row r="573" customFormat="false" ht="15" hidden="false" customHeight="false" outlineLevel="0" collapsed="false">
      <c r="A573" s="0" t="n">
        <v>38</v>
      </c>
      <c r="B573" s="0" t="str">
        <f aca="false">" 5:33:46.218898"</f>
        <v> 5:33:46.218898</v>
      </c>
      <c r="C573" s="0" t="n">
        <v>-72</v>
      </c>
    </row>
    <row r="574" customFormat="false" ht="15" hidden="false" customHeight="false" outlineLevel="0" collapsed="false">
      <c r="A574" s="0" t="n">
        <v>38</v>
      </c>
      <c r="B574" s="0" t="str">
        <f aca="false">" 5:33:46.574524"</f>
        <v> 5:33:46.574524</v>
      </c>
      <c r="C574" s="0" t="n">
        <v>-71</v>
      </c>
    </row>
    <row r="575" customFormat="false" ht="15" hidden="false" customHeight="false" outlineLevel="0" collapsed="false">
      <c r="A575" s="0" t="n">
        <v>39</v>
      </c>
      <c r="B575" s="0" t="str">
        <f aca="false">" 5:33:46.575549"</f>
        <v> 5:33:46.575549</v>
      </c>
      <c r="C575" s="0" t="n">
        <v>-79</v>
      </c>
    </row>
    <row r="576" customFormat="false" ht="15" hidden="false" customHeight="false" outlineLevel="0" collapsed="false">
      <c r="A576" s="0" t="n">
        <v>38</v>
      </c>
      <c r="B576" s="0" t="str">
        <f aca="false">" 5:33:46.927879"</f>
        <v> 5:33:46.927879</v>
      </c>
      <c r="C576" s="0" t="n">
        <v>-73</v>
      </c>
    </row>
    <row r="577" customFormat="false" ht="15" hidden="false" customHeight="false" outlineLevel="0" collapsed="false">
      <c r="A577" s="0" t="n">
        <v>39</v>
      </c>
      <c r="B577" s="0" t="str">
        <f aca="false">" 5:33:46.928905"</f>
        <v> 5:33:46.928905</v>
      </c>
      <c r="C577" s="0" t="n">
        <v>-79</v>
      </c>
    </row>
    <row r="578" customFormat="false" ht="15" hidden="false" customHeight="false" outlineLevel="0" collapsed="false">
      <c r="A578" s="0" t="n">
        <v>37</v>
      </c>
      <c r="B578" s="0" t="str">
        <f aca="false">" 5:33:47.277327"</f>
        <v> 5:33:47.277327</v>
      </c>
      <c r="C578" s="0" t="n">
        <v>-76</v>
      </c>
    </row>
    <row r="579" customFormat="false" ht="15" hidden="false" customHeight="false" outlineLevel="0" collapsed="false">
      <c r="A579" s="0" t="n">
        <v>38</v>
      </c>
      <c r="B579" s="0" t="str">
        <f aca="false">" 5:33:47.278355"</f>
        <v> 5:33:47.278355</v>
      </c>
      <c r="C579" s="0" t="n">
        <v>-72</v>
      </c>
    </row>
    <row r="580" customFormat="false" ht="15" hidden="false" customHeight="false" outlineLevel="0" collapsed="false">
      <c r="A580" s="0" t="n">
        <v>37</v>
      </c>
      <c r="B580" s="0" t="str">
        <f aca="false">" 5:33:47.635499"</f>
        <v> 5:33:47.635499</v>
      </c>
      <c r="C580" s="0" t="n">
        <v>-75</v>
      </c>
    </row>
    <row r="581" customFormat="false" ht="15" hidden="false" customHeight="false" outlineLevel="0" collapsed="false">
      <c r="A581" s="0" t="n">
        <v>38</v>
      </c>
      <c r="B581" s="0" t="str">
        <f aca="false">" 5:33:47.636526"</f>
        <v> 5:33:47.636526</v>
      </c>
      <c r="C581" s="0" t="n">
        <v>-72</v>
      </c>
    </row>
    <row r="582" customFormat="false" ht="15" hidden="false" customHeight="false" outlineLevel="0" collapsed="false">
      <c r="A582" s="0" t="n">
        <v>39</v>
      </c>
      <c r="B582" s="0" t="str">
        <f aca="false">" 5:33:47.637552"</f>
        <v> 5:33:47.637552</v>
      </c>
      <c r="C582" s="0" t="n">
        <v>-79</v>
      </c>
    </row>
    <row r="583" customFormat="false" ht="15" hidden="false" customHeight="false" outlineLevel="0" collapsed="false">
      <c r="A583" s="0" t="n">
        <v>39</v>
      </c>
      <c r="B583" s="0" t="str">
        <f aca="false">" 5:33:47.990319"</f>
        <v> 5:33:47.990319</v>
      </c>
      <c r="C583" s="0" t="n">
        <v>-79</v>
      </c>
    </row>
    <row r="584" customFormat="false" ht="15" hidden="false" customHeight="false" outlineLevel="0" collapsed="false">
      <c r="A584" s="0" t="n">
        <v>37</v>
      </c>
      <c r="B584" s="0" t="str">
        <f aca="false">" 5:33:48.700031"</f>
        <v> 5:33:48.700031</v>
      </c>
      <c r="C584" s="0" t="n">
        <v>-74</v>
      </c>
    </row>
    <row r="585" customFormat="false" ht="15" hidden="false" customHeight="false" outlineLevel="0" collapsed="false">
      <c r="A585" s="0" t="n">
        <v>39</v>
      </c>
      <c r="B585" s="0" t="str">
        <f aca="false">" 5:33:48.702085"</f>
        <v> 5:33:48.702085</v>
      </c>
      <c r="C585" s="0" t="n">
        <v>-79</v>
      </c>
    </row>
    <row r="586" customFormat="false" ht="15" hidden="false" customHeight="false" outlineLevel="0" collapsed="false">
      <c r="A586" s="0" t="n">
        <v>37</v>
      </c>
      <c r="B586" s="0" t="str">
        <f aca="false">" 5:33:49.054336"</f>
        <v> 5:33:49.054336</v>
      </c>
      <c r="C586" s="0" t="n">
        <v>-74</v>
      </c>
    </row>
    <row r="587" customFormat="false" ht="15" hidden="false" customHeight="false" outlineLevel="0" collapsed="false">
      <c r="A587" s="0" t="n">
        <v>38</v>
      </c>
      <c r="B587" s="0" t="str">
        <f aca="false">" 5:33:49.055364"</f>
        <v> 5:33:49.055364</v>
      </c>
      <c r="C587" s="0" t="n">
        <v>-73</v>
      </c>
    </row>
    <row r="588" customFormat="false" ht="15" hidden="false" customHeight="false" outlineLevel="0" collapsed="false">
      <c r="A588" s="0" t="n">
        <v>39</v>
      </c>
      <c r="B588" s="0" t="str">
        <f aca="false">" 5:33:49.415099"</f>
        <v> 5:33:49.415099</v>
      </c>
      <c r="C588" s="0" t="n">
        <v>-79</v>
      </c>
    </row>
    <row r="589" customFormat="false" ht="15" hidden="false" customHeight="false" outlineLevel="0" collapsed="false">
      <c r="A589" s="0" t="n">
        <v>37</v>
      </c>
      <c r="B589" s="0" t="str">
        <f aca="false">" 5:33:50.116099"</f>
        <v> 5:33:50.116099</v>
      </c>
      <c r="C589" s="0" t="n">
        <v>-75</v>
      </c>
    </row>
    <row r="590" customFormat="false" ht="15" hidden="false" customHeight="false" outlineLevel="0" collapsed="false">
      <c r="A590" s="0" t="n">
        <v>38</v>
      </c>
      <c r="B590" s="0" t="str">
        <f aca="false">" 5:33:50.117126"</f>
        <v> 5:33:50.117126</v>
      </c>
      <c r="C590" s="0" t="n">
        <v>-73</v>
      </c>
    </row>
    <row r="591" customFormat="false" ht="15" hidden="false" customHeight="false" outlineLevel="0" collapsed="false">
      <c r="A591" s="0" t="n">
        <v>39</v>
      </c>
      <c r="B591" s="0" t="str">
        <f aca="false">" 5:33:50.118152"</f>
        <v> 5:33:50.118152</v>
      </c>
      <c r="C591" s="0" t="n">
        <v>-79</v>
      </c>
    </row>
    <row r="592" customFormat="false" ht="15" hidden="false" customHeight="false" outlineLevel="0" collapsed="false">
      <c r="A592" s="0" t="n">
        <v>38</v>
      </c>
      <c r="B592" s="0" t="str">
        <f aca="false">" 5:33:50.471010"</f>
        <v> 5:33:50.471010</v>
      </c>
      <c r="C592" s="0" t="n">
        <v>-72</v>
      </c>
    </row>
    <row r="593" customFormat="false" ht="15" hidden="false" customHeight="false" outlineLevel="0" collapsed="false">
      <c r="A593" s="0" t="n">
        <v>37</v>
      </c>
      <c r="B593" s="0" t="str">
        <f aca="false">" 5:33:50.825371"</f>
        <v> 5:33:50.825371</v>
      </c>
      <c r="C593" s="0" t="n">
        <v>-75</v>
      </c>
    </row>
    <row r="594" customFormat="false" ht="15" hidden="false" customHeight="false" outlineLevel="0" collapsed="false">
      <c r="A594" s="0" t="n">
        <v>38</v>
      </c>
      <c r="B594" s="0" t="str">
        <f aca="false">" 5:33:50.826399"</f>
        <v> 5:33:50.826399</v>
      </c>
      <c r="C594" s="0" t="n">
        <v>-73</v>
      </c>
    </row>
    <row r="595" customFormat="false" ht="15" hidden="false" customHeight="false" outlineLevel="0" collapsed="false">
      <c r="A595" s="0" t="n">
        <v>39</v>
      </c>
      <c r="B595" s="0" t="str">
        <f aca="false">" 5:33:50.827425"</f>
        <v> 5:33:50.827425</v>
      </c>
      <c r="C595" s="0" t="n">
        <v>-78</v>
      </c>
    </row>
    <row r="596" customFormat="false" ht="15" hidden="false" customHeight="false" outlineLevel="0" collapsed="false">
      <c r="A596" s="0" t="n">
        <v>37</v>
      </c>
      <c r="B596" s="0" t="str">
        <f aca="false">" 5:33:51.178725"</f>
        <v> 5:33:51.178725</v>
      </c>
      <c r="C596" s="0" t="n">
        <v>-75</v>
      </c>
    </row>
    <row r="597" customFormat="false" ht="15" hidden="false" customHeight="false" outlineLevel="0" collapsed="false">
      <c r="A597" s="0" t="n">
        <v>38</v>
      </c>
      <c r="B597" s="0" t="str">
        <f aca="false">" 5:33:51.179752"</f>
        <v> 5:33:51.179752</v>
      </c>
      <c r="C597" s="0" t="n">
        <v>-72</v>
      </c>
    </row>
    <row r="598" customFormat="false" ht="15" hidden="false" customHeight="false" outlineLevel="0" collapsed="false">
      <c r="A598" s="0" t="n">
        <v>39</v>
      </c>
      <c r="B598" s="0" t="str">
        <f aca="false">" 5:33:51.180778"</f>
        <v> 5:33:51.180778</v>
      </c>
      <c r="C598" s="0" t="n">
        <v>-78</v>
      </c>
    </row>
    <row r="599" customFormat="false" ht="15" hidden="false" customHeight="false" outlineLevel="0" collapsed="false">
      <c r="A599" s="0" t="n">
        <v>38</v>
      </c>
      <c r="B599" s="0" t="str">
        <f aca="false">" 5:33:51.532869"</f>
        <v> 5:33:51.532869</v>
      </c>
      <c r="C599" s="0" t="n">
        <v>-73</v>
      </c>
    </row>
    <row r="600" customFormat="false" ht="15" hidden="false" customHeight="false" outlineLevel="0" collapsed="false">
      <c r="A600" s="0" t="n">
        <v>37</v>
      </c>
      <c r="B600" s="0" t="str">
        <f aca="false">" 5:33:51.883070"</f>
        <v> 5:33:51.883070</v>
      </c>
      <c r="C600" s="0" t="n">
        <v>-75</v>
      </c>
    </row>
    <row r="601" customFormat="false" ht="15" hidden="false" customHeight="false" outlineLevel="0" collapsed="false">
      <c r="A601" s="0" t="n">
        <v>38</v>
      </c>
      <c r="B601" s="0" t="str">
        <f aca="false">" 5:33:51.884098"</f>
        <v> 5:33:51.884098</v>
      </c>
      <c r="C601" s="0" t="n">
        <v>-72</v>
      </c>
    </row>
    <row r="602" customFormat="false" ht="15" hidden="false" customHeight="false" outlineLevel="0" collapsed="false">
      <c r="A602" s="0" t="n">
        <v>39</v>
      </c>
      <c r="B602" s="0" t="str">
        <f aca="false">" 5:33:51.885124"</f>
        <v> 5:33:51.885124</v>
      </c>
      <c r="C602" s="0" t="n">
        <v>-80</v>
      </c>
    </row>
    <row r="603" customFormat="false" ht="15" hidden="false" customHeight="false" outlineLevel="0" collapsed="false">
      <c r="A603" s="0" t="n">
        <v>37</v>
      </c>
      <c r="B603" s="0" t="str">
        <f aca="false">" 5:33:52.242589"</f>
        <v> 5:33:52.242589</v>
      </c>
      <c r="C603" s="0" t="n">
        <v>-75</v>
      </c>
    </row>
    <row r="604" customFormat="false" ht="15" hidden="false" customHeight="false" outlineLevel="0" collapsed="false">
      <c r="A604" s="0" t="n">
        <v>38</v>
      </c>
      <c r="B604" s="0" t="str">
        <f aca="false">" 5:33:52.243617"</f>
        <v> 5:33:52.243617</v>
      </c>
      <c r="C604" s="0" t="n">
        <v>-72</v>
      </c>
    </row>
    <row r="605" customFormat="false" ht="15" hidden="false" customHeight="false" outlineLevel="0" collapsed="false">
      <c r="A605" s="0" t="n">
        <v>39</v>
      </c>
      <c r="B605" s="0" t="str">
        <f aca="false">" 5:33:52.244643"</f>
        <v> 5:33:52.244643</v>
      </c>
      <c r="C605" s="0" t="n">
        <v>-79</v>
      </c>
    </row>
    <row r="606" customFormat="false" ht="15" hidden="false" customHeight="false" outlineLevel="0" collapsed="false">
      <c r="A606" s="0" t="n">
        <v>37</v>
      </c>
      <c r="B606" s="0" t="str">
        <f aca="false">" 5:33:52.600058"</f>
        <v> 5:33:52.600058</v>
      </c>
      <c r="C606" s="0" t="n">
        <v>-74</v>
      </c>
    </row>
    <row r="607" customFormat="false" ht="15" hidden="false" customHeight="false" outlineLevel="0" collapsed="false">
      <c r="A607" s="0" t="n">
        <v>38</v>
      </c>
      <c r="B607" s="0" t="str">
        <f aca="false">" 5:33:52.601085"</f>
        <v> 5:33:52.601085</v>
      </c>
      <c r="C607" s="0" t="n">
        <v>-72</v>
      </c>
    </row>
    <row r="608" customFormat="false" ht="15" hidden="false" customHeight="false" outlineLevel="0" collapsed="false">
      <c r="A608" s="0" t="n">
        <v>39</v>
      </c>
      <c r="B608" s="0" t="str">
        <f aca="false">" 5:33:52.602111"</f>
        <v> 5:33:52.602111</v>
      </c>
      <c r="C608" s="0" t="n">
        <v>-78</v>
      </c>
    </row>
    <row r="609" customFormat="false" ht="15" hidden="false" customHeight="false" outlineLevel="0" collapsed="false">
      <c r="A609" s="0" t="n">
        <v>37</v>
      </c>
      <c r="B609" s="0" t="str">
        <f aca="false">" 5:33:52.953161"</f>
        <v> 5:33:52.953161</v>
      </c>
      <c r="C609" s="0" t="n">
        <v>-74</v>
      </c>
    </row>
    <row r="610" customFormat="false" ht="15" hidden="false" customHeight="false" outlineLevel="0" collapsed="false">
      <c r="A610" s="0" t="n">
        <v>38</v>
      </c>
      <c r="B610" s="0" t="str">
        <f aca="false">" 5:33:52.954189"</f>
        <v> 5:33:52.954189</v>
      </c>
      <c r="C610" s="0" t="n">
        <v>-72</v>
      </c>
    </row>
    <row r="611" customFormat="false" ht="15" hidden="false" customHeight="false" outlineLevel="0" collapsed="false">
      <c r="A611" s="0" t="n">
        <v>39</v>
      </c>
      <c r="B611" s="0" t="str">
        <f aca="false">" 5:33:52.955214"</f>
        <v> 5:33:52.955214</v>
      </c>
      <c r="C611" s="0" t="n">
        <v>-78</v>
      </c>
    </row>
    <row r="612" customFormat="false" ht="15" hidden="false" customHeight="false" outlineLevel="0" collapsed="false">
      <c r="A612" s="0" t="n">
        <v>37</v>
      </c>
      <c r="B612" s="0" t="str">
        <f aca="false">" 5:33:53.313167"</f>
        <v> 5:33:53.313167</v>
      </c>
      <c r="C612" s="0" t="n">
        <v>-74</v>
      </c>
    </row>
    <row r="613" customFormat="false" ht="15" hidden="false" customHeight="false" outlineLevel="0" collapsed="false">
      <c r="A613" s="0" t="n">
        <v>38</v>
      </c>
      <c r="B613" s="0" t="str">
        <f aca="false">" 5:33:53.314195"</f>
        <v> 5:33:53.314195</v>
      </c>
      <c r="C613" s="0" t="n">
        <v>-73</v>
      </c>
    </row>
    <row r="614" customFormat="false" ht="15" hidden="false" customHeight="false" outlineLevel="0" collapsed="false">
      <c r="A614" s="0" t="n">
        <v>39</v>
      </c>
      <c r="B614" s="0" t="str">
        <f aca="false">" 5:33:53.315221"</f>
        <v> 5:33:53.315221</v>
      </c>
      <c r="C614" s="0" t="n">
        <v>-79</v>
      </c>
    </row>
    <row r="615" customFormat="false" ht="15" hidden="false" customHeight="false" outlineLevel="0" collapsed="false">
      <c r="A615" s="0" t="n">
        <v>37</v>
      </c>
      <c r="B615" s="0" t="str">
        <f aca="false">" 5:33:53.665156"</f>
        <v> 5:33:53.665156</v>
      </c>
      <c r="C615" s="0" t="n">
        <v>-75</v>
      </c>
    </row>
    <row r="616" customFormat="false" ht="15" hidden="false" customHeight="false" outlineLevel="0" collapsed="false">
      <c r="A616" s="0" t="n">
        <v>38</v>
      </c>
      <c r="B616" s="0" t="str">
        <f aca="false">" 5:33:53.666184"</f>
        <v> 5:33:53.666184</v>
      </c>
      <c r="C616" s="0" t="n">
        <v>-72</v>
      </c>
    </row>
    <row r="617" customFormat="false" ht="15" hidden="false" customHeight="false" outlineLevel="0" collapsed="false">
      <c r="A617" s="0" t="n">
        <v>39</v>
      </c>
      <c r="B617" s="0" t="str">
        <f aca="false">" 5:33:53.667209"</f>
        <v> 5:33:53.667209</v>
      </c>
      <c r="C617" s="0" t="n">
        <v>-78</v>
      </c>
    </row>
    <row r="618" customFormat="false" ht="15" hidden="false" customHeight="false" outlineLevel="0" collapsed="false">
      <c r="A618" s="0" t="n">
        <v>37</v>
      </c>
      <c r="B618" s="0" t="str">
        <f aca="false">" 5:33:54.020550"</f>
        <v> 5:33:54.020550</v>
      </c>
      <c r="C618" s="0" t="n">
        <v>-75</v>
      </c>
    </row>
    <row r="619" customFormat="false" ht="15" hidden="false" customHeight="false" outlineLevel="0" collapsed="false">
      <c r="A619" s="0" t="n">
        <v>38</v>
      </c>
      <c r="B619" s="0" t="str">
        <f aca="false">" 5:33:54.021577"</f>
        <v> 5:33:54.021577</v>
      </c>
      <c r="C619" s="0" t="n">
        <v>-72</v>
      </c>
    </row>
    <row r="620" customFormat="false" ht="15" hidden="false" customHeight="false" outlineLevel="0" collapsed="false">
      <c r="A620" s="0" t="n">
        <v>37</v>
      </c>
      <c r="B620" s="0" t="str">
        <f aca="false">" 5:33:54.379991"</f>
        <v> 5:33:54.379991</v>
      </c>
      <c r="C620" s="0" t="n">
        <v>-75</v>
      </c>
    </row>
    <row r="621" customFormat="false" ht="15" hidden="false" customHeight="false" outlineLevel="0" collapsed="false">
      <c r="A621" s="0" t="n">
        <v>39</v>
      </c>
      <c r="B621" s="0" t="str">
        <f aca="false">" 5:33:54.382373"</f>
        <v> 5:33:54.382373</v>
      </c>
      <c r="C621" s="0" t="n">
        <v>-79</v>
      </c>
    </row>
    <row r="622" customFormat="false" ht="15" hidden="false" customHeight="false" outlineLevel="0" collapsed="false">
      <c r="A622" s="0" t="n">
        <v>37</v>
      </c>
      <c r="B622" s="0" t="str">
        <f aca="false">" 5:33:54.736345"</f>
        <v> 5:33:54.736345</v>
      </c>
      <c r="C622" s="0" t="n">
        <v>-75</v>
      </c>
    </row>
    <row r="623" customFormat="false" ht="15" hidden="false" customHeight="false" outlineLevel="0" collapsed="false">
      <c r="A623" s="0" t="n">
        <v>38</v>
      </c>
      <c r="B623" s="0" t="str">
        <f aca="false">" 5:33:54.737373"</f>
        <v> 5:33:54.737373</v>
      </c>
      <c r="C623" s="0" t="n">
        <v>-73</v>
      </c>
    </row>
    <row r="624" customFormat="false" ht="15" hidden="false" customHeight="false" outlineLevel="0" collapsed="false">
      <c r="A624" s="0" t="n">
        <v>39</v>
      </c>
      <c r="B624" s="0" t="str">
        <f aca="false">" 5:33:54.738398"</f>
        <v> 5:33:54.738398</v>
      </c>
      <c r="C624" s="0" t="n">
        <v>-79</v>
      </c>
    </row>
    <row r="625" customFormat="false" ht="15" hidden="false" customHeight="false" outlineLevel="0" collapsed="false">
      <c r="A625" s="0" t="n">
        <v>37</v>
      </c>
      <c r="B625" s="0" t="str">
        <f aca="false">" 5:33:55.094010"</f>
        <v> 5:33:55.094010</v>
      </c>
      <c r="C625" s="0" t="n">
        <v>-75</v>
      </c>
    </row>
    <row r="626" customFormat="false" ht="15" hidden="false" customHeight="false" outlineLevel="0" collapsed="false">
      <c r="A626" s="0" t="n">
        <v>37</v>
      </c>
      <c r="B626" s="0" t="str">
        <f aca="false">" 5:33:55.446772"</f>
        <v> 5:33:55.446772</v>
      </c>
      <c r="C626" s="0" t="n">
        <v>-74</v>
      </c>
    </row>
    <row r="627" customFormat="false" ht="15" hidden="false" customHeight="false" outlineLevel="0" collapsed="false">
      <c r="A627" s="0" t="n">
        <v>38</v>
      </c>
      <c r="B627" s="0" t="str">
        <f aca="false">" 5:33:55.805970"</f>
        <v> 5:33:55.805970</v>
      </c>
      <c r="C627" s="0" t="n">
        <v>-73</v>
      </c>
    </row>
    <row r="628" customFormat="false" ht="15" hidden="false" customHeight="false" outlineLevel="0" collapsed="false">
      <c r="A628" s="0" t="n">
        <v>39</v>
      </c>
      <c r="B628" s="0" t="str">
        <f aca="false">" 5:33:55.806996"</f>
        <v> 5:33:55.806996</v>
      </c>
      <c r="C628" s="0" t="n">
        <v>-78</v>
      </c>
    </row>
    <row r="629" customFormat="false" ht="15" hidden="false" customHeight="false" outlineLevel="0" collapsed="false">
      <c r="A629" s="0" t="n">
        <v>37</v>
      </c>
      <c r="B629" s="0" t="str">
        <f aca="false">" 5:33:56.158979"</f>
        <v> 5:33:56.158979</v>
      </c>
      <c r="C629" s="0" t="n">
        <v>-75</v>
      </c>
    </row>
    <row r="630" customFormat="false" ht="15" hidden="false" customHeight="false" outlineLevel="0" collapsed="false">
      <c r="A630" s="0" t="n">
        <v>38</v>
      </c>
      <c r="B630" s="0" t="str">
        <f aca="false">" 5:33:56.160007"</f>
        <v> 5:33:56.160007</v>
      </c>
      <c r="C630" s="0" t="n">
        <v>-72</v>
      </c>
    </row>
    <row r="631" customFormat="false" ht="15" hidden="false" customHeight="false" outlineLevel="0" collapsed="false">
      <c r="A631" s="0" t="n">
        <v>37</v>
      </c>
      <c r="B631" s="0" t="str">
        <f aca="false">" 5:33:56.516356"</f>
        <v> 5:33:56.516356</v>
      </c>
      <c r="C631" s="0" t="n">
        <v>-75</v>
      </c>
    </row>
    <row r="632" customFormat="false" ht="15" hidden="false" customHeight="false" outlineLevel="0" collapsed="false">
      <c r="A632" s="0" t="n">
        <v>38</v>
      </c>
      <c r="B632" s="0" t="str">
        <f aca="false">" 5:33:56.517384"</f>
        <v> 5:33:56.517384</v>
      </c>
      <c r="C632" s="0" t="n">
        <v>-73</v>
      </c>
    </row>
    <row r="633" customFormat="false" ht="15" hidden="false" customHeight="false" outlineLevel="0" collapsed="false">
      <c r="A633" s="0" t="n">
        <v>39</v>
      </c>
      <c r="B633" s="0" t="str">
        <f aca="false">" 5:33:56.518410"</f>
        <v> 5:33:56.518410</v>
      </c>
      <c r="C633" s="0" t="n">
        <v>-79</v>
      </c>
    </row>
    <row r="634" customFormat="false" ht="15" hidden="false" customHeight="false" outlineLevel="0" collapsed="false">
      <c r="A634" s="0" t="n">
        <v>39</v>
      </c>
      <c r="B634" s="0" t="str">
        <f aca="false">" 5:33:56.878139"</f>
        <v> 5:33:56.878139</v>
      </c>
      <c r="C634" s="0" t="n">
        <v>-79</v>
      </c>
    </row>
    <row r="635" customFormat="false" ht="15" hidden="false" customHeight="false" outlineLevel="0" collapsed="false">
      <c r="A635" s="0" t="n">
        <v>37</v>
      </c>
      <c r="B635" s="0" t="str">
        <f aca="false">" 5:33:57.236070"</f>
        <v> 5:33:57.236070</v>
      </c>
      <c r="C635" s="0" t="n">
        <v>-75</v>
      </c>
    </row>
    <row r="636" customFormat="false" ht="15" hidden="false" customHeight="false" outlineLevel="0" collapsed="false">
      <c r="A636" s="0" t="n">
        <v>38</v>
      </c>
      <c r="B636" s="0" t="str">
        <f aca="false">" 5:33:57.237098"</f>
        <v> 5:33:57.237098</v>
      </c>
      <c r="C636" s="0" t="n">
        <v>-72</v>
      </c>
    </row>
    <row r="637" customFormat="false" ht="15" hidden="false" customHeight="false" outlineLevel="0" collapsed="false">
      <c r="A637" s="0" t="n">
        <v>39</v>
      </c>
      <c r="B637" s="0" t="str">
        <f aca="false">" 5:33:57.238124"</f>
        <v> 5:33:57.238124</v>
      </c>
      <c r="C637" s="0" t="n">
        <v>-78</v>
      </c>
    </row>
    <row r="638" customFormat="false" ht="15" hidden="false" customHeight="false" outlineLevel="0" collapsed="false">
      <c r="A638" s="0" t="n">
        <v>37</v>
      </c>
      <c r="B638" s="0" t="str">
        <f aca="false">" 5:33:57.594511"</f>
        <v> 5:33:57.594511</v>
      </c>
      <c r="C638" s="0" t="n">
        <v>-75</v>
      </c>
    </row>
    <row r="639" customFormat="false" ht="15" hidden="false" customHeight="false" outlineLevel="0" collapsed="false">
      <c r="A639" s="0" t="n">
        <v>38</v>
      </c>
      <c r="B639" s="0" t="str">
        <f aca="false">" 5:33:57.595538"</f>
        <v> 5:33:57.595538</v>
      </c>
      <c r="C639" s="0" t="n">
        <v>-73</v>
      </c>
    </row>
    <row r="640" customFormat="false" ht="15" hidden="false" customHeight="false" outlineLevel="0" collapsed="false">
      <c r="A640" s="0" t="n">
        <v>39</v>
      </c>
      <c r="B640" s="0" t="str">
        <f aca="false">" 5:33:57.596564"</f>
        <v> 5:33:57.596564</v>
      </c>
      <c r="C640" s="0" t="n">
        <v>-79</v>
      </c>
    </row>
    <row r="641" customFormat="false" ht="15" hidden="false" customHeight="false" outlineLevel="0" collapsed="false">
      <c r="A641" s="0" t="n">
        <v>38</v>
      </c>
      <c r="B641" s="0" t="str">
        <f aca="false">" 5:33:57.948058"</f>
        <v> 5:33:57.948058</v>
      </c>
      <c r="C641" s="0" t="n">
        <v>-72</v>
      </c>
    </row>
    <row r="642" customFormat="false" ht="15" hidden="false" customHeight="false" outlineLevel="0" collapsed="false">
      <c r="A642" s="0" t="n">
        <v>37</v>
      </c>
      <c r="B642" s="0" t="str">
        <f aca="false">" 5:33:58.298009"</f>
        <v> 5:33:58.298009</v>
      </c>
      <c r="C642" s="0" t="n">
        <v>-75</v>
      </c>
    </row>
    <row r="643" customFormat="false" ht="15" hidden="false" customHeight="false" outlineLevel="0" collapsed="false">
      <c r="A643" s="0" t="n">
        <v>38</v>
      </c>
      <c r="B643" s="0" t="str">
        <f aca="false">" 5:33:58.299037"</f>
        <v> 5:33:58.299037</v>
      </c>
      <c r="C643" s="0" t="n">
        <v>-72</v>
      </c>
    </row>
    <row r="644" customFormat="false" ht="15" hidden="false" customHeight="false" outlineLevel="0" collapsed="false">
      <c r="A644" s="0" t="n">
        <v>39</v>
      </c>
      <c r="B644" s="0" t="str">
        <f aca="false">" 5:33:58.300063"</f>
        <v> 5:33:58.300063</v>
      </c>
      <c r="C644" s="0" t="n">
        <v>-78</v>
      </c>
    </row>
    <row r="645" customFormat="false" ht="15" hidden="false" customHeight="false" outlineLevel="0" collapsed="false">
      <c r="A645" s="0" t="n">
        <v>37</v>
      </c>
      <c r="B645" s="0" t="str">
        <f aca="false">" 5:33:58.657710"</f>
        <v> 5:33:58.657710</v>
      </c>
      <c r="C645" s="0" t="n">
        <v>-75</v>
      </c>
    </row>
    <row r="646" customFormat="false" ht="15" hidden="false" customHeight="false" outlineLevel="0" collapsed="false">
      <c r="A646" s="0" t="n">
        <v>38</v>
      </c>
      <c r="B646" s="0" t="str">
        <f aca="false">" 5:33:58.658738"</f>
        <v> 5:33:58.658738</v>
      </c>
      <c r="C646" s="0" t="n">
        <v>-72</v>
      </c>
    </row>
    <row r="647" customFormat="false" ht="15" hidden="false" customHeight="false" outlineLevel="0" collapsed="false">
      <c r="A647" s="0" t="n">
        <v>38</v>
      </c>
      <c r="B647" s="0" t="str">
        <f aca="false">" 5:33:58.659256"</f>
        <v> 5:33:58.659256</v>
      </c>
      <c r="C647" s="0" t="n">
        <v>-47</v>
      </c>
    </row>
    <row r="648" customFormat="false" ht="15" hidden="false" customHeight="false" outlineLevel="0" collapsed="false">
      <c r="A648" s="0" t="n">
        <v>38</v>
      </c>
      <c r="B648" s="0" t="str">
        <f aca="false">" 5:33:58.659583"</f>
        <v> 5:33:58.659583</v>
      </c>
      <c r="C648" s="0" t="n">
        <v>-73</v>
      </c>
    </row>
    <row r="649" customFormat="false" ht="15" hidden="false" customHeight="false" outlineLevel="0" collapsed="false">
      <c r="A649" s="0" t="n">
        <v>39</v>
      </c>
      <c r="B649" s="0" t="str">
        <f aca="false">" 5:33:58.660358"</f>
        <v> 5:33:58.660358</v>
      </c>
      <c r="C649" s="0" t="n">
        <v>-79</v>
      </c>
    </row>
    <row r="650" customFormat="false" ht="15" hidden="false" customHeight="false" outlineLevel="0" collapsed="false">
      <c r="A650" s="0" t="n">
        <v>37</v>
      </c>
      <c r="B650" s="0" t="str">
        <f aca="false">" 5:33:59.013296"</f>
        <v> 5:33:59.013296</v>
      </c>
      <c r="C650" s="0" t="n">
        <v>-75</v>
      </c>
    </row>
    <row r="651" customFormat="false" ht="15" hidden="false" customHeight="false" outlineLevel="0" collapsed="false">
      <c r="A651" s="0" t="n">
        <v>38</v>
      </c>
      <c r="B651" s="0" t="str">
        <f aca="false">" 5:33:59.014324"</f>
        <v> 5:33:59.014324</v>
      </c>
      <c r="C651" s="0" t="n">
        <v>-73</v>
      </c>
    </row>
    <row r="652" customFormat="false" ht="15" hidden="false" customHeight="false" outlineLevel="0" collapsed="false">
      <c r="A652" s="0" t="n">
        <v>39</v>
      </c>
      <c r="B652" s="0" t="str">
        <f aca="false">" 5:33:59.015350"</f>
        <v> 5:33:59.015350</v>
      </c>
      <c r="C652" s="0" t="n">
        <v>-79</v>
      </c>
    </row>
    <row r="653" customFormat="false" ht="15" hidden="false" customHeight="false" outlineLevel="0" collapsed="false">
      <c r="A653" s="0" t="n">
        <v>37</v>
      </c>
      <c r="B653" s="0" t="str">
        <f aca="false">" 5:33:59.365108"</f>
        <v> 5:33:59.365108</v>
      </c>
      <c r="C653" s="0" t="n">
        <v>-75</v>
      </c>
    </row>
    <row r="654" customFormat="false" ht="15" hidden="false" customHeight="false" outlineLevel="0" collapsed="false">
      <c r="A654" s="0" t="n">
        <v>38</v>
      </c>
      <c r="B654" s="0" t="str">
        <f aca="false">" 5:33:59.366136"</f>
        <v> 5:33:59.366136</v>
      </c>
      <c r="C654" s="0" t="n">
        <v>-72</v>
      </c>
    </row>
    <row r="655" customFormat="false" ht="15" hidden="false" customHeight="false" outlineLevel="0" collapsed="false">
      <c r="A655" s="0" t="n">
        <v>39</v>
      </c>
      <c r="B655" s="0" t="str">
        <f aca="false">" 5:33:59.367162"</f>
        <v> 5:33:59.367162</v>
      </c>
      <c r="C655" s="0" t="n">
        <v>-79</v>
      </c>
    </row>
    <row r="656" customFormat="false" ht="15" hidden="false" customHeight="false" outlineLevel="0" collapsed="false">
      <c r="A656" s="0" t="n">
        <v>37</v>
      </c>
      <c r="B656" s="0" t="str">
        <f aca="false">" 5:33:59.721213"</f>
        <v> 5:33:59.721213</v>
      </c>
      <c r="C656" s="0" t="n">
        <v>-75</v>
      </c>
    </row>
    <row r="657" customFormat="false" ht="15" hidden="false" customHeight="false" outlineLevel="0" collapsed="false">
      <c r="A657" s="0" t="n">
        <v>38</v>
      </c>
      <c r="B657" s="0" t="str">
        <f aca="false">" 5:33:59.722240"</f>
        <v> 5:33:59.722240</v>
      </c>
      <c r="C657" s="0" t="n">
        <v>-72</v>
      </c>
    </row>
    <row r="658" customFormat="false" ht="15" hidden="false" customHeight="false" outlineLevel="0" collapsed="false">
      <c r="A658" s="0" t="n">
        <v>39</v>
      </c>
      <c r="B658" s="0" t="str">
        <f aca="false">" 5:33:59.723266"</f>
        <v> 5:33:59.723266</v>
      </c>
      <c r="C658" s="0" t="n">
        <v>-79</v>
      </c>
    </row>
    <row r="659" customFormat="false" ht="15" hidden="false" customHeight="false" outlineLevel="0" collapsed="false">
      <c r="A659" s="0" t="n">
        <v>37</v>
      </c>
      <c r="B659" s="0" t="str">
        <f aca="false">" 5:34:00.080717"</f>
        <v> 5:34:00.080717</v>
      </c>
      <c r="C659" s="0" t="n">
        <v>-75</v>
      </c>
    </row>
    <row r="660" customFormat="false" ht="15" hidden="false" customHeight="false" outlineLevel="0" collapsed="false">
      <c r="A660" s="0" t="n">
        <v>38</v>
      </c>
      <c r="B660" s="0" t="str">
        <f aca="false">" 5:34:00.081745"</f>
        <v> 5:34:00.081745</v>
      </c>
      <c r="C660" s="0" t="n">
        <v>-73</v>
      </c>
    </row>
    <row r="661" customFormat="false" ht="15" hidden="false" customHeight="false" outlineLevel="0" collapsed="false">
      <c r="A661" s="0" t="n">
        <v>39</v>
      </c>
      <c r="B661" s="0" t="str">
        <f aca="false">" 5:34:00.082771"</f>
        <v> 5:34:00.082771</v>
      </c>
      <c r="C661" s="0" t="n">
        <v>-79</v>
      </c>
    </row>
    <row r="662" customFormat="false" ht="15" hidden="false" customHeight="false" outlineLevel="0" collapsed="false">
      <c r="A662" s="0" t="n">
        <v>37</v>
      </c>
      <c r="B662" s="0" t="str">
        <f aca="false">" 5:34:00.436894"</f>
        <v> 5:34:00.436894</v>
      </c>
      <c r="C662" s="0" t="n">
        <v>-74</v>
      </c>
    </row>
    <row r="663" customFormat="false" ht="15" hidden="false" customHeight="false" outlineLevel="0" collapsed="false">
      <c r="A663" s="0" t="n">
        <v>38</v>
      </c>
      <c r="B663" s="0" t="str">
        <f aca="false">" 5:34:00.437921"</f>
        <v> 5:34:00.437921</v>
      </c>
      <c r="C663" s="0" t="n">
        <v>-73</v>
      </c>
    </row>
    <row r="664" customFormat="false" ht="15" hidden="false" customHeight="false" outlineLevel="0" collapsed="false">
      <c r="A664" s="0" t="n">
        <v>39</v>
      </c>
      <c r="B664" s="0" t="str">
        <f aca="false">" 5:34:00.438947"</f>
        <v> 5:34:00.438947</v>
      </c>
      <c r="C664" s="0" t="n">
        <v>-79</v>
      </c>
    </row>
    <row r="665" customFormat="false" ht="15" hidden="false" customHeight="false" outlineLevel="0" collapsed="false">
      <c r="A665" s="0" t="n">
        <v>37</v>
      </c>
      <c r="B665" s="0" t="str">
        <f aca="false">" 5:34:00.795362"</f>
        <v> 5:34:00.795362</v>
      </c>
      <c r="C665" s="0" t="n">
        <v>-75</v>
      </c>
    </row>
    <row r="666" customFormat="false" ht="15" hidden="false" customHeight="false" outlineLevel="0" collapsed="false">
      <c r="A666" s="0" t="n">
        <v>37</v>
      </c>
      <c r="B666" s="0" t="str">
        <f aca="false">" 5:34:01.499115"</f>
        <v> 5:34:01.499115</v>
      </c>
      <c r="C666" s="0" t="n">
        <v>-75</v>
      </c>
    </row>
    <row r="667" customFormat="false" ht="15" hidden="false" customHeight="false" outlineLevel="0" collapsed="false">
      <c r="A667" s="0" t="n">
        <v>38</v>
      </c>
      <c r="B667" s="0" t="str">
        <f aca="false">" 5:34:01.500142"</f>
        <v> 5:34:01.500142</v>
      </c>
      <c r="C667" s="0" t="n">
        <v>-72</v>
      </c>
    </row>
    <row r="668" customFormat="false" ht="15" hidden="false" customHeight="false" outlineLevel="0" collapsed="false">
      <c r="A668" s="0" t="n">
        <v>39</v>
      </c>
      <c r="B668" s="0" t="str">
        <f aca="false">" 5:34:01.501168"</f>
        <v> 5:34:01.501168</v>
      </c>
      <c r="C668" s="0" t="n">
        <v>-79</v>
      </c>
    </row>
    <row r="669" customFormat="false" ht="15" hidden="false" customHeight="false" outlineLevel="0" collapsed="false">
      <c r="A669" s="0" t="n">
        <v>37</v>
      </c>
      <c r="B669" s="0" t="str">
        <f aca="false">" 5:34:01.851366"</f>
        <v> 5:34:01.851366</v>
      </c>
      <c r="C669" s="0" t="n">
        <v>-75</v>
      </c>
    </row>
    <row r="670" customFormat="false" ht="15" hidden="false" customHeight="false" outlineLevel="0" collapsed="false">
      <c r="A670" s="0" t="n">
        <v>38</v>
      </c>
      <c r="B670" s="0" t="str">
        <f aca="false">" 5:34:01.852394"</f>
        <v> 5:34:01.852394</v>
      </c>
      <c r="C670" s="0" t="n">
        <v>-72</v>
      </c>
    </row>
    <row r="671" customFormat="false" ht="15" hidden="false" customHeight="false" outlineLevel="0" collapsed="false">
      <c r="A671" s="0" t="n">
        <v>39</v>
      </c>
      <c r="B671" s="0" t="str">
        <f aca="false">" 5:34:01.853420"</f>
        <v> 5:34:01.853420</v>
      </c>
      <c r="C671" s="0" t="n">
        <v>-79</v>
      </c>
    </row>
    <row r="672" customFormat="false" ht="15" hidden="false" customHeight="false" outlineLevel="0" collapsed="false">
      <c r="A672" s="0" t="n">
        <v>37</v>
      </c>
      <c r="B672" s="0" t="str">
        <f aca="false">" 5:34:02.205681"</f>
        <v> 5:34:02.205681</v>
      </c>
      <c r="C672" s="0" t="n">
        <v>-75</v>
      </c>
    </row>
    <row r="673" customFormat="false" ht="15" hidden="false" customHeight="false" outlineLevel="0" collapsed="false">
      <c r="A673" s="0" t="n">
        <v>38</v>
      </c>
      <c r="B673" s="0" t="str">
        <f aca="false">" 5:34:02.206709"</f>
        <v> 5:34:02.206709</v>
      </c>
      <c r="C673" s="0" t="n">
        <v>-73</v>
      </c>
    </row>
    <row r="674" customFormat="false" ht="15" hidden="false" customHeight="false" outlineLevel="0" collapsed="false">
      <c r="A674" s="0" t="n">
        <v>39</v>
      </c>
      <c r="B674" s="0" t="str">
        <f aca="false">" 5:34:02.207734"</f>
        <v> 5:34:02.207734</v>
      </c>
      <c r="C674" s="0" t="n">
        <v>-79</v>
      </c>
    </row>
    <row r="675" customFormat="false" ht="15" hidden="false" customHeight="false" outlineLevel="0" collapsed="false">
      <c r="A675" s="0" t="n">
        <v>37</v>
      </c>
      <c r="B675" s="0" t="str">
        <f aca="false">" 5:34:02.558185"</f>
        <v> 5:34:02.558185</v>
      </c>
      <c r="C675" s="0" t="n">
        <v>-75</v>
      </c>
    </row>
    <row r="676" customFormat="false" ht="15" hidden="false" customHeight="false" outlineLevel="0" collapsed="false">
      <c r="A676" s="0" t="n">
        <v>38</v>
      </c>
      <c r="B676" s="0" t="str">
        <f aca="false">" 5:34:02.559213"</f>
        <v> 5:34:02.559213</v>
      </c>
      <c r="C676" s="0" t="n">
        <v>-71</v>
      </c>
    </row>
    <row r="677" customFormat="false" ht="15" hidden="false" customHeight="false" outlineLevel="0" collapsed="false">
      <c r="A677" s="0" t="n">
        <v>37</v>
      </c>
      <c r="B677" s="0" t="str">
        <f aca="false">" 5:34:02.916384"</f>
        <v> 5:34:02.916384</v>
      </c>
      <c r="C677" s="0" t="n">
        <v>-74</v>
      </c>
    </row>
    <row r="678" customFormat="false" ht="15" hidden="false" customHeight="false" outlineLevel="0" collapsed="false">
      <c r="A678" s="0" t="n">
        <v>38</v>
      </c>
      <c r="B678" s="0" t="str">
        <f aca="false">" 5:34:02.917412"</f>
        <v> 5:34:02.917412</v>
      </c>
      <c r="C678" s="0" t="n">
        <v>-72</v>
      </c>
    </row>
    <row r="679" customFormat="false" ht="15" hidden="false" customHeight="false" outlineLevel="0" collapsed="false">
      <c r="A679" s="0" t="n">
        <v>39</v>
      </c>
      <c r="B679" s="0" t="str">
        <f aca="false">" 5:34:02.918438"</f>
        <v> 5:34:02.918438</v>
      </c>
      <c r="C679" s="0" t="n">
        <v>-79</v>
      </c>
    </row>
    <row r="680" customFormat="false" ht="15" hidden="false" customHeight="false" outlineLevel="0" collapsed="false">
      <c r="A680" s="0" t="n">
        <v>37</v>
      </c>
      <c r="B680" s="0" t="str">
        <f aca="false">" 5:34:03.621979"</f>
        <v> 5:34:03.621979</v>
      </c>
      <c r="C680" s="0" t="n">
        <v>-74</v>
      </c>
    </row>
    <row r="681" customFormat="false" ht="15" hidden="false" customHeight="false" outlineLevel="0" collapsed="false">
      <c r="A681" s="0" t="n">
        <v>38</v>
      </c>
      <c r="B681" s="0" t="str">
        <f aca="false">" 5:34:03.623007"</f>
        <v> 5:34:03.623007</v>
      </c>
      <c r="C681" s="0" t="n">
        <v>-73</v>
      </c>
    </row>
    <row r="682" customFormat="false" ht="15" hidden="false" customHeight="false" outlineLevel="0" collapsed="false">
      <c r="A682" s="0" t="n">
        <v>39</v>
      </c>
      <c r="B682" s="0" t="str">
        <f aca="false">" 5:34:03.624033"</f>
        <v> 5:34:03.624033</v>
      </c>
      <c r="C682" s="0" t="n">
        <v>-79</v>
      </c>
    </row>
    <row r="683" customFormat="false" ht="15" hidden="false" customHeight="false" outlineLevel="0" collapsed="false">
      <c r="A683" s="0" t="n">
        <v>37</v>
      </c>
      <c r="B683" s="0" t="str">
        <f aca="false">" 5:34:03.981142"</f>
        <v> 5:34:03.981142</v>
      </c>
      <c r="C683" s="0" t="n">
        <v>-75</v>
      </c>
    </row>
    <row r="684" customFormat="false" ht="15" hidden="false" customHeight="false" outlineLevel="0" collapsed="false">
      <c r="A684" s="0" t="n">
        <v>38</v>
      </c>
      <c r="B684" s="0" t="str">
        <f aca="false">" 5:34:03.982169"</f>
        <v> 5:34:03.982169</v>
      </c>
      <c r="C684" s="0" t="n">
        <v>-72</v>
      </c>
    </row>
    <row r="685" customFormat="false" ht="15" hidden="false" customHeight="false" outlineLevel="0" collapsed="false">
      <c r="A685" s="0" t="n">
        <v>39</v>
      </c>
      <c r="B685" s="0" t="str">
        <f aca="false">" 5:34:03.983195"</f>
        <v> 5:34:03.983195</v>
      </c>
      <c r="C685" s="0" t="n">
        <v>-80</v>
      </c>
    </row>
    <row r="686" customFormat="false" ht="15" hidden="false" customHeight="false" outlineLevel="0" collapsed="false">
      <c r="A686" s="0" t="n">
        <v>37</v>
      </c>
      <c r="B686" s="0" t="str">
        <f aca="false">" 5:34:04.338268"</f>
        <v> 5:34:04.338268</v>
      </c>
      <c r="C686" s="0" t="n">
        <v>-75</v>
      </c>
    </row>
    <row r="687" customFormat="false" ht="15" hidden="false" customHeight="false" outlineLevel="0" collapsed="false">
      <c r="A687" s="0" t="n">
        <v>38</v>
      </c>
      <c r="B687" s="0" t="str">
        <f aca="false">" 5:34:04.339296"</f>
        <v> 5:34:04.339296</v>
      </c>
      <c r="C687" s="0" t="n">
        <v>-72</v>
      </c>
    </row>
    <row r="688" customFormat="false" ht="15" hidden="false" customHeight="false" outlineLevel="0" collapsed="false">
      <c r="A688" s="0" t="n">
        <v>39</v>
      </c>
      <c r="B688" s="0" t="str">
        <f aca="false">" 5:34:04.340322"</f>
        <v> 5:34:04.340322</v>
      </c>
      <c r="C688" s="0" t="n">
        <v>-80</v>
      </c>
    </row>
    <row r="689" customFormat="false" ht="15" hidden="false" customHeight="false" outlineLevel="0" collapsed="false">
      <c r="A689" s="0" t="n">
        <v>37</v>
      </c>
      <c r="B689" s="0" t="str">
        <f aca="false">" 5:34:04.693665"</f>
        <v> 5:34:04.693665</v>
      </c>
      <c r="C689" s="0" t="n">
        <v>-75</v>
      </c>
    </row>
    <row r="690" customFormat="false" ht="15" hidden="false" customHeight="false" outlineLevel="0" collapsed="false">
      <c r="A690" s="0" t="n">
        <v>38</v>
      </c>
      <c r="B690" s="0" t="str">
        <f aca="false">" 5:34:04.694692"</f>
        <v> 5:34:04.694692</v>
      </c>
      <c r="C690" s="0" t="n">
        <v>-72</v>
      </c>
    </row>
    <row r="691" customFormat="false" ht="15" hidden="false" customHeight="false" outlineLevel="0" collapsed="false">
      <c r="A691" s="0" t="n">
        <v>39</v>
      </c>
      <c r="B691" s="0" t="str">
        <f aca="false">" 5:34:04.695718"</f>
        <v> 5:34:04.695718</v>
      </c>
      <c r="C691" s="0" t="n">
        <v>-79</v>
      </c>
    </row>
    <row r="692" customFormat="false" ht="15" hidden="false" customHeight="false" outlineLevel="0" collapsed="false">
      <c r="A692" s="0" t="n">
        <v>38</v>
      </c>
      <c r="B692" s="0" t="str">
        <f aca="false">" 5:34:05.045735"</f>
        <v> 5:34:05.045735</v>
      </c>
      <c r="C692" s="0" t="n">
        <v>-72</v>
      </c>
    </row>
    <row r="693" customFormat="false" ht="15" hidden="false" customHeight="false" outlineLevel="0" collapsed="false">
      <c r="A693" s="0" t="n">
        <v>39</v>
      </c>
      <c r="B693" s="0" t="str">
        <f aca="false">" 5:34:05.405436"</f>
        <v> 5:34:05.405436</v>
      </c>
      <c r="C693" s="0" t="n">
        <v>-79</v>
      </c>
    </row>
    <row r="694" customFormat="false" ht="15" hidden="false" customHeight="false" outlineLevel="0" collapsed="false">
      <c r="A694" s="0" t="n">
        <v>37</v>
      </c>
      <c r="B694" s="0" t="str">
        <f aca="false">" 5:34:05.754096"</f>
        <v> 5:34:05.754096</v>
      </c>
      <c r="C694" s="0" t="n">
        <v>-76</v>
      </c>
    </row>
    <row r="695" customFormat="false" ht="15" hidden="false" customHeight="false" outlineLevel="0" collapsed="false">
      <c r="A695" s="0" t="n">
        <v>38</v>
      </c>
      <c r="B695" s="0" t="str">
        <f aca="false">" 5:34:05.755123"</f>
        <v> 5:34:05.755123</v>
      </c>
      <c r="C695" s="0" t="n">
        <v>-72</v>
      </c>
    </row>
    <row r="696" customFormat="false" ht="15" hidden="false" customHeight="false" outlineLevel="0" collapsed="false">
      <c r="A696" s="0" t="n">
        <v>39</v>
      </c>
      <c r="B696" s="0" t="str">
        <f aca="false">" 5:34:05.756149"</f>
        <v> 5:34:05.756149</v>
      </c>
      <c r="C696" s="0" t="n">
        <v>-79</v>
      </c>
    </row>
    <row r="697" customFormat="false" ht="15" hidden="false" customHeight="false" outlineLevel="0" collapsed="false">
      <c r="A697" s="0" t="n">
        <v>37</v>
      </c>
      <c r="B697" s="0" t="str">
        <f aca="false">" 5:34:06.456573"</f>
        <v> 5:34:06.456573</v>
      </c>
      <c r="C697" s="0" t="n">
        <v>-75</v>
      </c>
    </row>
    <row r="698" customFormat="false" ht="15" hidden="false" customHeight="false" outlineLevel="0" collapsed="false">
      <c r="A698" s="0" t="n">
        <v>38</v>
      </c>
      <c r="B698" s="0" t="str">
        <f aca="false">" 5:34:06.457601"</f>
        <v> 5:34:06.457601</v>
      </c>
      <c r="C698" s="0" t="n">
        <v>-73</v>
      </c>
    </row>
    <row r="699" customFormat="false" ht="15" hidden="false" customHeight="false" outlineLevel="0" collapsed="false">
      <c r="A699" s="0" t="n">
        <v>37</v>
      </c>
      <c r="B699" s="0" t="str">
        <f aca="false">" 5:34:07.166296"</f>
        <v> 5:34:07.166296</v>
      </c>
      <c r="C699" s="0" t="n">
        <v>-75</v>
      </c>
    </row>
    <row r="700" customFormat="false" ht="15" hidden="false" customHeight="false" outlineLevel="0" collapsed="false">
      <c r="A700" s="0" t="n">
        <v>39</v>
      </c>
      <c r="B700" s="0" t="str">
        <f aca="false">" 5:34:07.168350"</f>
        <v> 5:34:07.168350</v>
      </c>
      <c r="C700" s="0" t="n">
        <v>-79</v>
      </c>
    </row>
    <row r="701" customFormat="false" ht="15" hidden="false" customHeight="false" outlineLevel="0" collapsed="false">
      <c r="A701" s="0" t="n">
        <v>37</v>
      </c>
      <c r="B701" s="0" t="str">
        <f aca="false">" 5:34:07.520056"</f>
        <v> 5:34:07.520056</v>
      </c>
      <c r="C701" s="0" t="n">
        <v>-75</v>
      </c>
    </row>
    <row r="702" customFormat="false" ht="15" hidden="false" customHeight="false" outlineLevel="0" collapsed="false">
      <c r="A702" s="0" t="n">
        <v>38</v>
      </c>
      <c r="B702" s="0" t="str">
        <f aca="false">" 5:34:07.521084"</f>
        <v> 5:34:07.521084</v>
      </c>
      <c r="C702" s="0" t="n">
        <v>-72</v>
      </c>
    </row>
    <row r="703" customFormat="false" ht="15" hidden="false" customHeight="false" outlineLevel="0" collapsed="false">
      <c r="A703" s="0" t="n">
        <v>37</v>
      </c>
      <c r="B703" s="0" t="str">
        <f aca="false">" 5:34:07.877953"</f>
        <v> 5:34:07.877953</v>
      </c>
      <c r="C703" s="0" t="n">
        <v>-74</v>
      </c>
    </row>
    <row r="704" customFormat="false" ht="15" hidden="false" customHeight="false" outlineLevel="0" collapsed="false">
      <c r="A704" s="0" t="n">
        <v>37</v>
      </c>
      <c r="B704" s="0" t="str">
        <f aca="false">" 5:34:08.237147"</f>
        <v> 5:34:08.237147</v>
      </c>
      <c r="C704" s="0" t="n">
        <v>-74</v>
      </c>
    </row>
    <row r="705" customFormat="false" ht="15" hidden="false" customHeight="false" outlineLevel="0" collapsed="false">
      <c r="A705" s="0" t="n">
        <v>39</v>
      </c>
      <c r="B705" s="0" t="str">
        <f aca="false">" 5:34:08.239201"</f>
        <v> 5:34:08.239201</v>
      </c>
      <c r="C705" s="0" t="n">
        <v>-78</v>
      </c>
    </row>
    <row r="706" customFormat="false" ht="15" hidden="false" customHeight="false" outlineLevel="0" collapsed="false">
      <c r="A706" s="0" t="n">
        <v>37</v>
      </c>
      <c r="B706" s="0" t="str">
        <f aca="false">" 5:34:08.593735"</f>
        <v> 5:34:08.593735</v>
      </c>
      <c r="C706" s="0" t="n">
        <v>-75</v>
      </c>
    </row>
    <row r="707" customFormat="false" ht="15" hidden="false" customHeight="false" outlineLevel="0" collapsed="false">
      <c r="A707" s="0" t="n">
        <v>38</v>
      </c>
      <c r="B707" s="0" t="str">
        <f aca="false">" 5:34:08.594763"</f>
        <v> 5:34:08.594763</v>
      </c>
      <c r="C707" s="0" t="n">
        <v>-73</v>
      </c>
    </row>
    <row r="708" customFormat="false" ht="15" hidden="false" customHeight="false" outlineLevel="0" collapsed="false">
      <c r="A708" s="0" t="n">
        <v>39</v>
      </c>
      <c r="B708" s="0" t="str">
        <f aca="false">" 5:34:08.595789"</f>
        <v> 5:34:08.595789</v>
      </c>
      <c r="C708" s="0" t="n">
        <v>-78</v>
      </c>
    </row>
    <row r="709" customFormat="false" ht="15" hidden="false" customHeight="false" outlineLevel="0" collapsed="false">
      <c r="A709" s="0" t="n">
        <v>37</v>
      </c>
      <c r="B709" s="0" t="str">
        <f aca="false">" 5:34:08.946745"</f>
        <v> 5:34:08.946745</v>
      </c>
      <c r="C709" s="0" t="n">
        <v>-75</v>
      </c>
    </row>
    <row r="710" customFormat="false" ht="15" hidden="false" customHeight="false" outlineLevel="0" collapsed="false">
      <c r="A710" s="0" t="n">
        <v>38</v>
      </c>
      <c r="B710" s="0" t="str">
        <f aca="false">" 5:34:08.947773"</f>
        <v> 5:34:08.947773</v>
      </c>
      <c r="C710" s="0" t="n">
        <v>-72</v>
      </c>
    </row>
    <row r="711" customFormat="false" ht="15" hidden="false" customHeight="false" outlineLevel="0" collapsed="false">
      <c r="A711" s="0" t="n">
        <v>39</v>
      </c>
      <c r="B711" s="0" t="str">
        <f aca="false">" 5:34:08.948799"</f>
        <v> 5:34:08.948799</v>
      </c>
      <c r="C711" s="0" t="n">
        <v>-79</v>
      </c>
    </row>
    <row r="712" customFormat="false" ht="15" hidden="false" customHeight="false" outlineLevel="0" collapsed="false">
      <c r="A712" s="0" t="n">
        <v>37</v>
      </c>
      <c r="B712" s="0" t="str">
        <f aca="false">" 5:34:09.305164"</f>
        <v> 5:34:09.305164</v>
      </c>
      <c r="C712" s="0" t="n">
        <v>-75</v>
      </c>
    </row>
    <row r="713" customFormat="false" ht="15" hidden="false" customHeight="false" outlineLevel="0" collapsed="false">
      <c r="A713" s="0" t="n">
        <v>38</v>
      </c>
      <c r="B713" s="0" t="str">
        <f aca="false">" 5:34:09.306191"</f>
        <v> 5:34:09.306191</v>
      </c>
      <c r="C713" s="0" t="n">
        <v>-73</v>
      </c>
    </row>
    <row r="714" customFormat="false" ht="15" hidden="false" customHeight="false" outlineLevel="0" collapsed="false">
      <c r="A714" s="0" t="n">
        <v>39</v>
      </c>
      <c r="B714" s="0" t="str">
        <f aca="false">" 5:34:09.307217"</f>
        <v> 5:34:09.307217</v>
      </c>
      <c r="C714" s="0" t="n">
        <v>-78</v>
      </c>
    </row>
    <row r="715" customFormat="false" ht="15" hidden="false" customHeight="false" outlineLevel="0" collapsed="false">
      <c r="A715" s="0" t="n">
        <v>37</v>
      </c>
      <c r="B715" s="0" t="str">
        <f aca="false">" 5:34:09.656407"</f>
        <v> 5:34:09.656407</v>
      </c>
      <c r="C715" s="0" t="n">
        <v>-75</v>
      </c>
    </row>
    <row r="716" customFormat="false" ht="15" hidden="false" customHeight="false" outlineLevel="0" collapsed="false">
      <c r="A716" s="0" t="n">
        <v>38</v>
      </c>
      <c r="B716" s="0" t="str">
        <f aca="false">" 5:34:09.657435"</f>
        <v> 5:34:09.657435</v>
      </c>
      <c r="C716" s="0" t="n">
        <v>-73</v>
      </c>
    </row>
    <row r="717" customFormat="false" ht="15" hidden="false" customHeight="false" outlineLevel="0" collapsed="false">
      <c r="A717" s="0" t="n">
        <v>39</v>
      </c>
      <c r="B717" s="0" t="str">
        <f aca="false">" 5:34:09.658460"</f>
        <v> 5:34:09.658460</v>
      </c>
      <c r="C717" s="0" t="n">
        <v>-80</v>
      </c>
    </row>
    <row r="718" customFormat="false" ht="15" hidden="false" customHeight="false" outlineLevel="0" collapsed="false">
      <c r="A718" s="0" t="n">
        <v>37</v>
      </c>
      <c r="B718" s="0" t="str">
        <f aca="false">" 5:34:10.007621"</f>
        <v> 5:34:10.007621</v>
      </c>
      <c r="C718" s="0" t="n">
        <v>-75</v>
      </c>
    </row>
    <row r="719" customFormat="false" ht="15" hidden="false" customHeight="false" outlineLevel="0" collapsed="false">
      <c r="A719" s="0" t="n">
        <v>38</v>
      </c>
      <c r="B719" s="0" t="str">
        <f aca="false">" 5:34:10.008648"</f>
        <v> 5:34:10.008648</v>
      </c>
      <c r="C719" s="0" t="n">
        <v>-72</v>
      </c>
    </row>
    <row r="720" customFormat="false" ht="15" hidden="false" customHeight="false" outlineLevel="0" collapsed="false">
      <c r="A720" s="0" t="n">
        <v>39</v>
      </c>
      <c r="B720" s="0" t="str">
        <f aca="false">" 5:34:10.009674"</f>
        <v> 5:34:10.009674</v>
      </c>
      <c r="C720" s="0" t="n">
        <v>-79</v>
      </c>
    </row>
    <row r="721" customFormat="false" ht="15" hidden="false" customHeight="false" outlineLevel="0" collapsed="false">
      <c r="A721" s="0" t="n">
        <v>37</v>
      </c>
      <c r="B721" s="0" t="str">
        <f aca="false">" 5:34:10.359596"</f>
        <v> 5:34:10.359596</v>
      </c>
      <c r="C721" s="0" t="n">
        <v>-75</v>
      </c>
    </row>
    <row r="722" customFormat="false" ht="15" hidden="false" customHeight="false" outlineLevel="0" collapsed="false">
      <c r="A722" s="0" t="n">
        <v>38</v>
      </c>
      <c r="B722" s="0" t="str">
        <f aca="false">" 5:34:10.360623"</f>
        <v> 5:34:10.360623</v>
      </c>
      <c r="C722" s="0" t="n">
        <v>-72</v>
      </c>
    </row>
    <row r="723" customFormat="false" ht="15" hidden="false" customHeight="false" outlineLevel="0" collapsed="false">
      <c r="A723" s="0" t="n">
        <v>39</v>
      </c>
      <c r="B723" s="0" t="str">
        <f aca="false">" 5:34:10.361649"</f>
        <v> 5:34:10.361649</v>
      </c>
      <c r="C723" s="0" t="n">
        <v>-79</v>
      </c>
    </row>
    <row r="724" customFormat="false" ht="15" hidden="false" customHeight="false" outlineLevel="0" collapsed="false">
      <c r="A724" s="0" t="n">
        <v>37</v>
      </c>
      <c r="B724" s="0" t="str">
        <f aca="false">" 5:34:10.719291"</f>
        <v> 5:34:10.719291</v>
      </c>
      <c r="C724" s="0" t="n">
        <v>-75</v>
      </c>
    </row>
    <row r="725" customFormat="false" ht="15" hidden="false" customHeight="false" outlineLevel="0" collapsed="false">
      <c r="A725" s="0" t="n">
        <v>38</v>
      </c>
      <c r="B725" s="0" t="str">
        <f aca="false">" 5:34:10.720318"</f>
        <v> 5:34:10.720318</v>
      </c>
      <c r="C725" s="0" t="n">
        <v>-73</v>
      </c>
    </row>
    <row r="726" customFormat="false" ht="15" hidden="false" customHeight="false" outlineLevel="0" collapsed="false">
      <c r="A726" s="0" t="n">
        <v>37</v>
      </c>
      <c r="B726" s="0" t="str">
        <f aca="false">" 5:34:11.433315"</f>
        <v> 5:34:11.433315</v>
      </c>
      <c r="C726" s="0" t="n">
        <v>-75</v>
      </c>
    </row>
    <row r="727" customFormat="false" ht="15" hidden="false" customHeight="false" outlineLevel="0" collapsed="false">
      <c r="A727" s="0" t="n">
        <v>38</v>
      </c>
      <c r="B727" s="0" t="str">
        <f aca="false">" 5:34:11.434343"</f>
        <v> 5:34:11.434343</v>
      </c>
      <c r="C727" s="0" t="n">
        <v>-72</v>
      </c>
    </row>
    <row r="728" customFormat="false" ht="15" hidden="false" customHeight="false" outlineLevel="0" collapsed="false">
      <c r="A728" s="0" t="n">
        <v>39</v>
      </c>
      <c r="B728" s="0" t="str">
        <f aca="false">" 5:34:11.435368"</f>
        <v> 5:34:11.435368</v>
      </c>
      <c r="C728" s="0" t="n">
        <v>-80</v>
      </c>
    </row>
    <row r="729" customFormat="false" ht="15" hidden="false" customHeight="false" outlineLevel="0" collapsed="false">
      <c r="A729" s="0" t="n">
        <v>37</v>
      </c>
      <c r="B729" s="0" t="str">
        <f aca="false">" 5:34:11.788384"</f>
        <v> 5:34:11.788384</v>
      </c>
      <c r="C729" s="0" t="n">
        <v>-75</v>
      </c>
    </row>
    <row r="730" customFormat="false" ht="15" hidden="false" customHeight="false" outlineLevel="0" collapsed="false">
      <c r="A730" s="0" t="n">
        <v>38</v>
      </c>
      <c r="B730" s="0" t="str">
        <f aca="false">" 5:34:11.789411"</f>
        <v> 5:34:11.789411</v>
      </c>
      <c r="C730" s="0" t="n">
        <v>-72</v>
      </c>
    </row>
    <row r="731" customFormat="false" ht="15" hidden="false" customHeight="false" outlineLevel="0" collapsed="false">
      <c r="A731" s="0" t="n">
        <v>39</v>
      </c>
      <c r="B731" s="0" t="str">
        <f aca="false">" 5:34:11.790437"</f>
        <v> 5:34:11.790437</v>
      </c>
      <c r="C731" s="0" t="n">
        <v>-78</v>
      </c>
    </row>
    <row r="732" customFormat="false" ht="15" hidden="false" customHeight="false" outlineLevel="0" collapsed="false">
      <c r="A732" s="0" t="n">
        <v>37</v>
      </c>
      <c r="B732" s="0" t="str">
        <f aca="false">" 5:34:12.143503"</f>
        <v> 5:34:12.143503</v>
      </c>
      <c r="C732" s="0" t="n">
        <v>-74</v>
      </c>
    </row>
    <row r="733" customFormat="false" ht="15" hidden="false" customHeight="false" outlineLevel="0" collapsed="false">
      <c r="A733" s="0" t="n">
        <v>37</v>
      </c>
      <c r="B733" s="0" t="str">
        <f aca="false">" 5:34:12.502433"</f>
        <v> 5:34:12.502433</v>
      </c>
      <c r="C733" s="0" t="n">
        <v>-75</v>
      </c>
    </row>
    <row r="734" customFormat="false" ht="15" hidden="false" customHeight="false" outlineLevel="0" collapsed="false">
      <c r="A734" s="0" t="n">
        <v>38</v>
      </c>
      <c r="B734" s="0" t="str">
        <f aca="false">" 5:34:12.503461"</f>
        <v> 5:34:12.503461</v>
      </c>
      <c r="C734" s="0" t="n">
        <v>-73</v>
      </c>
    </row>
    <row r="735" customFormat="false" ht="15" hidden="false" customHeight="false" outlineLevel="0" collapsed="false">
      <c r="A735" s="0" t="n">
        <v>39</v>
      </c>
      <c r="B735" s="0" t="str">
        <f aca="false">" 5:34:12.504487"</f>
        <v> 5:34:12.504487</v>
      </c>
      <c r="C735" s="0" t="n">
        <v>-78</v>
      </c>
    </row>
    <row r="736" customFormat="false" ht="15" hidden="false" customHeight="false" outlineLevel="0" collapsed="false">
      <c r="A736" s="0" t="n">
        <v>37</v>
      </c>
      <c r="B736" s="0" t="str">
        <f aca="false">" 5:34:12.858068"</f>
        <v> 5:34:12.858068</v>
      </c>
      <c r="C736" s="0" t="n">
        <v>-75</v>
      </c>
    </row>
    <row r="737" customFormat="false" ht="15" hidden="false" customHeight="false" outlineLevel="0" collapsed="false">
      <c r="A737" s="0" t="n">
        <v>37</v>
      </c>
      <c r="B737" s="0" t="str">
        <f aca="false">" 5:34:13.212437"</f>
        <v> 5:34:13.212437</v>
      </c>
      <c r="C737" s="0" t="n">
        <v>-75</v>
      </c>
    </row>
    <row r="738" customFormat="false" ht="15" hidden="false" customHeight="false" outlineLevel="0" collapsed="false">
      <c r="A738" s="0" t="n">
        <v>39</v>
      </c>
      <c r="B738" s="0" t="str">
        <f aca="false">" 5:34:13.214491"</f>
        <v> 5:34:13.214491</v>
      </c>
      <c r="C738" s="0" t="n">
        <v>-79</v>
      </c>
    </row>
    <row r="739" customFormat="false" ht="15" hidden="false" customHeight="false" outlineLevel="0" collapsed="false">
      <c r="A739" s="0" t="n">
        <v>38</v>
      </c>
      <c r="B739" s="0" t="str">
        <f aca="false">" 5:34:13.568108"</f>
        <v> 5:34:13.568108</v>
      </c>
      <c r="C739" s="0" t="n">
        <v>-73</v>
      </c>
    </row>
    <row r="740" customFormat="false" ht="15" hidden="false" customHeight="false" outlineLevel="0" collapsed="false">
      <c r="A740" s="0" t="n">
        <v>37</v>
      </c>
      <c r="B740" s="0" t="str">
        <f aca="false">" 5:34:13.918842"</f>
        <v> 5:34:13.918842</v>
      </c>
      <c r="C740" s="0" t="n">
        <v>-75</v>
      </c>
    </row>
    <row r="741" customFormat="false" ht="15" hidden="false" customHeight="false" outlineLevel="0" collapsed="false">
      <c r="A741" s="0" t="n">
        <v>38</v>
      </c>
      <c r="B741" s="0" t="str">
        <f aca="false">" 5:34:13.919869"</f>
        <v> 5:34:13.919869</v>
      </c>
      <c r="C741" s="0" t="n">
        <v>-73</v>
      </c>
    </row>
    <row r="742" customFormat="false" ht="15" hidden="false" customHeight="false" outlineLevel="0" collapsed="false">
      <c r="A742" s="0" t="n">
        <v>39</v>
      </c>
      <c r="B742" s="0" t="str">
        <f aca="false">" 5:34:13.920895"</f>
        <v> 5:34:13.920895</v>
      </c>
      <c r="C742" s="0" t="n">
        <v>-80</v>
      </c>
    </row>
    <row r="743" customFormat="false" ht="15" hidden="false" customHeight="false" outlineLevel="0" collapsed="false">
      <c r="A743" s="0" t="n">
        <v>37</v>
      </c>
      <c r="B743" s="0" t="str">
        <f aca="false">" 5:34:14.270064"</f>
        <v> 5:34:14.270064</v>
      </c>
      <c r="C743" s="0" t="n">
        <v>-75</v>
      </c>
    </row>
    <row r="744" customFormat="false" ht="15" hidden="false" customHeight="false" outlineLevel="0" collapsed="false">
      <c r="A744" s="0" t="n">
        <v>38</v>
      </c>
      <c r="B744" s="0" t="str">
        <f aca="false">" 5:34:14.271092"</f>
        <v> 5:34:14.271092</v>
      </c>
      <c r="C744" s="0" t="n">
        <v>-73</v>
      </c>
    </row>
    <row r="745" customFormat="false" ht="15" hidden="false" customHeight="false" outlineLevel="0" collapsed="false">
      <c r="A745" s="0" t="n">
        <v>39</v>
      </c>
      <c r="B745" s="0" t="str">
        <f aca="false">" 5:34:14.272118"</f>
        <v> 5:34:14.272118</v>
      </c>
      <c r="C745" s="0" t="n">
        <v>-79</v>
      </c>
    </row>
    <row r="746" customFormat="false" ht="15" hidden="false" customHeight="false" outlineLevel="0" collapsed="false">
      <c r="A746" s="0" t="n">
        <v>38</v>
      </c>
      <c r="B746" s="0" t="str">
        <f aca="false">" 5:34:14.631109"</f>
        <v> 5:34:14.631109</v>
      </c>
      <c r="C746" s="0" t="n">
        <v>-73</v>
      </c>
    </row>
    <row r="747" customFormat="false" ht="15" hidden="false" customHeight="false" outlineLevel="0" collapsed="false">
      <c r="A747" s="0" t="n">
        <v>39</v>
      </c>
      <c r="B747" s="0" t="str">
        <f aca="false">" 5:34:14.632135"</f>
        <v> 5:34:14.632135</v>
      </c>
      <c r="C747" s="0" t="n">
        <v>-79</v>
      </c>
    </row>
    <row r="748" customFormat="false" ht="15" hidden="false" customHeight="false" outlineLevel="0" collapsed="false">
      <c r="A748" s="0" t="n">
        <v>37</v>
      </c>
      <c r="B748" s="0" t="str">
        <f aca="false">" 5:34:14.984966"</f>
        <v> 5:34:14.984966</v>
      </c>
      <c r="C748" s="0" t="n">
        <v>-75</v>
      </c>
    </row>
    <row r="749" customFormat="false" ht="15" hidden="false" customHeight="false" outlineLevel="0" collapsed="false">
      <c r="A749" s="0" t="n">
        <v>38</v>
      </c>
      <c r="B749" s="0" t="str">
        <f aca="false">" 5:34:14.985994"</f>
        <v> 5:34:14.985994</v>
      </c>
      <c r="C749" s="0" t="n">
        <v>-72</v>
      </c>
    </row>
    <row r="750" customFormat="false" ht="15" hidden="false" customHeight="false" outlineLevel="0" collapsed="false">
      <c r="A750" s="0" t="n">
        <v>37</v>
      </c>
      <c r="B750" s="0" t="str">
        <f aca="false">" 5:34:15.338558"</f>
        <v> 5:34:15.338558</v>
      </c>
      <c r="C750" s="0" t="n">
        <v>-74</v>
      </c>
    </row>
    <row r="751" customFormat="false" ht="15" hidden="false" customHeight="false" outlineLevel="0" collapsed="false">
      <c r="A751" s="0" t="n">
        <v>38</v>
      </c>
      <c r="B751" s="0" t="str">
        <f aca="false">" 5:34:15.339585"</f>
        <v> 5:34:15.339585</v>
      </c>
      <c r="C751" s="0" t="n">
        <v>-72</v>
      </c>
    </row>
    <row r="752" customFormat="false" ht="15" hidden="false" customHeight="false" outlineLevel="0" collapsed="false">
      <c r="A752" s="0" t="n">
        <v>37</v>
      </c>
      <c r="B752" s="0" t="str">
        <f aca="false">" 5:34:15.695729"</f>
        <v> 5:34:15.695729</v>
      </c>
      <c r="C752" s="0" t="n">
        <v>-75</v>
      </c>
    </row>
    <row r="753" customFormat="false" ht="15" hidden="false" customHeight="false" outlineLevel="0" collapsed="false">
      <c r="A753" s="0" t="n">
        <v>38</v>
      </c>
      <c r="B753" s="0" t="str">
        <f aca="false">" 5:34:15.696757"</f>
        <v> 5:34:15.696757</v>
      </c>
      <c r="C753" s="0" t="n">
        <v>-73</v>
      </c>
    </row>
    <row r="754" customFormat="false" ht="15" hidden="false" customHeight="false" outlineLevel="0" collapsed="false">
      <c r="A754" s="0" t="n">
        <v>39</v>
      </c>
      <c r="B754" s="0" t="str">
        <f aca="false">" 5:34:15.697783"</f>
        <v> 5:34:15.697783</v>
      </c>
      <c r="C754" s="0" t="n">
        <v>-78</v>
      </c>
    </row>
    <row r="755" customFormat="false" ht="15" hidden="false" customHeight="false" outlineLevel="0" collapsed="false">
      <c r="A755" s="0" t="n">
        <v>37</v>
      </c>
      <c r="B755" s="0" t="str">
        <f aca="false">" 5:34:16.053619"</f>
        <v> 5:34:16.053619</v>
      </c>
      <c r="C755" s="0" t="n">
        <v>-75</v>
      </c>
    </row>
    <row r="756" customFormat="false" ht="15" hidden="false" customHeight="false" outlineLevel="0" collapsed="false">
      <c r="A756" s="0" t="n">
        <v>38</v>
      </c>
      <c r="B756" s="0" t="str">
        <f aca="false">" 5:34:16.054646"</f>
        <v> 5:34:16.054646</v>
      </c>
      <c r="C756" s="0" t="n">
        <v>-73</v>
      </c>
    </row>
    <row r="757" customFormat="false" ht="15" hidden="false" customHeight="false" outlineLevel="0" collapsed="false">
      <c r="A757" s="0" t="n">
        <v>39</v>
      </c>
      <c r="B757" s="0" t="str">
        <f aca="false">" 5:34:16.055672"</f>
        <v> 5:34:16.055672</v>
      </c>
      <c r="C757" s="0" t="n">
        <v>-79</v>
      </c>
    </row>
    <row r="758" customFormat="false" ht="15" hidden="false" customHeight="false" outlineLevel="0" collapsed="false">
      <c r="A758" s="0" t="n">
        <v>37</v>
      </c>
      <c r="B758" s="0" t="str">
        <f aca="false">" 5:34:16.407201"</f>
        <v> 5:34:16.407201</v>
      </c>
      <c r="C758" s="0" t="n">
        <v>-75</v>
      </c>
    </row>
    <row r="759" customFormat="false" ht="15" hidden="false" customHeight="false" outlineLevel="0" collapsed="false">
      <c r="A759" s="0" t="n">
        <v>38</v>
      </c>
      <c r="B759" s="0" t="str">
        <f aca="false">" 5:34:16.408229"</f>
        <v> 5:34:16.408229</v>
      </c>
      <c r="C759" s="0" t="n">
        <v>-73</v>
      </c>
    </row>
    <row r="760" customFormat="false" ht="15" hidden="false" customHeight="false" outlineLevel="0" collapsed="false">
      <c r="A760" s="0" t="n">
        <v>39</v>
      </c>
      <c r="B760" s="0" t="str">
        <f aca="false">" 5:34:16.409255"</f>
        <v> 5:34:16.409255</v>
      </c>
      <c r="C760" s="0" t="n">
        <v>-78</v>
      </c>
    </row>
    <row r="761" customFormat="false" ht="15" hidden="false" customHeight="false" outlineLevel="0" collapsed="false">
      <c r="A761" s="0" t="n">
        <v>37</v>
      </c>
      <c r="B761" s="0" t="str">
        <f aca="false">" 5:34:16.761060"</f>
        <v> 5:34:16.761060</v>
      </c>
      <c r="C761" s="0" t="n">
        <v>-75</v>
      </c>
    </row>
    <row r="762" customFormat="false" ht="15" hidden="false" customHeight="false" outlineLevel="0" collapsed="false">
      <c r="A762" s="0" t="n">
        <v>38</v>
      </c>
      <c r="B762" s="0" t="str">
        <f aca="false">" 5:34:16.762087"</f>
        <v> 5:34:16.762087</v>
      </c>
      <c r="C762" s="0" t="n">
        <v>-73</v>
      </c>
    </row>
    <row r="763" customFormat="false" ht="15" hidden="false" customHeight="false" outlineLevel="0" collapsed="false">
      <c r="A763" s="0" t="n">
        <v>39</v>
      </c>
      <c r="B763" s="0" t="str">
        <f aca="false">" 5:34:16.763113"</f>
        <v> 5:34:16.763113</v>
      </c>
      <c r="C763" s="0" t="n">
        <v>-79</v>
      </c>
    </row>
    <row r="764" customFormat="false" ht="15" hidden="false" customHeight="false" outlineLevel="0" collapsed="false">
      <c r="A764" s="0" t="n">
        <v>37</v>
      </c>
      <c r="B764" s="0" t="str">
        <f aca="false">" 5:34:17.111281"</f>
        <v> 5:34:17.111281</v>
      </c>
      <c r="C764" s="0" t="n">
        <v>-75</v>
      </c>
    </row>
    <row r="765" customFormat="false" ht="15" hidden="false" customHeight="false" outlineLevel="0" collapsed="false">
      <c r="A765" s="0" t="n">
        <v>38</v>
      </c>
      <c r="B765" s="0" t="str">
        <f aca="false">" 5:34:17.112622"</f>
        <v> 5:34:17.112622</v>
      </c>
      <c r="C765" s="0" t="n">
        <v>-70</v>
      </c>
    </row>
    <row r="766" customFormat="false" ht="15" hidden="false" customHeight="false" outlineLevel="0" collapsed="false">
      <c r="A766" s="0" t="n">
        <v>39</v>
      </c>
      <c r="B766" s="0" t="str">
        <f aca="false">" 5:34:17.113648"</f>
        <v> 5:34:17.113648</v>
      </c>
      <c r="C766" s="0" t="n">
        <v>-79</v>
      </c>
    </row>
    <row r="767" customFormat="false" ht="15" hidden="false" customHeight="false" outlineLevel="0" collapsed="false">
      <c r="A767" s="0" t="n">
        <v>39</v>
      </c>
      <c r="B767" s="0" t="str">
        <f aca="false">" 5:34:17.827119"</f>
        <v> 5:34:17.827119</v>
      </c>
      <c r="C767" s="0" t="n">
        <v>-79</v>
      </c>
    </row>
    <row r="768" customFormat="false" ht="15" hidden="false" customHeight="false" outlineLevel="0" collapsed="false">
      <c r="A768" s="0" t="n">
        <v>37</v>
      </c>
      <c r="B768" s="0" t="str">
        <f aca="false">" 5:34:18.184768"</f>
        <v> 5:34:18.184768</v>
      </c>
      <c r="C768" s="0" t="n">
        <v>-74</v>
      </c>
    </row>
    <row r="769" customFormat="false" ht="15" hidden="false" customHeight="false" outlineLevel="0" collapsed="false">
      <c r="A769" s="0" t="n">
        <v>38</v>
      </c>
      <c r="B769" s="0" t="str">
        <f aca="false">" 5:34:18.185796"</f>
        <v> 5:34:18.185796</v>
      </c>
      <c r="C769" s="0" t="n">
        <v>-72</v>
      </c>
    </row>
    <row r="770" customFormat="false" ht="15" hidden="false" customHeight="false" outlineLevel="0" collapsed="false">
      <c r="A770" s="0" t="n">
        <v>37</v>
      </c>
      <c r="B770" s="0" t="str">
        <f aca="false">" 5:34:18.539571"</f>
        <v> 5:34:18.539571</v>
      </c>
      <c r="C770" s="0" t="n">
        <v>-75</v>
      </c>
    </row>
    <row r="771" customFormat="false" ht="15" hidden="false" customHeight="false" outlineLevel="0" collapsed="false">
      <c r="A771" s="0" t="n">
        <v>38</v>
      </c>
      <c r="B771" s="0" t="str">
        <f aca="false">" 5:34:18.540599"</f>
        <v> 5:34:18.540599</v>
      </c>
      <c r="C771" s="0" t="n">
        <v>-73</v>
      </c>
    </row>
    <row r="772" customFormat="false" ht="15" hidden="false" customHeight="false" outlineLevel="0" collapsed="false">
      <c r="A772" s="0" t="n">
        <v>39</v>
      </c>
      <c r="B772" s="0" t="str">
        <f aca="false">" 5:34:18.541625"</f>
        <v> 5:34:18.541625</v>
      </c>
      <c r="C772" s="0" t="n">
        <v>-79</v>
      </c>
    </row>
    <row r="773" customFormat="false" ht="15" hidden="false" customHeight="false" outlineLevel="0" collapsed="false">
      <c r="A773" s="0" t="n">
        <v>37</v>
      </c>
      <c r="B773" s="0" t="str">
        <f aca="false">" 5:34:18.889841"</f>
        <v> 5:34:18.889841</v>
      </c>
      <c r="C773" s="0" t="n">
        <v>-75</v>
      </c>
    </row>
    <row r="774" customFormat="false" ht="15" hidden="false" customHeight="false" outlineLevel="0" collapsed="false">
      <c r="A774" s="0" t="n">
        <v>38</v>
      </c>
      <c r="B774" s="0" t="str">
        <f aca="false">" 5:34:18.890868"</f>
        <v> 5:34:18.890868</v>
      </c>
      <c r="C774" s="0" t="n">
        <v>-73</v>
      </c>
    </row>
    <row r="775" customFormat="false" ht="15" hidden="false" customHeight="false" outlineLevel="0" collapsed="false">
      <c r="A775" s="0" t="n">
        <v>39</v>
      </c>
      <c r="B775" s="0" t="str">
        <f aca="false">" 5:34:18.891894"</f>
        <v> 5:34:18.891894</v>
      </c>
      <c r="C775" s="0" t="n">
        <v>-79</v>
      </c>
    </row>
    <row r="776" customFormat="false" ht="15" hidden="false" customHeight="false" outlineLevel="0" collapsed="false">
      <c r="A776" s="0" t="n">
        <v>37</v>
      </c>
      <c r="B776" s="0" t="str">
        <f aca="false">" 5:34:19.241855"</f>
        <v> 5:34:19.241855</v>
      </c>
      <c r="C776" s="0" t="n">
        <v>-75</v>
      </c>
    </row>
    <row r="777" customFormat="false" ht="15" hidden="false" customHeight="false" outlineLevel="0" collapsed="false">
      <c r="A777" s="0" t="n">
        <v>38</v>
      </c>
      <c r="B777" s="0" t="str">
        <f aca="false">" 5:34:19.242882"</f>
        <v> 5:34:19.242882</v>
      </c>
      <c r="C777" s="0" t="n">
        <v>-73</v>
      </c>
    </row>
    <row r="778" customFormat="false" ht="15" hidden="false" customHeight="false" outlineLevel="0" collapsed="false">
      <c r="A778" s="0" t="n">
        <v>39</v>
      </c>
      <c r="B778" s="0" t="str">
        <f aca="false">" 5:34:19.243908"</f>
        <v> 5:34:19.243908</v>
      </c>
      <c r="C778" s="0" t="n">
        <v>-79</v>
      </c>
    </row>
    <row r="779" customFormat="false" ht="15" hidden="false" customHeight="false" outlineLevel="0" collapsed="false">
      <c r="A779" s="0" t="n">
        <v>37</v>
      </c>
      <c r="B779" s="0" t="str">
        <f aca="false">" 5:34:19.601539"</f>
        <v> 5:34:19.601539</v>
      </c>
      <c r="C779" s="0" t="n">
        <v>-75</v>
      </c>
    </row>
    <row r="780" customFormat="false" ht="15" hidden="false" customHeight="false" outlineLevel="0" collapsed="false">
      <c r="A780" s="0" t="n">
        <v>38</v>
      </c>
      <c r="B780" s="0" t="str">
        <f aca="false">" 5:34:19.602567"</f>
        <v> 5:34:19.602567</v>
      </c>
      <c r="C780" s="0" t="n">
        <v>-73</v>
      </c>
    </row>
    <row r="781" customFormat="false" ht="15" hidden="false" customHeight="false" outlineLevel="0" collapsed="false">
      <c r="A781" s="0" t="n">
        <v>39</v>
      </c>
      <c r="B781" s="0" t="str">
        <f aca="false">" 5:34:19.603592"</f>
        <v> 5:34:19.603592</v>
      </c>
      <c r="C781" s="0" t="n">
        <v>-78</v>
      </c>
    </row>
    <row r="782" customFormat="false" ht="15" hidden="false" customHeight="false" outlineLevel="0" collapsed="false">
      <c r="A782" s="0" t="n">
        <v>37</v>
      </c>
      <c r="B782" s="0" t="str">
        <f aca="false">" 5:34:19.957941"</f>
        <v> 5:34:19.957941</v>
      </c>
      <c r="C782" s="0" t="n">
        <v>-75</v>
      </c>
    </row>
    <row r="783" customFormat="false" ht="15" hidden="false" customHeight="false" outlineLevel="0" collapsed="false">
      <c r="A783" s="0" t="n">
        <v>38</v>
      </c>
      <c r="B783" s="0" t="str">
        <f aca="false">" 5:34:19.958968"</f>
        <v> 5:34:19.958968</v>
      </c>
      <c r="C783" s="0" t="n">
        <v>-73</v>
      </c>
    </row>
    <row r="784" customFormat="false" ht="15" hidden="false" customHeight="false" outlineLevel="0" collapsed="false">
      <c r="A784" s="0" t="n">
        <v>37</v>
      </c>
      <c r="B784" s="0" t="str">
        <f aca="false">" 5:34:20.312005"</f>
        <v> 5:34:20.312005</v>
      </c>
      <c r="C784" s="0" t="n">
        <v>-75</v>
      </c>
    </row>
    <row r="785" customFormat="false" ht="15" hidden="false" customHeight="false" outlineLevel="0" collapsed="false">
      <c r="A785" s="0" t="n">
        <v>38</v>
      </c>
      <c r="B785" s="0" t="str">
        <f aca="false">" 5:34:20.313033"</f>
        <v> 5:34:20.313033</v>
      </c>
      <c r="C785" s="0" t="n">
        <v>-73</v>
      </c>
    </row>
    <row r="786" customFormat="false" ht="15" hidden="false" customHeight="false" outlineLevel="0" collapsed="false">
      <c r="A786" s="0" t="n">
        <v>39</v>
      </c>
      <c r="B786" s="0" t="str">
        <f aca="false">" 5:34:20.673556"</f>
        <v> 5:34:20.673556</v>
      </c>
      <c r="C786" s="0" t="n">
        <v>-79</v>
      </c>
    </row>
    <row r="787" customFormat="false" ht="15" hidden="false" customHeight="false" outlineLevel="0" collapsed="false">
      <c r="A787" s="0" t="n">
        <v>37</v>
      </c>
      <c r="B787" s="0" t="str">
        <f aca="false">" 5:34:21.022227"</f>
        <v> 5:34:21.022227</v>
      </c>
      <c r="C787" s="0" t="n">
        <v>-76</v>
      </c>
    </row>
    <row r="788" customFormat="false" ht="15" hidden="false" customHeight="false" outlineLevel="0" collapsed="false">
      <c r="A788" s="0" t="n">
        <v>38</v>
      </c>
      <c r="B788" s="0" t="str">
        <f aca="false">" 5:34:21.023254"</f>
        <v> 5:34:21.023254</v>
      </c>
      <c r="C788" s="0" t="n">
        <v>-73</v>
      </c>
    </row>
    <row r="789" customFormat="false" ht="15" hidden="false" customHeight="false" outlineLevel="0" collapsed="false">
      <c r="A789" s="0" t="n">
        <v>39</v>
      </c>
      <c r="B789" s="0" t="str">
        <f aca="false">" 5:34:21.024280"</f>
        <v> 5:34:21.024280</v>
      </c>
      <c r="C789" s="0" t="n">
        <v>-79</v>
      </c>
    </row>
    <row r="790" customFormat="false" ht="15" hidden="false" customHeight="false" outlineLevel="0" collapsed="false">
      <c r="A790" s="0" t="n">
        <v>37</v>
      </c>
      <c r="B790" s="0" t="str">
        <f aca="false">" 5:34:21.373523"</f>
        <v> 5:34:21.373523</v>
      </c>
      <c r="C790" s="0" t="n">
        <v>-75</v>
      </c>
    </row>
    <row r="791" customFormat="false" ht="15" hidden="false" customHeight="false" outlineLevel="0" collapsed="false">
      <c r="A791" s="0" t="n">
        <v>38</v>
      </c>
      <c r="B791" s="0" t="str">
        <f aca="false">" 5:34:21.374550"</f>
        <v> 5:34:21.374550</v>
      </c>
      <c r="C791" s="0" t="n">
        <v>-73</v>
      </c>
    </row>
    <row r="792" customFormat="false" ht="15" hidden="false" customHeight="false" outlineLevel="0" collapsed="false">
      <c r="A792" s="0" t="n">
        <v>39</v>
      </c>
      <c r="B792" s="0" t="str">
        <f aca="false">" 5:34:21.375576"</f>
        <v> 5:34:21.375576</v>
      </c>
      <c r="C792" s="0" t="n">
        <v>-79</v>
      </c>
    </row>
    <row r="793" customFormat="false" ht="15" hidden="false" customHeight="false" outlineLevel="0" collapsed="false">
      <c r="A793" s="0" t="n">
        <v>37</v>
      </c>
      <c r="B793" s="0" t="str">
        <f aca="false">" 5:34:21.732446"</f>
        <v> 5:34:21.732446</v>
      </c>
      <c r="C793" s="0" t="n">
        <v>-75</v>
      </c>
    </row>
    <row r="794" customFormat="false" ht="15" hidden="false" customHeight="false" outlineLevel="0" collapsed="false">
      <c r="A794" s="0" t="n">
        <v>38</v>
      </c>
      <c r="B794" s="0" t="str">
        <f aca="false">" 5:34:21.733474"</f>
        <v> 5:34:21.733474</v>
      </c>
      <c r="C794" s="0" t="n">
        <v>-73</v>
      </c>
    </row>
    <row r="795" customFormat="false" ht="15" hidden="false" customHeight="false" outlineLevel="0" collapsed="false">
      <c r="A795" s="0" t="n">
        <v>39</v>
      </c>
      <c r="B795" s="0" t="str">
        <f aca="false">" 5:34:21.734500"</f>
        <v> 5:34:21.734500</v>
      </c>
      <c r="C795" s="0" t="n">
        <v>-79</v>
      </c>
    </row>
    <row r="796" customFormat="false" ht="15" hidden="false" customHeight="false" outlineLevel="0" collapsed="false">
      <c r="A796" s="0" t="n">
        <v>37</v>
      </c>
      <c r="B796" s="0" t="str">
        <f aca="false">" 5:34:22.087258"</f>
        <v> 5:34:22.087258</v>
      </c>
      <c r="C796" s="0" t="n">
        <v>-75</v>
      </c>
    </row>
    <row r="797" customFormat="false" ht="15" hidden="false" customHeight="false" outlineLevel="0" collapsed="false">
      <c r="A797" s="0" t="n">
        <v>38</v>
      </c>
      <c r="B797" s="0" t="str">
        <f aca="false">" 5:34:22.088286"</f>
        <v> 5:34:22.088286</v>
      </c>
      <c r="C797" s="0" t="n">
        <v>-73</v>
      </c>
    </row>
    <row r="798" customFormat="false" ht="15" hidden="false" customHeight="false" outlineLevel="0" collapsed="false">
      <c r="A798" s="0" t="n">
        <v>39</v>
      </c>
      <c r="B798" s="0" t="str">
        <f aca="false">" 5:34:22.089311"</f>
        <v> 5:34:22.089311</v>
      </c>
      <c r="C798" s="0" t="n">
        <v>-79</v>
      </c>
    </row>
    <row r="799" customFormat="false" ht="15" hidden="false" customHeight="false" outlineLevel="0" collapsed="false">
      <c r="A799" s="0" t="n">
        <v>37</v>
      </c>
      <c r="B799" s="0" t="str">
        <f aca="false">" 5:34:22.442120"</f>
        <v> 5:34:22.442120</v>
      </c>
      <c r="C799" s="0" t="n">
        <v>-75</v>
      </c>
    </row>
    <row r="800" customFormat="false" ht="15" hidden="false" customHeight="false" outlineLevel="0" collapsed="false">
      <c r="A800" s="0" t="n">
        <v>38</v>
      </c>
      <c r="B800" s="0" t="str">
        <f aca="false">" 5:34:22.443147"</f>
        <v> 5:34:22.443147</v>
      </c>
      <c r="C800" s="0" t="n">
        <v>-72</v>
      </c>
    </row>
    <row r="801" customFormat="false" ht="15" hidden="false" customHeight="false" outlineLevel="0" collapsed="false">
      <c r="A801" s="0" t="n">
        <v>39</v>
      </c>
      <c r="B801" s="0" t="str">
        <f aca="false">" 5:34:22.444173"</f>
        <v> 5:34:22.444173</v>
      </c>
      <c r="C801" s="0" t="n">
        <v>-79</v>
      </c>
    </row>
    <row r="802" customFormat="false" ht="15" hidden="false" customHeight="false" outlineLevel="0" collapsed="false">
      <c r="A802" s="0" t="n">
        <v>37</v>
      </c>
      <c r="B802" s="0" t="str">
        <f aca="false">" 5:34:22.801283"</f>
        <v> 5:34:22.801283</v>
      </c>
      <c r="C802" s="0" t="n">
        <v>-74</v>
      </c>
    </row>
    <row r="803" customFormat="false" ht="15" hidden="false" customHeight="false" outlineLevel="0" collapsed="false">
      <c r="A803" s="0" t="n">
        <v>38</v>
      </c>
      <c r="B803" s="0" t="str">
        <f aca="false">" 5:34:22.802311"</f>
        <v> 5:34:22.802311</v>
      </c>
      <c r="C803" s="0" t="n">
        <v>-73</v>
      </c>
    </row>
    <row r="804" customFormat="false" ht="15" hidden="false" customHeight="false" outlineLevel="0" collapsed="false">
      <c r="A804" s="0" t="n">
        <v>39</v>
      </c>
      <c r="B804" s="0" t="str">
        <f aca="false">" 5:34:22.803336"</f>
        <v> 5:34:22.803336</v>
      </c>
      <c r="C804" s="0" t="n">
        <v>-79</v>
      </c>
    </row>
    <row r="805" customFormat="false" ht="15" hidden="false" customHeight="false" outlineLevel="0" collapsed="false">
      <c r="A805" s="0" t="n">
        <v>37</v>
      </c>
      <c r="B805" s="0" t="str">
        <f aca="false">" 5:34:23.153357"</f>
        <v> 5:34:23.153357</v>
      </c>
      <c r="C805" s="0" t="n">
        <v>-75</v>
      </c>
    </row>
    <row r="806" customFormat="false" ht="15" hidden="false" customHeight="false" outlineLevel="0" collapsed="false">
      <c r="A806" s="0" t="n">
        <v>38</v>
      </c>
      <c r="B806" s="0" t="str">
        <f aca="false">" 5:34:23.154384"</f>
        <v> 5:34:23.154384</v>
      </c>
      <c r="C806" s="0" t="n">
        <v>-72</v>
      </c>
    </row>
    <row r="807" customFormat="false" ht="15" hidden="false" customHeight="false" outlineLevel="0" collapsed="false">
      <c r="A807" s="0" t="n">
        <v>37</v>
      </c>
      <c r="B807" s="0" t="str">
        <f aca="false">" 5:34:23.506173"</f>
        <v> 5:34:23.506173</v>
      </c>
      <c r="C807" s="0" t="n">
        <v>-75</v>
      </c>
    </row>
    <row r="808" customFormat="false" ht="15" hidden="false" customHeight="false" outlineLevel="0" collapsed="false">
      <c r="A808" s="0" t="n">
        <v>38</v>
      </c>
      <c r="B808" s="0" t="str">
        <f aca="false">" 5:34:23.507201"</f>
        <v> 5:34:23.507201</v>
      </c>
      <c r="C808" s="0" t="n">
        <v>-72</v>
      </c>
    </row>
    <row r="809" customFormat="false" ht="15" hidden="false" customHeight="false" outlineLevel="0" collapsed="false">
      <c r="A809" s="0" t="n">
        <v>37</v>
      </c>
      <c r="B809" s="0" t="str">
        <f aca="false">" 5:34:23.861840"</f>
        <v> 5:34:23.861840</v>
      </c>
      <c r="C809" s="0" t="n">
        <v>-75</v>
      </c>
    </row>
    <row r="810" customFormat="false" ht="15" hidden="false" customHeight="false" outlineLevel="0" collapsed="false">
      <c r="A810" s="0" t="n">
        <v>38</v>
      </c>
      <c r="B810" s="0" t="str">
        <f aca="false">" 5:34:23.862868"</f>
        <v> 5:34:23.862868</v>
      </c>
      <c r="C810" s="0" t="n">
        <v>-72</v>
      </c>
    </row>
    <row r="811" customFormat="false" ht="15" hidden="false" customHeight="false" outlineLevel="0" collapsed="false">
      <c r="A811" s="0" t="n">
        <v>39</v>
      </c>
      <c r="B811" s="0" t="str">
        <f aca="false">" 5:34:23.863893"</f>
        <v> 5:34:23.863893</v>
      </c>
      <c r="C811" s="0" t="n">
        <v>-80</v>
      </c>
    </row>
    <row r="812" customFormat="false" ht="15" hidden="false" customHeight="false" outlineLevel="0" collapsed="false">
      <c r="A812" s="0" t="n">
        <v>37</v>
      </c>
      <c r="B812" s="0" t="str">
        <f aca="false">" 5:34:24.217755"</f>
        <v> 5:34:24.217755</v>
      </c>
      <c r="C812" s="0" t="n">
        <v>-75</v>
      </c>
    </row>
    <row r="813" customFormat="false" ht="15" hidden="false" customHeight="false" outlineLevel="0" collapsed="false">
      <c r="A813" s="0" t="n">
        <v>38</v>
      </c>
      <c r="B813" s="0" t="str">
        <f aca="false">" 5:34:24.218782"</f>
        <v> 5:34:24.218782</v>
      </c>
      <c r="C813" s="0" t="n">
        <v>-73</v>
      </c>
    </row>
    <row r="814" customFormat="false" ht="15" hidden="false" customHeight="false" outlineLevel="0" collapsed="false">
      <c r="A814" s="0" t="n">
        <v>39</v>
      </c>
      <c r="B814" s="0" t="str">
        <f aca="false">" 5:34:24.219808"</f>
        <v> 5:34:24.219808</v>
      </c>
      <c r="C814" s="0" t="n">
        <v>-80</v>
      </c>
    </row>
    <row r="815" customFormat="false" ht="15" hidden="false" customHeight="false" outlineLevel="0" collapsed="false">
      <c r="A815" s="0" t="n">
        <v>37</v>
      </c>
      <c r="B815" s="0" t="str">
        <f aca="false">" 5:34:24.573673"</f>
        <v> 5:34:24.573673</v>
      </c>
      <c r="C815" s="0" t="n">
        <v>-75</v>
      </c>
    </row>
    <row r="816" customFormat="false" ht="15" hidden="false" customHeight="false" outlineLevel="0" collapsed="false">
      <c r="A816" s="0" t="n">
        <v>38</v>
      </c>
      <c r="B816" s="0" t="str">
        <f aca="false">" 5:34:24.574700"</f>
        <v> 5:34:24.574700</v>
      </c>
      <c r="C816" s="0" t="n">
        <v>-72</v>
      </c>
    </row>
    <row r="817" customFormat="false" ht="15" hidden="false" customHeight="false" outlineLevel="0" collapsed="false">
      <c r="A817" s="0" t="n">
        <v>39</v>
      </c>
      <c r="B817" s="0" t="str">
        <f aca="false">" 5:34:24.575726"</f>
        <v> 5:34:24.575726</v>
      </c>
      <c r="C817" s="0" t="n">
        <v>-79</v>
      </c>
    </row>
    <row r="818" customFormat="false" ht="15" hidden="false" customHeight="false" outlineLevel="0" collapsed="false">
      <c r="A818" s="0" t="n">
        <v>37</v>
      </c>
      <c r="B818" s="0" t="str">
        <f aca="false">" 5:34:24.926167"</f>
        <v> 5:34:24.926167</v>
      </c>
      <c r="C818" s="0" t="n">
        <v>-75</v>
      </c>
    </row>
    <row r="819" customFormat="false" ht="15" hidden="false" customHeight="false" outlineLevel="0" collapsed="false">
      <c r="A819" s="0" t="n">
        <v>38</v>
      </c>
      <c r="B819" s="0" t="str">
        <f aca="false">" 5:34:24.927194"</f>
        <v> 5:34:24.927194</v>
      </c>
      <c r="C819" s="0" t="n">
        <v>-72</v>
      </c>
    </row>
    <row r="820" customFormat="false" ht="15" hidden="false" customHeight="false" outlineLevel="0" collapsed="false">
      <c r="A820" s="0" t="n">
        <v>39</v>
      </c>
      <c r="B820" s="0" t="str">
        <f aca="false">" 5:34:24.928220"</f>
        <v> 5:34:24.928220</v>
      </c>
      <c r="C820" s="0" t="n">
        <v>-79</v>
      </c>
    </row>
    <row r="821" customFormat="false" ht="15" hidden="false" customHeight="false" outlineLevel="0" collapsed="false">
      <c r="A821" s="0" t="n">
        <v>37</v>
      </c>
      <c r="B821" s="0" t="str">
        <f aca="false">" 5:34:25.283607"</f>
        <v> 5:34:25.283607</v>
      </c>
      <c r="C821" s="0" t="n">
        <v>-75</v>
      </c>
    </row>
    <row r="822" customFormat="false" ht="15" hidden="false" customHeight="false" outlineLevel="0" collapsed="false">
      <c r="A822" s="0" t="n">
        <v>38</v>
      </c>
      <c r="B822" s="0" t="str">
        <f aca="false">" 5:34:25.284635"</f>
        <v> 5:34:25.284635</v>
      </c>
      <c r="C822" s="0" t="n">
        <v>-72</v>
      </c>
    </row>
    <row r="823" customFormat="false" ht="15" hidden="false" customHeight="false" outlineLevel="0" collapsed="false">
      <c r="A823" s="0" t="n">
        <v>39</v>
      </c>
      <c r="B823" s="0" t="str">
        <f aca="false">" 5:34:25.285661"</f>
        <v> 5:34:25.285661</v>
      </c>
      <c r="C823" s="0" t="n">
        <v>-79</v>
      </c>
    </row>
    <row r="824" customFormat="false" ht="15" hidden="false" customHeight="false" outlineLevel="0" collapsed="false">
      <c r="A824" s="0" t="n">
        <v>37</v>
      </c>
      <c r="B824" s="0" t="str">
        <f aca="false">" 5:34:25.643592"</f>
        <v> 5:34:25.643592</v>
      </c>
      <c r="C824" s="0" t="n">
        <v>-75</v>
      </c>
    </row>
    <row r="825" customFormat="false" ht="15" hidden="false" customHeight="false" outlineLevel="0" collapsed="false">
      <c r="A825" s="0" t="n">
        <v>39</v>
      </c>
      <c r="B825" s="0" t="str">
        <f aca="false">" 5:34:25.645645"</f>
        <v> 5:34:25.645645</v>
      </c>
      <c r="C825" s="0" t="n">
        <v>-79</v>
      </c>
    </row>
    <row r="826" customFormat="false" ht="15" hidden="false" customHeight="false" outlineLevel="0" collapsed="false">
      <c r="A826" s="0" t="n">
        <v>37</v>
      </c>
      <c r="B826" s="0" t="str">
        <f aca="false">" 5:34:25.994112"</f>
        <v> 5:34:25.994112</v>
      </c>
      <c r="C826" s="0" t="n">
        <v>-75</v>
      </c>
    </row>
    <row r="827" customFormat="false" ht="15" hidden="false" customHeight="false" outlineLevel="0" collapsed="false">
      <c r="A827" s="0" t="n">
        <v>38</v>
      </c>
      <c r="B827" s="0" t="str">
        <f aca="false">" 5:34:25.995140"</f>
        <v> 5:34:25.995140</v>
      </c>
      <c r="C827" s="0" t="n">
        <v>-72</v>
      </c>
    </row>
    <row r="828" customFormat="false" ht="15" hidden="false" customHeight="false" outlineLevel="0" collapsed="false">
      <c r="A828" s="0" t="n">
        <v>39</v>
      </c>
      <c r="B828" s="0" t="str">
        <f aca="false">" 5:34:25.996165"</f>
        <v> 5:34:25.996165</v>
      </c>
      <c r="C828" s="0" t="n">
        <v>-79</v>
      </c>
    </row>
    <row r="829" customFormat="false" ht="15" hidden="false" customHeight="false" outlineLevel="0" collapsed="false">
      <c r="A829" s="0" t="n">
        <v>37</v>
      </c>
      <c r="B829" s="0" t="str">
        <f aca="false">" 5:34:26.345922"</f>
        <v> 5:34:26.345922</v>
      </c>
      <c r="C829" s="0" t="n">
        <v>-75</v>
      </c>
    </row>
    <row r="830" customFormat="false" ht="15" hidden="false" customHeight="false" outlineLevel="0" collapsed="false">
      <c r="A830" s="0" t="n">
        <v>38</v>
      </c>
      <c r="B830" s="0" t="str">
        <f aca="false">" 5:34:26.346950"</f>
        <v> 5:34:26.346950</v>
      </c>
      <c r="C830" s="0" t="n">
        <v>-73</v>
      </c>
    </row>
    <row r="831" customFormat="false" ht="15" hidden="false" customHeight="false" outlineLevel="0" collapsed="false">
      <c r="A831" s="0" t="n">
        <v>39</v>
      </c>
      <c r="B831" s="0" t="str">
        <f aca="false">" 5:34:26.347976"</f>
        <v> 5:34:26.347976</v>
      </c>
      <c r="C831" s="0" t="n">
        <v>-79</v>
      </c>
    </row>
    <row r="832" customFormat="false" ht="15" hidden="false" customHeight="false" outlineLevel="0" collapsed="false">
      <c r="A832" s="0" t="n">
        <v>37</v>
      </c>
      <c r="B832" s="0" t="str">
        <f aca="false">" 5:34:26.702860"</f>
        <v> 5:34:26.702860</v>
      </c>
      <c r="C832" s="0" t="n">
        <v>-76</v>
      </c>
    </row>
    <row r="833" customFormat="false" ht="15" hidden="false" customHeight="false" outlineLevel="0" collapsed="false">
      <c r="A833" s="0" t="n">
        <v>39</v>
      </c>
      <c r="B833" s="0" t="str">
        <f aca="false">" 5:34:26.704913"</f>
        <v> 5:34:26.704913</v>
      </c>
      <c r="C833" s="0" t="n">
        <v>-79</v>
      </c>
    </row>
    <row r="834" customFormat="false" ht="15" hidden="false" customHeight="false" outlineLevel="0" collapsed="false">
      <c r="A834" s="0" t="n">
        <v>37</v>
      </c>
      <c r="B834" s="0" t="str">
        <f aca="false">" 5:34:27.055904"</f>
        <v> 5:34:27.055904</v>
      </c>
      <c r="C834" s="0" t="n">
        <v>-75</v>
      </c>
    </row>
    <row r="835" customFormat="false" ht="15" hidden="false" customHeight="false" outlineLevel="0" collapsed="false">
      <c r="A835" s="0" t="n">
        <v>38</v>
      </c>
      <c r="B835" s="0" t="str">
        <f aca="false">" 5:34:27.056932"</f>
        <v> 5:34:27.056932</v>
      </c>
      <c r="C835" s="0" t="n">
        <v>-73</v>
      </c>
    </row>
    <row r="836" customFormat="false" ht="15" hidden="false" customHeight="false" outlineLevel="0" collapsed="false">
      <c r="A836" s="0" t="n">
        <v>39</v>
      </c>
      <c r="B836" s="0" t="str">
        <f aca="false">" 5:34:27.057957"</f>
        <v> 5:34:27.057957</v>
      </c>
      <c r="C836" s="0" t="n">
        <v>-79</v>
      </c>
    </row>
    <row r="837" customFormat="false" ht="15" hidden="false" customHeight="false" outlineLevel="0" collapsed="false">
      <c r="A837" s="0" t="n">
        <v>37</v>
      </c>
      <c r="B837" s="0" t="str">
        <f aca="false">" 5:34:27.407684"</f>
        <v> 5:34:27.407684</v>
      </c>
      <c r="C837" s="0" t="n">
        <v>-75</v>
      </c>
    </row>
    <row r="838" customFormat="false" ht="15" hidden="false" customHeight="false" outlineLevel="0" collapsed="false">
      <c r="A838" s="0" t="n">
        <v>38</v>
      </c>
      <c r="B838" s="0" t="str">
        <f aca="false">" 5:34:27.408712"</f>
        <v> 5:34:27.408712</v>
      </c>
      <c r="C838" s="0" t="n">
        <v>-73</v>
      </c>
    </row>
    <row r="839" customFormat="false" ht="15" hidden="false" customHeight="false" outlineLevel="0" collapsed="false">
      <c r="A839" s="0" t="n">
        <v>39</v>
      </c>
      <c r="B839" s="0" t="str">
        <f aca="false">" 5:34:27.409738"</f>
        <v> 5:34:27.409738</v>
      </c>
      <c r="C839" s="0" t="n">
        <v>-79</v>
      </c>
    </row>
    <row r="840" customFormat="false" ht="15" hidden="false" customHeight="false" outlineLevel="0" collapsed="false">
      <c r="A840" s="0" t="n">
        <v>39</v>
      </c>
      <c r="B840" s="0" t="str">
        <f aca="false">" 5:34:27.763033"</f>
        <v> 5:34:27.763033</v>
      </c>
      <c r="C840" s="0" t="n">
        <v>-79</v>
      </c>
    </row>
    <row r="841" customFormat="false" ht="15" hidden="false" customHeight="false" outlineLevel="0" collapsed="false">
      <c r="A841" s="0" t="n">
        <v>37</v>
      </c>
      <c r="B841" s="0" t="str">
        <f aca="false">" 5:34:28.120735"</f>
        <v> 5:34:28.120735</v>
      </c>
      <c r="C841" s="0" t="n">
        <v>-75</v>
      </c>
    </row>
    <row r="842" customFormat="false" ht="15" hidden="false" customHeight="false" outlineLevel="0" collapsed="false">
      <c r="A842" s="0" t="n">
        <v>39</v>
      </c>
      <c r="B842" s="0" t="str">
        <f aca="false">" 5:34:28.481950"</f>
        <v> 5:34:28.481950</v>
      </c>
      <c r="C842" s="0" t="n">
        <v>-79</v>
      </c>
    </row>
    <row r="843" customFormat="false" ht="15" hidden="false" customHeight="false" outlineLevel="0" collapsed="false">
      <c r="A843" s="0" t="n">
        <v>37</v>
      </c>
      <c r="B843" s="0" t="str">
        <f aca="false">" 5:34:28.832163"</f>
        <v> 5:34:28.832163</v>
      </c>
      <c r="C843" s="0" t="n">
        <v>-75</v>
      </c>
    </row>
    <row r="844" customFormat="false" ht="15" hidden="false" customHeight="false" outlineLevel="0" collapsed="false">
      <c r="A844" s="0" t="n">
        <v>38</v>
      </c>
      <c r="B844" s="0" t="str">
        <f aca="false">" 5:34:28.833191"</f>
        <v> 5:34:28.833191</v>
      </c>
      <c r="C844" s="0" t="n">
        <v>-73</v>
      </c>
    </row>
    <row r="845" customFormat="false" ht="15" hidden="false" customHeight="false" outlineLevel="0" collapsed="false">
      <c r="A845" s="0" t="n">
        <v>39</v>
      </c>
      <c r="B845" s="0" t="str">
        <f aca="false">" 5:34:28.834216"</f>
        <v> 5:34:28.834216</v>
      </c>
      <c r="C845" s="0" t="n">
        <v>-78</v>
      </c>
    </row>
    <row r="846" customFormat="false" ht="15" hidden="false" customHeight="false" outlineLevel="0" collapsed="false">
      <c r="A846" s="0" t="n">
        <v>37</v>
      </c>
      <c r="B846" s="0" t="str">
        <f aca="false">" 5:34:29.183729"</f>
        <v> 5:34:29.183729</v>
      </c>
      <c r="C846" s="0" t="n">
        <v>-75</v>
      </c>
    </row>
    <row r="847" customFormat="false" ht="15" hidden="false" customHeight="false" outlineLevel="0" collapsed="false">
      <c r="A847" s="0" t="n">
        <v>39</v>
      </c>
      <c r="B847" s="0" t="str">
        <f aca="false">" 5:34:29.185782"</f>
        <v> 5:34:29.185782</v>
      </c>
      <c r="C847" s="0" t="n">
        <v>-79</v>
      </c>
    </row>
    <row r="848" customFormat="false" ht="15" hidden="false" customHeight="false" outlineLevel="0" collapsed="false">
      <c r="A848" s="0" t="n">
        <v>37</v>
      </c>
      <c r="B848" s="0" t="str">
        <f aca="false">" 5:34:29.539885"</f>
        <v> 5:34:29.539885</v>
      </c>
      <c r="C848" s="0" t="n">
        <v>-75</v>
      </c>
    </row>
    <row r="849" customFormat="false" ht="15" hidden="false" customHeight="false" outlineLevel="0" collapsed="false">
      <c r="A849" s="0" t="n">
        <v>38</v>
      </c>
      <c r="B849" s="0" t="str">
        <f aca="false">" 5:34:29.540913"</f>
        <v> 5:34:29.540913</v>
      </c>
      <c r="C849" s="0" t="n">
        <v>-73</v>
      </c>
    </row>
    <row r="850" customFormat="false" ht="15" hidden="false" customHeight="false" outlineLevel="0" collapsed="false">
      <c r="A850" s="0" t="n">
        <v>39</v>
      </c>
      <c r="B850" s="0" t="str">
        <f aca="false">" 5:34:29.541939"</f>
        <v> 5:34:29.541939</v>
      </c>
      <c r="C850" s="0" t="n">
        <v>-79</v>
      </c>
    </row>
    <row r="851" customFormat="false" ht="15" hidden="false" customHeight="false" outlineLevel="0" collapsed="false">
      <c r="A851" s="0" t="n">
        <v>38</v>
      </c>
      <c r="B851" s="0" t="str">
        <f aca="false">" 5:34:29.892694"</f>
        <v> 5:34:29.892694</v>
      </c>
      <c r="C851" s="0" t="n">
        <v>-72</v>
      </c>
    </row>
    <row r="852" customFormat="false" ht="15" hidden="false" customHeight="false" outlineLevel="0" collapsed="false">
      <c r="A852" s="0" t="n">
        <v>37</v>
      </c>
      <c r="B852" s="0" t="str">
        <f aca="false">" 5:34:30.251685"</f>
        <v> 5:34:30.251685</v>
      </c>
      <c r="C852" s="0" t="n">
        <v>-75</v>
      </c>
    </row>
    <row r="853" customFormat="false" ht="15" hidden="false" customHeight="false" outlineLevel="0" collapsed="false">
      <c r="A853" s="0" t="n">
        <v>38</v>
      </c>
      <c r="B853" s="0" t="str">
        <f aca="false">" 5:34:30.252713"</f>
        <v> 5:34:30.252713</v>
      </c>
      <c r="C853" s="0" t="n">
        <v>-73</v>
      </c>
    </row>
    <row r="854" customFormat="false" ht="15" hidden="false" customHeight="false" outlineLevel="0" collapsed="false">
      <c r="A854" s="0" t="n">
        <v>39</v>
      </c>
      <c r="B854" s="0" t="str">
        <f aca="false">" 5:34:30.253739"</f>
        <v> 5:34:30.253739</v>
      </c>
      <c r="C854" s="0" t="n">
        <v>-78</v>
      </c>
    </row>
    <row r="855" customFormat="false" ht="15" hidden="false" customHeight="false" outlineLevel="0" collapsed="false">
      <c r="A855" s="0" t="n">
        <v>37</v>
      </c>
      <c r="B855" s="0" t="str">
        <f aca="false">" 5:34:30.609396"</f>
        <v> 5:34:30.609396</v>
      </c>
      <c r="C855" s="0" t="n">
        <v>-75</v>
      </c>
    </row>
    <row r="856" customFormat="false" ht="15" hidden="false" customHeight="false" outlineLevel="0" collapsed="false">
      <c r="A856" s="0" t="n">
        <v>38</v>
      </c>
      <c r="B856" s="0" t="str">
        <f aca="false">" 5:34:30.610424"</f>
        <v> 5:34:30.610424</v>
      </c>
      <c r="C856" s="0" t="n">
        <v>-72</v>
      </c>
    </row>
    <row r="857" customFormat="false" ht="15" hidden="false" customHeight="false" outlineLevel="0" collapsed="false">
      <c r="A857" s="0" t="n">
        <v>37</v>
      </c>
      <c r="B857" s="0" t="str">
        <f aca="false">" 5:34:30.963430"</f>
        <v> 5:34:30.963430</v>
      </c>
      <c r="C857" s="0" t="n">
        <v>-75</v>
      </c>
    </row>
    <row r="858" customFormat="false" ht="15" hidden="false" customHeight="false" outlineLevel="0" collapsed="false">
      <c r="A858" s="0" t="n">
        <v>38</v>
      </c>
      <c r="B858" s="0" t="str">
        <f aca="false">" 5:34:30.964458"</f>
        <v> 5:34:30.964458</v>
      </c>
      <c r="C858" s="0" t="n">
        <v>-73</v>
      </c>
    </row>
    <row r="859" customFormat="false" ht="15" hidden="false" customHeight="false" outlineLevel="0" collapsed="false">
      <c r="A859" s="0" t="n">
        <v>39</v>
      </c>
      <c r="B859" s="0" t="str">
        <f aca="false">" 5:34:30.965484"</f>
        <v> 5:34:30.965484</v>
      </c>
      <c r="C859" s="0" t="n">
        <v>-79</v>
      </c>
    </row>
    <row r="860" customFormat="false" ht="15" hidden="false" customHeight="false" outlineLevel="0" collapsed="false">
      <c r="A860" s="0" t="n">
        <v>37</v>
      </c>
      <c r="B860" s="0" t="str">
        <f aca="false">" 5:34:31.315975"</f>
        <v> 5:34:31.315975</v>
      </c>
      <c r="C860" s="0" t="n">
        <v>-75</v>
      </c>
    </row>
    <row r="861" customFormat="false" ht="15" hidden="false" customHeight="false" outlineLevel="0" collapsed="false">
      <c r="A861" s="0" t="n">
        <v>38</v>
      </c>
      <c r="B861" s="0" t="str">
        <f aca="false">" 5:34:31.317002"</f>
        <v> 5:34:31.317002</v>
      </c>
      <c r="C861" s="0" t="n">
        <v>-73</v>
      </c>
    </row>
    <row r="862" customFormat="false" ht="15" hidden="false" customHeight="false" outlineLevel="0" collapsed="false">
      <c r="A862" s="0" t="n">
        <v>39</v>
      </c>
      <c r="B862" s="0" t="str">
        <f aca="false">" 5:34:31.318028"</f>
        <v> 5:34:31.318028</v>
      </c>
      <c r="C862" s="0" t="n">
        <v>-79</v>
      </c>
    </row>
    <row r="863" customFormat="false" ht="15" hidden="false" customHeight="false" outlineLevel="0" collapsed="false">
      <c r="A863" s="0" t="n">
        <v>38</v>
      </c>
      <c r="B863" s="0" t="str">
        <f aca="false">" 5:34:31.671356"</f>
        <v> 5:34:31.671356</v>
      </c>
      <c r="C863" s="0" t="n">
        <v>-72</v>
      </c>
    </row>
    <row r="864" customFormat="false" ht="15" hidden="false" customHeight="false" outlineLevel="0" collapsed="false">
      <c r="A864" s="0" t="n">
        <v>37</v>
      </c>
      <c r="B864" s="0" t="str">
        <f aca="false">" 5:34:32.025940"</f>
        <v> 5:34:32.025940</v>
      </c>
      <c r="C864" s="0" t="n">
        <v>-76</v>
      </c>
    </row>
    <row r="865" customFormat="false" ht="15" hidden="false" customHeight="false" outlineLevel="0" collapsed="false">
      <c r="A865" s="0" t="n">
        <v>38</v>
      </c>
      <c r="B865" s="0" t="str">
        <f aca="false">" 5:34:32.026967"</f>
        <v> 5:34:32.026967</v>
      </c>
      <c r="C865" s="0" t="n">
        <v>-72</v>
      </c>
    </row>
    <row r="866" customFormat="false" ht="15" hidden="false" customHeight="false" outlineLevel="0" collapsed="false">
      <c r="A866" s="0" t="n">
        <v>39</v>
      </c>
      <c r="B866" s="0" t="str">
        <f aca="false">" 5:34:32.027993"</f>
        <v> 5:34:32.027993</v>
      </c>
      <c r="C866" s="0" t="n">
        <v>-79</v>
      </c>
    </row>
    <row r="867" customFormat="false" ht="15" hidden="false" customHeight="false" outlineLevel="0" collapsed="false">
      <c r="A867" s="0" t="n">
        <v>37</v>
      </c>
      <c r="B867" s="0" t="str">
        <f aca="false">" 5:34:32.384881"</f>
        <v> 5:34:32.384881</v>
      </c>
      <c r="C867" s="0" t="n">
        <v>-75</v>
      </c>
    </row>
    <row r="868" customFormat="false" ht="15" hidden="false" customHeight="false" outlineLevel="0" collapsed="false">
      <c r="A868" s="0" t="n">
        <v>38</v>
      </c>
      <c r="B868" s="0" t="str">
        <f aca="false">" 5:34:32.385908"</f>
        <v> 5:34:32.385908</v>
      </c>
      <c r="C868" s="0" t="n">
        <v>-73</v>
      </c>
    </row>
    <row r="869" customFormat="false" ht="15" hidden="false" customHeight="false" outlineLevel="0" collapsed="false">
      <c r="A869" s="0" t="n">
        <v>39</v>
      </c>
      <c r="B869" s="0" t="str">
        <f aca="false">" 5:34:32.386934"</f>
        <v> 5:34:32.386934</v>
      </c>
      <c r="C869" s="0" t="n">
        <v>-79</v>
      </c>
    </row>
    <row r="870" customFormat="false" ht="15" hidden="false" customHeight="false" outlineLevel="0" collapsed="false">
      <c r="A870" s="0" t="n">
        <v>38</v>
      </c>
      <c r="B870" s="0" t="str">
        <f aca="false">" 5:34:32.738213"</f>
        <v> 5:34:32.738213</v>
      </c>
      <c r="C870" s="0" t="n">
        <v>-73</v>
      </c>
    </row>
    <row r="871" customFormat="false" ht="15" hidden="false" customHeight="false" outlineLevel="0" collapsed="false">
      <c r="A871" s="0" t="n">
        <v>39</v>
      </c>
      <c r="B871" s="0" t="str">
        <f aca="false">" 5:34:32.739239"</f>
        <v> 5:34:32.739239</v>
      </c>
      <c r="C871" s="0" t="n">
        <v>-78</v>
      </c>
    </row>
    <row r="872" customFormat="false" ht="15" hidden="false" customHeight="false" outlineLevel="0" collapsed="false">
      <c r="A872" s="0" t="n">
        <v>37</v>
      </c>
      <c r="B872" s="0" t="str">
        <f aca="false">" 5:34:33.092773"</f>
        <v> 5:34:33.092773</v>
      </c>
      <c r="C872" s="0" t="n">
        <v>-75</v>
      </c>
    </row>
    <row r="873" customFormat="false" ht="15" hidden="false" customHeight="false" outlineLevel="0" collapsed="false">
      <c r="A873" s="0" t="n">
        <v>38</v>
      </c>
      <c r="B873" s="0" t="str">
        <f aca="false">" 5:34:33.093800"</f>
        <v> 5:34:33.093800</v>
      </c>
      <c r="C873" s="0" t="n">
        <v>-73</v>
      </c>
    </row>
    <row r="874" customFormat="false" ht="15" hidden="false" customHeight="false" outlineLevel="0" collapsed="false">
      <c r="A874" s="0" t="n">
        <v>39</v>
      </c>
      <c r="B874" s="0" t="str">
        <f aca="false">" 5:34:33.094826"</f>
        <v> 5:34:33.094826</v>
      </c>
      <c r="C874" s="0" t="n">
        <v>-79</v>
      </c>
    </row>
    <row r="875" customFormat="false" ht="15" hidden="false" customHeight="false" outlineLevel="0" collapsed="false">
      <c r="A875" s="0" t="n">
        <v>37</v>
      </c>
      <c r="B875" s="0" t="str">
        <f aca="false">" 5:34:33.446053"</f>
        <v> 5:34:33.446053</v>
      </c>
      <c r="C875" s="0" t="n">
        <v>-75</v>
      </c>
    </row>
    <row r="876" customFormat="false" ht="15" hidden="false" customHeight="false" outlineLevel="0" collapsed="false">
      <c r="A876" s="0" t="n">
        <v>38</v>
      </c>
      <c r="B876" s="0" t="str">
        <f aca="false">" 5:34:33.447081"</f>
        <v> 5:34:33.447081</v>
      </c>
      <c r="C876" s="0" t="n">
        <v>-72</v>
      </c>
    </row>
    <row r="877" customFormat="false" ht="15" hidden="false" customHeight="false" outlineLevel="0" collapsed="false">
      <c r="A877" s="0" t="n">
        <v>37</v>
      </c>
      <c r="B877" s="0" t="str">
        <f aca="false">" 5:34:33.800671"</f>
        <v> 5:34:33.800671</v>
      </c>
      <c r="C877" s="0" t="n">
        <v>-75</v>
      </c>
    </row>
    <row r="878" customFormat="false" ht="15" hidden="false" customHeight="false" outlineLevel="0" collapsed="false">
      <c r="A878" s="0" t="n">
        <v>38</v>
      </c>
      <c r="B878" s="0" t="str">
        <f aca="false">" 5:34:33.801699"</f>
        <v> 5:34:33.801699</v>
      </c>
      <c r="C878" s="0" t="n">
        <v>-73</v>
      </c>
    </row>
    <row r="879" customFormat="false" ht="15" hidden="false" customHeight="false" outlineLevel="0" collapsed="false">
      <c r="A879" s="0" t="n">
        <v>39</v>
      </c>
      <c r="B879" s="0" t="str">
        <f aca="false">" 5:34:33.802724"</f>
        <v> 5:34:33.802724</v>
      </c>
      <c r="C879" s="0" t="n">
        <v>-79</v>
      </c>
    </row>
    <row r="880" customFormat="false" ht="15" hidden="false" customHeight="false" outlineLevel="0" collapsed="false">
      <c r="A880" s="0" t="n">
        <v>37</v>
      </c>
      <c r="B880" s="0" t="str">
        <f aca="false">" 5:34:34.154777"</f>
        <v> 5:34:34.154777</v>
      </c>
      <c r="C880" s="0" t="n">
        <v>-75</v>
      </c>
    </row>
    <row r="881" customFormat="false" ht="15" hidden="false" customHeight="false" outlineLevel="0" collapsed="false">
      <c r="A881" s="0" t="n">
        <v>38</v>
      </c>
      <c r="B881" s="0" t="str">
        <f aca="false">" 5:34:34.155804"</f>
        <v> 5:34:34.155804</v>
      </c>
      <c r="C881" s="0" t="n">
        <v>-73</v>
      </c>
    </row>
    <row r="882" customFormat="false" ht="15" hidden="false" customHeight="false" outlineLevel="0" collapsed="false">
      <c r="A882" s="0" t="n">
        <v>39</v>
      </c>
      <c r="B882" s="0" t="str">
        <f aca="false">" 5:34:34.156830"</f>
        <v> 5:34:34.156830</v>
      </c>
      <c r="C882" s="0" t="n">
        <v>-79</v>
      </c>
    </row>
    <row r="883" customFormat="false" ht="15" hidden="false" customHeight="false" outlineLevel="0" collapsed="false">
      <c r="A883" s="0" t="n">
        <v>37</v>
      </c>
      <c r="B883" s="0" t="str">
        <f aca="false">" 5:34:34.514460"</f>
        <v> 5:34:34.514460</v>
      </c>
      <c r="C883" s="0" t="n">
        <v>-75</v>
      </c>
    </row>
    <row r="884" customFormat="false" ht="15" hidden="false" customHeight="false" outlineLevel="0" collapsed="false">
      <c r="A884" s="0" t="n">
        <v>38</v>
      </c>
      <c r="B884" s="0" t="str">
        <f aca="false">" 5:34:34.515487"</f>
        <v> 5:34:34.515487</v>
      </c>
      <c r="C884" s="0" t="n">
        <v>-73</v>
      </c>
    </row>
    <row r="885" customFormat="false" ht="15" hidden="false" customHeight="false" outlineLevel="0" collapsed="false">
      <c r="A885" s="0" t="n">
        <v>39</v>
      </c>
      <c r="B885" s="0" t="str">
        <f aca="false">" 5:34:34.516513"</f>
        <v> 5:34:34.516513</v>
      </c>
      <c r="C885" s="0" t="n">
        <v>-78</v>
      </c>
    </row>
    <row r="886" customFormat="false" ht="15" hidden="false" customHeight="false" outlineLevel="0" collapsed="false">
      <c r="A886" s="0" t="n">
        <v>37</v>
      </c>
      <c r="B886" s="0" t="str">
        <f aca="false">" 5:34:34.869572"</f>
        <v> 5:34:34.869572</v>
      </c>
      <c r="C886" s="0" t="n">
        <v>-75</v>
      </c>
    </row>
    <row r="887" customFormat="false" ht="15" hidden="false" customHeight="false" outlineLevel="0" collapsed="false">
      <c r="A887" s="0" t="n">
        <v>38</v>
      </c>
      <c r="B887" s="0" t="str">
        <f aca="false">" 5:34:34.870600"</f>
        <v> 5:34:34.870600</v>
      </c>
      <c r="C887" s="0" t="n">
        <v>-73</v>
      </c>
    </row>
    <row r="888" customFormat="false" ht="15" hidden="false" customHeight="false" outlineLevel="0" collapsed="false">
      <c r="A888" s="0" t="n">
        <v>39</v>
      </c>
      <c r="B888" s="0" t="str">
        <f aca="false">" 5:34:34.871626"</f>
        <v> 5:34:34.871626</v>
      </c>
      <c r="C888" s="0" t="n">
        <v>-79</v>
      </c>
    </row>
    <row r="889" customFormat="false" ht="15" hidden="false" customHeight="false" outlineLevel="0" collapsed="false">
      <c r="A889" s="0" t="n">
        <v>38</v>
      </c>
      <c r="B889" s="0" t="str">
        <f aca="false">" 5:34:35.230327"</f>
        <v> 5:34:35.230327</v>
      </c>
      <c r="C889" s="0" t="n">
        <v>-73</v>
      </c>
    </row>
    <row r="890" customFormat="false" ht="15" hidden="false" customHeight="false" outlineLevel="0" collapsed="false">
      <c r="A890" s="0" t="n">
        <v>37</v>
      </c>
      <c r="B890" s="0" t="str">
        <f aca="false">" 5:34:35.582132"</f>
        <v> 5:34:35.582132</v>
      </c>
      <c r="C890" s="0" t="n">
        <v>-75</v>
      </c>
    </row>
    <row r="891" customFormat="false" ht="15" hidden="false" customHeight="false" outlineLevel="0" collapsed="false">
      <c r="A891" s="0" t="n">
        <v>38</v>
      </c>
      <c r="B891" s="0" t="str">
        <f aca="false">" 5:34:35.583160"</f>
        <v> 5:34:35.583160</v>
      </c>
      <c r="C891" s="0" t="n">
        <v>-73</v>
      </c>
    </row>
    <row r="892" customFormat="false" ht="15" hidden="false" customHeight="false" outlineLevel="0" collapsed="false">
      <c r="A892" s="0" t="n">
        <v>39</v>
      </c>
      <c r="B892" s="0" t="str">
        <f aca="false">" 5:34:35.584186"</f>
        <v> 5:34:35.584186</v>
      </c>
      <c r="C892" s="0" t="n">
        <v>-79</v>
      </c>
    </row>
    <row r="893" customFormat="false" ht="15" hidden="false" customHeight="false" outlineLevel="0" collapsed="false">
      <c r="A893" s="0" t="n">
        <v>38</v>
      </c>
      <c r="B893" s="0" t="str">
        <f aca="false">" 5:34:35.937703"</f>
        <v> 5:34:35.937703</v>
      </c>
      <c r="C893" s="0" t="n">
        <v>-73</v>
      </c>
    </row>
    <row r="894" customFormat="false" ht="15" hidden="false" customHeight="false" outlineLevel="0" collapsed="false">
      <c r="A894" s="0" t="n">
        <v>39</v>
      </c>
      <c r="B894" s="0" t="str">
        <f aca="false">" 5:34:35.938729"</f>
        <v> 5:34:35.938729</v>
      </c>
      <c r="C894" s="0" t="n">
        <v>-79</v>
      </c>
    </row>
    <row r="895" customFormat="false" ht="15" hidden="false" customHeight="false" outlineLevel="0" collapsed="false">
      <c r="A895" s="0" t="n">
        <v>37</v>
      </c>
      <c r="B895" s="0" t="str">
        <f aca="false">" 5:34:36.296167"</f>
        <v> 5:34:36.296167</v>
      </c>
      <c r="C895" s="0" t="n">
        <v>-75</v>
      </c>
    </row>
    <row r="896" customFormat="false" ht="15" hidden="false" customHeight="false" outlineLevel="0" collapsed="false">
      <c r="A896" s="0" t="n">
        <v>38</v>
      </c>
      <c r="B896" s="0" t="str">
        <f aca="false">" 5:34:36.297195"</f>
        <v> 5:34:36.297195</v>
      </c>
      <c r="C896" s="0" t="n">
        <v>-73</v>
      </c>
    </row>
    <row r="897" customFormat="false" ht="15" hidden="false" customHeight="false" outlineLevel="0" collapsed="false">
      <c r="A897" s="0" t="n">
        <v>39</v>
      </c>
      <c r="B897" s="0" t="str">
        <f aca="false">" 5:34:36.298221"</f>
        <v> 5:34:36.298221</v>
      </c>
      <c r="C897" s="0" t="n">
        <v>-79</v>
      </c>
    </row>
    <row r="898" customFormat="false" ht="15" hidden="false" customHeight="false" outlineLevel="0" collapsed="false">
      <c r="A898" s="0" t="n">
        <v>38</v>
      </c>
      <c r="B898" s="0" t="str">
        <f aca="false">" 5:34:36.651055"</f>
        <v> 5:34:36.651055</v>
      </c>
      <c r="C898" s="0" t="n">
        <v>-73</v>
      </c>
    </row>
    <row r="899" customFormat="false" ht="15" hidden="false" customHeight="false" outlineLevel="0" collapsed="false">
      <c r="A899" s="0" t="n">
        <v>39</v>
      </c>
      <c r="B899" s="0" t="str">
        <f aca="false">" 5:34:36.652081"</f>
        <v> 5:34:36.652081</v>
      </c>
      <c r="C899" s="0" t="n">
        <v>-79</v>
      </c>
    </row>
    <row r="900" customFormat="false" ht="15" hidden="false" customHeight="false" outlineLevel="0" collapsed="false">
      <c r="A900" s="0" t="n">
        <v>37</v>
      </c>
      <c r="B900" s="0" t="str">
        <f aca="false">" 5:34:37.710772"</f>
        <v> 5:34:37.710772</v>
      </c>
      <c r="C900" s="0" t="n">
        <v>-75</v>
      </c>
    </row>
    <row r="901" customFormat="false" ht="15" hidden="false" customHeight="false" outlineLevel="0" collapsed="false">
      <c r="A901" s="0" t="n">
        <v>38</v>
      </c>
      <c r="B901" s="0" t="str">
        <f aca="false">" 5:34:37.711800"</f>
        <v> 5:34:37.711800</v>
      </c>
      <c r="C901" s="0" t="n">
        <v>-73</v>
      </c>
    </row>
    <row r="902" customFormat="false" ht="15" hidden="false" customHeight="false" outlineLevel="0" collapsed="false">
      <c r="A902" s="0" t="n">
        <v>39</v>
      </c>
      <c r="B902" s="0" t="str">
        <f aca="false">" 5:34:37.712826"</f>
        <v> 5:34:37.712826</v>
      </c>
      <c r="C902" s="0" t="n">
        <v>-79</v>
      </c>
    </row>
    <row r="903" customFormat="false" ht="15" hidden="false" customHeight="false" outlineLevel="0" collapsed="false">
      <c r="A903" s="0" t="n">
        <v>37</v>
      </c>
      <c r="B903" s="0" t="str">
        <f aca="false">" 5:34:38.420709"</f>
        <v> 5:34:38.420709</v>
      </c>
      <c r="C903" s="0" t="n">
        <v>-75</v>
      </c>
    </row>
    <row r="904" customFormat="false" ht="15" hidden="false" customHeight="false" outlineLevel="0" collapsed="false">
      <c r="A904" s="0" t="n">
        <v>38</v>
      </c>
      <c r="B904" s="0" t="str">
        <f aca="false">" 5:34:38.421737"</f>
        <v> 5:34:38.421737</v>
      </c>
      <c r="C904" s="0" t="n">
        <v>-73</v>
      </c>
    </row>
    <row r="905" customFormat="false" ht="15" hidden="false" customHeight="false" outlineLevel="0" collapsed="false">
      <c r="A905" s="0" t="n">
        <v>39</v>
      </c>
      <c r="B905" s="0" t="str">
        <f aca="false">" 5:34:38.422763"</f>
        <v> 5:34:38.422763</v>
      </c>
      <c r="C905" s="0" t="n">
        <v>-78</v>
      </c>
    </row>
    <row r="906" customFormat="false" ht="15" hidden="false" customHeight="false" outlineLevel="0" collapsed="false">
      <c r="A906" s="0" t="n">
        <v>37</v>
      </c>
      <c r="B906" s="0" t="str">
        <f aca="false">" 5:34:38.771416"</f>
        <v> 5:34:38.771416</v>
      </c>
      <c r="C906" s="0" t="n">
        <v>-75</v>
      </c>
    </row>
    <row r="907" customFormat="false" ht="15" hidden="false" customHeight="false" outlineLevel="0" collapsed="false">
      <c r="A907" s="0" t="n">
        <v>37</v>
      </c>
      <c r="B907" s="0" t="str">
        <f aca="false">" 5:34:39.125214"</f>
        <v> 5:34:39.125214</v>
      </c>
      <c r="C907" s="0" t="n">
        <v>-75</v>
      </c>
    </row>
    <row r="908" customFormat="false" ht="15" hidden="false" customHeight="false" outlineLevel="0" collapsed="false">
      <c r="A908" s="0" t="n">
        <v>38</v>
      </c>
      <c r="B908" s="0" t="str">
        <f aca="false">" 5:34:39.126242"</f>
        <v> 5:34:39.126242</v>
      </c>
      <c r="C908" s="0" t="n">
        <v>-73</v>
      </c>
    </row>
    <row r="909" customFormat="false" ht="15" hidden="false" customHeight="false" outlineLevel="0" collapsed="false">
      <c r="A909" s="0" t="n">
        <v>39</v>
      </c>
      <c r="B909" s="0" t="str">
        <f aca="false">" 5:34:39.127267"</f>
        <v> 5:34:39.127267</v>
      </c>
      <c r="C909" s="0" t="n">
        <v>-78</v>
      </c>
    </row>
    <row r="910" customFormat="false" ht="15" hidden="false" customHeight="false" outlineLevel="0" collapsed="false">
      <c r="A910" s="0" t="n">
        <v>37</v>
      </c>
      <c r="B910" s="0" t="str">
        <f aca="false">" 5:34:39.481632"</f>
        <v> 5:34:39.481632</v>
      </c>
      <c r="C910" s="0" t="n">
        <v>-75</v>
      </c>
    </row>
    <row r="911" customFormat="false" ht="15" hidden="false" customHeight="false" outlineLevel="0" collapsed="false">
      <c r="A911" s="0" t="n">
        <v>37</v>
      </c>
      <c r="B911" s="0" t="str">
        <f aca="false">" 5:34:39.833425"</f>
        <v> 5:34:39.833425</v>
      </c>
      <c r="C911" s="0" t="n">
        <v>-75</v>
      </c>
    </row>
    <row r="912" customFormat="false" ht="15" hidden="false" customHeight="false" outlineLevel="0" collapsed="false">
      <c r="A912" s="0" t="n">
        <v>38</v>
      </c>
      <c r="B912" s="0" t="str">
        <f aca="false">" 5:34:39.834453"</f>
        <v> 5:34:39.834453</v>
      </c>
      <c r="C912" s="0" t="n">
        <v>-73</v>
      </c>
    </row>
    <row r="913" customFormat="false" ht="15" hidden="false" customHeight="false" outlineLevel="0" collapsed="false">
      <c r="A913" s="0" t="n">
        <v>39</v>
      </c>
      <c r="B913" s="0" t="str">
        <f aca="false">" 5:34:39.835479"</f>
        <v> 5:34:39.835479</v>
      </c>
      <c r="C913" s="0" t="n">
        <v>-78</v>
      </c>
    </row>
    <row r="914" customFormat="false" ht="15" hidden="false" customHeight="false" outlineLevel="0" collapsed="false">
      <c r="A914" s="0" t="n">
        <v>37</v>
      </c>
      <c r="B914" s="0" t="str">
        <f aca="false">" 5:34:40.184662"</f>
        <v> 5:34:40.184662</v>
      </c>
      <c r="C914" s="0" t="n">
        <v>-75</v>
      </c>
    </row>
    <row r="915" customFormat="false" ht="15" hidden="false" customHeight="false" outlineLevel="0" collapsed="false">
      <c r="A915" s="0" t="n">
        <v>38</v>
      </c>
      <c r="B915" s="0" t="str">
        <f aca="false">" 5:34:40.185689"</f>
        <v> 5:34:40.185689</v>
      </c>
      <c r="C915" s="0" t="n">
        <v>-72</v>
      </c>
    </row>
    <row r="916" customFormat="false" ht="15" hidden="false" customHeight="false" outlineLevel="0" collapsed="false">
      <c r="A916" s="0" t="n">
        <v>38</v>
      </c>
      <c r="B916" s="0" t="str">
        <f aca="false">" 5:34:40.895086"</f>
        <v> 5:34:40.895086</v>
      </c>
      <c r="C916" s="0" t="n">
        <v>-69</v>
      </c>
    </row>
    <row r="917" customFormat="false" ht="15" hidden="false" customHeight="false" outlineLevel="0" collapsed="false">
      <c r="A917" s="0" t="n">
        <v>39</v>
      </c>
      <c r="B917" s="0" t="str">
        <f aca="false">" 5:34:41.251730"</f>
        <v> 5:34:41.251730</v>
      </c>
      <c r="C917" s="0" t="n">
        <v>-79</v>
      </c>
    </row>
    <row r="918" customFormat="false" ht="15" hidden="false" customHeight="false" outlineLevel="0" collapsed="false">
      <c r="A918" s="0" t="n">
        <v>37</v>
      </c>
      <c r="B918" s="0" t="str">
        <f aca="false">" 5:34:41.603745"</f>
        <v> 5:34:41.603745</v>
      </c>
      <c r="C918" s="0" t="n">
        <v>-75</v>
      </c>
    </row>
    <row r="919" customFormat="false" ht="15" hidden="false" customHeight="false" outlineLevel="0" collapsed="false">
      <c r="A919" s="0" t="n">
        <v>38</v>
      </c>
      <c r="B919" s="0" t="str">
        <f aca="false">" 5:34:41.604773"</f>
        <v> 5:34:41.604773</v>
      </c>
      <c r="C919" s="0" t="n">
        <v>-73</v>
      </c>
    </row>
    <row r="920" customFormat="false" ht="15" hidden="false" customHeight="false" outlineLevel="0" collapsed="false">
      <c r="A920" s="0" t="n">
        <v>39</v>
      </c>
      <c r="B920" s="0" t="str">
        <f aca="false">" 5:34:41.605799"</f>
        <v> 5:34:41.605799</v>
      </c>
      <c r="C920" s="0" t="n">
        <v>-79</v>
      </c>
    </row>
    <row r="921" customFormat="false" ht="15" hidden="false" customHeight="false" outlineLevel="0" collapsed="false">
      <c r="A921" s="0" t="n">
        <v>37</v>
      </c>
      <c r="B921" s="0" t="str">
        <f aca="false">" 5:34:41.958566"</f>
        <v> 5:34:41.958566</v>
      </c>
      <c r="C921" s="0" t="n">
        <v>-75</v>
      </c>
    </row>
    <row r="922" customFormat="false" ht="15" hidden="false" customHeight="false" outlineLevel="0" collapsed="false">
      <c r="A922" s="0" t="n">
        <v>38</v>
      </c>
      <c r="B922" s="0" t="str">
        <f aca="false">" 5:34:41.959593"</f>
        <v> 5:34:41.959593</v>
      </c>
      <c r="C922" s="0" t="n">
        <v>-73</v>
      </c>
    </row>
    <row r="923" customFormat="false" ht="15" hidden="false" customHeight="false" outlineLevel="0" collapsed="false">
      <c r="A923" s="0" t="n">
        <v>39</v>
      </c>
      <c r="B923" s="0" t="str">
        <f aca="false">" 5:34:41.960619"</f>
        <v> 5:34:41.960619</v>
      </c>
      <c r="C923" s="0" t="n">
        <v>-79</v>
      </c>
    </row>
    <row r="924" customFormat="false" ht="15" hidden="false" customHeight="false" outlineLevel="0" collapsed="false">
      <c r="A924" s="0" t="n">
        <v>37</v>
      </c>
      <c r="B924" s="0" t="str">
        <f aca="false">" 5:34:42.310376"</f>
        <v> 5:34:42.310376</v>
      </c>
      <c r="C924" s="0" t="n">
        <v>-75</v>
      </c>
    </row>
    <row r="925" customFormat="false" ht="15" hidden="false" customHeight="false" outlineLevel="0" collapsed="false">
      <c r="A925" s="0" t="n">
        <v>38</v>
      </c>
      <c r="B925" s="0" t="str">
        <f aca="false">" 5:34:42.311404"</f>
        <v> 5:34:42.311404</v>
      </c>
      <c r="C925" s="0" t="n">
        <v>-72</v>
      </c>
    </row>
    <row r="926" customFormat="false" ht="15" hidden="false" customHeight="false" outlineLevel="0" collapsed="false">
      <c r="A926" s="0" t="n">
        <v>37</v>
      </c>
      <c r="B926" s="0" t="str">
        <f aca="false">" 5:34:42.669586"</f>
        <v> 5:34:42.669586</v>
      </c>
      <c r="C926" s="0" t="n">
        <v>-76</v>
      </c>
    </row>
    <row r="927" customFormat="false" ht="15" hidden="false" customHeight="false" outlineLevel="0" collapsed="false">
      <c r="A927" s="0" t="n">
        <v>38</v>
      </c>
      <c r="B927" s="0" t="str">
        <f aca="false">" 5:34:42.670614"</f>
        <v> 5:34:42.670614</v>
      </c>
      <c r="C927" s="0" t="n">
        <v>-72</v>
      </c>
    </row>
    <row r="928" customFormat="false" ht="15" hidden="false" customHeight="false" outlineLevel="0" collapsed="false">
      <c r="A928" s="0" t="n">
        <v>39</v>
      </c>
      <c r="B928" s="0" t="str">
        <f aca="false">" 5:34:42.671639"</f>
        <v> 5:34:42.671639</v>
      </c>
      <c r="C928" s="0" t="n">
        <v>-79</v>
      </c>
    </row>
    <row r="929" customFormat="false" ht="15" hidden="false" customHeight="false" outlineLevel="0" collapsed="false">
      <c r="A929" s="0" t="n">
        <v>37</v>
      </c>
      <c r="B929" s="0" t="str">
        <f aca="false">" 5:34:43.022659"</f>
        <v> 5:34:43.022659</v>
      </c>
      <c r="C929" s="0" t="n">
        <v>-75</v>
      </c>
    </row>
    <row r="930" customFormat="false" ht="15" hidden="false" customHeight="false" outlineLevel="0" collapsed="false">
      <c r="A930" s="0" t="n">
        <v>38</v>
      </c>
      <c r="B930" s="0" t="str">
        <f aca="false">" 5:34:43.023687"</f>
        <v> 5:34:43.023687</v>
      </c>
      <c r="C930" s="0" t="n">
        <v>-73</v>
      </c>
    </row>
    <row r="931" customFormat="false" ht="15" hidden="false" customHeight="false" outlineLevel="0" collapsed="false">
      <c r="A931" s="0" t="n">
        <v>39</v>
      </c>
      <c r="B931" s="0" t="str">
        <f aca="false">" 5:34:43.024713"</f>
        <v> 5:34:43.024713</v>
      </c>
      <c r="C931" s="0" t="n">
        <v>-79</v>
      </c>
    </row>
    <row r="932" customFormat="false" ht="15" hidden="false" customHeight="false" outlineLevel="0" collapsed="false">
      <c r="A932" s="0" t="n">
        <v>38</v>
      </c>
      <c r="B932" s="0" t="str">
        <f aca="false">" 5:34:43.376024"</f>
        <v> 5:34:43.376024</v>
      </c>
      <c r="C932" s="0" t="n">
        <v>-73</v>
      </c>
    </row>
    <row r="933" customFormat="false" ht="15" hidden="false" customHeight="false" outlineLevel="0" collapsed="false">
      <c r="A933" s="0" t="n">
        <v>39</v>
      </c>
      <c r="B933" s="0" t="str">
        <f aca="false">" 5:34:43.377050"</f>
        <v> 5:34:43.377050</v>
      </c>
      <c r="C933" s="0" t="n">
        <v>-79</v>
      </c>
    </row>
    <row r="934" customFormat="false" ht="15" hidden="false" customHeight="false" outlineLevel="0" collapsed="false">
      <c r="A934" s="0" t="n">
        <v>37</v>
      </c>
      <c r="B934" s="0" t="str">
        <f aca="false">" 5:34:43.727332"</f>
        <v> 5:34:43.727332</v>
      </c>
      <c r="C934" s="0" t="n">
        <v>-75</v>
      </c>
    </row>
    <row r="935" customFormat="false" ht="15" hidden="false" customHeight="false" outlineLevel="0" collapsed="false">
      <c r="A935" s="0" t="n">
        <v>37</v>
      </c>
      <c r="B935" s="0" t="str">
        <f aca="false">" 5:34:44.080666"</f>
        <v> 5:34:44.080666</v>
      </c>
      <c r="C935" s="0" t="n">
        <v>-75</v>
      </c>
    </row>
    <row r="936" customFormat="false" ht="15" hidden="false" customHeight="false" outlineLevel="0" collapsed="false">
      <c r="A936" s="0" t="n">
        <v>38</v>
      </c>
      <c r="B936" s="0" t="str">
        <f aca="false">" 5:34:44.081694"</f>
        <v> 5:34:44.081694</v>
      </c>
      <c r="C936" s="0" t="n">
        <v>-73</v>
      </c>
    </row>
    <row r="937" customFormat="false" ht="15" hidden="false" customHeight="false" outlineLevel="0" collapsed="false">
      <c r="A937" s="0" t="n">
        <v>39</v>
      </c>
      <c r="B937" s="0" t="str">
        <f aca="false">" 5:34:44.082720"</f>
        <v> 5:34:44.082720</v>
      </c>
      <c r="C937" s="0" t="n">
        <v>-79</v>
      </c>
    </row>
    <row r="938" customFormat="false" ht="15" hidden="false" customHeight="false" outlineLevel="0" collapsed="false">
      <c r="A938" s="0" t="n">
        <v>39</v>
      </c>
      <c r="B938" s="0" t="str">
        <f aca="false">" 5:34:44.441701"</f>
        <v> 5:34:44.441701</v>
      </c>
      <c r="C938" s="0" t="n">
        <v>-79</v>
      </c>
    </row>
    <row r="939" customFormat="false" ht="15" hidden="false" customHeight="false" outlineLevel="0" collapsed="false">
      <c r="A939" s="0" t="n">
        <v>38</v>
      </c>
      <c r="B939" s="0" t="str">
        <f aca="false">" 5:34:44.799594"</f>
        <v> 5:34:44.799594</v>
      </c>
      <c r="C939" s="0" t="n">
        <v>-73</v>
      </c>
    </row>
    <row r="940" customFormat="false" ht="15" hidden="false" customHeight="false" outlineLevel="0" collapsed="false">
      <c r="A940" s="0" t="n">
        <v>39</v>
      </c>
      <c r="B940" s="0" t="str">
        <f aca="false">" 5:34:44.800620"</f>
        <v> 5:34:44.800620</v>
      </c>
      <c r="C940" s="0" t="n">
        <v>-79</v>
      </c>
    </row>
    <row r="941" customFormat="false" ht="15" hidden="false" customHeight="false" outlineLevel="0" collapsed="false">
      <c r="A941" s="0" t="n">
        <v>38</v>
      </c>
      <c r="B941" s="0" t="str">
        <f aca="false">" 5:34:45.158529"</f>
        <v> 5:34:45.158529</v>
      </c>
      <c r="C941" s="0" t="n">
        <v>-72</v>
      </c>
    </row>
    <row r="942" customFormat="false" ht="15" hidden="false" customHeight="false" outlineLevel="0" collapsed="false">
      <c r="A942" s="0" t="n">
        <v>39</v>
      </c>
      <c r="B942" s="0" t="str">
        <f aca="false">" 5:34:45.159555"</f>
        <v> 5:34:45.159555</v>
      </c>
      <c r="C942" s="0" t="n">
        <v>-78</v>
      </c>
    </row>
    <row r="943" customFormat="false" ht="15" hidden="false" customHeight="false" outlineLevel="0" collapsed="false">
      <c r="A943" s="0" t="n">
        <v>37</v>
      </c>
      <c r="B943" s="0" t="str">
        <f aca="false">" 5:34:45.517233"</f>
        <v> 5:34:45.517233</v>
      </c>
      <c r="C943" s="0" t="n">
        <v>-75</v>
      </c>
    </row>
    <row r="944" customFormat="false" ht="15" hidden="false" customHeight="false" outlineLevel="0" collapsed="false">
      <c r="A944" s="0" t="n">
        <v>38</v>
      </c>
      <c r="B944" s="0" t="str">
        <f aca="false">" 5:34:45.518260"</f>
        <v> 5:34:45.518260</v>
      </c>
      <c r="C944" s="0" t="n">
        <v>-73</v>
      </c>
    </row>
    <row r="945" customFormat="false" ht="15" hidden="false" customHeight="false" outlineLevel="0" collapsed="false">
      <c r="A945" s="0" t="n">
        <v>38</v>
      </c>
      <c r="B945" s="0" t="str">
        <f aca="false">" 5:34:45.518779"</f>
        <v> 5:34:45.518779</v>
      </c>
      <c r="C945" s="0" t="n">
        <v>-49</v>
      </c>
    </row>
    <row r="946" customFormat="false" ht="15" hidden="false" customHeight="false" outlineLevel="0" collapsed="false">
      <c r="A946" s="0" t="n">
        <v>38</v>
      </c>
      <c r="B946" s="0" t="str">
        <f aca="false">" 5:34:45.519105"</f>
        <v> 5:34:45.519105</v>
      </c>
      <c r="C946" s="0" t="n">
        <v>-73</v>
      </c>
    </row>
    <row r="947" customFormat="false" ht="15" hidden="false" customHeight="false" outlineLevel="0" collapsed="false">
      <c r="A947" s="0" t="n">
        <v>37</v>
      </c>
      <c r="B947" s="0" t="str">
        <f aca="false">" 5:34:45.868533"</f>
        <v> 5:34:45.868533</v>
      </c>
      <c r="C947" s="0" t="n">
        <v>-75</v>
      </c>
    </row>
    <row r="948" customFormat="false" ht="15" hidden="false" customHeight="false" outlineLevel="0" collapsed="false">
      <c r="A948" s="0" t="n">
        <v>38</v>
      </c>
      <c r="B948" s="0" t="str">
        <f aca="false">" 5:34:45.869561"</f>
        <v> 5:34:45.869561</v>
      </c>
      <c r="C948" s="0" t="n">
        <v>-73</v>
      </c>
    </row>
    <row r="949" customFormat="false" ht="15" hidden="false" customHeight="false" outlineLevel="0" collapsed="false">
      <c r="A949" s="0" t="n">
        <v>37</v>
      </c>
      <c r="B949" s="0" t="str">
        <f aca="false">" 5:34:46.218567"</f>
        <v> 5:34:46.218567</v>
      </c>
      <c r="C949" s="0" t="n">
        <v>-75</v>
      </c>
    </row>
    <row r="950" customFormat="false" ht="15" hidden="false" customHeight="false" outlineLevel="0" collapsed="false">
      <c r="A950" s="0" t="n">
        <v>38</v>
      </c>
      <c r="B950" s="0" t="str">
        <f aca="false">" 5:34:46.219595"</f>
        <v> 5:34:46.219595</v>
      </c>
      <c r="C950" s="0" t="n">
        <v>-73</v>
      </c>
    </row>
    <row r="951" customFormat="false" ht="15" hidden="false" customHeight="false" outlineLevel="0" collapsed="false">
      <c r="A951" s="0" t="n">
        <v>39</v>
      </c>
      <c r="B951" s="0" t="str">
        <f aca="false">" 5:34:46.220621"</f>
        <v> 5:34:46.220621</v>
      </c>
      <c r="C951" s="0" t="n">
        <v>-79</v>
      </c>
    </row>
    <row r="952" customFormat="false" ht="15" hidden="false" customHeight="false" outlineLevel="0" collapsed="false">
      <c r="A952" s="0" t="n">
        <v>37</v>
      </c>
      <c r="B952" s="0" t="str">
        <f aca="false">" 5:34:46.573952"</f>
        <v> 5:34:46.573952</v>
      </c>
      <c r="C952" s="0" t="n">
        <v>-75</v>
      </c>
    </row>
    <row r="953" customFormat="false" ht="15" hidden="false" customHeight="false" outlineLevel="0" collapsed="false">
      <c r="A953" s="0" t="n">
        <v>38</v>
      </c>
      <c r="B953" s="0" t="str">
        <f aca="false">" 5:34:46.574980"</f>
        <v> 5:34:46.574980</v>
      </c>
      <c r="C953" s="0" t="n">
        <v>-73</v>
      </c>
    </row>
    <row r="954" customFormat="false" ht="15" hidden="false" customHeight="false" outlineLevel="0" collapsed="false">
      <c r="A954" s="0" t="n">
        <v>39</v>
      </c>
      <c r="B954" s="0" t="str">
        <f aca="false">" 5:34:46.576006"</f>
        <v> 5:34:46.576006</v>
      </c>
      <c r="C954" s="0" t="n">
        <v>-78</v>
      </c>
    </row>
    <row r="955" customFormat="false" ht="15" hidden="false" customHeight="false" outlineLevel="0" collapsed="false">
      <c r="A955" s="0" t="n">
        <v>37</v>
      </c>
      <c r="B955" s="0" t="str">
        <f aca="false">" 5:34:47.287531"</f>
        <v> 5:34:47.287531</v>
      </c>
      <c r="C955" s="0" t="n">
        <v>-76</v>
      </c>
    </row>
    <row r="956" customFormat="false" ht="15" hidden="false" customHeight="false" outlineLevel="0" collapsed="false">
      <c r="A956" s="0" t="n">
        <v>39</v>
      </c>
      <c r="B956" s="0" t="str">
        <f aca="false">" 5:34:47.289585"</f>
        <v> 5:34:47.289585</v>
      </c>
      <c r="C956" s="0" t="n">
        <v>-78</v>
      </c>
    </row>
    <row r="957" customFormat="false" ht="15" hidden="false" customHeight="false" outlineLevel="0" collapsed="false">
      <c r="A957" s="0" t="n">
        <v>37</v>
      </c>
      <c r="B957" s="0" t="str">
        <f aca="false">" 5:34:47.639333"</f>
        <v> 5:34:47.639333</v>
      </c>
      <c r="C957" s="0" t="n">
        <v>-75</v>
      </c>
    </row>
    <row r="958" customFormat="false" ht="15" hidden="false" customHeight="false" outlineLevel="0" collapsed="false">
      <c r="A958" s="0" t="n">
        <v>38</v>
      </c>
      <c r="B958" s="0" t="str">
        <f aca="false">" 5:34:47.640360"</f>
        <v> 5:34:47.640360</v>
      </c>
      <c r="C958" s="0" t="n">
        <v>-73</v>
      </c>
    </row>
    <row r="959" customFormat="false" ht="15" hidden="false" customHeight="false" outlineLevel="0" collapsed="false">
      <c r="A959" s="0" t="n">
        <v>39</v>
      </c>
      <c r="B959" s="0" t="str">
        <f aca="false">" 5:34:47.641386"</f>
        <v> 5:34:47.641386</v>
      </c>
      <c r="C959" s="0" t="n">
        <v>-78</v>
      </c>
    </row>
    <row r="960" customFormat="false" ht="15" hidden="false" customHeight="false" outlineLevel="0" collapsed="false">
      <c r="A960" s="0" t="n">
        <v>38</v>
      </c>
      <c r="B960" s="0" t="str">
        <f aca="false">" 5:34:47.999069"</f>
        <v> 5:34:47.999069</v>
      </c>
      <c r="C960" s="0" t="n">
        <v>-72</v>
      </c>
    </row>
    <row r="961" customFormat="false" ht="15" hidden="false" customHeight="false" outlineLevel="0" collapsed="false">
      <c r="A961" s="0" t="n">
        <v>39</v>
      </c>
      <c r="B961" s="0" t="str">
        <f aca="false">" 5:34:48.000095"</f>
        <v> 5:34:48.000095</v>
      </c>
      <c r="C961" s="0" t="n">
        <v>-79</v>
      </c>
    </row>
    <row r="962" customFormat="false" ht="15" hidden="false" customHeight="false" outlineLevel="0" collapsed="false">
      <c r="A962" s="0" t="n">
        <v>37</v>
      </c>
      <c r="B962" s="0" t="str">
        <f aca="false">" 5:34:48.348281"</f>
        <v> 5:34:48.348281</v>
      </c>
      <c r="C962" s="0" t="n">
        <v>-75</v>
      </c>
    </row>
    <row r="963" customFormat="false" ht="15" hidden="false" customHeight="false" outlineLevel="0" collapsed="false">
      <c r="A963" s="0" t="n">
        <v>38</v>
      </c>
      <c r="B963" s="0" t="str">
        <f aca="false">" 5:34:48.349309"</f>
        <v> 5:34:48.349309</v>
      </c>
      <c r="C963" s="0" t="n">
        <v>-73</v>
      </c>
    </row>
    <row r="964" customFormat="false" ht="15" hidden="false" customHeight="false" outlineLevel="0" collapsed="false">
      <c r="A964" s="0" t="n">
        <v>39</v>
      </c>
      <c r="B964" s="0" t="str">
        <f aca="false">" 5:34:48.350335"</f>
        <v> 5:34:48.350335</v>
      </c>
      <c r="C964" s="0" t="n">
        <v>-79</v>
      </c>
    </row>
    <row r="965" customFormat="false" ht="15" hidden="false" customHeight="false" outlineLevel="0" collapsed="false">
      <c r="A965" s="0" t="n">
        <v>37</v>
      </c>
      <c r="B965" s="0" t="str">
        <f aca="false">" 5:34:48.704683"</f>
        <v> 5:34:48.704683</v>
      </c>
      <c r="C965" s="0" t="n">
        <v>-75</v>
      </c>
    </row>
    <row r="966" customFormat="false" ht="15" hidden="false" customHeight="false" outlineLevel="0" collapsed="false">
      <c r="A966" s="0" t="n">
        <v>38</v>
      </c>
      <c r="B966" s="0" t="str">
        <f aca="false">" 5:34:48.705710"</f>
        <v> 5:34:48.705710</v>
      </c>
      <c r="C966" s="0" t="n">
        <v>-73</v>
      </c>
    </row>
    <row r="967" customFormat="false" ht="15" hidden="false" customHeight="false" outlineLevel="0" collapsed="false">
      <c r="A967" s="0" t="n">
        <v>39</v>
      </c>
      <c r="B967" s="0" t="str">
        <f aca="false">" 5:34:48.706736"</f>
        <v> 5:34:48.706736</v>
      </c>
      <c r="C967" s="0" t="n">
        <v>-78</v>
      </c>
    </row>
    <row r="968" customFormat="false" ht="15" hidden="false" customHeight="false" outlineLevel="0" collapsed="false">
      <c r="A968" s="0" t="n">
        <v>37</v>
      </c>
      <c r="B968" s="0" t="str">
        <f aca="false">" 5:34:49.057273"</f>
        <v> 5:34:49.057273</v>
      </c>
      <c r="C968" s="0" t="n">
        <v>-75</v>
      </c>
    </row>
    <row r="969" customFormat="false" ht="15" hidden="false" customHeight="false" outlineLevel="0" collapsed="false">
      <c r="A969" s="0" t="n">
        <v>38</v>
      </c>
      <c r="B969" s="0" t="str">
        <f aca="false">" 5:34:49.058301"</f>
        <v> 5:34:49.058301</v>
      </c>
      <c r="C969" s="0" t="n">
        <v>-73</v>
      </c>
    </row>
    <row r="970" customFormat="false" ht="15" hidden="false" customHeight="false" outlineLevel="0" collapsed="false">
      <c r="A970" s="0" t="n">
        <v>37</v>
      </c>
      <c r="B970" s="0" t="str">
        <f aca="false">" 5:34:49.411056"</f>
        <v> 5:34:49.411056</v>
      </c>
      <c r="C970" s="0" t="n">
        <v>-75</v>
      </c>
    </row>
    <row r="971" customFormat="false" ht="15" hidden="false" customHeight="false" outlineLevel="0" collapsed="false">
      <c r="A971" s="0" t="n">
        <v>38</v>
      </c>
      <c r="B971" s="0" t="str">
        <f aca="false">" 5:34:49.412084"</f>
        <v> 5:34:49.412084</v>
      </c>
      <c r="C971" s="0" t="n">
        <v>-73</v>
      </c>
    </row>
    <row r="972" customFormat="false" ht="15" hidden="false" customHeight="false" outlineLevel="0" collapsed="false">
      <c r="A972" s="0" t="n">
        <v>39</v>
      </c>
      <c r="B972" s="0" t="str">
        <f aca="false">" 5:34:49.413109"</f>
        <v> 5:34:49.413109</v>
      </c>
      <c r="C972" s="0" t="n">
        <v>-78</v>
      </c>
    </row>
    <row r="973" customFormat="false" ht="15" hidden="false" customHeight="false" outlineLevel="0" collapsed="false">
      <c r="A973" s="0" t="n">
        <v>37</v>
      </c>
      <c r="B973" s="0" t="str">
        <f aca="false">" 5:34:49.766157"</f>
        <v> 5:34:49.766157</v>
      </c>
      <c r="C973" s="0" t="n">
        <v>-75</v>
      </c>
    </row>
    <row r="974" customFormat="false" ht="15" hidden="false" customHeight="false" outlineLevel="0" collapsed="false">
      <c r="A974" s="0" t="n">
        <v>38</v>
      </c>
      <c r="B974" s="0" t="str">
        <f aca="false">" 5:34:49.767185"</f>
        <v> 5:34:49.767185</v>
      </c>
      <c r="C974" s="0" t="n">
        <v>-73</v>
      </c>
    </row>
    <row r="975" customFormat="false" ht="15" hidden="false" customHeight="false" outlineLevel="0" collapsed="false">
      <c r="A975" s="0" t="n">
        <v>39</v>
      </c>
      <c r="B975" s="0" t="str">
        <f aca="false">" 5:34:49.768211"</f>
        <v> 5:34:49.768211</v>
      </c>
      <c r="C975" s="0" t="n">
        <v>-78</v>
      </c>
    </row>
    <row r="976" customFormat="false" ht="15" hidden="false" customHeight="false" outlineLevel="0" collapsed="false">
      <c r="A976" s="0" t="n">
        <v>37</v>
      </c>
      <c r="B976" s="0" t="str">
        <f aca="false">" 5:34:50.116858"</f>
        <v> 5:34:50.116858</v>
      </c>
      <c r="C976" s="0" t="n">
        <v>-75</v>
      </c>
    </row>
    <row r="977" customFormat="false" ht="15" hidden="false" customHeight="false" outlineLevel="0" collapsed="false">
      <c r="A977" s="0" t="n">
        <v>38</v>
      </c>
      <c r="B977" s="0" t="str">
        <f aca="false">" 5:34:50.117886"</f>
        <v> 5:34:50.117886</v>
      </c>
      <c r="C977" s="0" t="n">
        <v>-73</v>
      </c>
    </row>
    <row r="978" customFormat="false" ht="15" hidden="false" customHeight="false" outlineLevel="0" collapsed="false">
      <c r="A978" s="0" t="n">
        <v>39</v>
      </c>
      <c r="B978" s="0" t="str">
        <f aca="false">" 5:34:50.118912"</f>
        <v> 5:34:50.118912</v>
      </c>
      <c r="C978" s="0" t="n">
        <v>-78</v>
      </c>
    </row>
    <row r="979" customFormat="false" ht="15" hidden="false" customHeight="false" outlineLevel="0" collapsed="false">
      <c r="A979" s="0" t="n">
        <v>37</v>
      </c>
      <c r="B979" s="0" t="str">
        <f aca="false">" 5:34:50.474498"</f>
        <v> 5:34:50.474498</v>
      </c>
      <c r="C979" s="0" t="n">
        <v>-75</v>
      </c>
    </row>
    <row r="980" customFormat="false" ht="15" hidden="false" customHeight="false" outlineLevel="0" collapsed="false">
      <c r="A980" s="0" t="n">
        <v>38</v>
      </c>
      <c r="B980" s="0" t="str">
        <f aca="false">" 5:34:50.475526"</f>
        <v> 5:34:50.475526</v>
      </c>
      <c r="C980" s="0" t="n">
        <v>-73</v>
      </c>
    </row>
    <row r="981" customFormat="false" ht="15" hidden="false" customHeight="false" outlineLevel="0" collapsed="false">
      <c r="A981" s="0" t="n">
        <v>39</v>
      </c>
      <c r="B981" s="0" t="str">
        <f aca="false">" 5:34:50.476551"</f>
        <v> 5:34:50.476551</v>
      </c>
      <c r="C981" s="0" t="n">
        <v>-78</v>
      </c>
    </row>
    <row r="982" customFormat="false" ht="15" hidden="false" customHeight="false" outlineLevel="0" collapsed="false">
      <c r="A982" s="0" t="n">
        <v>37</v>
      </c>
      <c r="B982" s="0" t="str">
        <f aca="false">" 5:34:50.827536"</f>
        <v> 5:34:50.827536</v>
      </c>
      <c r="C982" s="0" t="n">
        <v>-75</v>
      </c>
    </row>
    <row r="983" customFormat="false" ht="15" hidden="false" customHeight="false" outlineLevel="0" collapsed="false">
      <c r="A983" s="0" t="n">
        <v>38</v>
      </c>
      <c r="B983" s="0" t="str">
        <f aca="false">" 5:34:50.828564"</f>
        <v> 5:34:50.828564</v>
      </c>
      <c r="C983" s="0" t="n">
        <v>-73</v>
      </c>
    </row>
    <row r="984" customFormat="false" ht="15" hidden="false" customHeight="false" outlineLevel="0" collapsed="false">
      <c r="A984" s="0" t="n">
        <v>39</v>
      </c>
      <c r="B984" s="0" t="str">
        <f aca="false">" 5:34:50.829590"</f>
        <v> 5:34:50.829590</v>
      </c>
      <c r="C984" s="0" t="n">
        <v>-78</v>
      </c>
    </row>
    <row r="985" customFormat="false" ht="15" hidden="false" customHeight="false" outlineLevel="0" collapsed="false">
      <c r="A985" s="0" t="n">
        <v>37</v>
      </c>
      <c r="B985" s="0" t="str">
        <f aca="false">" 5:34:51.177711"</f>
        <v> 5:34:51.177711</v>
      </c>
      <c r="C985" s="0" t="n">
        <v>-75</v>
      </c>
    </row>
    <row r="986" customFormat="false" ht="15" hidden="false" customHeight="false" outlineLevel="0" collapsed="false">
      <c r="A986" s="0" t="n">
        <v>38</v>
      </c>
      <c r="B986" s="0" t="str">
        <f aca="false">" 5:34:51.178739"</f>
        <v> 5:34:51.178739</v>
      </c>
      <c r="C986" s="0" t="n">
        <v>-73</v>
      </c>
    </row>
    <row r="987" customFormat="false" ht="15" hidden="false" customHeight="false" outlineLevel="0" collapsed="false">
      <c r="A987" s="0" t="n">
        <v>39</v>
      </c>
      <c r="B987" s="0" t="str">
        <f aca="false">" 5:34:51.179765"</f>
        <v> 5:34:51.179765</v>
      </c>
      <c r="C987" s="0" t="n">
        <v>-79</v>
      </c>
    </row>
    <row r="988" customFormat="false" ht="15" hidden="false" customHeight="false" outlineLevel="0" collapsed="false">
      <c r="A988" s="0" t="n">
        <v>37</v>
      </c>
      <c r="B988" s="0" t="str">
        <f aca="false">" 5:34:51.532524"</f>
        <v> 5:34:51.532524</v>
      </c>
      <c r="C988" s="0" t="n">
        <v>-75</v>
      </c>
    </row>
    <row r="989" customFormat="false" ht="15" hidden="false" customHeight="false" outlineLevel="0" collapsed="false">
      <c r="A989" s="0" t="n">
        <v>38</v>
      </c>
      <c r="B989" s="0" t="str">
        <f aca="false">" 5:34:51.533552"</f>
        <v> 5:34:51.533552</v>
      </c>
      <c r="C989" s="0" t="n">
        <v>-72</v>
      </c>
    </row>
    <row r="990" customFormat="false" ht="15" hidden="false" customHeight="false" outlineLevel="0" collapsed="false">
      <c r="A990" s="0" t="n">
        <v>39</v>
      </c>
      <c r="B990" s="0" t="str">
        <f aca="false">" 5:34:51.534577"</f>
        <v> 5:34:51.534577</v>
      </c>
      <c r="C990" s="0" t="n">
        <v>-78</v>
      </c>
    </row>
    <row r="991" customFormat="false" ht="15" hidden="false" customHeight="false" outlineLevel="0" collapsed="false">
      <c r="A991" s="0" t="n">
        <v>37</v>
      </c>
      <c r="B991" s="0" t="str">
        <f aca="false">" 5:34:51.883213"</f>
        <v> 5:34:51.883213</v>
      </c>
      <c r="C991" s="0" t="n">
        <v>-75</v>
      </c>
    </row>
    <row r="992" customFormat="false" ht="15" hidden="false" customHeight="false" outlineLevel="0" collapsed="false">
      <c r="A992" s="0" t="n">
        <v>38</v>
      </c>
      <c r="B992" s="0" t="str">
        <f aca="false">" 5:34:51.884241"</f>
        <v> 5:34:51.884241</v>
      </c>
      <c r="C992" s="0" t="n">
        <v>-72</v>
      </c>
    </row>
    <row r="993" customFormat="false" ht="15" hidden="false" customHeight="false" outlineLevel="0" collapsed="false">
      <c r="A993" s="0" t="n">
        <v>39</v>
      </c>
      <c r="B993" s="0" t="str">
        <f aca="false">" 5:34:51.885266"</f>
        <v> 5:34:51.885266</v>
      </c>
      <c r="C993" s="0" t="n">
        <v>-79</v>
      </c>
    </row>
    <row r="994" customFormat="false" ht="15" hidden="false" customHeight="false" outlineLevel="0" collapsed="false">
      <c r="A994" s="0" t="n">
        <v>37</v>
      </c>
      <c r="B994" s="0" t="str">
        <f aca="false">" 5:34:52.234189"</f>
        <v> 5:34:52.234189</v>
      </c>
      <c r="C994" s="0" t="n">
        <v>-75</v>
      </c>
    </row>
    <row r="995" customFormat="false" ht="15" hidden="false" customHeight="false" outlineLevel="0" collapsed="false">
      <c r="A995" s="0" t="n">
        <v>38</v>
      </c>
      <c r="B995" s="0" t="str">
        <f aca="false">" 5:34:52.235217"</f>
        <v> 5:34:52.235217</v>
      </c>
      <c r="C995" s="0" t="n">
        <v>-70</v>
      </c>
    </row>
    <row r="996" customFormat="false" ht="15" hidden="false" customHeight="false" outlineLevel="0" collapsed="false">
      <c r="A996" s="0" t="n">
        <v>39</v>
      </c>
      <c r="B996" s="0" t="str">
        <f aca="false">" 5:34:52.236243"</f>
        <v> 5:34:52.236243</v>
      </c>
      <c r="C996" s="0" t="n">
        <v>-79</v>
      </c>
    </row>
    <row r="997" customFormat="false" ht="15" hidden="false" customHeight="false" outlineLevel="0" collapsed="false">
      <c r="A997" s="0" t="n">
        <v>37</v>
      </c>
      <c r="B997" s="0" t="str">
        <f aca="false">" 5:34:52.586740"</f>
        <v> 5:34:52.586740</v>
      </c>
      <c r="C997" s="0" t="n">
        <v>-75</v>
      </c>
    </row>
    <row r="998" customFormat="false" ht="15" hidden="false" customHeight="false" outlineLevel="0" collapsed="false">
      <c r="A998" s="0" t="n">
        <v>38</v>
      </c>
      <c r="B998" s="0" t="str">
        <f aca="false">" 5:34:52.587768"</f>
        <v> 5:34:52.587768</v>
      </c>
      <c r="C998" s="0" t="n">
        <v>-73</v>
      </c>
    </row>
    <row r="999" customFormat="false" ht="15" hidden="false" customHeight="false" outlineLevel="0" collapsed="false">
      <c r="A999" s="0" t="n">
        <v>39</v>
      </c>
      <c r="B999" s="0" t="str">
        <f aca="false">" 5:34:52.588794"</f>
        <v> 5:34:52.588794</v>
      </c>
      <c r="C999" s="0" t="n">
        <v>-78</v>
      </c>
    </row>
    <row r="1000" customFormat="false" ht="15" hidden="false" customHeight="false" outlineLevel="0" collapsed="false">
      <c r="A1000" s="0" t="n">
        <v>37</v>
      </c>
      <c r="B1000" s="0" t="str">
        <f aca="false">" 5:34:52.946146"</f>
        <v> 5:34:52.946146</v>
      </c>
      <c r="C1000" s="0" t="n">
        <v>-75</v>
      </c>
    </row>
    <row r="1001" customFormat="false" ht="15" hidden="false" customHeight="false" outlineLevel="0" collapsed="false">
      <c r="A1001" s="0" t="n">
        <v>38</v>
      </c>
      <c r="B1001" s="0" t="str">
        <f aca="false">" 5:34:52.947174"</f>
        <v> 5:34:52.947174</v>
      </c>
      <c r="C1001" s="0" t="n">
        <v>-73</v>
      </c>
    </row>
    <row r="1002" customFormat="false" ht="15" hidden="false" customHeight="false" outlineLevel="0" collapsed="false">
      <c r="A1002" s="0" t="n">
        <v>39</v>
      </c>
      <c r="B1002" s="0" t="str">
        <f aca="false">" 5:34:52.948200"</f>
        <v> 5:34:52.948200</v>
      </c>
      <c r="C1002" s="0" t="n">
        <v>-79</v>
      </c>
    </row>
    <row r="1003" customFormat="false" ht="15" hidden="false" customHeight="false" outlineLevel="0" collapsed="false">
      <c r="A1003" s="0" t="n">
        <v>39</v>
      </c>
      <c r="B1003" s="0" t="str">
        <f aca="false">" 5:34:53.303791"</f>
        <v> 5:34:53.303791</v>
      </c>
      <c r="C1003" s="0" t="n">
        <v>-79</v>
      </c>
    </row>
    <row r="1004" customFormat="false" ht="15" hidden="false" customHeight="false" outlineLevel="0" collapsed="false">
      <c r="A1004" s="0" t="n">
        <v>37</v>
      </c>
      <c r="B1004" s="0" t="str">
        <f aca="false">" 5:34:53.660684"</f>
        <v> 5:34:53.660684</v>
      </c>
      <c r="C1004" s="0" t="n">
        <v>-76</v>
      </c>
    </row>
    <row r="1005" customFormat="false" ht="15" hidden="false" customHeight="false" outlineLevel="0" collapsed="false">
      <c r="A1005" s="0" t="n">
        <v>38</v>
      </c>
      <c r="B1005" s="0" t="str">
        <f aca="false">" 5:34:53.661712"</f>
        <v> 5:34:53.661712</v>
      </c>
      <c r="C1005" s="0" t="n">
        <v>-72</v>
      </c>
    </row>
    <row r="1006" customFormat="false" ht="15" hidden="false" customHeight="false" outlineLevel="0" collapsed="false">
      <c r="A1006" s="0" t="n">
        <v>39</v>
      </c>
      <c r="B1006" s="0" t="str">
        <f aca="false">" 5:34:53.662737"</f>
        <v> 5:34:53.662737</v>
      </c>
      <c r="C1006" s="0" t="n">
        <v>-79</v>
      </c>
    </row>
    <row r="1007" customFormat="false" ht="15" hidden="false" customHeight="false" outlineLevel="0" collapsed="false">
      <c r="A1007" s="0" t="n">
        <v>37</v>
      </c>
      <c r="B1007" s="0" t="str">
        <f aca="false">" 5:34:54.020110"</f>
        <v> 5:34:54.020110</v>
      </c>
      <c r="C1007" s="0" t="n">
        <v>-75</v>
      </c>
    </row>
    <row r="1008" customFormat="false" ht="15" hidden="false" customHeight="false" outlineLevel="0" collapsed="false">
      <c r="A1008" s="0" t="n">
        <v>39</v>
      </c>
      <c r="B1008" s="0" t="str">
        <f aca="false">" 5:34:54.022164"</f>
        <v> 5:34:54.022164</v>
      </c>
      <c r="C1008" s="0" t="n">
        <v>-78</v>
      </c>
    </row>
    <row r="1009" customFormat="false" ht="15" hidden="false" customHeight="false" outlineLevel="0" collapsed="false">
      <c r="A1009" s="0" t="n">
        <v>38</v>
      </c>
      <c r="B1009" s="0" t="str">
        <f aca="false">" 5:34:54.377473"</f>
        <v> 5:34:54.377473</v>
      </c>
      <c r="C1009" s="0" t="n">
        <v>-73</v>
      </c>
    </row>
    <row r="1010" customFormat="false" ht="15" hidden="false" customHeight="false" outlineLevel="0" collapsed="false">
      <c r="A1010" s="0" t="n">
        <v>39</v>
      </c>
      <c r="B1010" s="0" t="str">
        <f aca="false">" 5:34:54.378499"</f>
        <v> 5:34:54.378499</v>
      </c>
      <c r="C1010" s="0" t="n">
        <v>-78</v>
      </c>
    </row>
    <row r="1011" customFormat="false" ht="15" hidden="false" customHeight="false" outlineLevel="0" collapsed="false">
      <c r="A1011" s="0" t="n">
        <v>38</v>
      </c>
      <c r="B1011" s="0" t="str">
        <f aca="false">" 5:34:54.729478"</f>
        <v> 5:34:54.729478</v>
      </c>
      <c r="C1011" s="0" t="n">
        <v>-73</v>
      </c>
    </row>
    <row r="1012" customFormat="false" ht="15" hidden="false" customHeight="false" outlineLevel="0" collapsed="false">
      <c r="A1012" s="0" t="n">
        <v>39</v>
      </c>
      <c r="B1012" s="0" t="str">
        <f aca="false">" 5:34:54.730504"</f>
        <v> 5:34:54.730504</v>
      </c>
      <c r="C1012" s="0" t="n">
        <v>-79</v>
      </c>
    </row>
    <row r="1013" customFormat="false" ht="15" hidden="false" customHeight="false" outlineLevel="0" collapsed="false">
      <c r="A1013" s="0" t="n">
        <v>37</v>
      </c>
      <c r="B1013" s="0" t="str">
        <f aca="false">" 5:34:55.082289"</f>
        <v> 5:34:55.082289</v>
      </c>
      <c r="C1013" s="0" t="n">
        <v>-75</v>
      </c>
    </row>
    <row r="1014" customFormat="false" ht="15" hidden="false" customHeight="false" outlineLevel="0" collapsed="false">
      <c r="A1014" s="0" t="n">
        <v>37</v>
      </c>
      <c r="B1014" s="0" t="str">
        <f aca="false">" 5:34:55.438176"</f>
        <v> 5:34:55.438176</v>
      </c>
      <c r="C1014" s="0" t="n">
        <v>-75</v>
      </c>
    </row>
    <row r="1015" customFormat="false" ht="15" hidden="false" customHeight="false" outlineLevel="0" collapsed="false">
      <c r="A1015" s="0" t="n">
        <v>38</v>
      </c>
      <c r="B1015" s="0" t="str">
        <f aca="false">" 5:34:55.439204"</f>
        <v> 5:34:55.439204</v>
      </c>
      <c r="C1015" s="0" t="n">
        <v>-73</v>
      </c>
    </row>
    <row r="1016" customFormat="false" ht="15" hidden="false" customHeight="false" outlineLevel="0" collapsed="false">
      <c r="A1016" s="0" t="n">
        <v>39</v>
      </c>
      <c r="B1016" s="0" t="str">
        <f aca="false">" 5:34:55.440230"</f>
        <v> 5:34:55.440230</v>
      </c>
      <c r="C1016" s="0" t="n">
        <v>-78</v>
      </c>
    </row>
    <row r="1017" customFormat="false" ht="15" hidden="false" customHeight="false" outlineLevel="0" collapsed="false">
      <c r="A1017" s="0" t="n">
        <v>37</v>
      </c>
      <c r="B1017" s="0" t="str">
        <f aca="false">" 5:34:55.797099"</f>
        <v> 5:34:55.797099</v>
      </c>
      <c r="C1017" s="0" t="n">
        <v>-75</v>
      </c>
    </row>
    <row r="1018" customFormat="false" ht="15" hidden="false" customHeight="false" outlineLevel="0" collapsed="false">
      <c r="A1018" s="0" t="n">
        <v>38</v>
      </c>
      <c r="B1018" s="0" t="str">
        <f aca="false">" 5:34:55.798126"</f>
        <v> 5:34:55.798126</v>
      </c>
      <c r="C1018" s="0" t="n">
        <v>-73</v>
      </c>
    </row>
    <row r="1019" customFormat="false" ht="15" hidden="false" customHeight="false" outlineLevel="0" collapsed="false">
      <c r="A1019" s="0" t="n">
        <v>39</v>
      </c>
      <c r="B1019" s="0" t="str">
        <f aca="false">" 5:34:55.799152"</f>
        <v> 5:34:55.799152</v>
      </c>
      <c r="C1019" s="0" t="n">
        <v>-79</v>
      </c>
    </row>
    <row r="1020" customFormat="false" ht="15" hidden="false" customHeight="false" outlineLevel="0" collapsed="false">
      <c r="A1020" s="0" t="n">
        <v>38</v>
      </c>
      <c r="B1020" s="0" t="str">
        <f aca="false">" 5:34:56.149126"</f>
        <v> 5:34:56.149126</v>
      </c>
      <c r="C1020" s="0" t="n">
        <v>-73</v>
      </c>
    </row>
    <row r="1021" customFormat="false" ht="15" hidden="false" customHeight="false" outlineLevel="0" collapsed="false">
      <c r="A1021" s="0" t="n">
        <v>37</v>
      </c>
      <c r="B1021" s="0" t="str">
        <f aca="false">" 5:34:56.505267"</f>
        <v> 5:34:56.505267</v>
      </c>
      <c r="C1021" s="0" t="n">
        <v>-75</v>
      </c>
    </row>
    <row r="1022" customFormat="false" ht="15" hidden="false" customHeight="false" outlineLevel="0" collapsed="false">
      <c r="A1022" s="0" t="n">
        <v>38</v>
      </c>
      <c r="B1022" s="0" t="str">
        <f aca="false">" 5:34:56.506294"</f>
        <v> 5:34:56.506294</v>
      </c>
      <c r="C1022" s="0" t="n">
        <v>-73</v>
      </c>
    </row>
    <row r="1023" customFormat="false" ht="15" hidden="false" customHeight="false" outlineLevel="0" collapsed="false">
      <c r="A1023" s="0" t="n">
        <v>39</v>
      </c>
      <c r="B1023" s="0" t="str">
        <f aca="false">" 5:34:56.507320"</f>
        <v> 5:34:56.507320</v>
      </c>
      <c r="C1023" s="0" t="n">
        <v>-78</v>
      </c>
    </row>
    <row r="1024" customFormat="false" ht="15" hidden="false" customHeight="false" outlineLevel="0" collapsed="false">
      <c r="A1024" s="0" t="n">
        <v>37</v>
      </c>
      <c r="B1024" s="0" t="str">
        <f aca="false">" 5:34:56.855974"</f>
        <v> 5:34:56.855974</v>
      </c>
      <c r="C1024" s="0" t="n">
        <v>-76</v>
      </c>
    </row>
    <row r="1025" customFormat="false" ht="15" hidden="false" customHeight="false" outlineLevel="0" collapsed="false">
      <c r="A1025" s="0" t="n">
        <v>37</v>
      </c>
      <c r="B1025" s="0" t="str">
        <f aca="false">" 5:34:57.206687"</f>
        <v> 5:34:57.206687</v>
      </c>
      <c r="C1025" s="0" t="n">
        <v>-75</v>
      </c>
    </row>
    <row r="1026" customFormat="false" ht="15" hidden="false" customHeight="false" outlineLevel="0" collapsed="false">
      <c r="A1026" s="0" t="n">
        <v>38</v>
      </c>
      <c r="B1026" s="0" t="str">
        <f aca="false">" 5:34:57.207715"</f>
        <v> 5:34:57.207715</v>
      </c>
      <c r="C1026" s="0" t="n">
        <v>-73</v>
      </c>
    </row>
    <row r="1027" customFormat="false" ht="15" hidden="false" customHeight="false" outlineLevel="0" collapsed="false">
      <c r="A1027" s="0" t="n">
        <v>39</v>
      </c>
      <c r="B1027" s="0" t="str">
        <f aca="false">" 5:34:57.208741"</f>
        <v> 5:34:57.208741</v>
      </c>
      <c r="C1027" s="0" t="n">
        <v>-78</v>
      </c>
    </row>
    <row r="1028" customFormat="false" ht="15" hidden="false" customHeight="false" outlineLevel="0" collapsed="false">
      <c r="A1028" s="0" t="n">
        <v>37</v>
      </c>
      <c r="B1028" s="0" t="str">
        <f aca="false">" 5:34:57.560554"</f>
        <v> 5:34:57.560554</v>
      </c>
      <c r="C1028" s="0" t="n">
        <v>-75</v>
      </c>
    </row>
    <row r="1029" customFormat="false" ht="15" hidden="false" customHeight="false" outlineLevel="0" collapsed="false">
      <c r="A1029" s="0" t="n">
        <v>38</v>
      </c>
      <c r="B1029" s="0" t="str">
        <f aca="false">" 5:34:57.561582"</f>
        <v> 5:34:57.561582</v>
      </c>
      <c r="C1029" s="0" t="n">
        <v>-73</v>
      </c>
    </row>
    <row r="1030" customFormat="false" ht="15" hidden="false" customHeight="false" outlineLevel="0" collapsed="false">
      <c r="A1030" s="0" t="n">
        <v>39</v>
      </c>
      <c r="B1030" s="0" t="str">
        <f aca="false">" 5:34:57.562608"</f>
        <v> 5:34:57.562608</v>
      </c>
      <c r="C1030" s="0" t="n">
        <v>-79</v>
      </c>
    </row>
    <row r="1031" customFormat="false" ht="15" hidden="false" customHeight="false" outlineLevel="0" collapsed="false">
      <c r="A1031" s="0" t="n">
        <v>37</v>
      </c>
      <c r="B1031" s="0" t="str">
        <f aca="false">" 5:34:57.911613"</f>
        <v> 5:34:57.911613</v>
      </c>
      <c r="C1031" s="0" t="n">
        <v>-75</v>
      </c>
    </row>
    <row r="1032" customFormat="false" ht="15" hidden="false" customHeight="false" outlineLevel="0" collapsed="false">
      <c r="A1032" s="0" t="n">
        <v>39</v>
      </c>
      <c r="B1032" s="0" t="str">
        <f aca="false">" 5:34:57.913666"</f>
        <v> 5:34:57.913666</v>
      </c>
      <c r="C1032" s="0" t="n">
        <v>-78</v>
      </c>
    </row>
    <row r="1033" customFormat="false" ht="15" hidden="false" customHeight="false" outlineLevel="0" collapsed="false">
      <c r="A1033" s="0" t="n">
        <v>38</v>
      </c>
      <c r="B1033" s="0" t="str">
        <f aca="false">" 5:34:58.264143"</f>
        <v> 5:34:58.264143</v>
      </c>
      <c r="C1033" s="0" t="n">
        <v>-72</v>
      </c>
    </row>
    <row r="1034" customFormat="false" ht="15" hidden="false" customHeight="false" outlineLevel="0" collapsed="false">
      <c r="A1034" s="0" t="n">
        <v>39</v>
      </c>
      <c r="B1034" s="0" t="str">
        <f aca="false">" 5:34:58.265168"</f>
        <v> 5:34:58.265168</v>
      </c>
      <c r="C1034" s="0" t="n">
        <v>-79</v>
      </c>
    </row>
    <row r="1035" customFormat="false" ht="15" hidden="false" customHeight="false" outlineLevel="0" collapsed="false">
      <c r="A1035" s="0" t="n">
        <v>37</v>
      </c>
      <c r="B1035" s="0" t="str">
        <f aca="false">" 5:34:58.616741"</f>
        <v> 5:34:58.616741</v>
      </c>
      <c r="C1035" s="0" t="n">
        <v>-75</v>
      </c>
    </row>
    <row r="1036" customFormat="false" ht="15" hidden="false" customHeight="false" outlineLevel="0" collapsed="false">
      <c r="A1036" s="0" t="n">
        <v>38</v>
      </c>
      <c r="B1036" s="0" t="str">
        <f aca="false">" 5:34:58.617769"</f>
        <v> 5:34:58.617769</v>
      </c>
      <c r="C1036" s="0" t="n">
        <v>-73</v>
      </c>
    </row>
    <row r="1037" customFormat="false" ht="15" hidden="false" customHeight="false" outlineLevel="0" collapsed="false">
      <c r="A1037" s="0" t="n">
        <v>39</v>
      </c>
      <c r="B1037" s="0" t="str">
        <f aca="false">" 5:34:58.618795"</f>
        <v> 5:34:58.618795</v>
      </c>
      <c r="C1037" s="0" t="n">
        <v>-78</v>
      </c>
    </row>
    <row r="1038" customFormat="false" ht="15" hidden="false" customHeight="false" outlineLevel="0" collapsed="false">
      <c r="A1038" s="0" t="n">
        <v>37</v>
      </c>
      <c r="B1038" s="0" t="str">
        <f aca="false">" 5:34:58.973397"</f>
        <v> 5:34:58.973397</v>
      </c>
      <c r="C1038" s="0" t="n">
        <v>-76</v>
      </c>
    </row>
    <row r="1039" customFormat="false" ht="15" hidden="false" customHeight="false" outlineLevel="0" collapsed="false">
      <c r="A1039" s="0" t="n">
        <v>38</v>
      </c>
      <c r="B1039" s="0" t="str">
        <f aca="false">" 5:34:58.974424"</f>
        <v> 5:34:58.974424</v>
      </c>
      <c r="C1039" s="0" t="n">
        <v>-72</v>
      </c>
    </row>
    <row r="1040" customFormat="false" ht="15" hidden="false" customHeight="false" outlineLevel="0" collapsed="false">
      <c r="A1040" s="0" t="n">
        <v>39</v>
      </c>
      <c r="B1040" s="0" t="str">
        <f aca="false">" 5:34:58.975450"</f>
        <v> 5:34:58.975450</v>
      </c>
      <c r="C1040" s="0" t="n">
        <v>-78</v>
      </c>
    </row>
    <row r="1041" customFormat="false" ht="15" hidden="false" customHeight="false" outlineLevel="0" collapsed="false">
      <c r="A1041" s="0" t="n">
        <v>37</v>
      </c>
      <c r="B1041" s="0" t="str">
        <f aca="false">" 5:34:59.327486"</f>
        <v> 5:34:59.327486</v>
      </c>
      <c r="C1041" s="0" t="n">
        <v>-75</v>
      </c>
    </row>
    <row r="1042" customFormat="false" ht="15" hidden="false" customHeight="false" outlineLevel="0" collapsed="false">
      <c r="A1042" s="0" t="n">
        <v>38</v>
      </c>
      <c r="B1042" s="0" t="str">
        <f aca="false">" 5:34:59.328513"</f>
        <v> 5:34:59.328513</v>
      </c>
      <c r="C1042" s="0" t="n">
        <v>-72</v>
      </c>
    </row>
    <row r="1043" customFormat="false" ht="15" hidden="false" customHeight="false" outlineLevel="0" collapsed="false">
      <c r="A1043" s="0" t="n">
        <v>39</v>
      </c>
      <c r="B1043" s="0" t="str">
        <f aca="false">" 5:34:59.329539"</f>
        <v> 5:34:59.329539</v>
      </c>
      <c r="C1043" s="0" t="n">
        <v>-79</v>
      </c>
    </row>
    <row r="1044" customFormat="false" ht="15" hidden="false" customHeight="false" outlineLevel="0" collapsed="false">
      <c r="A1044" s="0" t="n">
        <v>37</v>
      </c>
      <c r="B1044" s="0" t="str">
        <f aca="false">" 5:34:59.681306"</f>
        <v> 5:34:59.681306</v>
      </c>
      <c r="C1044" s="0" t="n">
        <v>-75</v>
      </c>
    </row>
    <row r="1045" customFormat="false" ht="15" hidden="false" customHeight="false" outlineLevel="0" collapsed="false">
      <c r="A1045" s="0" t="n">
        <v>38</v>
      </c>
      <c r="B1045" s="0" t="str">
        <f aca="false">" 5:34:59.682333"</f>
        <v> 5:34:59.682333</v>
      </c>
      <c r="C1045" s="0" t="n">
        <v>-73</v>
      </c>
    </row>
    <row r="1046" customFormat="false" ht="15" hidden="false" customHeight="false" outlineLevel="0" collapsed="false">
      <c r="A1046" s="0" t="n">
        <v>39</v>
      </c>
      <c r="B1046" s="0" t="str">
        <f aca="false">" 5:34:59.683359"</f>
        <v> 5:34:59.683359</v>
      </c>
      <c r="C1046" s="0" t="n">
        <v>-79</v>
      </c>
    </row>
    <row r="1047" customFormat="false" ht="15" hidden="false" customHeight="false" outlineLevel="0" collapsed="false">
      <c r="A1047" s="0" t="n">
        <v>37</v>
      </c>
      <c r="B1047" s="0" t="str">
        <f aca="false">" 5:35:00.033314"</f>
        <v> 5:35:00.033314</v>
      </c>
      <c r="C1047" s="0" t="n">
        <v>-75</v>
      </c>
    </row>
    <row r="1048" customFormat="false" ht="15" hidden="false" customHeight="false" outlineLevel="0" collapsed="false">
      <c r="A1048" s="0" t="n">
        <v>38</v>
      </c>
      <c r="B1048" s="0" t="str">
        <f aca="false">" 5:35:00.034342"</f>
        <v> 5:35:00.034342</v>
      </c>
      <c r="C1048" s="0" t="n">
        <v>-73</v>
      </c>
    </row>
    <row r="1049" customFormat="false" ht="15" hidden="false" customHeight="false" outlineLevel="0" collapsed="false">
      <c r="A1049" s="0" t="n">
        <v>39</v>
      </c>
      <c r="B1049" s="0" t="str">
        <f aca="false">" 5:35:00.035368"</f>
        <v> 5:35:00.035368</v>
      </c>
      <c r="C1049" s="0" t="n">
        <v>-78</v>
      </c>
    </row>
    <row r="1050" customFormat="false" ht="15" hidden="false" customHeight="false" outlineLevel="0" collapsed="false">
      <c r="A1050" s="0" t="n">
        <v>37</v>
      </c>
      <c r="B1050" s="0" t="str">
        <f aca="false">" 5:35:00.384284"</f>
        <v> 5:35:00.384284</v>
      </c>
      <c r="C1050" s="0" t="n">
        <v>-75</v>
      </c>
    </row>
    <row r="1051" customFormat="false" ht="15" hidden="false" customHeight="false" outlineLevel="0" collapsed="false">
      <c r="A1051" s="0" t="n">
        <v>38</v>
      </c>
      <c r="B1051" s="0" t="str">
        <f aca="false">" 5:35:00.385312"</f>
        <v> 5:35:00.385312</v>
      </c>
      <c r="C1051" s="0" t="n">
        <v>-73</v>
      </c>
    </row>
    <row r="1052" customFormat="false" ht="15" hidden="false" customHeight="false" outlineLevel="0" collapsed="false">
      <c r="A1052" s="0" t="n">
        <v>39</v>
      </c>
      <c r="B1052" s="0" t="str">
        <f aca="false">" 5:35:00.386338"</f>
        <v> 5:35:00.386338</v>
      </c>
      <c r="C1052" s="0" t="n">
        <v>-78</v>
      </c>
    </row>
    <row r="1053" customFormat="false" ht="15" hidden="false" customHeight="false" outlineLevel="0" collapsed="false">
      <c r="A1053" s="0" t="n">
        <v>37</v>
      </c>
      <c r="B1053" s="0" t="str">
        <f aca="false">" 5:35:00.736341"</f>
        <v> 5:35:00.736341</v>
      </c>
      <c r="C1053" s="0" t="n">
        <v>-75</v>
      </c>
    </row>
    <row r="1054" customFormat="false" ht="15" hidden="false" customHeight="false" outlineLevel="0" collapsed="false">
      <c r="A1054" s="0" t="n">
        <v>39</v>
      </c>
      <c r="B1054" s="0" t="str">
        <f aca="false">" 5:35:00.738394"</f>
        <v> 5:35:00.738394</v>
      </c>
      <c r="C1054" s="0" t="n">
        <v>-79</v>
      </c>
    </row>
    <row r="1055" customFormat="false" ht="15" hidden="false" customHeight="false" outlineLevel="0" collapsed="false">
      <c r="A1055" s="0" t="n">
        <v>38</v>
      </c>
      <c r="B1055" s="0" t="str">
        <f aca="false">" 5:35:01.094236"</f>
        <v> 5:35:01.094236</v>
      </c>
      <c r="C1055" s="0" t="n">
        <v>-73</v>
      </c>
    </row>
    <row r="1056" customFormat="false" ht="15" hidden="false" customHeight="false" outlineLevel="0" collapsed="false">
      <c r="A1056" s="0" t="n">
        <v>39</v>
      </c>
      <c r="B1056" s="0" t="str">
        <f aca="false">" 5:35:01.095262"</f>
        <v> 5:35:01.095262</v>
      </c>
      <c r="C1056" s="0" t="n">
        <v>-79</v>
      </c>
    </row>
    <row r="1057" customFormat="false" ht="15" hidden="false" customHeight="false" outlineLevel="0" collapsed="false">
      <c r="A1057" s="0" t="n">
        <v>37</v>
      </c>
      <c r="B1057" s="0" t="str">
        <f aca="false">" 5:35:01.448322"</f>
        <v> 5:35:01.448322</v>
      </c>
      <c r="C1057" s="0" t="n">
        <v>-75</v>
      </c>
    </row>
    <row r="1058" customFormat="false" ht="15" hidden="false" customHeight="false" outlineLevel="0" collapsed="false">
      <c r="A1058" s="0" t="n">
        <v>38</v>
      </c>
      <c r="B1058" s="0" t="str">
        <f aca="false">" 5:35:01.449349"</f>
        <v> 5:35:01.449349</v>
      </c>
      <c r="C1058" s="0" t="n">
        <v>-73</v>
      </c>
    </row>
    <row r="1059" customFormat="false" ht="15" hidden="false" customHeight="false" outlineLevel="0" collapsed="false">
      <c r="A1059" s="0" t="n">
        <v>39</v>
      </c>
      <c r="B1059" s="0" t="str">
        <f aca="false">" 5:35:01.450375"</f>
        <v> 5:35:01.450375</v>
      </c>
      <c r="C1059" s="0" t="n">
        <v>-78</v>
      </c>
    </row>
    <row r="1060" customFormat="false" ht="15" hidden="false" customHeight="false" outlineLevel="0" collapsed="false">
      <c r="A1060" s="0" t="n">
        <v>38</v>
      </c>
      <c r="B1060" s="0" t="str">
        <f aca="false">" 5:35:01.808024"</f>
        <v> 5:35:01.808024</v>
      </c>
      <c r="C1060" s="0" t="n">
        <v>-73</v>
      </c>
    </row>
    <row r="1061" customFormat="false" ht="15" hidden="false" customHeight="false" outlineLevel="0" collapsed="false">
      <c r="A1061" s="0" t="n">
        <v>39</v>
      </c>
      <c r="B1061" s="0" t="str">
        <f aca="false">" 5:35:01.809050"</f>
        <v> 5:35:01.809050</v>
      </c>
      <c r="C1061" s="0" t="n">
        <v>-79</v>
      </c>
    </row>
    <row r="1062" customFormat="false" ht="15" hidden="false" customHeight="false" outlineLevel="0" collapsed="false">
      <c r="A1062" s="0" t="n">
        <v>37</v>
      </c>
      <c r="B1062" s="0" t="str">
        <f aca="false">" 5:35:02.165156"</f>
        <v> 5:35:02.165156</v>
      </c>
      <c r="C1062" s="0" t="n">
        <v>-75</v>
      </c>
    </row>
    <row r="1063" customFormat="false" ht="15" hidden="false" customHeight="false" outlineLevel="0" collapsed="false">
      <c r="A1063" s="0" t="n">
        <v>38</v>
      </c>
      <c r="B1063" s="0" t="str">
        <f aca="false">" 5:35:02.166184"</f>
        <v> 5:35:02.166184</v>
      </c>
      <c r="C1063" s="0" t="n">
        <v>-73</v>
      </c>
    </row>
    <row r="1064" customFormat="false" ht="15" hidden="false" customHeight="false" outlineLevel="0" collapsed="false">
      <c r="A1064" s="0" t="n">
        <v>39</v>
      </c>
      <c r="B1064" s="0" t="str">
        <f aca="false">" 5:35:02.167210"</f>
        <v> 5:35:02.167210</v>
      </c>
      <c r="C1064" s="0" t="n">
        <v>-79</v>
      </c>
    </row>
    <row r="1065" customFormat="false" ht="15" hidden="false" customHeight="false" outlineLevel="0" collapsed="false">
      <c r="A1065" s="0" t="n">
        <v>37</v>
      </c>
      <c r="B1065" s="0" t="str">
        <f aca="false">" 5:35:02.516989"</f>
        <v> 5:35:02.516989</v>
      </c>
      <c r="C1065" s="0" t="n">
        <v>-75</v>
      </c>
    </row>
    <row r="1066" customFormat="false" ht="15" hidden="false" customHeight="false" outlineLevel="0" collapsed="false">
      <c r="A1066" s="0" t="n">
        <v>38</v>
      </c>
      <c r="B1066" s="0" t="str">
        <f aca="false">" 5:35:02.518016"</f>
        <v> 5:35:02.518016</v>
      </c>
      <c r="C1066" s="0" t="n">
        <v>-73</v>
      </c>
    </row>
    <row r="1067" customFormat="false" ht="15" hidden="false" customHeight="false" outlineLevel="0" collapsed="false">
      <c r="A1067" s="0" t="n">
        <v>39</v>
      </c>
      <c r="B1067" s="0" t="str">
        <f aca="false">" 5:35:02.519042"</f>
        <v> 5:35:02.519042</v>
      </c>
      <c r="C1067" s="0" t="n">
        <v>-78</v>
      </c>
    </row>
    <row r="1068" customFormat="false" ht="15" hidden="false" customHeight="false" outlineLevel="0" collapsed="false">
      <c r="A1068" s="0" t="n">
        <v>37</v>
      </c>
      <c r="B1068" s="0" t="str">
        <f aca="false">" 5:35:03.227541"</f>
        <v> 5:35:03.227541</v>
      </c>
      <c r="C1068" s="0" t="n">
        <v>-75</v>
      </c>
    </row>
    <row r="1069" customFormat="false" ht="15" hidden="false" customHeight="false" outlineLevel="0" collapsed="false">
      <c r="A1069" s="0" t="n">
        <v>38</v>
      </c>
      <c r="B1069" s="0" t="str">
        <f aca="false">" 5:35:03.228569"</f>
        <v> 5:35:03.228569</v>
      </c>
      <c r="C1069" s="0" t="n">
        <v>-73</v>
      </c>
    </row>
    <row r="1070" customFormat="false" ht="15" hidden="false" customHeight="false" outlineLevel="0" collapsed="false">
      <c r="A1070" s="0" t="n">
        <v>39</v>
      </c>
      <c r="B1070" s="0" t="str">
        <f aca="false">" 5:35:03.229595"</f>
        <v> 5:35:03.229595</v>
      </c>
      <c r="C1070" s="0" t="n">
        <v>-79</v>
      </c>
    </row>
    <row r="1071" customFormat="false" ht="15" hidden="false" customHeight="false" outlineLevel="0" collapsed="false">
      <c r="A1071" s="0" t="n">
        <v>37</v>
      </c>
      <c r="B1071" s="0" t="str">
        <f aca="false">" 5:35:03.580100"</f>
        <v> 5:35:03.580100</v>
      </c>
      <c r="C1071" s="0" t="n">
        <v>-75</v>
      </c>
    </row>
    <row r="1072" customFormat="false" ht="15" hidden="false" customHeight="false" outlineLevel="0" collapsed="false">
      <c r="A1072" s="0" t="n">
        <v>38</v>
      </c>
      <c r="B1072" s="0" t="str">
        <f aca="false">" 5:35:03.581127"</f>
        <v> 5:35:03.581127</v>
      </c>
      <c r="C1072" s="0" t="n">
        <v>-73</v>
      </c>
    </row>
    <row r="1073" customFormat="false" ht="15" hidden="false" customHeight="false" outlineLevel="0" collapsed="false">
      <c r="A1073" s="0" t="n">
        <v>39</v>
      </c>
      <c r="B1073" s="0" t="str">
        <f aca="false">" 5:35:03.582153"</f>
        <v> 5:35:03.582153</v>
      </c>
      <c r="C1073" s="0" t="n">
        <v>-79</v>
      </c>
    </row>
    <row r="1074" customFormat="false" ht="15" hidden="false" customHeight="false" outlineLevel="0" collapsed="false">
      <c r="A1074" s="0" t="n">
        <v>37</v>
      </c>
      <c r="B1074" s="0" t="str">
        <f aca="false">" 5:35:03.930871"</f>
        <v> 5:35:03.930871</v>
      </c>
      <c r="C1074" s="0" t="n">
        <v>-75</v>
      </c>
    </row>
    <row r="1075" customFormat="false" ht="15" hidden="false" customHeight="false" outlineLevel="0" collapsed="false">
      <c r="A1075" s="0" t="n">
        <v>38</v>
      </c>
      <c r="B1075" s="0" t="str">
        <f aca="false">" 5:35:03.931899"</f>
        <v> 5:35:03.931899</v>
      </c>
      <c r="C1075" s="0" t="n">
        <v>-73</v>
      </c>
    </row>
    <row r="1076" customFormat="false" ht="15" hidden="false" customHeight="false" outlineLevel="0" collapsed="false">
      <c r="A1076" s="0" t="n">
        <v>39</v>
      </c>
      <c r="B1076" s="0" t="str">
        <f aca="false">" 5:35:03.932924"</f>
        <v> 5:35:03.932924</v>
      </c>
      <c r="C1076" s="0" t="n">
        <v>-78</v>
      </c>
    </row>
    <row r="1077" customFormat="false" ht="15" hidden="false" customHeight="false" outlineLevel="0" collapsed="false">
      <c r="A1077" s="0" t="n">
        <v>37</v>
      </c>
      <c r="B1077" s="0" t="str">
        <f aca="false">" 5:35:04.288853"</f>
        <v> 5:35:04.288853</v>
      </c>
      <c r="C1077" s="0" t="n">
        <v>-75</v>
      </c>
    </row>
    <row r="1078" customFormat="false" ht="15" hidden="false" customHeight="false" outlineLevel="0" collapsed="false">
      <c r="A1078" s="0" t="n">
        <v>38</v>
      </c>
      <c r="B1078" s="0" t="str">
        <f aca="false">" 5:35:04.289880"</f>
        <v> 5:35:04.289880</v>
      </c>
      <c r="C1078" s="0" t="n">
        <v>-73</v>
      </c>
    </row>
    <row r="1079" customFormat="false" ht="15" hidden="false" customHeight="false" outlineLevel="0" collapsed="false">
      <c r="A1079" s="0" t="n">
        <v>38</v>
      </c>
      <c r="B1079" s="0" t="str">
        <f aca="false">" 5:35:04.290398"</f>
        <v> 5:35:04.290398</v>
      </c>
      <c r="C1079" s="0" t="n">
        <v>-49</v>
      </c>
    </row>
    <row r="1080" customFormat="false" ht="15" hidden="false" customHeight="false" outlineLevel="0" collapsed="false">
      <c r="A1080" s="0" t="n">
        <v>38</v>
      </c>
      <c r="B1080" s="0" t="str">
        <f aca="false">" 5:35:04.290724"</f>
        <v> 5:35:04.290724</v>
      </c>
      <c r="C1080" s="0" t="n">
        <v>-72</v>
      </c>
    </row>
    <row r="1081" customFormat="false" ht="15" hidden="false" customHeight="false" outlineLevel="0" collapsed="false">
      <c r="A1081" s="0" t="n">
        <v>39</v>
      </c>
      <c r="B1081" s="0" t="str">
        <f aca="false">" 5:35:04.291500"</f>
        <v> 5:35:04.291500</v>
      </c>
      <c r="C1081" s="0" t="n">
        <v>-78</v>
      </c>
    </row>
    <row r="1082" customFormat="false" ht="15" hidden="false" customHeight="false" outlineLevel="0" collapsed="false">
      <c r="A1082" s="0" t="n">
        <v>39</v>
      </c>
      <c r="B1082" s="0" t="str">
        <f aca="false">" 5:35:04.640952"</f>
        <v> 5:35:04.640952</v>
      </c>
      <c r="C1082" s="0" t="n">
        <v>-79</v>
      </c>
    </row>
    <row r="1083" customFormat="false" ht="15" hidden="false" customHeight="false" outlineLevel="0" collapsed="false">
      <c r="A1083" s="0" t="n">
        <v>37</v>
      </c>
      <c r="B1083" s="0" t="str">
        <f aca="false">" 5:35:04.989135"</f>
        <v> 5:35:04.989135</v>
      </c>
      <c r="C1083" s="0" t="n">
        <v>-75</v>
      </c>
    </row>
    <row r="1084" customFormat="false" ht="15" hidden="false" customHeight="false" outlineLevel="0" collapsed="false">
      <c r="A1084" s="0" t="n">
        <v>38</v>
      </c>
      <c r="B1084" s="0" t="str">
        <f aca="false">" 5:35:04.990163"</f>
        <v> 5:35:04.990163</v>
      </c>
      <c r="C1084" s="0" t="n">
        <v>-72</v>
      </c>
    </row>
    <row r="1085" customFormat="false" ht="15" hidden="false" customHeight="false" outlineLevel="0" collapsed="false">
      <c r="A1085" s="0" t="n">
        <v>39</v>
      </c>
      <c r="B1085" s="0" t="str">
        <f aca="false">" 5:35:04.991189"</f>
        <v> 5:35:04.991189</v>
      </c>
      <c r="C1085" s="0" t="n">
        <v>-78</v>
      </c>
    </row>
    <row r="1086" customFormat="false" ht="15" hidden="false" customHeight="false" outlineLevel="0" collapsed="false">
      <c r="A1086" s="0" t="n">
        <v>39</v>
      </c>
      <c r="B1086" s="0" t="str">
        <f aca="false">" 5:35:05.341673"</f>
        <v> 5:35:05.341673</v>
      </c>
      <c r="C1086" s="0" t="n">
        <v>-79</v>
      </c>
    </row>
    <row r="1087" customFormat="false" ht="15" hidden="false" customHeight="false" outlineLevel="0" collapsed="false">
      <c r="A1087" s="0" t="n">
        <v>37</v>
      </c>
      <c r="B1087" s="0" t="str">
        <f aca="false">" 5:35:05.696571"</f>
        <v> 5:35:05.696571</v>
      </c>
      <c r="C1087" s="0" t="n">
        <v>-75</v>
      </c>
    </row>
    <row r="1088" customFormat="false" ht="15" hidden="false" customHeight="false" outlineLevel="0" collapsed="false">
      <c r="A1088" s="0" t="n">
        <v>37</v>
      </c>
      <c r="B1088" s="0" t="str">
        <f aca="false">" 5:35:06.054254"</f>
        <v> 5:35:06.054254</v>
      </c>
      <c r="C1088" s="0" t="n">
        <v>-75</v>
      </c>
    </row>
    <row r="1089" customFormat="false" ht="15" hidden="false" customHeight="false" outlineLevel="0" collapsed="false">
      <c r="A1089" s="0" t="n">
        <v>39</v>
      </c>
      <c r="B1089" s="0" t="str">
        <f aca="false">" 5:35:06.056567"</f>
        <v> 5:35:06.056567</v>
      </c>
      <c r="C1089" s="0" t="n">
        <v>-79</v>
      </c>
    </row>
    <row r="1090" customFormat="false" ht="15" hidden="false" customHeight="false" outlineLevel="0" collapsed="false">
      <c r="A1090" s="0" t="n">
        <v>37</v>
      </c>
      <c r="B1090" s="0" t="str">
        <f aca="false">" 5:35:06.414002"</f>
        <v> 5:35:06.414002</v>
      </c>
      <c r="C1090" s="0" t="n">
        <v>-75</v>
      </c>
    </row>
    <row r="1091" customFormat="false" ht="15" hidden="false" customHeight="false" outlineLevel="0" collapsed="false">
      <c r="A1091" s="0" t="n">
        <v>38</v>
      </c>
      <c r="B1091" s="0" t="str">
        <f aca="false">" 5:35:06.415030"</f>
        <v> 5:35:06.415030</v>
      </c>
      <c r="C1091" s="0" t="n">
        <v>-73</v>
      </c>
    </row>
    <row r="1092" customFormat="false" ht="15" hidden="false" customHeight="false" outlineLevel="0" collapsed="false">
      <c r="A1092" s="0" t="n">
        <v>38</v>
      </c>
      <c r="B1092" s="0" t="str">
        <f aca="false">" 5:35:06.772937"</f>
        <v> 5:35:06.772937</v>
      </c>
      <c r="C1092" s="0" t="n">
        <v>-73</v>
      </c>
    </row>
    <row r="1093" customFormat="false" ht="15" hidden="false" customHeight="false" outlineLevel="0" collapsed="false">
      <c r="A1093" s="0" t="n">
        <v>39</v>
      </c>
      <c r="B1093" s="0" t="str">
        <f aca="false">" 5:35:06.773963"</f>
        <v> 5:35:06.773963</v>
      </c>
      <c r="C1093" s="0" t="n">
        <v>-79</v>
      </c>
    </row>
    <row r="1094" customFormat="false" ht="15" hidden="false" customHeight="false" outlineLevel="0" collapsed="false">
      <c r="A1094" s="0" t="n">
        <v>37</v>
      </c>
      <c r="B1094" s="0" t="str">
        <f aca="false">" 5:35:07.128523"</f>
        <v> 5:35:07.128523</v>
      </c>
      <c r="C1094" s="0" t="n">
        <v>-75</v>
      </c>
    </row>
    <row r="1095" customFormat="false" ht="15" hidden="false" customHeight="false" outlineLevel="0" collapsed="false">
      <c r="A1095" s="0" t="n">
        <v>38</v>
      </c>
      <c r="B1095" s="0" t="str">
        <f aca="false">" 5:35:07.129551"</f>
        <v> 5:35:07.129551</v>
      </c>
      <c r="C1095" s="0" t="n">
        <v>-73</v>
      </c>
    </row>
    <row r="1096" customFormat="false" ht="15" hidden="false" customHeight="false" outlineLevel="0" collapsed="false">
      <c r="A1096" s="0" t="n">
        <v>39</v>
      </c>
      <c r="B1096" s="0" t="str">
        <f aca="false">" 5:35:07.130577"</f>
        <v> 5:35:07.130577</v>
      </c>
      <c r="C1096" s="0" t="n">
        <v>-78</v>
      </c>
    </row>
    <row r="1097" customFormat="false" ht="15" hidden="false" customHeight="false" outlineLevel="0" collapsed="false">
      <c r="A1097" s="0" t="n">
        <v>37</v>
      </c>
      <c r="B1097" s="0" t="str">
        <f aca="false">" 5:35:07.486949"</f>
        <v> 5:35:07.486949</v>
      </c>
      <c r="C1097" s="0" t="n">
        <v>-75</v>
      </c>
    </row>
    <row r="1098" customFormat="false" ht="15" hidden="false" customHeight="false" outlineLevel="0" collapsed="false">
      <c r="A1098" s="0" t="n">
        <v>37</v>
      </c>
      <c r="B1098" s="0" t="str">
        <f aca="false">" 5:35:07.841755"</f>
        <v> 5:35:07.841755</v>
      </c>
      <c r="C1098" s="0" t="n">
        <v>-75</v>
      </c>
    </row>
    <row r="1099" customFormat="false" ht="15" hidden="false" customHeight="false" outlineLevel="0" collapsed="false">
      <c r="A1099" s="0" t="n">
        <v>39</v>
      </c>
      <c r="B1099" s="0" t="str">
        <f aca="false">" 5:35:07.843808"</f>
        <v> 5:35:07.843808</v>
      </c>
      <c r="C1099" s="0" t="n">
        <v>-79</v>
      </c>
    </row>
    <row r="1100" customFormat="false" ht="15" hidden="false" customHeight="false" outlineLevel="0" collapsed="false">
      <c r="A1100" s="0" t="n">
        <v>39</v>
      </c>
      <c r="B1100" s="0" t="str">
        <f aca="false">" 5:35:08.198098"</f>
        <v> 5:35:08.198098</v>
      </c>
      <c r="C1100" s="0" t="n">
        <v>-78</v>
      </c>
    </row>
    <row r="1101" customFormat="false" ht="15" hidden="false" customHeight="false" outlineLevel="0" collapsed="false">
      <c r="A1101" s="0" t="n">
        <v>38</v>
      </c>
      <c r="B1101" s="0" t="str">
        <f aca="false">" 5:35:08.553765"</f>
        <v> 5:35:08.553765</v>
      </c>
      <c r="C1101" s="0" t="n">
        <v>-73</v>
      </c>
    </row>
    <row r="1102" customFormat="false" ht="15" hidden="false" customHeight="false" outlineLevel="0" collapsed="false">
      <c r="A1102" s="0" t="n">
        <v>39</v>
      </c>
      <c r="B1102" s="0" t="str">
        <f aca="false">" 5:35:08.554791"</f>
        <v> 5:35:08.554791</v>
      </c>
      <c r="C1102" s="0" t="n">
        <v>-78</v>
      </c>
    </row>
    <row r="1103" customFormat="false" ht="15" hidden="false" customHeight="false" outlineLevel="0" collapsed="false">
      <c r="A1103" s="0" t="n">
        <v>37</v>
      </c>
      <c r="B1103" s="0" t="str">
        <f aca="false">" 5:35:08.905283"</f>
        <v> 5:35:08.905283</v>
      </c>
      <c r="C1103" s="0" t="n">
        <v>-75</v>
      </c>
    </row>
    <row r="1104" customFormat="false" ht="15" hidden="false" customHeight="false" outlineLevel="0" collapsed="false">
      <c r="A1104" s="0" t="n">
        <v>38</v>
      </c>
      <c r="B1104" s="0" t="str">
        <f aca="false">" 5:35:08.906311"</f>
        <v> 5:35:08.906311</v>
      </c>
      <c r="C1104" s="0" t="n">
        <v>-73</v>
      </c>
    </row>
    <row r="1105" customFormat="false" ht="15" hidden="false" customHeight="false" outlineLevel="0" collapsed="false">
      <c r="A1105" s="0" t="n">
        <v>39</v>
      </c>
      <c r="B1105" s="0" t="str">
        <f aca="false">" 5:35:08.907337"</f>
        <v> 5:35:08.907337</v>
      </c>
      <c r="C1105" s="0" t="n">
        <v>-79</v>
      </c>
    </row>
    <row r="1106" customFormat="false" ht="15" hidden="false" customHeight="false" outlineLevel="0" collapsed="false">
      <c r="A1106" s="0" t="n">
        <v>37</v>
      </c>
      <c r="B1106" s="0" t="str">
        <f aca="false">" 5:35:09.257058"</f>
        <v> 5:35:09.257058</v>
      </c>
      <c r="C1106" s="0" t="n">
        <v>-75</v>
      </c>
    </row>
    <row r="1107" customFormat="false" ht="15" hidden="false" customHeight="false" outlineLevel="0" collapsed="false">
      <c r="A1107" s="0" t="n">
        <v>38</v>
      </c>
      <c r="B1107" s="0" t="str">
        <f aca="false">" 5:35:09.258086"</f>
        <v> 5:35:09.258086</v>
      </c>
      <c r="C1107" s="0" t="n">
        <v>-74</v>
      </c>
    </row>
    <row r="1108" customFormat="false" ht="15" hidden="false" customHeight="false" outlineLevel="0" collapsed="false">
      <c r="A1108" s="0" t="n">
        <v>39</v>
      </c>
      <c r="B1108" s="0" t="str">
        <f aca="false">" 5:35:09.259112"</f>
        <v> 5:35:09.259112</v>
      </c>
      <c r="C1108" s="0" t="n">
        <v>-79</v>
      </c>
    </row>
    <row r="1109" customFormat="false" ht="15" hidden="false" customHeight="false" outlineLevel="0" collapsed="false">
      <c r="A1109" s="0" t="n">
        <v>38</v>
      </c>
      <c r="B1109" s="0" t="str">
        <f aca="false">" 5:35:09.615988"</f>
        <v> 5:35:09.615988</v>
      </c>
      <c r="C1109" s="0" t="n">
        <v>-73</v>
      </c>
    </row>
    <row r="1110" customFormat="false" ht="15" hidden="false" customHeight="false" outlineLevel="0" collapsed="false">
      <c r="A1110" s="0" t="n">
        <v>39</v>
      </c>
      <c r="B1110" s="0" t="str">
        <f aca="false">" 5:35:09.617013"</f>
        <v> 5:35:09.617013</v>
      </c>
      <c r="C1110" s="0" t="n">
        <v>-79</v>
      </c>
    </row>
    <row r="1111" customFormat="false" ht="15" hidden="false" customHeight="false" outlineLevel="0" collapsed="false">
      <c r="A1111" s="0" t="n">
        <v>37</v>
      </c>
      <c r="B1111" s="0" t="str">
        <f aca="false">" 5:35:09.967251"</f>
        <v> 5:35:09.967251</v>
      </c>
      <c r="C1111" s="0" t="n">
        <v>-75</v>
      </c>
    </row>
    <row r="1112" customFormat="false" ht="15" hidden="false" customHeight="false" outlineLevel="0" collapsed="false">
      <c r="A1112" s="0" t="n">
        <v>39</v>
      </c>
      <c r="B1112" s="0" t="str">
        <f aca="false">" 5:35:09.969305"</f>
        <v> 5:35:09.969305</v>
      </c>
      <c r="C1112" s="0" t="n">
        <v>-80</v>
      </c>
    </row>
    <row r="1113" customFormat="false" ht="15" hidden="false" customHeight="false" outlineLevel="0" collapsed="false">
      <c r="A1113" s="0" t="n">
        <v>37</v>
      </c>
      <c r="B1113" s="0" t="str">
        <f aca="false">" 5:35:10.323647"</f>
        <v> 5:35:10.323647</v>
      </c>
      <c r="C1113" s="0" t="n">
        <v>-75</v>
      </c>
    </row>
    <row r="1114" customFormat="false" ht="15" hidden="false" customHeight="false" outlineLevel="0" collapsed="false">
      <c r="A1114" s="0" t="n">
        <v>38</v>
      </c>
      <c r="B1114" s="0" t="str">
        <f aca="false">" 5:35:10.324675"</f>
        <v> 5:35:10.324675</v>
      </c>
      <c r="C1114" s="0" t="n">
        <v>-72</v>
      </c>
    </row>
    <row r="1115" customFormat="false" ht="15" hidden="false" customHeight="false" outlineLevel="0" collapsed="false">
      <c r="A1115" s="0" t="n">
        <v>39</v>
      </c>
      <c r="B1115" s="0" t="str">
        <f aca="false">" 5:35:10.325701"</f>
        <v> 5:35:10.325701</v>
      </c>
      <c r="C1115" s="0" t="n">
        <v>-78</v>
      </c>
    </row>
    <row r="1116" customFormat="false" ht="15" hidden="false" customHeight="false" outlineLevel="0" collapsed="false">
      <c r="A1116" s="0" t="n">
        <v>37</v>
      </c>
      <c r="B1116" s="0" t="str">
        <f aca="false">" 5:35:10.680832"</f>
        <v> 5:35:10.680832</v>
      </c>
      <c r="C1116" s="0" t="n">
        <v>-75</v>
      </c>
    </row>
    <row r="1117" customFormat="false" ht="15" hidden="false" customHeight="false" outlineLevel="0" collapsed="false">
      <c r="A1117" s="0" t="n">
        <v>37</v>
      </c>
      <c r="B1117" s="0" t="str">
        <f aca="false">" 5:35:11.034875"</f>
        <v> 5:35:11.034875</v>
      </c>
      <c r="C1117" s="0" t="n">
        <v>-75</v>
      </c>
    </row>
    <row r="1118" customFormat="false" ht="15" hidden="false" customHeight="false" outlineLevel="0" collapsed="false">
      <c r="A1118" s="0" t="n">
        <v>38</v>
      </c>
      <c r="B1118" s="0" t="str">
        <f aca="false">" 5:35:11.035902"</f>
        <v> 5:35:11.035902</v>
      </c>
      <c r="C1118" s="0" t="n">
        <v>-72</v>
      </c>
    </row>
    <row r="1119" customFormat="false" ht="15" hidden="false" customHeight="false" outlineLevel="0" collapsed="false">
      <c r="A1119" s="0" t="n">
        <v>37</v>
      </c>
      <c r="B1119" s="0" t="str">
        <f aca="false">" 5:35:11.386402"</f>
        <v> 5:35:11.386402</v>
      </c>
      <c r="C1119" s="0" t="n">
        <v>-75</v>
      </c>
    </row>
    <row r="1120" customFormat="false" ht="15" hidden="false" customHeight="false" outlineLevel="0" collapsed="false">
      <c r="A1120" s="0" t="n">
        <v>38</v>
      </c>
      <c r="B1120" s="0" t="str">
        <f aca="false">" 5:35:11.387430"</f>
        <v> 5:35:11.387430</v>
      </c>
      <c r="C1120" s="0" t="n">
        <v>-73</v>
      </c>
    </row>
    <row r="1121" customFormat="false" ht="15" hidden="false" customHeight="false" outlineLevel="0" collapsed="false">
      <c r="A1121" s="0" t="n">
        <v>37</v>
      </c>
      <c r="B1121" s="0" t="str">
        <f aca="false">" 5:35:11.737148"</f>
        <v> 5:35:11.737148</v>
      </c>
      <c r="C1121" s="0" t="n">
        <v>-75</v>
      </c>
    </row>
    <row r="1122" customFormat="false" ht="15" hidden="false" customHeight="false" outlineLevel="0" collapsed="false">
      <c r="A1122" s="0" t="n">
        <v>38</v>
      </c>
      <c r="B1122" s="0" t="str">
        <f aca="false">" 5:35:11.738175"</f>
        <v> 5:35:11.738175</v>
      </c>
      <c r="C1122" s="0" t="n">
        <v>-72</v>
      </c>
    </row>
    <row r="1123" customFormat="false" ht="15" hidden="false" customHeight="false" outlineLevel="0" collapsed="false">
      <c r="A1123" s="0" t="n">
        <v>39</v>
      </c>
      <c r="B1123" s="0" t="str">
        <f aca="false">" 5:35:11.739201"</f>
        <v> 5:35:11.739201</v>
      </c>
      <c r="C1123" s="0" t="n">
        <v>-79</v>
      </c>
    </row>
    <row r="1124" customFormat="false" ht="15" hidden="false" customHeight="false" outlineLevel="0" collapsed="false">
      <c r="A1124" s="0" t="n">
        <v>37</v>
      </c>
      <c r="B1124" s="0" t="str">
        <f aca="false">" 5:35:12.090741"</f>
        <v> 5:35:12.090741</v>
      </c>
      <c r="C1124" s="0" t="n">
        <v>-75</v>
      </c>
    </row>
    <row r="1125" customFormat="false" ht="15" hidden="false" customHeight="false" outlineLevel="0" collapsed="false">
      <c r="A1125" s="0" t="n">
        <v>38</v>
      </c>
      <c r="B1125" s="0" t="str">
        <f aca="false">" 5:35:12.091769"</f>
        <v> 5:35:12.091769</v>
      </c>
      <c r="C1125" s="0" t="n">
        <v>-72</v>
      </c>
    </row>
    <row r="1126" customFormat="false" ht="15" hidden="false" customHeight="false" outlineLevel="0" collapsed="false">
      <c r="A1126" s="0" t="n">
        <v>39</v>
      </c>
      <c r="B1126" s="0" t="str">
        <f aca="false">" 5:35:12.092794"</f>
        <v> 5:35:12.092794</v>
      </c>
      <c r="C1126" s="0" t="n">
        <v>-79</v>
      </c>
    </row>
    <row r="1127" customFormat="false" ht="15" hidden="false" customHeight="false" outlineLevel="0" collapsed="false">
      <c r="A1127" s="0" t="n">
        <v>37</v>
      </c>
      <c r="B1127" s="0" t="str">
        <f aca="false">" 5:35:12.445124"</f>
        <v> 5:35:12.445124</v>
      </c>
      <c r="C1127" s="0" t="n">
        <v>-75</v>
      </c>
    </row>
    <row r="1128" customFormat="false" ht="15" hidden="false" customHeight="false" outlineLevel="0" collapsed="false">
      <c r="A1128" s="0" t="n">
        <v>37</v>
      </c>
      <c r="B1128" s="0" t="str">
        <f aca="false">" 5:35:12.799669"</f>
        <v> 5:35:12.799669</v>
      </c>
      <c r="C1128" s="0" t="n">
        <v>-75</v>
      </c>
    </row>
    <row r="1129" customFormat="false" ht="15" hidden="false" customHeight="false" outlineLevel="0" collapsed="false">
      <c r="A1129" s="0" t="n">
        <v>39</v>
      </c>
      <c r="B1129" s="0" t="str">
        <f aca="false">" 5:35:12.801722"</f>
        <v> 5:35:12.801722</v>
      </c>
      <c r="C1129" s="0" t="n">
        <v>-78</v>
      </c>
    </row>
    <row r="1130" customFormat="false" ht="15" hidden="false" customHeight="false" outlineLevel="0" collapsed="false">
      <c r="A1130" s="0" t="n">
        <v>37</v>
      </c>
      <c r="B1130" s="0" t="str">
        <f aca="false">" 5:35:13.156321"</f>
        <v> 5:35:13.156321</v>
      </c>
      <c r="C1130" s="0" t="n">
        <v>-75</v>
      </c>
    </row>
    <row r="1131" customFormat="false" ht="15" hidden="false" customHeight="false" outlineLevel="0" collapsed="false">
      <c r="A1131" s="0" t="n">
        <v>38</v>
      </c>
      <c r="B1131" s="0" t="str">
        <f aca="false">" 5:35:13.157349"</f>
        <v> 5:35:13.157349</v>
      </c>
      <c r="C1131" s="0" t="n">
        <v>-73</v>
      </c>
    </row>
    <row r="1132" customFormat="false" ht="15" hidden="false" customHeight="false" outlineLevel="0" collapsed="false">
      <c r="A1132" s="0" t="n">
        <v>39</v>
      </c>
      <c r="B1132" s="0" t="str">
        <f aca="false">" 5:35:13.158375"</f>
        <v> 5:35:13.158375</v>
      </c>
      <c r="C1132" s="0" t="n">
        <v>-78</v>
      </c>
    </row>
    <row r="1133" customFormat="false" ht="15" hidden="false" customHeight="false" outlineLevel="0" collapsed="false">
      <c r="A1133" s="0" t="n">
        <v>37</v>
      </c>
      <c r="B1133" s="0" t="str">
        <f aca="false">" 5:35:13.509377"</f>
        <v> 5:35:13.509377</v>
      </c>
      <c r="C1133" s="0" t="n">
        <v>-75</v>
      </c>
    </row>
    <row r="1134" customFormat="false" ht="15" hidden="false" customHeight="false" outlineLevel="0" collapsed="false">
      <c r="A1134" s="0" t="n">
        <v>38</v>
      </c>
      <c r="B1134" s="0" t="str">
        <f aca="false">" 5:35:13.510405"</f>
        <v> 5:35:13.510405</v>
      </c>
      <c r="C1134" s="0" t="n">
        <v>-73</v>
      </c>
    </row>
    <row r="1135" customFormat="false" ht="15" hidden="false" customHeight="false" outlineLevel="0" collapsed="false">
      <c r="A1135" s="0" t="n">
        <v>38</v>
      </c>
      <c r="B1135" s="0" t="str">
        <f aca="false">" 5:35:13.510924"</f>
        <v> 5:35:13.510924</v>
      </c>
      <c r="C1135" s="0" t="n">
        <v>-49</v>
      </c>
    </row>
    <row r="1136" customFormat="false" ht="15" hidden="false" customHeight="false" outlineLevel="0" collapsed="false">
      <c r="A1136" s="0" t="n">
        <v>38</v>
      </c>
      <c r="B1136" s="0" t="str">
        <f aca="false">" 5:35:13.511249"</f>
        <v> 5:35:13.511249</v>
      </c>
      <c r="C1136" s="0" t="n">
        <v>-72</v>
      </c>
    </row>
    <row r="1137" customFormat="false" ht="15" hidden="false" customHeight="false" outlineLevel="0" collapsed="false">
      <c r="A1137" s="0" t="n">
        <v>39</v>
      </c>
      <c r="B1137" s="0" t="str">
        <f aca="false">" 5:35:13.512025"</f>
        <v> 5:35:13.512025</v>
      </c>
      <c r="C1137" s="0" t="n">
        <v>-79</v>
      </c>
    </row>
    <row r="1138" customFormat="false" ht="15" hidden="false" customHeight="false" outlineLevel="0" collapsed="false">
      <c r="A1138" s="0" t="n">
        <v>38</v>
      </c>
      <c r="B1138" s="0" t="str">
        <f aca="false">" 5:35:13.869894"</f>
        <v> 5:35:13.869894</v>
      </c>
      <c r="C1138" s="0" t="n">
        <v>-71</v>
      </c>
    </row>
    <row r="1139" customFormat="false" ht="15" hidden="false" customHeight="false" outlineLevel="0" collapsed="false">
      <c r="A1139" s="0" t="n">
        <v>39</v>
      </c>
      <c r="B1139" s="0" t="str">
        <f aca="false">" 5:35:13.870919"</f>
        <v> 5:35:13.870919</v>
      </c>
      <c r="C1139" s="0" t="n">
        <v>-78</v>
      </c>
    </row>
    <row r="1140" customFormat="false" ht="15" hidden="false" customHeight="false" outlineLevel="0" collapsed="false">
      <c r="A1140" s="0" t="n">
        <v>38</v>
      </c>
      <c r="B1140" s="0" t="str">
        <f aca="false">" 5:35:14.226515"</f>
        <v> 5:35:14.226515</v>
      </c>
      <c r="C1140" s="0" t="n">
        <v>-72</v>
      </c>
    </row>
    <row r="1141" customFormat="false" ht="15" hidden="false" customHeight="false" outlineLevel="0" collapsed="false">
      <c r="A1141" s="0" t="n">
        <v>38</v>
      </c>
      <c r="B1141" s="0" t="str">
        <f aca="false">" 5:35:14.936931"</f>
        <v> 5:35:14.936931</v>
      </c>
      <c r="C1141" s="0" t="n">
        <v>-73</v>
      </c>
    </row>
    <row r="1142" customFormat="false" ht="15" hidden="false" customHeight="false" outlineLevel="0" collapsed="false">
      <c r="A1142" s="0" t="n">
        <v>39</v>
      </c>
      <c r="B1142" s="0" t="str">
        <f aca="false">" 5:35:14.937957"</f>
        <v> 5:35:14.937957</v>
      </c>
      <c r="C1142" s="0" t="n">
        <v>-79</v>
      </c>
    </row>
    <row r="1143" customFormat="false" ht="15" hidden="false" customHeight="false" outlineLevel="0" collapsed="false">
      <c r="A1143" s="0" t="n">
        <v>37</v>
      </c>
      <c r="B1143" s="0" t="str">
        <f aca="false">" 5:35:15.295641"</f>
        <v> 5:35:15.295641</v>
      </c>
      <c r="C1143" s="0" t="n">
        <v>-75</v>
      </c>
    </row>
    <row r="1144" customFormat="false" ht="15" hidden="false" customHeight="false" outlineLevel="0" collapsed="false">
      <c r="A1144" s="0" t="n">
        <v>38</v>
      </c>
      <c r="B1144" s="0" t="str">
        <f aca="false">" 5:35:15.296668"</f>
        <v> 5:35:15.296668</v>
      </c>
      <c r="C1144" s="0" t="n">
        <v>-73</v>
      </c>
    </row>
    <row r="1145" customFormat="false" ht="15" hidden="false" customHeight="false" outlineLevel="0" collapsed="false">
      <c r="A1145" s="0" t="n">
        <v>39</v>
      </c>
      <c r="B1145" s="0" t="str">
        <f aca="false">" 5:35:15.297694"</f>
        <v> 5:35:15.297694</v>
      </c>
      <c r="C1145" s="0" t="n">
        <v>-79</v>
      </c>
    </row>
    <row r="1146" customFormat="false" ht="15" hidden="false" customHeight="false" outlineLevel="0" collapsed="false">
      <c r="A1146" s="0" t="n">
        <v>37</v>
      </c>
      <c r="B1146" s="0" t="str">
        <f aca="false">" 5:35:15.650991"</f>
        <v> 5:35:15.650991</v>
      </c>
      <c r="C1146" s="0" t="n">
        <v>-75</v>
      </c>
    </row>
    <row r="1147" customFormat="false" ht="15" hidden="false" customHeight="false" outlineLevel="0" collapsed="false">
      <c r="A1147" s="0" t="n">
        <v>39</v>
      </c>
      <c r="B1147" s="0" t="str">
        <f aca="false">" 5:35:15.653045"</f>
        <v> 5:35:15.653045</v>
      </c>
      <c r="C1147" s="0" t="n">
        <v>-80</v>
      </c>
    </row>
    <row r="1148" customFormat="false" ht="15" hidden="false" customHeight="false" outlineLevel="0" collapsed="false">
      <c r="A1148" s="0" t="n">
        <v>37</v>
      </c>
      <c r="B1148" s="0" t="str">
        <f aca="false">" 5:35:16.006360"</f>
        <v> 5:35:16.006360</v>
      </c>
      <c r="C1148" s="0" t="n">
        <v>-75</v>
      </c>
    </row>
    <row r="1149" customFormat="false" ht="15" hidden="false" customHeight="false" outlineLevel="0" collapsed="false">
      <c r="A1149" s="0" t="n">
        <v>38</v>
      </c>
      <c r="B1149" s="0" t="str">
        <f aca="false">" 5:35:16.007387"</f>
        <v> 5:35:16.007387</v>
      </c>
      <c r="C1149" s="0" t="n">
        <v>-72</v>
      </c>
    </row>
    <row r="1150" customFormat="false" ht="15" hidden="false" customHeight="false" outlineLevel="0" collapsed="false">
      <c r="A1150" s="0" t="n">
        <v>39</v>
      </c>
      <c r="B1150" s="0" t="str">
        <f aca="false">" 5:35:16.008413"</f>
        <v> 5:35:16.008413</v>
      </c>
      <c r="C1150" s="0" t="n">
        <v>-79</v>
      </c>
    </row>
    <row r="1151" customFormat="false" ht="15" hidden="false" customHeight="false" outlineLevel="0" collapsed="false">
      <c r="A1151" s="0" t="n">
        <v>37</v>
      </c>
      <c r="B1151" s="0" t="str">
        <f aca="false">" 5:35:16.365849"</f>
        <v> 5:35:16.365849</v>
      </c>
      <c r="C1151" s="0" t="n">
        <v>-75</v>
      </c>
    </row>
    <row r="1152" customFormat="false" ht="15" hidden="false" customHeight="false" outlineLevel="0" collapsed="false">
      <c r="A1152" s="0" t="n">
        <v>38</v>
      </c>
      <c r="B1152" s="0" t="str">
        <f aca="false">" 5:35:16.724262"</f>
        <v> 5:35:16.724262</v>
      </c>
      <c r="C1152" s="0" t="n">
        <v>-73</v>
      </c>
    </row>
    <row r="1153" customFormat="false" ht="15" hidden="false" customHeight="false" outlineLevel="0" collapsed="false">
      <c r="A1153" s="0" t="n">
        <v>39</v>
      </c>
      <c r="B1153" s="0" t="str">
        <f aca="false">" 5:35:16.725288"</f>
        <v> 5:35:16.725288</v>
      </c>
      <c r="C1153" s="0" t="n">
        <v>-79</v>
      </c>
    </row>
    <row r="1154" customFormat="false" ht="15" hidden="false" customHeight="false" outlineLevel="0" collapsed="false">
      <c r="A1154" s="0" t="n">
        <v>37</v>
      </c>
      <c r="B1154" s="0" t="str">
        <f aca="false">" 5:35:17.079849"</f>
        <v> 5:35:17.079849</v>
      </c>
      <c r="C1154" s="0" t="n">
        <v>-75</v>
      </c>
    </row>
    <row r="1155" customFormat="false" ht="15" hidden="false" customHeight="false" outlineLevel="0" collapsed="false">
      <c r="A1155" s="0" t="n">
        <v>38</v>
      </c>
      <c r="B1155" s="0" t="str">
        <f aca="false">" 5:35:17.080876"</f>
        <v> 5:35:17.080876</v>
      </c>
      <c r="C1155" s="0" t="n">
        <v>-72</v>
      </c>
    </row>
    <row r="1156" customFormat="false" ht="15" hidden="false" customHeight="false" outlineLevel="0" collapsed="false">
      <c r="A1156" s="0" t="n">
        <v>39</v>
      </c>
      <c r="B1156" s="0" t="str">
        <f aca="false">" 5:35:17.081902"</f>
        <v> 5:35:17.081902</v>
      </c>
      <c r="C1156" s="0" t="n">
        <v>-79</v>
      </c>
    </row>
    <row r="1157" customFormat="false" ht="15" hidden="false" customHeight="false" outlineLevel="0" collapsed="false">
      <c r="A1157" s="0" t="n">
        <v>39</v>
      </c>
      <c r="B1157" s="0" t="str">
        <f aca="false">" 5:35:17.441387"</f>
        <v> 5:35:17.441387</v>
      </c>
      <c r="C1157" s="0" t="n">
        <v>-79</v>
      </c>
    </row>
    <row r="1158" customFormat="false" ht="15" hidden="false" customHeight="false" outlineLevel="0" collapsed="false">
      <c r="A1158" s="0" t="n">
        <v>37</v>
      </c>
      <c r="B1158" s="0" t="str">
        <f aca="false">" 5:35:17.797508"</f>
        <v> 5:35:17.797508</v>
      </c>
      <c r="C1158" s="0" t="n">
        <v>-75</v>
      </c>
    </row>
    <row r="1159" customFormat="false" ht="15" hidden="false" customHeight="false" outlineLevel="0" collapsed="false">
      <c r="A1159" s="0" t="n">
        <v>37</v>
      </c>
      <c r="B1159" s="0" t="str">
        <f aca="false">" 5:35:18.149030"</f>
        <v> 5:35:18.149030</v>
      </c>
      <c r="C1159" s="0" t="n">
        <v>-75</v>
      </c>
    </row>
    <row r="1160" customFormat="false" ht="15" hidden="false" customHeight="false" outlineLevel="0" collapsed="false">
      <c r="A1160" s="0" t="n">
        <v>38</v>
      </c>
      <c r="B1160" s="0" t="str">
        <f aca="false">" 5:35:18.150057"</f>
        <v> 5:35:18.150057</v>
      </c>
      <c r="C1160" s="0" t="n">
        <v>-72</v>
      </c>
    </row>
    <row r="1161" customFormat="false" ht="15" hidden="false" customHeight="false" outlineLevel="0" collapsed="false">
      <c r="A1161" s="0" t="n">
        <v>37</v>
      </c>
      <c r="B1161" s="0" t="str">
        <f aca="false">" 5:35:18.501018"</f>
        <v> 5:35:18.501018</v>
      </c>
      <c r="C1161" s="0" t="n">
        <v>-73</v>
      </c>
    </row>
    <row r="1162" customFormat="false" ht="15" hidden="false" customHeight="false" outlineLevel="0" collapsed="false">
      <c r="A1162" s="0" t="n">
        <v>38</v>
      </c>
      <c r="B1162" s="0" t="str">
        <f aca="false">" 5:35:18.502046"</f>
        <v> 5:35:18.502046</v>
      </c>
      <c r="C1162" s="0" t="n">
        <v>-72</v>
      </c>
    </row>
    <row r="1163" customFormat="false" ht="15" hidden="false" customHeight="false" outlineLevel="0" collapsed="false">
      <c r="A1163" s="0" t="n">
        <v>37</v>
      </c>
      <c r="B1163" s="0" t="str">
        <f aca="false">" 5:35:18.855150"</f>
        <v> 5:35:18.855150</v>
      </c>
      <c r="C1163" s="0" t="n">
        <v>-75</v>
      </c>
    </row>
    <row r="1164" customFormat="false" ht="15" hidden="false" customHeight="false" outlineLevel="0" collapsed="false">
      <c r="A1164" s="0" t="n">
        <v>38</v>
      </c>
      <c r="B1164" s="0" t="str">
        <f aca="false">" 5:35:18.856178"</f>
        <v> 5:35:18.856178</v>
      </c>
      <c r="C1164" s="0" t="n">
        <v>-72</v>
      </c>
    </row>
    <row r="1165" customFormat="false" ht="15" hidden="false" customHeight="false" outlineLevel="0" collapsed="false">
      <c r="A1165" s="0" t="n">
        <v>37</v>
      </c>
      <c r="B1165" s="0" t="str">
        <f aca="false">" 5:35:19.214073"</f>
        <v> 5:35:19.214073</v>
      </c>
      <c r="C1165" s="0" t="n">
        <v>-75</v>
      </c>
    </row>
    <row r="1166" customFormat="false" ht="15" hidden="false" customHeight="false" outlineLevel="0" collapsed="false">
      <c r="A1166" s="0" t="n">
        <v>39</v>
      </c>
      <c r="B1166" s="0" t="str">
        <f aca="false">" 5:35:19.216126"</f>
        <v> 5:35:19.216126</v>
      </c>
      <c r="C1166" s="0" t="n">
        <v>-79</v>
      </c>
    </row>
    <row r="1167" customFormat="false" ht="15" hidden="false" customHeight="false" outlineLevel="0" collapsed="false">
      <c r="A1167" s="0" t="n">
        <v>37</v>
      </c>
      <c r="B1167" s="0" t="str">
        <f aca="false">" 5:35:19.568183"</f>
        <v> 5:35:19.568183</v>
      </c>
      <c r="C1167" s="0" t="n">
        <v>-75</v>
      </c>
    </row>
    <row r="1168" customFormat="false" ht="15" hidden="false" customHeight="false" outlineLevel="0" collapsed="false">
      <c r="A1168" s="0" t="n">
        <v>38</v>
      </c>
      <c r="B1168" s="0" t="str">
        <f aca="false">" 5:35:19.569211"</f>
        <v> 5:35:19.569211</v>
      </c>
      <c r="C1168" s="0" t="n">
        <v>-72</v>
      </c>
    </row>
    <row r="1169" customFormat="false" ht="15" hidden="false" customHeight="false" outlineLevel="0" collapsed="false">
      <c r="A1169" s="0" t="n">
        <v>39</v>
      </c>
      <c r="B1169" s="0" t="str">
        <f aca="false">" 5:35:19.570237"</f>
        <v> 5:35:19.570237</v>
      </c>
      <c r="C1169" s="0" t="n">
        <v>-79</v>
      </c>
    </row>
    <row r="1170" customFormat="false" ht="15" hidden="false" customHeight="false" outlineLevel="0" collapsed="false">
      <c r="A1170" s="0" t="n">
        <v>37</v>
      </c>
      <c r="B1170" s="0" t="str">
        <f aca="false">" 5:35:19.924020"</f>
        <v> 5:35:19.924020</v>
      </c>
      <c r="C1170" s="0" t="n">
        <v>-75</v>
      </c>
    </row>
    <row r="1171" customFormat="false" ht="15" hidden="false" customHeight="false" outlineLevel="0" collapsed="false">
      <c r="A1171" s="0" t="n">
        <v>38</v>
      </c>
      <c r="B1171" s="0" t="str">
        <f aca="false">" 5:35:19.925048"</f>
        <v> 5:35:19.925048</v>
      </c>
      <c r="C1171" s="0" t="n">
        <v>-72</v>
      </c>
    </row>
    <row r="1172" customFormat="false" ht="15" hidden="false" customHeight="false" outlineLevel="0" collapsed="false">
      <c r="A1172" s="0" t="n">
        <v>39</v>
      </c>
      <c r="B1172" s="0" t="str">
        <f aca="false">" 5:35:19.926074"</f>
        <v> 5:35:19.926074</v>
      </c>
      <c r="C1172" s="0" t="n">
        <v>-79</v>
      </c>
    </row>
    <row r="1173" customFormat="false" ht="15" hidden="false" customHeight="false" outlineLevel="0" collapsed="false">
      <c r="A1173" s="0" t="n">
        <v>37</v>
      </c>
      <c r="B1173" s="0" t="str">
        <f aca="false">" 5:35:20.283236"</f>
        <v> 5:35:20.283236</v>
      </c>
      <c r="C1173" s="0" t="n">
        <v>-75</v>
      </c>
    </row>
    <row r="1174" customFormat="false" ht="15" hidden="false" customHeight="false" outlineLevel="0" collapsed="false">
      <c r="A1174" s="0" t="n">
        <v>38</v>
      </c>
      <c r="B1174" s="0" t="str">
        <f aca="false">" 5:35:20.284264"</f>
        <v> 5:35:20.284264</v>
      </c>
      <c r="C1174" s="0" t="n">
        <v>-72</v>
      </c>
    </row>
    <row r="1175" customFormat="false" ht="15" hidden="false" customHeight="false" outlineLevel="0" collapsed="false">
      <c r="A1175" s="0" t="n">
        <v>39</v>
      </c>
      <c r="B1175" s="0" t="str">
        <f aca="false">" 5:35:20.285290"</f>
        <v> 5:35:20.285290</v>
      </c>
      <c r="C1175" s="0" t="n">
        <v>-79</v>
      </c>
    </row>
    <row r="1176" customFormat="false" ht="15" hidden="false" customHeight="false" outlineLevel="0" collapsed="false">
      <c r="A1176" s="0" t="n">
        <v>37</v>
      </c>
      <c r="B1176" s="0" t="str">
        <f aca="false">" 5:35:20.643221"</f>
        <v> 5:35:20.643221</v>
      </c>
      <c r="C1176" s="0" t="n">
        <v>-75</v>
      </c>
    </row>
    <row r="1177" customFormat="false" ht="15" hidden="false" customHeight="false" outlineLevel="0" collapsed="false">
      <c r="A1177" s="0" t="n">
        <v>38</v>
      </c>
      <c r="B1177" s="0" t="str">
        <f aca="false">" 5:35:20.644249"</f>
        <v> 5:35:20.644249</v>
      </c>
      <c r="C1177" s="0" t="n">
        <v>-73</v>
      </c>
    </row>
    <row r="1178" customFormat="false" ht="15" hidden="false" customHeight="false" outlineLevel="0" collapsed="false">
      <c r="A1178" s="0" t="n">
        <v>39</v>
      </c>
      <c r="B1178" s="0" t="str">
        <f aca="false">" 5:35:20.645275"</f>
        <v> 5:35:20.645275</v>
      </c>
      <c r="C1178" s="0" t="n">
        <v>-79</v>
      </c>
    </row>
    <row r="1179" customFormat="false" ht="15" hidden="false" customHeight="false" outlineLevel="0" collapsed="false">
      <c r="A1179" s="0" t="n">
        <v>37</v>
      </c>
      <c r="B1179" s="0" t="str">
        <f aca="false">" 5:35:21.002684"</f>
        <v> 5:35:21.002684</v>
      </c>
      <c r="C1179" s="0" t="n">
        <v>-75</v>
      </c>
    </row>
    <row r="1180" customFormat="false" ht="15" hidden="false" customHeight="false" outlineLevel="0" collapsed="false">
      <c r="A1180" s="0" t="n">
        <v>39</v>
      </c>
      <c r="B1180" s="0" t="str">
        <f aca="false">" 5:35:21.363136"</f>
        <v> 5:35:21.363136</v>
      </c>
      <c r="C1180" s="0" t="n">
        <v>-79</v>
      </c>
    </row>
    <row r="1181" customFormat="false" ht="15" hidden="false" customHeight="false" outlineLevel="0" collapsed="false">
      <c r="A1181" s="0" t="n">
        <v>37</v>
      </c>
      <c r="B1181" s="0" t="str">
        <f aca="false">" 5:35:21.721042"</f>
        <v> 5:35:21.721042</v>
      </c>
      <c r="C1181" s="0" t="n">
        <v>-74</v>
      </c>
    </row>
    <row r="1182" customFormat="false" ht="15" hidden="false" customHeight="false" outlineLevel="0" collapsed="false">
      <c r="A1182" s="0" t="n">
        <v>38</v>
      </c>
      <c r="B1182" s="0" t="str">
        <f aca="false">" 5:35:21.722069"</f>
        <v> 5:35:21.722069</v>
      </c>
      <c r="C1182" s="0" t="n">
        <v>-72</v>
      </c>
    </row>
    <row r="1183" customFormat="false" ht="15" hidden="false" customHeight="false" outlineLevel="0" collapsed="false">
      <c r="A1183" s="0" t="n">
        <v>39</v>
      </c>
      <c r="B1183" s="0" t="str">
        <f aca="false">" 5:35:21.723095"</f>
        <v> 5:35:21.723095</v>
      </c>
      <c r="C1183" s="0" t="n">
        <v>-78</v>
      </c>
    </row>
    <row r="1184" customFormat="false" ht="15" hidden="false" customHeight="false" outlineLevel="0" collapsed="false">
      <c r="A1184" s="0" t="n">
        <v>37</v>
      </c>
      <c r="B1184" s="0" t="str">
        <f aca="false">" 5:35:22.076666"</f>
        <v> 5:35:22.076666</v>
      </c>
      <c r="C1184" s="0" t="n">
        <v>-75</v>
      </c>
    </row>
    <row r="1185" customFormat="false" ht="15" hidden="false" customHeight="false" outlineLevel="0" collapsed="false">
      <c r="A1185" s="0" t="n">
        <v>38</v>
      </c>
      <c r="B1185" s="0" t="str">
        <f aca="false">" 5:35:22.077693"</f>
        <v> 5:35:22.077693</v>
      </c>
      <c r="C1185" s="0" t="n">
        <v>-72</v>
      </c>
    </row>
    <row r="1186" customFormat="false" ht="15" hidden="false" customHeight="false" outlineLevel="0" collapsed="false">
      <c r="A1186" s="0" t="n">
        <v>37</v>
      </c>
      <c r="B1186" s="0" t="str">
        <f aca="false">" 5:35:22.435374"</f>
        <v> 5:35:22.435374</v>
      </c>
      <c r="C1186" s="0" t="n">
        <v>-75</v>
      </c>
    </row>
    <row r="1187" customFormat="false" ht="15" hidden="false" customHeight="false" outlineLevel="0" collapsed="false">
      <c r="A1187" s="0" t="n">
        <v>38</v>
      </c>
      <c r="B1187" s="0" t="str">
        <f aca="false">" 5:35:22.436401"</f>
        <v> 5:35:22.436401</v>
      </c>
      <c r="C1187" s="0" t="n">
        <v>-72</v>
      </c>
    </row>
    <row r="1188" customFormat="false" ht="15" hidden="false" customHeight="false" outlineLevel="0" collapsed="false">
      <c r="A1188" s="0" t="n">
        <v>37</v>
      </c>
      <c r="B1188" s="0" t="str">
        <f aca="false">" 5:35:22.790454"</f>
        <v> 5:35:22.790454</v>
      </c>
      <c r="C1188" s="0" t="n">
        <v>-75</v>
      </c>
    </row>
    <row r="1189" customFormat="false" ht="15" hidden="false" customHeight="false" outlineLevel="0" collapsed="false">
      <c r="A1189" s="0" t="n">
        <v>38</v>
      </c>
      <c r="B1189" s="0" t="str">
        <f aca="false">" 5:35:22.791482"</f>
        <v> 5:35:22.791482</v>
      </c>
      <c r="C1189" s="0" t="n">
        <v>-73</v>
      </c>
    </row>
    <row r="1190" customFormat="false" ht="15" hidden="false" customHeight="false" outlineLevel="0" collapsed="false">
      <c r="A1190" s="0" t="n">
        <v>39</v>
      </c>
      <c r="B1190" s="0" t="str">
        <f aca="false">" 5:35:22.792507"</f>
        <v> 5:35:22.792507</v>
      </c>
      <c r="C1190" s="0" t="n">
        <v>-79</v>
      </c>
    </row>
    <row r="1191" customFormat="false" ht="15" hidden="false" customHeight="false" outlineLevel="0" collapsed="false">
      <c r="A1191" s="0" t="n">
        <v>37</v>
      </c>
      <c r="B1191" s="0" t="str">
        <f aca="false">" 5:35:23.142523"</f>
        <v> 5:35:23.142523</v>
      </c>
      <c r="C1191" s="0" t="n">
        <v>-75</v>
      </c>
    </row>
    <row r="1192" customFormat="false" ht="15" hidden="false" customHeight="false" outlineLevel="0" collapsed="false">
      <c r="A1192" s="0" t="n">
        <v>38</v>
      </c>
      <c r="B1192" s="0" t="str">
        <f aca="false">" 5:35:23.143551"</f>
        <v> 5:35:23.143551</v>
      </c>
      <c r="C1192" s="0" t="n">
        <v>-73</v>
      </c>
    </row>
    <row r="1193" customFormat="false" ht="15" hidden="false" customHeight="false" outlineLevel="0" collapsed="false">
      <c r="A1193" s="0" t="n">
        <v>39</v>
      </c>
      <c r="B1193" s="0" t="str">
        <f aca="false">" 5:35:23.144577"</f>
        <v> 5:35:23.144577</v>
      </c>
      <c r="C1193" s="0" t="n">
        <v>-79</v>
      </c>
    </row>
    <row r="1194" customFormat="false" ht="15" hidden="false" customHeight="false" outlineLevel="0" collapsed="false">
      <c r="A1194" s="0" t="n">
        <v>37</v>
      </c>
      <c r="B1194" s="0" t="str">
        <f aca="false">" 5:35:23.492972"</f>
        <v> 5:35:23.492972</v>
      </c>
      <c r="C1194" s="0" t="n">
        <v>-75</v>
      </c>
    </row>
    <row r="1195" customFormat="false" ht="15" hidden="false" customHeight="false" outlineLevel="0" collapsed="false">
      <c r="A1195" s="0" t="n">
        <v>38</v>
      </c>
      <c r="B1195" s="0" t="str">
        <f aca="false">" 5:35:23.494000"</f>
        <v> 5:35:23.494000</v>
      </c>
      <c r="C1195" s="0" t="n">
        <v>-73</v>
      </c>
    </row>
    <row r="1196" customFormat="false" ht="15" hidden="false" customHeight="false" outlineLevel="0" collapsed="false">
      <c r="A1196" s="0" t="n">
        <v>39</v>
      </c>
      <c r="B1196" s="0" t="str">
        <f aca="false">" 5:35:23.495026"</f>
        <v> 5:35:23.495026</v>
      </c>
      <c r="C1196" s="0" t="n">
        <v>-79</v>
      </c>
    </row>
    <row r="1197" customFormat="false" ht="15" hidden="false" customHeight="false" outlineLevel="0" collapsed="false">
      <c r="A1197" s="0" t="n">
        <v>37</v>
      </c>
      <c r="B1197" s="0" t="str">
        <f aca="false">" 5:35:23.845754"</f>
        <v> 5:35:23.845754</v>
      </c>
      <c r="C1197" s="0" t="n">
        <v>-75</v>
      </c>
    </row>
    <row r="1198" customFormat="false" ht="15" hidden="false" customHeight="false" outlineLevel="0" collapsed="false">
      <c r="A1198" s="0" t="n">
        <v>38</v>
      </c>
      <c r="B1198" s="0" t="str">
        <f aca="false">" 5:35:23.846782"</f>
        <v> 5:35:23.846782</v>
      </c>
      <c r="C1198" s="0" t="n">
        <v>-72</v>
      </c>
    </row>
    <row r="1199" customFormat="false" ht="15" hidden="false" customHeight="false" outlineLevel="0" collapsed="false">
      <c r="A1199" s="0" t="n">
        <v>39</v>
      </c>
      <c r="B1199" s="0" t="str">
        <f aca="false">" 5:35:23.847808"</f>
        <v> 5:35:23.847808</v>
      </c>
      <c r="C1199" s="0" t="n">
        <v>-80</v>
      </c>
    </row>
    <row r="1200" customFormat="false" ht="15" hidden="false" customHeight="false" outlineLevel="0" collapsed="false">
      <c r="A1200" s="0" t="n">
        <v>39</v>
      </c>
      <c r="B1200" s="0" t="str">
        <f aca="false">" 5:35:24.205951"</f>
        <v> 5:35:24.205951</v>
      </c>
      <c r="C1200" s="0" t="n">
        <v>-79</v>
      </c>
    </row>
    <row r="1201" customFormat="false" ht="15" hidden="false" customHeight="false" outlineLevel="0" collapsed="false">
      <c r="A1201" s="0" t="n">
        <v>37</v>
      </c>
      <c r="B1201" s="0" t="str">
        <f aca="false">" 5:35:24.554680"</f>
        <v> 5:35:24.554680</v>
      </c>
      <c r="C1201" s="0" t="n">
        <v>-75</v>
      </c>
    </row>
    <row r="1202" customFormat="false" ht="15" hidden="false" customHeight="false" outlineLevel="0" collapsed="false">
      <c r="A1202" s="0" t="n">
        <v>38</v>
      </c>
      <c r="B1202" s="0" t="str">
        <f aca="false">" 5:35:24.555708"</f>
        <v> 5:35:24.555708</v>
      </c>
      <c r="C1202" s="0" t="n">
        <v>-72</v>
      </c>
    </row>
    <row r="1203" customFormat="false" ht="15" hidden="false" customHeight="false" outlineLevel="0" collapsed="false">
      <c r="A1203" s="0" t="n">
        <v>39</v>
      </c>
      <c r="B1203" s="0" t="str">
        <f aca="false">" 5:35:24.556734"</f>
        <v> 5:35:24.556734</v>
      </c>
      <c r="C1203" s="0" t="n">
        <v>-79</v>
      </c>
    </row>
    <row r="1204" customFormat="false" ht="15" hidden="false" customHeight="false" outlineLevel="0" collapsed="false">
      <c r="A1204" s="0" t="n">
        <v>37</v>
      </c>
      <c r="B1204" s="0" t="str">
        <f aca="false">" 5:35:24.906416"</f>
        <v> 5:35:24.906416</v>
      </c>
      <c r="C1204" s="0" t="n">
        <v>-75</v>
      </c>
    </row>
    <row r="1205" customFormat="false" ht="15" hidden="false" customHeight="false" outlineLevel="0" collapsed="false">
      <c r="A1205" s="0" t="n">
        <v>38</v>
      </c>
      <c r="B1205" s="0" t="str">
        <f aca="false">" 5:35:24.907444"</f>
        <v> 5:35:24.907444</v>
      </c>
      <c r="C1205" s="0" t="n">
        <v>-72</v>
      </c>
    </row>
    <row r="1206" customFormat="false" ht="15" hidden="false" customHeight="false" outlineLevel="0" collapsed="false">
      <c r="A1206" s="0" t="n">
        <v>39</v>
      </c>
      <c r="B1206" s="0" t="str">
        <f aca="false">" 5:35:24.908470"</f>
        <v> 5:35:24.908470</v>
      </c>
      <c r="C1206" s="0" t="n">
        <v>-80</v>
      </c>
    </row>
    <row r="1207" customFormat="false" ht="15" hidden="false" customHeight="false" outlineLevel="0" collapsed="false">
      <c r="A1207" s="0" t="n">
        <v>37</v>
      </c>
      <c r="B1207" s="0" t="str">
        <f aca="false">" 5:35:25.260006"</f>
        <v> 5:35:25.260006</v>
      </c>
      <c r="C1207" s="0" t="n">
        <v>-77</v>
      </c>
    </row>
    <row r="1208" customFormat="false" ht="15" hidden="false" customHeight="false" outlineLevel="0" collapsed="false">
      <c r="A1208" s="0" t="n">
        <v>38</v>
      </c>
      <c r="B1208" s="0" t="str">
        <f aca="false">" 5:35:25.261034"</f>
        <v> 5:35:25.261034</v>
      </c>
      <c r="C1208" s="0" t="n">
        <v>-72</v>
      </c>
    </row>
    <row r="1209" customFormat="false" ht="15" hidden="false" customHeight="false" outlineLevel="0" collapsed="false">
      <c r="A1209" s="0" t="n">
        <v>38</v>
      </c>
      <c r="B1209" s="0" t="str">
        <f aca="false">" 5:35:25.618415"</f>
        <v> 5:35:25.618415</v>
      </c>
      <c r="C1209" s="0" t="n">
        <v>-72</v>
      </c>
    </row>
    <row r="1210" customFormat="false" ht="15" hidden="false" customHeight="false" outlineLevel="0" collapsed="false">
      <c r="A1210" s="0" t="n">
        <v>39</v>
      </c>
      <c r="B1210" s="0" t="str">
        <f aca="false">" 5:35:25.619441"</f>
        <v> 5:35:25.619441</v>
      </c>
      <c r="C1210" s="0" t="n">
        <v>-78</v>
      </c>
    </row>
    <row r="1211" customFormat="false" ht="15" hidden="false" customHeight="false" outlineLevel="0" collapsed="false">
      <c r="A1211" s="0" t="n">
        <v>37</v>
      </c>
      <c r="B1211" s="0" t="str">
        <f aca="false">" 5:35:25.967588"</f>
        <v> 5:35:25.967588</v>
      </c>
      <c r="C1211" s="0" t="n">
        <v>-75</v>
      </c>
    </row>
    <row r="1212" customFormat="false" ht="15" hidden="false" customHeight="false" outlineLevel="0" collapsed="false">
      <c r="A1212" s="0" t="n">
        <v>38</v>
      </c>
      <c r="B1212" s="0" t="str">
        <f aca="false">" 5:35:25.968615"</f>
        <v> 5:35:25.968615</v>
      </c>
      <c r="C1212" s="0" t="n">
        <v>-73</v>
      </c>
    </row>
    <row r="1213" customFormat="false" ht="15" hidden="false" customHeight="false" outlineLevel="0" collapsed="false">
      <c r="A1213" s="0" t="n">
        <v>39</v>
      </c>
      <c r="B1213" s="0" t="str">
        <f aca="false">" 5:35:25.969641"</f>
        <v> 5:35:25.969641</v>
      </c>
      <c r="C1213" s="0" t="n">
        <v>-78</v>
      </c>
    </row>
    <row r="1214" customFormat="false" ht="15" hidden="false" customHeight="false" outlineLevel="0" collapsed="false">
      <c r="A1214" s="0" t="n">
        <v>37</v>
      </c>
      <c r="B1214" s="0" t="str">
        <f aca="false">" 5:35:26.318347"</f>
        <v> 5:35:26.318347</v>
      </c>
      <c r="C1214" s="0" t="n">
        <v>-75</v>
      </c>
    </row>
    <row r="1215" customFormat="false" ht="15" hidden="false" customHeight="false" outlineLevel="0" collapsed="false">
      <c r="A1215" s="0" t="n">
        <v>38</v>
      </c>
      <c r="B1215" s="0" t="str">
        <f aca="false">" 5:35:26.319375"</f>
        <v> 5:35:26.319375</v>
      </c>
      <c r="C1215" s="0" t="n">
        <v>-71</v>
      </c>
    </row>
    <row r="1216" customFormat="false" ht="15" hidden="false" customHeight="false" outlineLevel="0" collapsed="false">
      <c r="A1216" s="0" t="n">
        <v>39</v>
      </c>
      <c r="B1216" s="0" t="str">
        <f aca="false">" 5:35:26.320401"</f>
        <v> 5:35:26.320401</v>
      </c>
      <c r="C1216" s="0" t="n">
        <v>-79</v>
      </c>
    </row>
    <row r="1217" customFormat="false" ht="15" hidden="false" customHeight="false" outlineLevel="0" collapsed="false">
      <c r="A1217" s="0" t="n">
        <v>38</v>
      </c>
      <c r="B1217" s="0" t="str">
        <f aca="false">" 5:35:26.673946"</f>
        <v> 5:35:26.673946</v>
      </c>
      <c r="C1217" s="0" t="n">
        <v>-73</v>
      </c>
    </row>
    <row r="1218" customFormat="false" ht="15" hidden="false" customHeight="false" outlineLevel="0" collapsed="false">
      <c r="A1218" s="0" t="n">
        <v>39</v>
      </c>
      <c r="B1218" s="0" t="str">
        <f aca="false">" 5:35:26.674972"</f>
        <v> 5:35:26.674972</v>
      </c>
      <c r="C1218" s="0" t="n">
        <v>-78</v>
      </c>
    </row>
    <row r="1219" customFormat="false" ht="15" hidden="false" customHeight="false" outlineLevel="0" collapsed="false">
      <c r="A1219" s="0" t="n">
        <v>39</v>
      </c>
      <c r="B1219" s="0" t="str">
        <f aca="false">" 5:35:27.032901"</f>
        <v> 5:35:27.032901</v>
      </c>
      <c r="C1219" s="0" t="n">
        <v>-78</v>
      </c>
    </row>
    <row r="1220" customFormat="false" ht="15" hidden="false" customHeight="false" outlineLevel="0" collapsed="false">
      <c r="A1220" s="0" t="n">
        <v>37</v>
      </c>
      <c r="B1220" s="0" t="str">
        <f aca="false">" 5:35:27.390578"</f>
        <v> 5:35:27.390578</v>
      </c>
      <c r="C1220" s="0" t="n">
        <v>-75</v>
      </c>
    </row>
    <row r="1221" customFormat="false" ht="15" hidden="false" customHeight="false" outlineLevel="0" collapsed="false">
      <c r="A1221" s="0" t="n">
        <v>38</v>
      </c>
      <c r="B1221" s="0" t="str">
        <f aca="false">" 5:35:27.391606"</f>
        <v> 5:35:27.391606</v>
      </c>
      <c r="C1221" s="0" t="n">
        <v>-73</v>
      </c>
    </row>
    <row r="1222" customFormat="false" ht="15" hidden="false" customHeight="false" outlineLevel="0" collapsed="false">
      <c r="A1222" s="0" t="n">
        <v>39</v>
      </c>
      <c r="B1222" s="0" t="str">
        <f aca="false">" 5:35:27.392631"</f>
        <v> 5:35:27.392631</v>
      </c>
      <c r="C1222" s="0" t="n">
        <v>-78</v>
      </c>
    </row>
    <row r="1223" customFormat="false" ht="15" hidden="false" customHeight="false" outlineLevel="0" collapsed="false">
      <c r="A1223" s="0" t="n">
        <v>38</v>
      </c>
      <c r="B1223" s="0" t="str">
        <f aca="false">" 5:35:27.751090"</f>
        <v> 5:35:27.751090</v>
      </c>
      <c r="C1223" s="0" t="n">
        <v>-73</v>
      </c>
    </row>
    <row r="1224" customFormat="false" ht="15" hidden="false" customHeight="false" outlineLevel="0" collapsed="false">
      <c r="A1224" s="0" t="n">
        <v>39</v>
      </c>
      <c r="B1224" s="0" t="str">
        <f aca="false">" 5:35:27.752116"</f>
        <v> 5:35:27.752116</v>
      </c>
      <c r="C1224" s="0" t="n">
        <v>-78</v>
      </c>
    </row>
    <row r="1225" customFormat="false" ht="15" hidden="false" customHeight="false" outlineLevel="0" collapsed="false">
      <c r="A1225" s="0" t="n">
        <v>37</v>
      </c>
      <c r="B1225" s="0" t="str">
        <f aca="false">" 5:35:28.104092"</f>
        <v> 5:35:28.104092</v>
      </c>
      <c r="C1225" s="0" t="n">
        <v>-75</v>
      </c>
    </row>
    <row r="1226" customFormat="false" ht="15" hidden="false" customHeight="false" outlineLevel="0" collapsed="false">
      <c r="A1226" s="0" t="n">
        <v>37</v>
      </c>
      <c r="B1226" s="0" t="str">
        <f aca="false">" 5:35:28.455636"</f>
        <v> 5:35:28.455636</v>
      </c>
      <c r="C1226" s="0" t="n">
        <v>-75</v>
      </c>
    </row>
    <row r="1227" customFormat="false" ht="15" hidden="false" customHeight="false" outlineLevel="0" collapsed="false">
      <c r="A1227" s="0" t="n">
        <v>38</v>
      </c>
      <c r="B1227" s="0" t="str">
        <f aca="false">" 5:35:28.456663"</f>
        <v> 5:35:28.456663</v>
      </c>
      <c r="C1227" s="0" t="n">
        <v>-72</v>
      </c>
    </row>
    <row r="1228" customFormat="false" ht="15" hidden="false" customHeight="false" outlineLevel="0" collapsed="false">
      <c r="A1228" s="0" t="n">
        <v>39</v>
      </c>
      <c r="B1228" s="0" t="str">
        <f aca="false">" 5:35:28.457689"</f>
        <v> 5:35:28.457689</v>
      </c>
      <c r="C1228" s="0" t="n">
        <v>-78</v>
      </c>
    </row>
    <row r="1229" customFormat="false" ht="15" hidden="false" customHeight="false" outlineLevel="0" collapsed="false">
      <c r="A1229" s="0" t="n">
        <v>37</v>
      </c>
      <c r="B1229" s="0" t="str">
        <f aca="false">" 5:35:28.814304"</f>
        <v> 5:35:28.814304</v>
      </c>
      <c r="C1229" s="0" t="n">
        <v>-75</v>
      </c>
    </row>
    <row r="1230" customFormat="false" ht="15" hidden="false" customHeight="false" outlineLevel="0" collapsed="false">
      <c r="A1230" s="0" t="n">
        <v>38</v>
      </c>
      <c r="B1230" s="0" t="str">
        <f aca="false">" 5:35:28.815332"</f>
        <v> 5:35:28.815332</v>
      </c>
      <c r="C1230" s="0" t="n">
        <v>-73</v>
      </c>
    </row>
    <row r="1231" customFormat="false" ht="15" hidden="false" customHeight="false" outlineLevel="0" collapsed="false">
      <c r="A1231" s="0" t="n">
        <v>39</v>
      </c>
      <c r="B1231" s="0" t="str">
        <f aca="false">" 5:35:28.816358"</f>
        <v> 5:35:28.816358</v>
      </c>
      <c r="C1231" s="0" t="n">
        <v>-78</v>
      </c>
    </row>
    <row r="1232" customFormat="false" ht="15" hidden="false" customHeight="false" outlineLevel="0" collapsed="false">
      <c r="A1232" s="0" t="n">
        <v>37</v>
      </c>
      <c r="B1232" s="0" t="str">
        <f aca="false">" 5:35:29.170967"</f>
        <v> 5:35:29.170967</v>
      </c>
      <c r="C1232" s="0" t="n">
        <v>-75</v>
      </c>
    </row>
    <row r="1233" customFormat="false" ht="15" hidden="false" customHeight="false" outlineLevel="0" collapsed="false">
      <c r="A1233" s="0" t="n">
        <v>38</v>
      </c>
      <c r="B1233" s="0" t="str">
        <f aca="false">" 5:35:29.171995"</f>
        <v> 5:35:29.171995</v>
      </c>
      <c r="C1233" s="0" t="n">
        <v>-73</v>
      </c>
    </row>
    <row r="1234" customFormat="false" ht="15" hidden="false" customHeight="false" outlineLevel="0" collapsed="false">
      <c r="A1234" s="0" t="n">
        <v>39</v>
      </c>
      <c r="B1234" s="0" t="str">
        <f aca="false">" 5:35:29.173021"</f>
        <v> 5:35:29.173021</v>
      </c>
      <c r="C1234" s="0" t="n">
        <v>-79</v>
      </c>
    </row>
    <row r="1235" customFormat="false" ht="15" hidden="false" customHeight="false" outlineLevel="0" collapsed="false">
      <c r="A1235" s="0" t="n">
        <v>39</v>
      </c>
      <c r="B1235" s="0" t="str">
        <f aca="false">" 5:35:29.532218"</f>
        <v> 5:35:29.532218</v>
      </c>
      <c r="C1235" s="0" t="n">
        <v>-79</v>
      </c>
    </row>
    <row r="1236" customFormat="false" ht="15" hidden="false" customHeight="false" outlineLevel="0" collapsed="false">
      <c r="A1236" s="0" t="n">
        <v>37</v>
      </c>
      <c r="B1236" s="0" t="str">
        <f aca="false">" 5:35:29.885572"</f>
        <v> 5:35:29.885572</v>
      </c>
      <c r="C1236" s="0" t="n">
        <v>-75</v>
      </c>
    </row>
    <row r="1237" customFormat="false" ht="15" hidden="false" customHeight="false" outlineLevel="0" collapsed="false">
      <c r="A1237" s="0" t="n">
        <v>38</v>
      </c>
      <c r="B1237" s="0" t="str">
        <f aca="false">" 5:35:29.886599"</f>
        <v> 5:35:29.886599</v>
      </c>
      <c r="C1237" s="0" t="n">
        <v>-72</v>
      </c>
    </row>
    <row r="1238" customFormat="false" ht="15" hidden="false" customHeight="false" outlineLevel="0" collapsed="false">
      <c r="A1238" s="0" t="n">
        <v>39</v>
      </c>
      <c r="B1238" s="0" t="str">
        <f aca="false">" 5:35:29.887625"</f>
        <v> 5:35:29.887625</v>
      </c>
      <c r="C1238" s="0" t="n">
        <v>-79</v>
      </c>
    </row>
    <row r="1239" customFormat="false" ht="15" hidden="false" customHeight="false" outlineLevel="0" collapsed="false">
      <c r="A1239" s="0" t="n">
        <v>37</v>
      </c>
      <c r="B1239" s="0" t="str">
        <f aca="false">" 5:35:30.243996"</f>
        <v> 5:35:30.243996</v>
      </c>
      <c r="C1239" s="0" t="n">
        <v>-75</v>
      </c>
    </row>
    <row r="1240" customFormat="false" ht="15" hidden="false" customHeight="false" outlineLevel="0" collapsed="false">
      <c r="A1240" s="0" t="n">
        <v>38</v>
      </c>
      <c r="B1240" s="0" t="str">
        <f aca="false">" 5:35:30.245023"</f>
        <v> 5:35:30.245023</v>
      </c>
      <c r="C1240" s="0" t="n">
        <v>-72</v>
      </c>
    </row>
    <row r="1241" customFormat="false" ht="15" hidden="false" customHeight="false" outlineLevel="0" collapsed="false">
      <c r="A1241" s="0" t="n">
        <v>39</v>
      </c>
      <c r="B1241" s="0" t="str">
        <f aca="false">" 5:35:30.246049"</f>
        <v> 5:35:30.246049</v>
      </c>
      <c r="C1241" s="0" t="n">
        <v>-78</v>
      </c>
    </row>
    <row r="1242" customFormat="false" ht="15" hidden="false" customHeight="false" outlineLevel="0" collapsed="false">
      <c r="A1242" s="0" t="n">
        <v>37</v>
      </c>
      <c r="B1242" s="0" t="str">
        <f aca="false">" 5:35:30.597334"</f>
        <v> 5:35:30.597334</v>
      </c>
      <c r="C1242" s="0" t="n">
        <v>-75</v>
      </c>
    </row>
    <row r="1243" customFormat="false" ht="15" hidden="false" customHeight="false" outlineLevel="0" collapsed="false">
      <c r="A1243" s="0" t="n">
        <v>38</v>
      </c>
      <c r="B1243" s="0" t="str">
        <f aca="false">" 5:35:30.598361"</f>
        <v> 5:35:30.598361</v>
      </c>
      <c r="C1243" s="0" t="n">
        <v>-72</v>
      </c>
    </row>
    <row r="1244" customFormat="false" ht="15" hidden="false" customHeight="false" outlineLevel="0" collapsed="false">
      <c r="A1244" s="0" t="n">
        <v>37</v>
      </c>
      <c r="B1244" s="0" t="str">
        <f aca="false">" 5:35:30.948334"</f>
        <v> 5:35:30.948334</v>
      </c>
      <c r="C1244" s="0" t="n">
        <v>-75</v>
      </c>
    </row>
    <row r="1245" customFormat="false" ht="15" hidden="false" customHeight="false" outlineLevel="0" collapsed="false">
      <c r="A1245" s="0" t="n">
        <v>38</v>
      </c>
      <c r="B1245" s="0" t="str">
        <f aca="false">" 5:35:30.949362"</f>
        <v> 5:35:30.949362</v>
      </c>
      <c r="C1245" s="0" t="n">
        <v>-72</v>
      </c>
    </row>
    <row r="1246" customFormat="false" ht="15" hidden="false" customHeight="false" outlineLevel="0" collapsed="false">
      <c r="A1246" s="0" t="n">
        <v>39</v>
      </c>
      <c r="B1246" s="0" t="str">
        <f aca="false">" 5:35:30.950387"</f>
        <v> 5:35:30.950387</v>
      </c>
      <c r="C1246" s="0" t="n">
        <v>-79</v>
      </c>
    </row>
    <row r="1247" customFormat="false" ht="15" hidden="false" customHeight="false" outlineLevel="0" collapsed="false">
      <c r="A1247" s="0" t="n">
        <v>37</v>
      </c>
      <c r="B1247" s="0" t="str">
        <f aca="false">" 5:35:31.300850"</f>
        <v> 5:35:31.300850</v>
      </c>
      <c r="C1247" s="0" t="n">
        <v>-75</v>
      </c>
    </row>
    <row r="1248" customFormat="false" ht="15" hidden="false" customHeight="false" outlineLevel="0" collapsed="false">
      <c r="A1248" s="0" t="n">
        <v>38</v>
      </c>
      <c r="B1248" s="0" t="str">
        <f aca="false">" 5:35:31.301878"</f>
        <v> 5:35:31.301878</v>
      </c>
      <c r="C1248" s="0" t="n">
        <v>-72</v>
      </c>
    </row>
    <row r="1249" customFormat="false" ht="15" hidden="false" customHeight="false" outlineLevel="0" collapsed="false">
      <c r="A1249" s="0" t="n">
        <v>39</v>
      </c>
      <c r="B1249" s="0" t="str">
        <f aca="false">" 5:35:31.302904"</f>
        <v> 5:35:31.302904</v>
      </c>
      <c r="C1249" s="0" t="n">
        <v>-79</v>
      </c>
    </row>
    <row r="1250" customFormat="false" ht="15" hidden="false" customHeight="false" outlineLevel="0" collapsed="false">
      <c r="A1250" s="0" t="n">
        <v>37</v>
      </c>
      <c r="B1250" s="0" t="str">
        <f aca="false">" 5:35:31.659029"</f>
        <v> 5:35:31.659029</v>
      </c>
      <c r="C1250" s="0" t="n">
        <v>-75</v>
      </c>
    </row>
    <row r="1251" customFormat="false" ht="15" hidden="false" customHeight="false" outlineLevel="0" collapsed="false">
      <c r="A1251" s="0" t="n">
        <v>38</v>
      </c>
      <c r="B1251" s="0" t="str">
        <f aca="false">" 5:35:31.660057"</f>
        <v> 5:35:31.660057</v>
      </c>
      <c r="C1251" s="0" t="n">
        <v>-73</v>
      </c>
    </row>
    <row r="1252" customFormat="false" ht="15" hidden="false" customHeight="false" outlineLevel="0" collapsed="false">
      <c r="A1252" s="0" t="n">
        <v>39</v>
      </c>
      <c r="B1252" s="0" t="str">
        <f aca="false">" 5:35:31.661082"</f>
        <v> 5:35:31.661082</v>
      </c>
      <c r="C1252" s="0" t="n">
        <v>-79</v>
      </c>
    </row>
    <row r="1253" customFormat="false" ht="15" hidden="false" customHeight="false" outlineLevel="0" collapsed="false">
      <c r="A1253" s="0" t="n">
        <v>37</v>
      </c>
      <c r="B1253" s="0" t="str">
        <f aca="false">" 5:35:32.015219"</f>
        <v> 5:35:32.015219</v>
      </c>
      <c r="C1253" s="0" t="n">
        <v>-75</v>
      </c>
    </row>
    <row r="1254" customFormat="false" ht="15" hidden="false" customHeight="false" outlineLevel="0" collapsed="false">
      <c r="A1254" s="0" t="n">
        <v>38</v>
      </c>
      <c r="B1254" s="0" t="str">
        <f aca="false">" 5:35:32.016247"</f>
        <v> 5:35:32.016247</v>
      </c>
      <c r="C1254" s="0" t="n">
        <v>-72</v>
      </c>
    </row>
    <row r="1255" customFormat="false" ht="15" hidden="false" customHeight="false" outlineLevel="0" collapsed="false">
      <c r="A1255" s="0" t="n">
        <v>39</v>
      </c>
      <c r="B1255" s="0" t="str">
        <f aca="false">" 5:35:32.017272"</f>
        <v> 5:35:32.017272</v>
      </c>
      <c r="C1255" s="0" t="n">
        <v>-79</v>
      </c>
    </row>
    <row r="1256" customFormat="false" ht="15" hidden="false" customHeight="false" outlineLevel="0" collapsed="false">
      <c r="A1256" s="0" t="n">
        <v>37</v>
      </c>
      <c r="B1256" s="0" t="str">
        <f aca="false">" 5:35:32.370301"</f>
        <v> 5:35:32.370301</v>
      </c>
      <c r="C1256" s="0" t="n">
        <v>-75</v>
      </c>
    </row>
    <row r="1257" customFormat="false" ht="15" hidden="false" customHeight="false" outlineLevel="0" collapsed="false">
      <c r="A1257" s="0" t="n">
        <v>38</v>
      </c>
      <c r="B1257" s="0" t="str">
        <f aca="false">" 5:35:32.371328"</f>
        <v> 5:35:32.371328</v>
      </c>
      <c r="C1257" s="0" t="n">
        <v>-72</v>
      </c>
    </row>
    <row r="1258" customFormat="false" ht="15" hidden="false" customHeight="false" outlineLevel="0" collapsed="false">
      <c r="A1258" s="0" t="n">
        <v>38</v>
      </c>
      <c r="B1258" s="0" t="str">
        <f aca="false">" 5:35:32.371847"</f>
        <v> 5:35:32.371847</v>
      </c>
      <c r="C1258" s="0" t="n">
        <v>-49</v>
      </c>
    </row>
    <row r="1259" customFormat="false" ht="15" hidden="false" customHeight="false" outlineLevel="0" collapsed="false">
      <c r="A1259" s="0" t="n">
        <v>38</v>
      </c>
      <c r="B1259" s="0" t="str">
        <f aca="false">" 5:35:32.372172"</f>
        <v> 5:35:32.372172</v>
      </c>
      <c r="C1259" s="0" t="n">
        <v>-73</v>
      </c>
    </row>
    <row r="1260" customFormat="false" ht="15" hidden="false" customHeight="false" outlineLevel="0" collapsed="false">
      <c r="A1260" s="0" t="n">
        <v>39</v>
      </c>
      <c r="B1260" s="0" t="str">
        <f aca="false">" 5:35:32.372948"</f>
        <v> 5:35:32.372948</v>
      </c>
      <c r="C1260" s="0" t="n">
        <v>-79</v>
      </c>
    </row>
    <row r="1261" customFormat="false" ht="15" hidden="false" customHeight="false" outlineLevel="0" collapsed="false">
      <c r="A1261" s="0" t="n">
        <v>37</v>
      </c>
      <c r="B1261" s="0" t="str">
        <f aca="false">" 5:35:32.722040"</f>
        <v> 5:35:32.722040</v>
      </c>
      <c r="C1261" s="0" t="n">
        <v>-75</v>
      </c>
    </row>
    <row r="1262" customFormat="false" ht="15" hidden="false" customHeight="false" outlineLevel="0" collapsed="false">
      <c r="A1262" s="0" t="n">
        <v>38</v>
      </c>
      <c r="B1262" s="0" t="str">
        <f aca="false">" 5:35:32.723068"</f>
        <v> 5:35:32.723068</v>
      </c>
      <c r="C1262" s="0" t="n">
        <v>-72</v>
      </c>
    </row>
    <row r="1263" customFormat="false" ht="15" hidden="false" customHeight="false" outlineLevel="0" collapsed="false">
      <c r="A1263" s="0" t="n">
        <v>39</v>
      </c>
      <c r="B1263" s="0" t="str">
        <f aca="false">" 5:35:32.724094"</f>
        <v> 5:35:32.724094</v>
      </c>
      <c r="C1263" s="0" t="n">
        <v>-79</v>
      </c>
    </row>
    <row r="1264" customFormat="false" ht="15" hidden="false" customHeight="false" outlineLevel="0" collapsed="false">
      <c r="A1264" s="0" t="n">
        <v>37</v>
      </c>
      <c r="B1264" s="0" t="str">
        <f aca="false">" 5:35:33.079754"</f>
        <v> 5:35:33.079754</v>
      </c>
      <c r="C1264" s="0" t="n">
        <v>-75</v>
      </c>
    </row>
    <row r="1265" customFormat="false" ht="15" hidden="false" customHeight="false" outlineLevel="0" collapsed="false">
      <c r="A1265" s="0" t="n">
        <v>38</v>
      </c>
      <c r="B1265" s="0" t="str">
        <f aca="false">" 5:35:33.080781"</f>
        <v> 5:35:33.080781</v>
      </c>
      <c r="C1265" s="0" t="n">
        <v>-72</v>
      </c>
    </row>
    <row r="1266" customFormat="false" ht="15" hidden="false" customHeight="false" outlineLevel="0" collapsed="false">
      <c r="A1266" s="0" t="n">
        <v>37</v>
      </c>
      <c r="B1266" s="0" t="str">
        <f aca="false">" 5:35:33.433647"</f>
        <v> 5:35:33.433647</v>
      </c>
      <c r="C1266" s="0" t="n">
        <v>-75</v>
      </c>
    </row>
    <row r="1267" customFormat="false" ht="15" hidden="false" customHeight="false" outlineLevel="0" collapsed="false">
      <c r="A1267" s="0" t="n">
        <v>38</v>
      </c>
      <c r="B1267" s="0" t="str">
        <f aca="false">" 5:35:33.434675"</f>
        <v> 5:35:33.434675</v>
      </c>
      <c r="C1267" s="0" t="n">
        <v>-73</v>
      </c>
    </row>
    <row r="1268" customFormat="false" ht="15" hidden="false" customHeight="false" outlineLevel="0" collapsed="false">
      <c r="A1268" s="0" t="n">
        <v>37</v>
      </c>
      <c r="B1268" s="0" t="str">
        <f aca="false">" 5:35:33.793688"</f>
        <v> 5:35:33.793688</v>
      </c>
      <c r="C1268" s="0" t="n">
        <v>-76</v>
      </c>
    </row>
    <row r="1269" customFormat="false" ht="15" hidden="false" customHeight="false" outlineLevel="0" collapsed="false">
      <c r="A1269" s="0" t="n">
        <v>38</v>
      </c>
      <c r="B1269" s="0" t="str">
        <f aca="false">" 5:35:33.794715"</f>
        <v> 5:35:33.794715</v>
      </c>
      <c r="C1269" s="0" t="n">
        <v>-73</v>
      </c>
    </row>
    <row r="1270" customFormat="false" ht="15" hidden="false" customHeight="false" outlineLevel="0" collapsed="false">
      <c r="A1270" s="0" t="n">
        <v>39</v>
      </c>
      <c r="B1270" s="0" t="str">
        <f aca="false">" 5:35:33.795741"</f>
        <v> 5:35:33.795741</v>
      </c>
      <c r="C1270" s="0" t="n">
        <v>-78</v>
      </c>
    </row>
    <row r="1271" customFormat="false" ht="15" hidden="false" customHeight="false" outlineLevel="0" collapsed="false">
      <c r="A1271" s="0" t="n">
        <v>37</v>
      </c>
      <c r="B1271" s="0" t="str">
        <f aca="false">" 5:35:34.148321"</f>
        <v> 5:35:34.148321</v>
      </c>
      <c r="C1271" s="0" t="n">
        <v>-75</v>
      </c>
    </row>
    <row r="1272" customFormat="false" ht="15" hidden="false" customHeight="false" outlineLevel="0" collapsed="false">
      <c r="A1272" s="0" t="n">
        <v>38</v>
      </c>
      <c r="B1272" s="0" t="str">
        <f aca="false">" 5:35:34.149348"</f>
        <v> 5:35:34.149348</v>
      </c>
      <c r="C1272" s="0" t="n">
        <v>-72</v>
      </c>
    </row>
    <row r="1273" customFormat="false" ht="15" hidden="false" customHeight="false" outlineLevel="0" collapsed="false">
      <c r="A1273" s="0" t="n">
        <v>39</v>
      </c>
      <c r="B1273" s="0" t="str">
        <f aca="false">" 5:35:34.150374"</f>
        <v> 5:35:34.150374</v>
      </c>
      <c r="C1273" s="0" t="n">
        <v>-78</v>
      </c>
    </row>
    <row r="1274" customFormat="false" ht="15" hidden="false" customHeight="false" outlineLevel="0" collapsed="false">
      <c r="A1274" s="0" t="n">
        <v>37</v>
      </c>
      <c r="B1274" s="0" t="str">
        <f aca="false">" 5:35:34.505207"</f>
        <v> 5:35:34.505207</v>
      </c>
      <c r="C1274" s="0" t="n">
        <v>-75</v>
      </c>
    </row>
    <row r="1275" customFormat="false" ht="15" hidden="false" customHeight="false" outlineLevel="0" collapsed="false">
      <c r="A1275" s="0" t="n">
        <v>38</v>
      </c>
      <c r="B1275" s="0" t="str">
        <f aca="false">" 5:35:34.506235"</f>
        <v> 5:35:34.506235</v>
      </c>
      <c r="C1275" s="0" t="n">
        <v>-73</v>
      </c>
    </row>
    <row r="1276" customFormat="false" ht="15" hidden="false" customHeight="false" outlineLevel="0" collapsed="false">
      <c r="A1276" s="0" t="n">
        <v>39</v>
      </c>
      <c r="B1276" s="0" t="str">
        <f aca="false">" 5:35:34.507260"</f>
        <v> 5:35:34.507260</v>
      </c>
      <c r="C1276" s="0" t="n">
        <v>-78</v>
      </c>
    </row>
    <row r="1277" customFormat="false" ht="15" hidden="false" customHeight="false" outlineLevel="0" collapsed="false">
      <c r="A1277" s="0" t="n">
        <v>38</v>
      </c>
      <c r="B1277" s="0" t="str">
        <f aca="false">" 5:35:34.865746"</f>
        <v> 5:35:34.865746</v>
      </c>
      <c r="C1277" s="0" t="n">
        <v>-73</v>
      </c>
    </row>
    <row r="1278" customFormat="false" ht="15" hidden="false" customHeight="false" outlineLevel="0" collapsed="false">
      <c r="A1278" s="0" t="n">
        <v>39</v>
      </c>
      <c r="B1278" s="0" t="str">
        <f aca="false">" 5:35:34.866772"</f>
        <v> 5:35:34.866772</v>
      </c>
      <c r="C1278" s="0" t="n">
        <v>-79</v>
      </c>
    </row>
    <row r="1279" customFormat="false" ht="15" hidden="false" customHeight="false" outlineLevel="0" collapsed="false">
      <c r="A1279" s="0" t="n">
        <v>37</v>
      </c>
      <c r="B1279" s="0" t="str">
        <f aca="false">" 5:35:35.223203"</f>
        <v> 5:35:35.223203</v>
      </c>
      <c r="C1279" s="0" t="n">
        <v>-75</v>
      </c>
    </row>
    <row r="1280" customFormat="false" ht="15" hidden="false" customHeight="false" outlineLevel="0" collapsed="false">
      <c r="A1280" s="0" t="n">
        <v>38</v>
      </c>
      <c r="B1280" s="0" t="str">
        <f aca="false">" 5:35:35.224230"</f>
        <v> 5:35:35.224230</v>
      </c>
      <c r="C1280" s="0" t="n">
        <v>-72</v>
      </c>
    </row>
    <row r="1281" customFormat="false" ht="15" hidden="false" customHeight="false" outlineLevel="0" collapsed="false">
      <c r="A1281" s="0" t="n">
        <v>37</v>
      </c>
      <c r="B1281" s="0" t="str">
        <f aca="false">" 5:35:35.578078"</f>
        <v> 5:35:35.578078</v>
      </c>
      <c r="C1281" s="0" t="n">
        <v>-75</v>
      </c>
    </row>
    <row r="1282" customFormat="false" ht="15" hidden="false" customHeight="false" outlineLevel="0" collapsed="false">
      <c r="A1282" s="0" t="n">
        <v>38</v>
      </c>
      <c r="B1282" s="0" t="str">
        <f aca="false">" 5:35:35.579106"</f>
        <v> 5:35:35.579106</v>
      </c>
      <c r="C1282" s="0" t="n">
        <v>-73</v>
      </c>
    </row>
    <row r="1283" customFormat="false" ht="15" hidden="false" customHeight="false" outlineLevel="0" collapsed="false">
      <c r="A1283" s="0" t="n">
        <v>39</v>
      </c>
      <c r="B1283" s="0" t="str">
        <f aca="false">" 5:35:35.580131"</f>
        <v> 5:35:35.580131</v>
      </c>
      <c r="C1283" s="0" t="n">
        <v>-78</v>
      </c>
    </row>
    <row r="1284" customFormat="false" ht="15" hidden="false" customHeight="false" outlineLevel="0" collapsed="false">
      <c r="A1284" s="0" t="n">
        <v>37</v>
      </c>
      <c r="B1284" s="0" t="str">
        <f aca="false">" 5:35:35.935811"</f>
        <v> 5:35:35.935811</v>
      </c>
      <c r="C1284" s="0" t="n">
        <v>-75</v>
      </c>
    </row>
    <row r="1285" customFormat="false" ht="15" hidden="false" customHeight="false" outlineLevel="0" collapsed="false">
      <c r="A1285" s="0" t="n">
        <v>38</v>
      </c>
      <c r="B1285" s="0" t="str">
        <f aca="false">" 5:35:35.936839"</f>
        <v> 5:35:35.936839</v>
      </c>
      <c r="C1285" s="0" t="n">
        <v>-73</v>
      </c>
    </row>
    <row r="1286" customFormat="false" ht="15" hidden="false" customHeight="false" outlineLevel="0" collapsed="false">
      <c r="A1286" s="0" t="n">
        <v>39</v>
      </c>
      <c r="B1286" s="0" t="str">
        <f aca="false">" 5:35:35.937865"</f>
        <v> 5:35:35.937865</v>
      </c>
      <c r="C1286" s="0" t="n">
        <v>-78</v>
      </c>
    </row>
    <row r="1287" customFormat="false" ht="15" hidden="false" customHeight="false" outlineLevel="0" collapsed="false">
      <c r="A1287" s="0" t="n">
        <v>37</v>
      </c>
      <c r="B1287" s="0" t="str">
        <f aca="false">" 5:35:36.286818"</f>
        <v> 5:35:36.286818</v>
      </c>
      <c r="C1287" s="0" t="n">
        <v>-78</v>
      </c>
    </row>
    <row r="1288" customFormat="false" ht="15" hidden="false" customHeight="false" outlineLevel="0" collapsed="false">
      <c r="A1288" s="0" t="n">
        <v>38</v>
      </c>
      <c r="B1288" s="0" t="str">
        <f aca="false">" 5:35:36.287846"</f>
        <v> 5:35:36.287846</v>
      </c>
      <c r="C1288" s="0" t="n">
        <v>-73</v>
      </c>
    </row>
    <row r="1289" customFormat="false" ht="15" hidden="false" customHeight="false" outlineLevel="0" collapsed="false">
      <c r="A1289" s="0" t="n">
        <v>39</v>
      </c>
      <c r="B1289" s="0" t="str">
        <f aca="false">" 5:35:36.288872"</f>
        <v> 5:35:36.288872</v>
      </c>
      <c r="C1289" s="0" t="n">
        <v>-78</v>
      </c>
    </row>
    <row r="1290" customFormat="false" ht="15" hidden="false" customHeight="false" outlineLevel="0" collapsed="false">
      <c r="A1290" s="0" t="n">
        <v>37</v>
      </c>
      <c r="B1290" s="0" t="str">
        <f aca="false">" 5:35:36.645287"</f>
        <v> 5:35:36.645287</v>
      </c>
      <c r="C1290" s="0" t="n">
        <v>-75</v>
      </c>
    </row>
    <row r="1291" customFormat="false" ht="15" hidden="false" customHeight="false" outlineLevel="0" collapsed="false">
      <c r="A1291" s="0" t="n">
        <v>38</v>
      </c>
      <c r="B1291" s="0" t="str">
        <f aca="false">" 5:35:36.646314"</f>
        <v> 5:35:36.646314</v>
      </c>
      <c r="C1291" s="0" t="n">
        <v>-71</v>
      </c>
    </row>
    <row r="1292" customFormat="false" ht="15" hidden="false" customHeight="false" outlineLevel="0" collapsed="false">
      <c r="A1292" s="0" t="n">
        <v>39</v>
      </c>
      <c r="B1292" s="0" t="str">
        <f aca="false">" 5:35:36.647340"</f>
        <v> 5:35:36.647340</v>
      </c>
      <c r="C1292" s="0" t="n">
        <v>-78</v>
      </c>
    </row>
    <row r="1293" customFormat="false" ht="15" hidden="false" customHeight="false" outlineLevel="0" collapsed="false">
      <c r="A1293" s="0" t="n">
        <v>37</v>
      </c>
      <c r="B1293" s="0" t="str">
        <f aca="false">" 5:35:37.001737"</f>
        <v> 5:35:37.001737</v>
      </c>
      <c r="C1293" s="0" t="n">
        <v>-74</v>
      </c>
    </row>
    <row r="1294" customFormat="false" ht="15" hidden="false" customHeight="false" outlineLevel="0" collapsed="false">
      <c r="A1294" s="0" t="n">
        <v>38</v>
      </c>
      <c r="B1294" s="0" t="str">
        <f aca="false">" 5:35:37.002764"</f>
        <v> 5:35:37.002764</v>
      </c>
      <c r="C1294" s="0" t="n">
        <v>-72</v>
      </c>
    </row>
    <row r="1295" customFormat="false" ht="15" hidden="false" customHeight="false" outlineLevel="0" collapsed="false">
      <c r="A1295" s="0" t="n">
        <v>39</v>
      </c>
      <c r="B1295" s="0" t="str">
        <f aca="false">" 5:35:37.003790"</f>
        <v> 5:35:37.003790</v>
      </c>
      <c r="C1295" s="0" t="n">
        <v>-78</v>
      </c>
    </row>
    <row r="1296" customFormat="false" ht="15" hidden="false" customHeight="false" outlineLevel="0" collapsed="false">
      <c r="A1296" s="0" t="n">
        <v>37</v>
      </c>
      <c r="B1296" s="0" t="str">
        <f aca="false">" 5:35:37.352970"</f>
        <v> 5:35:37.352970</v>
      </c>
      <c r="C1296" s="0" t="n">
        <v>-75</v>
      </c>
    </row>
    <row r="1297" customFormat="false" ht="15" hidden="false" customHeight="false" outlineLevel="0" collapsed="false">
      <c r="A1297" s="0" t="n">
        <v>39</v>
      </c>
      <c r="B1297" s="0" t="str">
        <f aca="false">" 5:35:37.355024"</f>
        <v> 5:35:37.355024</v>
      </c>
      <c r="C1297" s="0" t="n">
        <v>-78</v>
      </c>
    </row>
    <row r="1298" customFormat="false" ht="15" hidden="false" customHeight="false" outlineLevel="0" collapsed="false">
      <c r="A1298" s="0" t="n">
        <v>37</v>
      </c>
      <c r="B1298" s="0" t="str">
        <f aca="false">" 5:35:37.711204"</f>
        <v> 5:35:37.711204</v>
      </c>
      <c r="C1298" s="0" t="n">
        <v>-75</v>
      </c>
    </row>
    <row r="1299" customFormat="false" ht="15" hidden="false" customHeight="false" outlineLevel="0" collapsed="false">
      <c r="A1299" s="0" t="n">
        <v>39</v>
      </c>
      <c r="B1299" s="0" t="str">
        <f aca="false">" 5:35:37.713257"</f>
        <v> 5:35:37.713257</v>
      </c>
      <c r="C1299" s="0" t="n">
        <v>-78</v>
      </c>
    </row>
    <row r="1300" customFormat="false" ht="15" hidden="false" customHeight="false" outlineLevel="0" collapsed="false">
      <c r="A1300" s="0" t="n">
        <v>37</v>
      </c>
      <c r="B1300" s="0" t="str">
        <f aca="false">" 5:35:38.425601"</f>
        <v> 5:35:38.425601</v>
      </c>
      <c r="C1300" s="0" t="n">
        <v>-75</v>
      </c>
    </row>
    <row r="1301" customFormat="false" ht="15" hidden="false" customHeight="false" outlineLevel="0" collapsed="false">
      <c r="A1301" s="0" t="n">
        <v>38</v>
      </c>
      <c r="B1301" s="0" t="str">
        <f aca="false">" 5:35:38.426628"</f>
        <v> 5:35:38.426628</v>
      </c>
      <c r="C1301" s="0" t="n">
        <v>-72</v>
      </c>
    </row>
    <row r="1302" customFormat="false" ht="15" hidden="false" customHeight="false" outlineLevel="0" collapsed="false">
      <c r="A1302" s="0" t="n">
        <v>39</v>
      </c>
      <c r="B1302" s="0" t="str">
        <f aca="false">" 5:35:38.427654"</f>
        <v> 5:35:38.427654</v>
      </c>
      <c r="C1302" s="0" t="n">
        <v>-78</v>
      </c>
    </row>
    <row r="1303" customFormat="false" ht="15" hidden="false" customHeight="false" outlineLevel="0" collapsed="false">
      <c r="A1303" s="0" t="n">
        <v>37</v>
      </c>
      <c r="B1303" s="0" t="str">
        <f aca="false">" 5:35:38.783002"</f>
        <v> 5:35:38.783002</v>
      </c>
      <c r="C1303" s="0" t="n">
        <v>-75</v>
      </c>
    </row>
    <row r="1304" customFormat="false" ht="15" hidden="false" customHeight="false" outlineLevel="0" collapsed="false">
      <c r="A1304" s="0" t="n">
        <v>38</v>
      </c>
      <c r="B1304" s="0" t="str">
        <f aca="false">" 5:35:38.784029"</f>
        <v> 5:35:38.784029</v>
      </c>
      <c r="C1304" s="0" t="n">
        <v>-72</v>
      </c>
    </row>
    <row r="1305" customFormat="false" ht="15" hidden="false" customHeight="false" outlineLevel="0" collapsed="false">
      <c r="A1305" s="0" t="n">
        <v>39</v>
      </c>
      <c r="B1305" s="0" t="str">
        <f aca="false">" 5:35:38.785055"</f>
        <v> 5:35:38.785055</v>
      </c>
      <c r="C1305" s="0" t="n">
        <v>-78</v>
      </c>
    </row>
    <row r="1306" customFormat="false" ht="15" hidden="false" customHeight="false" outlineLevel="0" collapsed="false">
      <c r="A1306" s="0" t="n">
        <v>37</v>
      </c>
      <c r="B1306" s="0" t="str">
        <f aca="false">" 5:35:39.135576"</f>
        <v> 5:35:39.135576</v>
      </c>
      <c r="C1306" s="0" t="n">
        <v>-75</v>
      </c>
    </row>
    <row r="1307" customFormat="false" ht="15" hidden="false" customHeight="false" outlineLevel="0" collapsed="false">
      <c r="A1307" s="0" t="n">
        <v>38</v>
      </c>
      <c r="B1307" s="0" t="str">
        <f aca="false">" 5:35:39.136604"</f>
        <v> 5:35:39.136604</v>
      </c>
      <c r="C1307" s="0" t="n">
        <v>-73</v>
      </c>
    </row>
    <row r="1308" customFormat="false" ht="15" hidden="false" customHeight="false" outlineLevel="0" collapsed="false">
      <c r="A1308" s="0" t="n">
        <v>39</v>
      </c>
      <c r="B1308" s="0" t="str">
        <f aca="false">" 5:35:39.137629"</f>
        <v> 5:35:39.137629</v>
      </c>
      <c r="C1308" s="0" t="n">
        <v>-78</v>
      </c>
    </row>
    <row r="1309" customFormat="false" ht="15" hidden="false" customHeight="false" outlineLevel="0" collapsed="false">
      <c r="A1309" s="0" t="n">
        <v>37</v>
      </c>
      <c r="B1309" s="0" t="str">
        <f aca="false">" 5:35:39.493992"</f>
        <v> 5:35:39.493992</v>
      </c>
      <c r="C1309" s="0" t="n">
        <v>-75</v>
      </c>
    </row>
    <row r="1310" customFormat="false" ht="15" hidden="false" customHeight="false" outlineLevel="0" collapsed="false">
      <c r="A1310" s="0" t="n">
        <v>38</v>
      </c>
      <c r="B1310" s="0" t="str">
        <f aca="false">" 5:35:39.495019"</f>
        <v> 5:35:39.495019</v>
      </c>
      <c r="C1310" s="0" t="n">
        <v>-72</v>
      </c>
    </row>
    <row r="1311" customFormat="false" ht="15" hidden="false" customHeight="false" outlineLevel="0" collapsed="false">
      <c r="A1311" s="0" t="n">
        <v>37</v>
      </c>
      <c r="B1311" s="0" t="str">
        <f aca="false">" 5:35:39.847307"</f>
        <v> 5:35:39.847307</v>
      </c>
      <c r="C1311" s="0" t="n">
        <v>-75</v>
      </c>
    </row>
    <row r="1312" customFormat="false" ht="15" hidden="false" customHeight="false" outlineLevel="0" collapsed="false">
      <c r="A1312" s="0" t="n">
        <v>38</v>
      </c>
      <c r="B1312" s="0" t="str">
        <f aca="false">" 5:35:39.848334"</f>
        <v> 5:35:39.848334</v>
      </c>
      <c r="C1312" s="0" t="n">
        <v>-71</v>
      </c>
    </row>
    <row r="1313" customFormat="false" ht="15" hidden="false" customHeight="false" outlineLevel="0" collapsed="false">
      <c r="A1313" s="0" t="n">
        <v>37</v>
      </c>
      <c r="B1313" s="0" t="str">
        <f aca="false">" 5:35:40.202170"</f>
        <v> 5:35:40.202170</v>
      </c>
      <c r="C1313" s="0" t="n">
        <v>-75</v>
      </c>
    </row>
    <row r="1314" customFormat="false" ht="15" hidden="false" customHeight="false" outlineLevel="0" collapsed="false">
      <c r="A1314" s="0" t="n">
        <v>38</v>
      </c>
      <c r="B1314" s="0" t="str">
        <f aca="false">" 5:35:40.203198"</f>
        <v> 5:35:40.203198</v>
      </c>
      <c r="C1314" s="0" t="n">
        <v>-72</v>
      </c>
    </row>
    <row r="1315" customFormat="false" ht="15" hidden="false" customHeight="false" outlineLevel="0" collapsed="false">
      <c r="A1315" s="0" t="n">
        <v>39</v>
      </c>
      <c r="B1315" s="0" t="str">
        <f aca="false">" 5:35:40.204224"</f>
        <v> 5:35:40.204224</v>
      </c>
      <c r="C1315" s="0" t="n">
        <v>-78</v>
      </c>
    </row>
    <row r="1316" customFormat="false" ht="15" hidden="false" customHeight="false" outlineLevel="0" collapsed="false">
      <c r="A1316" s="0" t="n">
        <v>37</v>
      </c>
      <c r="B1316" s="0" t="str">
        <f aca="false">" 5:35:40.556460"</f>
        <v> 5:35:40.556460</v>
      </c>
      <c r="C1316" s="0" t="n">
        <v>-76</v>
      </c>
    </row>
    <row r="1317" customFormat="false" ht="15" hidden="false" customHeight="false" outlineLevel="0" collapsed="false">
      <c r="A1317" s="0" t="n">
        <v>38</v>
      </c>
      <c r="B1317" s="0" t="str">
        <f aca="false">" 5:35:40.557487"</f>
        <v> 5:35:40.557487</v>
      </c>
      <c r="C1317" s="0" t="n">
        <v>-73</v>
      </c>
    </row>
    <row r="1318" customFormat="false" ht="15" hidden="false" customHeight="false" outlineLevel="0" collapsed="false">
      <c r="A1318" s="0" t="n">
        <v>39</v>
      </c>
      <c r="B1318" s="0" t="str">
        <f aca="false">" 5:35:40.558513"</f>
        <v> 5:35:40.558513</v>
      </c>
      <c r="C1318" s="0" t="n">
        <v>-79</v>
      </c>
    </row>
    <row r="1319" customFormat="false" ht="15" hidden="false" customHeight="false" outlineLevel="0" collapsed="false">
      <c r="A1319" s="0" t="n">
        <v>37</v>
      </c>
      <c r="B1319" s="0" t="str">
        <f aca="false">" 5:35:40.908254"</f>
        <v> 5:35:40.908254</v>
      </c>
      <c r="C1319" s="0" t="n">
        <v>-75</v>
      </c>
    </row>
    <row r="1320" customFormat="false" ht="15" hidden="false" customHeight="false" outlineLevel="0" collapsed="false">
      <c r="A1320" s="0" t="n">
        <v>38</v>
      </c>
      <c r="B1320" s="0" t="str">
        <f aca="false">" 5:35:40.909282"</f>
        <v> 5:35:40.909282</v>
      </c>
      <c r="C1320" s="0" t="n">
        <v>-72</v>
      </c>
    </row>
    <row r="1321" customFormat="false" ht="15" hidden="false" customHeight="false" outlineLevel="0" collapsed="false">
      <c r="A1321" s="0" t="n">
        <v>39</v>
      </c>
      <c r="B1321" s="0" t="str">
        <f aca="false">" 5:35:40.910308"</f>
        <v> 5:35:40.910308</v>
      </c>
      <c r="C1321" s="0" t="n">
        <v>-77</v>
      </c>
    </row>
    <row r="1322" customFormat="false" ht="15" hidden="false" customHeight="false" outlineLevel="0" collapsed="false">
      <c r="A1322" s="0" t="n">
        <v>37</v>
      </c>
      <c r="B1322" s="0" t="str">
        <f aca="false">" 5:35:41.265154"</f>
        <v> 5:35:41.265154</v>
      </c>
      <c r="C1322" s="0" t="n">
        <v>-75</v>
      </c>
    </row>
    <row r="1323" customFormat="false" ht="15" hidden="false" customHeight="false" outlineLevel="0" collapsed="false">
      <c r="A1323" s="0" t="n">
        <v>38</v>
      </c>
      <c r="B1323" s="0" t="str">
        <f aca="false">" 5:35:41.266182"</f>
        <v> 5:35:41.266182</v>
      </c>
      <c r="C1323" s="0" t="n">
        <v>-72</v>
      </c>
    </row>
    <row r="1324" customFormat="false" ht="15" hidden="false" customHeight="false" outlineLevel="0" collapsed="false">
      <c r="A1324" s="0" t="n">
        <v>37</v>
      </c>
      <c r="B1324" s="0" t="str">
        <f aca="false">" 5:35:41.618208"</f>
        <v> 5:35:41.618208</v>
      </c>
      <c r="C1324" s="0" t="n">
        <v>-76</v>
      </c>
    </row>
    <row r="1325" customFormat="false" ht="15" hidden="false" customHeight="false" outlineLevel="0" collapsed="false">
      <c r="A1325" s="0" t="n">
        <v>38</v>
      </c>
      <c r="B1325" s="0" t="str">
        <f aca="false">" 5:35:41.619235"</f>
        <v> 5:35:41.619235</v>
      </c>
      <c r="C1325" s="0" t="n">
        <v>-72</v>
      </c>
    </row>
    <row r="1326" customFormat="false" ht="15" hidden="false" customHeight="false" outlineLevel="0" collapsed="false">
      <c r="A1326" s="0" t="n">
        <v>38</v>
      </c>
      <c r="B1326" s="0" t="str">
        <f aca="false">" 5:35:41.619754"</f>
        <v> 5:35:41.619754</v>
      </c>
      <c r="C1326" s="0" t="n">
        <v>-50</v>
      </c>
    </row>
    <row r="1327" customFormat="false" ht="15" hidden="false" customHeight="false" outlineLevel="0" collapsed="false">
      <c r="A1327" s="0" t="n">
        <v>38</v>
      </c>
      <c r="B1327" s="0" t="str">
        <f aca="false">" 5:35:41.620080"</f>
        <v> 5:35:41.620080</v>
      </c>
      <c r="C1327" s="0" t="n">
        <v>-73</v>
      </c>
    </row>
    <row r="1328" customFormat="false" ht="15" hidden="false" customHeight="false" outlineLevel="0" collapsed="false">
      <c r="A1328" s="0" t="n">
        <v>39</v>
      </c>
      <c r="B1328" s="0" t="str">
        <f aca="false">" 5:35:41.620856"</f>
        <v> 5:35:41.620856</v>
      </c>
      <c r="C1328" s="0" t="n">
        <v>-80</v>
      </c>
    </row>
    <row r="1329" customFormat="false" ht="15" hidden="false" customHeight="false" outlineLevel="0" collapsed="false">
      <c r="A1329" s="0" t="n">
        <v>37</v>
      </c>
      <c r="B1329" s="0" t="str">
        <f aca="false">" 5:35:41.968933"</f>
        <v> 5:35:41.968933</v>
      </c>
      <c r="C1329" s="0" t="n">
        <v>-76</v>
      </c>
    </row>
    <row r="1330" customFormat="false" ht="15" hidden="false" customHeight="false" outlineLevel="0" collapsed="false">
      <c r="A1330" s="0" t="n">
        <v>38</v>
      </c>
      <c r="B1330" s="0" t="str">
        <f aca="false">" 5:35:41.969960"</f>
        <v> 5:35:41.969960</v>
      </c>
      <c r="C1330" s="0" t="n">
        <v>-72</v>
      </c>
    </row>
    <row r="1331" customFormat="false" ht="15" hidden="false" customHeight="false" outlineLevel="0" collapsed="false">
      <c r="A1331" s="0" t="n">
        <v>39</v>
      </c>
      <c r="B1331" s="0" t="str">
        <f aca="false">" 5:35:41.970986"</f>
        <v> 5:35:41.970986</v>
      </c>
      <c r="C1331" s="0" t="n">
        <v>-79</v>
      </c>
    </row>
    <row r="1332" customFormat="false" ht="15" hidden="false" customHeight="false" outlineLevel="0" collapsed="false">
      <c r="A1332" s="0" t="n">
        <v>37</v>
      </c>
      <c r="B1332" s="0" t="str">
        <f aca="false">" 5:35:42.320237"</f>
        <v> 5:35:42.320237</v>
      </c>
      <c r="C1332" s="0" t="n">
        <v>-75</v>
      </c>
    </row>
    <row r="1333" customFormat="false" ht="15" hidden="false" customHeight="false" outlineLevel="0" collapsed="false">
      <c r="A1333" s="0" t="n">
        <v>39</v>
      </c>
      <c r="B1333" s="0" t="str">
        <f aca="false">" 5:35:42.322290"</f>
        <v> 5:35:42.322290</v>
      </c>
      <c r="C1333" s="0" t="n">
        <v>-79</v>
      </c>
    </row>
    <row r="1334" customFormat="false" ht="15" hidden="false" customHeight="false" outlineLevel="0" collapsed="false">
      <c r="A1334" s="0" t="n">
        <v>37</v>
      </c>
      <c r="B1334" s="0" t="str">
        <f aca="false">" 5:35:42.677628"</f>
        <v> 5:35:42.677628</v>
      </c>
      <c r="C1334" s="0" t="n">
        <v>-75</v>
      </c>
    </row>
    <row r="1335" customFormat="false" ht="15" hidden="false" customHeight="false" outlineLevel="0" collapsed="false">
      <c r="A1335" s="0" t="n">
        <v>38</v>
      </c>
      <c r="B1335" s="0" t="str">
        <f aca="false">" 5:35:42.678656"</f>
        <v> 5:35:42.678656</v>
      </c>
      <c r="C1335" s="0" t="n">
        <v>-72</v>
      </c>
    </row>
    <row r="1336" customFormat="false" ht="15" hidden="false" customHeight="false" outlineLevel="0" collapsed="false">
      <c r="A1336" s="0" t="n">
        <v>39</v>
      </c>
      <c r="B1336" s="0" t="str">
        <f aca="false">" 5:35:42.679681"</f>
        <v> 5:35:42.679681</v>
      </c>
      <c r="C1336" s="0" t="n">
        <v>-79</v>
      </c>
    </row>
    <row r="1337" customFormat="false" ht="15" hidden="false" customHeight="false" outlineLevel="0" collapsed="false">
      <c r="A1337" s="0" t="n">
        <v>37</v>
      </c>
      <c r="B1337" s="0" t="str">
        <f aca="false">" 5:35:43.029881"</f>
        <v> 5:35:43.029881</v>
      </c>
      <c r="C1337" s="0" t="n">
        <v>-75</v>
      </c>
    </row>
    <row r="1338" customFormat="false" ht="15" hidden="false" customHeight="false" outlineLevel="0" collapsed="false">
      <c r="A1338" s="0" t="n">
        <v>38</v>
      </c>
      <c r="B1338" s="0" t="str">
        <f aca="false">" 5:35:43.030908"</f>
        <v> 5:35:43.030908</v>
      </c>
      <c r="C1338" s="0" t="n">
        <v>-72</v>
      </c>
    </row>
    <row r="1339" customFormat="false" ht="15" hidden="false" customHeight="false" outlineLevel="0" collapsed="false">
      <c r="A1339" s="0" t="n">
        <v>39</v>
      </c>
      <c r="B1339" s="0" t="str">
        <f aca="false">" 5:35:43.031934"</f>
        <v> 5:35:43.031934</v>
      </c>
      <c r="C1339" s="0" t="n">
        <v>-78</v>
      </c>
    </row>
    <row r="1340" customFormat="false" ht="15" hidden="false" customHeight="false" outlineLevel="0" collapsed="false">
      <c r="A1340" s="0" t="n">
        <v>37</v>
      </c>
      <c r="B1340" s="0" t="str">
        <f aca="false">" 5:35:43.380382"</f>
        <v> 5:35:43.380382</v>
      </c>
      <c r="C1340" s="0" t="n">
        <v>-75</v>
      </c>
    </row>
    <row r="1341" customFormat="false" ht="15" hidden="false" customHeight="false" outlineLevel="0" collapsed="false">
      <c r="A1341" s="0" t="n">
        <v>38</v>
      </c>
      <c r="B1341" s="0" t="str">
        <f aca="false">" 5:35:43.381410"</f>
        <v> 5:35:43.381410</v>
      </c>
      <c r="C1341" s="0" t="n">
        <v>-73</v>
      </c>
    </row>
    <row r="1342" customFormat="false" ht="15" hidden="false" customHeight="false" outlineLevel="0" collapsed="false">
      <c r="A1342" s="0" t="n">
        <v>39</v>
      </c>
      <c r="B1342" s="0" t="str">
        <f aca="false">" 5:35:43.382436"</f>
        <v> 5:35:43.382436</v>
      </c>
      <c r="C1342" s="0" t="n">
        <v>-79</v>
      </c>
    </row>
    <row r="1343" customFormat="false" ht="15" hidden="false" customHeight="false" outlineLevel="0" collapsed="false">
      <c r="A1343" s="0" t="n">
        <v>37</v>
      </c>
      <c r="B1343" s="0" t="str">
        <f aca="false">" 5:35:43.735186"</f>
        <v> 5:35:43.735186</v>
      </c>
      <c r="C1343" s="0" t="n">
        <v>-75</v>
      </c>
    </row>
    <row r="1344" customFormat="false" ht="15" hidden="false" customHeight="false" outlineLevel="0" collapsed="false">
      <c r="A1344" s="0" t="n">
        <v>38</v>
      </c>
      <c r="B1344" s="0" t="str">
        <f aca="false">" 5:35:43.736214"</f>
        <v> 5:35:43.736214</v>
      </c>
      <c r="C1344" s="0" t="n">
        <v>-72</v>
      </c>
    </row>
    <row r="1345" customFormat="false" ht="15" hidden="false" customHeight="false" outlineLevel="0" collapsed="false">
      <c r="A1345" s="0" t="n">
        <v>39</v>
      </c>
      <c r="B1345" s="0" t="str">
        <f aca="false">" 5:35:43.737239"</f>
        <v> 5:35:43.737239</v>
      </c>
      <c r="C1345" s="0" t="n">
        <v>-80</v>
      </c>
    </row>
    <row r="1346" customFormat="false" ht="15" hidden="false" customHeight="false" outlineLevel="0" collapsed="false">
      <c r="A1346" s="0" t="n">
        <v>39</v>
      </c>
      <c r="B1346" s="0" t="str">
        <f aca="false">" 5:35:44.096926"</f>
        <v> 5:35:44.096926</v>
      </c>
      <c r="C1346" s="0" t="n">
        <v>-79</v>
      </c>
    </row>
    <row r="1347" customFormat="false" ht="15" hidden="false" customHeight="false" outlineLevel="0" collapsed="false">
      <c r="A1347" s="0" t="n">
        <v>37</v>
      </c>
      <c r="B1347" s="0" t="str">
        <f aca="false">" 5:35:44.446176"</f>
        <v> 5:35:44.446176</v>
      </c>
      <c r="C1347" s="0" t="n">
        <v>-75</v>
      </c>
    </row>
    <row r="1348" customFormat="false" ht="15" hidden="false" customHeight="false" outlineLevel="0" collapsed="false">
      <c r="A1348" s="0" t="n">
        <v>38</v>
      </c>
      <c r="B1348" s="0" t="str">
        <f aca="false">" 5:35:44.447203"</f>
        <v> 5:35:44.447203</v>
      </c>
      <c r="C1348" s="0" t="n">
        <v>-71</v>
      </c>
    </row>
    <row r="1349" customFormat="false" ht="15" hidden="false" customHeight="false" outlineLevel="0" collapsed="false">
      <c r="A1349" s="0" t="n">
        <v>38</v>
      </c>
      <c r="B1349" s="0" t="str">
        <f aca="false">" 5:35:44.806445"</f>
        <v> 5:35:44.806445</v>
      </c>
      <c r="C1349" s="0" t="n">
        <v>-72</v>
      </c>
    </row>
    <row r="1350" customFormat="false" ht="15" hidden="false" customHeight="false" outlineLevel="0" collapsed="false">
      <c r="A1350" s="0" t="n">
        <v>39</v>
      </c>
      <c r="B1350" s="0" t="str">
        <f aca="false">" 5:35:44.807470"</f>
        <v> 5:35:44.807470</v>
      </c>
      <c r="C1350" s="0" t="n">
        <v>-79</v>
      </c>
    </row>
    <row r="1351" customFormat="false" ht="15" hidden="false" customHeight="false" outlineLevel="0" collapsed="false">
      <c r="A1351" s="0" t="n">
        <v>38</v>
      </c>
      <c r="B1351" s="0" t="str">
        <f aca="false">" 5:35:45.156658"</f>
        <v> 5:35:45.156658</v>
      </c>
      <c r="C1351" s="0" t="n">
        <v>-72</v>
      </c>
    </row>
    <row r="1352" customFormat="false" ht="15" hidden="false" customHeight="false" outlineLevel="0" collapsed="false">
      <c r="A1352" s="0" t="n">
        <v>37</v>
      </c>
      <c r="B1352" s="0" t="str">
        <f aca="false">" 5:35:45.513599"</f>
        <v> 5:35:45.513599</v>
      </c>
      <c r="C1352" s="0" t="n">
        <v>-75</v>
      </c>
    </row>
    <row r="1353" customFormat="false" ht="15" hidden="false" customHeight="false" outlineLevel="0" collapsed="false">
      <c r="A1353" s="0" t="n">
        <v>38</v>
      </c>
      <c r="B1353" s="0" t="str">
        <f aca="false">" 5:35:45.514627"</f>
        <v> 5:35:45.514627</v>
      </c>
      <c r="C1353" s="0" t="n">
        <v>-71</v>
      </c>
    </row>
    <row r="1354" customFormat="false" ht="15" hidden="false" customHeight="false" outlineLevel="0" collapsed="false">
      <c r="A1354" s="0" t="n">
        <v>37</v>
      </c>
      <c r="B1354" s="0" t="str">
        <f aca="false">" 5:35:45.864655"</f>
        <v> 5:35:45.864655</v>
      </c>
      <c r="C1354" s="0" t="n">
        <v>-75</v>
      </c>
    </row>
    <row r="1355" customFormat="false" ht="15" hidden="false" customHeight="false" outlineLevel="0" collapsed="false">
      <c r="A1355" s="0" t="n">
        <v>39</v>
      </c>
      <c r="B1355" s="0" t="str">
        <f aca="false">" 5:35:45.866709"</f>
        <v> 5:35:45.866709</v>
      </c>
      <c r="C1355" s="0" t="n">
        <v>-79</v>
      </c>
    </row>
    <row r="1356" customFormat="false" ht="15" hidden="false" customHeight="false" outlineLevel="0" collapsed="false">
      <c r="A1356" s="0" t="n">
        <v>37</v>
      </c>
      <c r="B1356" s="0" t="str">
        <f aca="false">" 5:35:46.222587"</f>
        <v> 5:35:46.222587</v>
      </c>
      <c r="C1356" s="0" t="n">
        <v>-75</v>
      </c>
    </row>
    <row r="1357" customFormat="false" ht="15" hidden="false" customHeight="false" outlineLevel="0" collapsed="false">
      <c r="A1357" s="0" t="n">
        <v>38</v>
      </c>
      <c r="B1357" s="0" t="str">
        <f aca="false">" 5:35:46.223614"</f>
        <v> 5:35:46.223614</v>
      </c>
      <c r="C1357" s="0" t="n">
        <v>-72</v>
      </c>
    </row>
    <row r="1358" customFormat="false" ht="15" hidden="false" customHeight="false" outlineLevel="0" collapsed="false">
      <c r="A1358" s="0" t="n">
        <v>37</v>
      </c>
      <c r="B1358" s="0" t="str">
        <f aca="false">" 5:35:46.573031"</f>
        <v> 5:35:46.573031</v>
      </c>
      <c r="C1358" s="0" t="n">
        <v>-75</v>
      </c>
    </row>
    <row r="1359" customFormat="false" ht="15" hidden="false" customHeight="false" outlineLevel="0" collapsed="false">
      <c r="A1359" s="0" t="n">
        <v>38</v>
      </c>
      <c r="B1359" s="0" t="str">
        <f aca="false">" 5:35:46.574058"</f>
        <v> 5:35:46.574058</v>
      </c>
      <c r="C1359" s="0" t="n">
        <v>-71</v>
      </c>
    </row>
    <row r="1360" customFormat="false" ht="15" hidden="false" customHeight="false" outlineLevel="0" collapsed="false">
      <c r="A1360" s="0" t="n">
        <v>39</v>
      </c>
      <c r="B1360" s="0" t="str">
        <f aca="false">" 5:35:46.575084"</f>
        <v> 5:35:46.575084</v>
      </c>
      <c r="C1360" s="0" t="n">
        <v>-80</v>
      </c>
    </row>
    <row r="1361" customFormat="false" ht="15" hidden="false" customHeight="false" outlineLevel="0" collapsed="false">
      <c r="A1361" s="0" t="n">
        <v>38</v>
      </c>
      <c r="B1361" s="0" t="str">
        <f aca="false">" 5:35:46.930688"</f>
        <v> 5:35:46.930688</v>
      </c>
      <c r="C1361" s="0" t="n">
        <v>-72</v>
      </c>
    </row>
    <row r="1362" customFormat="false" ht="15" hidden="false" customHeight="false" outlineLevel="0" collapsed="false">
      <c r="A1362" s="0" t="n">
        <v>39</v>
      </c>
      <c r="B1362" s="0" t="str">
        <f aca="false">" 5:35:46.931714"</f>
        <v> 5:35:46.931714</v>
      </c>
      <c r="C1362" s="0" t="n">
        <v>-79</v>
      </c>
    </row>
    <row r="1363" customFormat="false" ht="15" hidden="false" customHeight="false" outlineLevel="0" collapsed="false">
      <c r="A1363" s="0" t="n">
        <v>39</v>
      </c>
      <c r="B1363" s="0" t="str">
        <f aca="false">" 5:35:47.282151"</f>
        <v> 5:35:47.282151</v>
      </c>
      <c r="C1363" s="0" t="n">
        <v>-78</v>
      </c>
    </row>
    <row r="1364" customFormat="false" ht="15" hidden="false" customHeight="false" outlineLevel="0" collapsed="false">
      <c r="A1364" s="0" t="n">
        <v>38</v>
      </c>
      <c r="B1364" s="0" t="str">
        <f aca="false">" 5:35:47.631819"</f>
        <v> 5:35:47.631819</v>
      </c>
      <c r="C1364" s="0" t="n">
        <v>-73</v>
      </c>
    </row>
    <row r="1365" customFormat="false" ht="15" hidden="false" customHeight="false" outlineLevel="0" collapsed="false">
      <c r="A1365" s="0" t="n">
        <v>39</v>
      </c>
      <c r="B1365" s="0" t="str">
        <f aca="false">" 5:35:47.632845"</f>
        <v> 5:35:47.632845</v>
      </c>
      <c r="C1365" s="0" t="n">
        <v>-80</v>
      </c>
    </row>
    <row r="1366" customFormat="false" ht="15" hidden="false" customHeight="false" outlineLevel="0" collapsed="false">
      <c r="A1366" s="0" t="n">
        <v>37</v>
      </c>
      <c r="B1366" s="0" t="str">
        <f aca="false">" 5:35:47.989188"</f>
        <v> 5:35:47.989188</v>
      </c>
      <c r="C1366" s="0" t="n">
        <v>-75</v>
      </c>
    </row>
    <row r="1367" customFormat="false" ht="15" hidden="false" customHeight="false" outlineLevel="0" collapsed="false">
      <c r="A1367" s="0" t="n">
        <v>38</v>
      </c>
      <c r="B1367" s="0" t="str">
        <f aca="false">" 5:35:47.990216"</f>
        <v> 5:35:47.990216</v>
      </c>
      <c r="C1367" s="0" t="n">
        <v>-72</v>
      </c>
    </row>
    <row r="1368" customFormat="false" ht="15" hidden="false" customHeight="false" outlineLevel="0" collapsed="false">
      <c r="A1368" s="0" t="n">
        <v>39</v>
      </c>
      <c r="B1368" s="0" t="str">
        <f aca="false">" 5:35:47.991242"</f>
        <v> 5:35:47.991242</v>
      </c>
      <c r="C1368" s="0" t="n">
        <v>-79</v>
      </c>
    </row>
    <row r="1369" customFormat="false" ht="15" hidden="false" customHeight="false" outlineLevel="0" collapsed="false">
      <c r="A1369" s="0" t="n">
        <v>37</v>
      </c>
      <c r="B1369" s="0" t="str">
        <f aca="false">" 5:35:48.342754"</f>
        <v> 5:35:48.342754</v>
      </c>
      <c r="C1369" s="0" t="n">
        <v>-75</v>
      </c>
    </row>
    <row r="1370" customFormat="false" ht="15" hidden="false" customHeight="false" outlineLevel="0" collapsed="false">
      <c r="A1370" s="0" t="n">
        <v>38</v>
      </c>
      <c r="B1370" s="0" t="str">
        <f aca="false">" 5:35:48.343782"</f>
        <v> 5:35:48.343782</v>
      </c>
      <c r="C1370" s="0" t="n">
        <v>-72</v>
      </c>
    </row>
    <row r="1371" customFormat="false" ht="15" hidden="false" customHeight="false" outlineLevel="0" collapsed="false">
      <c r="A1371" s="0" t="n">
        <v>37</v>
      </c>
      <c r="B1371" s="0" t="str">
        <f aca="false">" 5:35:48.696542"</f>
        <v> 5:35:48.696542</v>
      </c>
      <c r="C1371" s="0" t="n">
        <v>-74</v>
      </c>
    </row>
    <row r="1372" customFormat="false" ht="15" hidden="false" customHeight="false" outlineLevel="0" collapsed="false">
      <c r="A1372" s="0" t="n">
        <v>37</v>
      </c>
      <c r="B1372" s="0" t="str">
        <f aca="false">" 5:35:49.052943"</f>
        <v> 5:35:49.052943</v>
      </c>
      <c r="C1372" s="0" t="n">
        <v>-76</v>
      </c>
    </row>
    <row r="1373" customFormat="false" ht="15" hidden="false" customHeight="false" outlineLevel="0" collapsed="false">
      <c r="A1373" s="0" t="n">
        <v>38</v>
      </c>
      <c r="B1373" s="0" t="str">
        <f aca="false">" 5:35:49.053970"</f>
        <v> 5:35:49.053970</v>
      </c>
      <c r="C1373" s="0" t="n">
        <v>-72</v>
      </c>
    </row>
    <row r="1374" customFormat="false" ht="15" hidden="false" customHeight="false" outlineLevel="0" collapsed="false">
      <c r="A1374" s="0" t="n">
        <v>39</v>
      </c>
      <c r="B1374" s="0" t="str">
        <f aca="false">" 5:35:49.054996"</f>
        <v> 5:35:49.054996</v>
      </c>
      <c r="C1374" s="0" t="n">
        <v>-80</v>
      </c>
    </row>
    <row r="1375" customFormat="false" ht="15" hidden="false" customHeight="false" outlineLevel="0" collapsed="false">
      <c r="A1375" s="0" t="n">
        <v>37</v>
      </c>
      <c r="B1375" s="0" t="str">
        <f aca="false">" 5:35:49.410347"</f>
        <v> 5:35:49.410347</v>
      </c>
      <c r="C1375" s="0" t="n">
        <v>-76</v>
      </c>
    </row>
    <row r="1376" customFormat="false" ht="15" hidden="false" customHeight="false" outlineLevel="0" collapsed="false">
      <c r="A1376" s="0" t="n">
        <v>39</v>
      </c>
      <c r="B1376" s="0" t="str">
        <f aca="false">" 5:35:49.412401"</f>
        <v> 5:35:49.412401</v>
      </c>
      <c r="C1376" s="0" t="n">
        <v>-79</v>
      </c>
    </row>
    <row r="1377" customFormat="false" ht="15" hidden="false" customHeight="false" outlineLevel="0" collapsed="false">
      <c r="A1377" s="0" t="n">
        <v>37</v>
      </c>
      <c r="B1377" s="0" t="str">
        <f aca="false">" 5:35:49.761355"</f>
        <v> 5:35:49.761355</v>
      </c>
      <c r="C1377" s="0" t="n">
        <v>-75</v>
      </c>
    </row>
    <row r="1378" customFormat="false" ht="15" hidden="false" customHeight="false" outlineLevel="0" collapsed="false">
      <c r="A1378" s="0" t="n">
        <v>38</v>
      </c>
      <c r="B1378" s="0" t="str">
        <f aca="false">" 5:35:49.762383"</f>
        <v> 5:35:49.762383</v>
      </c>
      <c r="C1378" s="0" t="n">
        <v>-72</v>
      </c>
    </row>
    <row r="1379" customFormat="false" ht="15" hidden="false" customHeight="false" outlineLevel="0" collapsed="false">
      <c r="A1379" s="0" t="n">
        <v>39</v>
      </c>
      <c r="B1379" s="0" t="str">
        <f aca="false">" 5:35:49.763408"</f>
        <v> 5:35:49.763408</v>
      </c>
      <c r="C1379" s="0" t="n">
        <v>-79</v>
      </c>
    </row>
    <row r="1380" customFormat="false" ht="15" hidden="false" customHeight="false" outlineLevel="0" collapsed="false">
      <c r="A1380" s="0" t="n">
        <v>37</v>
      </c>
      <c r="B1380" s="0" t="str">
        <f aca="false">" 5:35:50.116695"</f>
        <v> 5:35:50.116695</v>
      </c>
      <c r="C1380" s="0" t="n">
        <v>-75</v>
      </c>
    </row>
    <row r="1381" customFormat="false" ht="15" hidden="false" customHeight="false" outlineLevel="0" collapsed="false">
      <c r="A1381" s="0" t="n">
        <v>38</v>
      </c>
      <c r="B1381" s="0" t="str">
        <f aca="false">" 5:35:50.117722"</f>
        <v> 5:35:50.117722</v>
      </c>
      <c r="C1381" s="0" t="n">
        <v>-72</v>
      </c>
    </row>
    <row r="1382" customFormat="false" ht="15" hidden="false" customHeight="false" outlineLevel="0" collapsed="false">
      <c r="A1382" s="0" t="n">
        <v>39</v>
      </c>
      <c r="B1382" s="0" t="str">
        <f aca="false">" 5:35:50.118748"</f>
        <v> 5:35:50.118748</v>
      </c>
      <c r="C1382" s="0" t="n">
        <v>-80</v>
      </c>
    </row>
    <row r="1383" customFormat="false" ht="15" hidden="false" customHeight="false" outlineLevel="0" collapsed="false">
      <c r="A1383" s="0" t="n">
        <v>38</v>
      </c>
      <c r="B1383" s="0" t="str">
        <f aca="false">" 5:35:50.469717"</f>
        <v> 5:35:50.469717</v>
      </c>
      <c r="C1383" s="0" t="n">
        <v>-72</v>
      </c>
    </row>
    <row r="1384" customFormat="false" ht="15" hidden="false" customHeight="false" outlineLevel="0" collapsed="false">
      <c r="A1384" s="0" t="n">
        <v>39</v>
      </c>
      <c r="B1384" s="0" t="str">
        <f aca="false">" 5:35:50.470743"</f>
        <v> 5:35:50.470743</v>
      </c>
      <c r="C1384" s="0" t="n">
        <v>-80</v>
      </c>
    </row>
    <row r="1385" customFormat="false" ht="15" hidden="false" customHeight="false" outlineLevel="0" collapsed="false">
      <c r="A1385" s="0" t="n">
        <v>37</v>
      </c>
      <c r="B1385" s="0" t="str">
        <f aca="false">" 5:35:50.822531"</f>
        <v> 5:35:50.822531</v>
      </c>
      <c r="C1385" s="0" t="n">
        <v>-76</v>
      </c>
    </row>
    <row r="1386" customFormat="false" ht="15" hidden="false" customHeight="false" outlineLevel="0" collapsed="false">
      <c r="A1386" s="0" t="n">
        <v>38</v>
      </c>
      <c r="B1386" s="0" t="str">
        <f aca="false">" 5:35:50.823558"</f>
        <v> 5:35:50.823558</v>
      </c>
      <c r="C1386" s="0" t="n">
        <v>-72</v>
      </c>
    </row>
    <row r="1387" customFormat="false" ht="15" hidden="false" customHeight="false" outlineLevel="0" collapsed="false">
      <c r="A1387" s="0" t="n">
        <v>38</v>
      </c>
      <c r="B1387" s="0" t="str">
        <f aca="false">" 5:35:50.824077"</f>
        <v> 5:35:50.824077</v>
      </c>
      <c r="C1387" s="0" t="n">
        <v>-27</v>
      </c>
    </row>
    <row r="1388" customFormat="false" ht="15" hidden="false" customHeight="false" outlineLevel="0" collapsed="false">
      <c r="A1388" s="0" t="n">
        <v>38</v>
      </c>
      <c r="B1388" s="0" t="str">
        <f aca="false">" 5:35:50.824403"</f>
        <v> 5:35:50.824403</v>
      </c>
      <c r="C1388" s="0" t="n">
        <v>-72</v>
      </c>
    </row>
    <row r="1389" customFormat="false" ht="15" hidden="false" customHeight="false" outlineLevel="0" collapsed="false">
      <c r="A1389" s="0" t="n">
        <v>39</v>
      </c>
      <c r="B1389" s="0" t="str">
        <f aca="false">" 5:35:50.825178"</f>
        <v> 5:35:50.825178</v>
      </c>
      <c r="C1389" s="0" t="n">
        <v>-79</v>
      </c>
    </row>
    <row r="1390" customFormat="false" ht="15" hidden="false" customHeight="false" outlineLevel="0" collapsed="false">
      <c r="A1390" s="0" t="n">
        <v>37</v>
      </c>
      <c r="B1390" s="0" t="str">
        <f aca="false">" 5:35:51.177151"</f>
        <v> 5:35:51.177151</v>
      </c>
      <c r="C1390" s="0" t="n">
        <v>-76</v>
      </c>
    </row>
    <row r="1391" customFormat="false" ht="15" hidden="false" customHeight="false" outlineLevel="0" collapsed="false">
      <c r="A1391" s="0" t="n">
        <v>38</v>
      </c>
      <c r="B1391" s="0" t="str">
        <f aca="false">" 5:35:51.178178"</f>
        <v> 5:35:51.178178</v>
      </c>
      <c r="C1391" s="0" t="n">
        <v>-72</v>
      </c>
    </row>
    <row r="1392" customFormat="false" ht="15" hidden="false" customHeight="false" outlineLevel="0" collapsed="false">
      <c r="A1392" s="0" t="n">
        <v>39</v>
      </c>
      <c r="B1392" s="0" t="str">
        <f aca="false">" 5:35:51.179204"</f>
        <v> 5:35:51.179204</v>
      </c>
      <c r="C1392" s="0" t="n">
        <v>-80</v>
      </c>
    </row>
    <row r="1393" customFormat="false" ht="15" hidden="false" customHeight="false" outlineLevel="0" collapsed="false">
      <c r="A1393" s="0" t="n">
        <v>37</v>
      </c>
      <c r="B1393" s="0" t="str">
        <f aca="false">" 5:35:51.531273"</f>
        <v> 5:35:51.531273</v>
      </c>
      <c r="C1393" s="0" t="n">
        <v>-75</v>
      </c>
    </row>
    <row r="1394" customFormat="false" ht="15" hidden="false" customHeight="false" outlineLevel="0" collapsed="false">
      <c r="A1394" s="0" t="n">
        <v>38</v>
      </c>
      <c r="B1394" s="0" t="str">
        <f aca="false">" 5:35:51.532301"</f>
        <v> 5:35:51.532301</v>
      </c>
      <c r="C1394" s="0" t="n">
        <v>-72</v>
      </c>
    </row>
    <row r="1395" customFormat="false" ht="15" hidden="false" customHeight="false" outlineLevel="0" collapsed="false">
      <c r="A1395" s="0" t="n">
        <v>38</v>
      </c>
      <c r="B1395" s="0" t="str">
        <f aca="false">" 5:35:51.532820"</f>
        <v> 5:35:51.532820</v>
      </c>
      <c r="C1395" s="0" t="n">
        <v>-27</v>
      </c>
    </row>
    <row r="1396" customFormat="false" ht="15" hidden="false" customHeight="false" outlineLevel="0" collapsed="false">
      <c r="A1396" s="0" t="n">
        <v>38</v>
      </c>
      <c r="B1396" s="0" t="str">
        <f aca="false">" 5:35:51.533146"</f>
        <v> 5:35:51.533146</v>
      </c>
      <c r="C1396" s="0" t="n">
        <v>-72</v>
      </c>
    </row>
    <row r="1397" customFormat="false" ht="15" hidden="false" customHeight="false" outlineLevel="0" collapsed="false">
      <c r="A1397" s="0" t="n">
        <v>39</v>
      </c>
      <c r="B1397" s="0" t="str">
        <f aca="false">" 5:35:51.533922"</f>
        <v> 5:35:51.533922</v>
      </c>
      <c r="C1397" s="0" t="n">
        <v>-80</v>
      </c>
    </row>
    <row r="1398" customFormat="false" ht="15" hidden="false" customHeight="false" outlineLevel="0" collapsed="false">
      <c r="A1398" s="0" t="n">
        <v>37</v>
      </c>
      <c r="B1398" s="0" t="str">
        <f aca="false">" 5:35:51.882487"</f>
        <v> 5:35:51.882487</v>
      </c>
      <c r="C1398" s="0" t="n">
        <v>-75</v>
      </c>
    </row>
    <row r="1399" customFormat="false" ht="15" hidden="false" customHeight="false" outlineLevel="0" collapsed="false">
      <c r="A1399" s="0" t="n">
        <v>38</v>
      </c>
      <c r="B1399" s="0" t="str">
        <f aca="false">" 5:35:51.883514"</f>
        <v> 5:35:51.883514</v>
      </c>
      <c r="C1399" s="0" t="n">
        <v>-72</v>
      </c>
    </row>
    <row r="1400" customFormat="false" ht="15" hidden="false" customHeight="false" outlineLevel="0" collapsed="false">
      <c r="A1400" s="0" t="n">
        <v>39</v>
      </c>
      <c r="B1400" s="0" t="str">
        <f aca="false">" 5:35:51.884540"</f>
        <v> 5:35:51.884540</v>
      </c>
      <c r="C1400" s="0" t="n">
        <v>-80</v>
      </c>
    </row>
    <row r="1401" customFormat="false" ht="15" hidden="false" customHeight="false" outlineLevel="0" collapsed="false">
      <c r="A1401" s="0" t="n">
        <v>37</v>
      </c>
      <c r="B1401" s="0" t="str">
        <f aca="false">" 5:35:52.237073"</f>
        <v> 5:35:52.237073</v>
      </c>
      <c r="C1401" s="0" t="n">
        <v>-75</v>
      </c>
    </row>
    <row r="1402" customFormat="false" ht="15" hidden="false" customHeight="false" outlineLevel="0" collapsed="false">
      <c r="A1402" s="0" t="n">
        <v>38</v>
      </c>
      <c r="B1402" s="0" t="str">
        <f aca="false">" 5:35:52.238101"</f>
        <v> 5:35:52.238101</v>
      </c>
      <c r="C1402" s="0" t="n">
        <v>-72</v>
      </c>
    </row>
    <row r="1403" customFormat="false" ht="15" hidden="false" customHeight="false" outlineLevel="0" collapsed="false">
      <c r="A1403" s="0" t="n">
        <v>39</v>
      </c>
      <c r="B1403" s="0" t="str">
        <f aca="false">" 5:35:52.239126"</f>
        <v> 5:35:52.239126</v>
      </c>
      <c r="C1403" s="0" t="n">
        <v>-80</v>
      </c>
    </row>
    <row r="1404" customFormat="false" ht="15" hidden="false" customHeight="false" outlineLevel="0" collapsed="false">
      <c r="A1404" s="0" t="n">
        <v>37</v>
      </c>
      <c r="B1404" s="0" t="str">
        <f aca="false">" 5:35:52.591099"</f>
        <v> 5:35:52.591099</v>
      </c>
      <c r="C1404" s="0" t="n">
        <v>-75</v>
      </c>
    </row>
    <row r="1405" customFormat="false" ht="15" hidden="false" customHeight="false" outlineLevel="0" collapsed="false">
      <c r="A1405" s="0" t="n">
        <v>38</v>
      </c>
      <c r="B1405" s="0" t="str">
        <f aca="false">" 5:35:52.592127"</f>
        <v> 5:35:52.592127</v>
      </c>
      <c r="C1405" s="0" t="n">
        <v>-72</v>
      </c>
    </row>
    <row r="1406" customFormat="false" ht="15" hidden="false" customHeight="false" outlineLevel="0" collapsed="false">
      <c r="A1406" s="0" t="n">
        <v>39</v>
      </c>
      <c r="B1406" s="0" t="str">
        <f aca="false">" 5:35:52.593153"</f>
        <v> 5:35:52.593153</v>
      </c>
      <c r="C1406" s="0" t="n">
        <v>-80</v>
      </c>
    </row>
    <row r="1407" customFormat="false" ht="15" hidden="false" customHeight="false" outlineLevel="0" collapsed="false">
      <c r="A1407" s="0" t="n">
        <v>39</v>
      </c>
      <c r="B1407" s="0" t="str">
        <f aca="false">" 5:35:52.944720"</f>
        <v> 5:35:52.944720</v>
      </c>
      <c r="C1407" s="0" t="n">
        <v>-79</v>
      </c>
    </row>
    <row r="1408" customFormat="false" ht="15" hidden="false" customHeight="false" outlineLevel="0" collapsed="false">
      <c r="A1408" s="0" t="n">
        <v>37</v>
      </c>
      <c r="B1408" s="0" t="str">
        <f aca="false">" 5:35:53.296260"</f>
        <v> 5:35:53.296260</v>
      </c>
      <c r="C1408" s="0" t="n">
        <v>-75</v>
      </c>
    </row>
    <row r="1409" customFormat="false" ht="15" hidden="false" customHeight="false" outlineLevel="0" collapsed="false">
      <c r="A1409" s="0" t="n">
        <v>38</v>
      </c>
      <c r="B1409" s="0" t="str">
        <f aca="false">" 5:35:53.297288"</f>
        <v> 5:35:53.297288</v>
      </c>
      <c r="C1409" s="0" t="n">
        <v>-72</v>
      </c>
    </row>
    <row r="1410" customFormat="false" ht="15" hidden="false" customHeight="false" outlineLevel="0" collapsed="false">
      <c r="A1410" s="0" t="n">
        <v>39</v>
      </c>
      <c r="B1410" s="0" t="str">
        <f aca="false">" 5:35:53.298314"</f>
        <v> 5:35:53.298314</v>
      </c>
      <c r="C1410" s="0" t="n">
        <v>-79</v>
      </c>
    </row>
    <row r="1411" customFormat="false" ht="15" hidden="false" customHeight="false" outlineLevel="0" collapsed="false">
      <c r="A1411" s="0" t="n">
        <v>37</v>
      </c>
      <c r="B1411" s="0" t="str">
        <f aca="false">" 5:35:53.654421"</f>
        <v> 5:35:53.654421</v>
      </c>
      <c r="C1411" s="0" t="n">
        <v>-76</v>
      </c>
    </row>
    <row r="1412" customFormat="false" ht="15" hidden="false" customHeight="false" outlineLevel="0" collapsed="false">
      <c r="A1412" s="0" t="n">
        <v>38</v>
      </c>
      <c r="B1412" s="0" t="str">
        <f aca="false">" 5:35:53.655448"</f>
        <v> 5:35:53.655448</v>
      </c>
      <c r="C1412" s="0" t="n">
        <v>-72</v>
      </c>
    </row>
    <row r="1413" customFormat="false" ht="15" hidden="false" customHeight="false" outlineLevel="0" collapsed="false">
      <c r="A1413" s="0" t="n">
        <v>39</v>
      </c>
      <c r="B1413" s="0" t="str">
        <f aca="false">" 5:35:53.656474"</f>
        <v> 5:35:53.656474</v>
      </c>
      <c r="C1413" s="0" t="n">
        <v>-80</v>
      </c>
    </row>
    <row r="1414" customFormat="false" ht="15" hidden="false" customHeight="false" outlineLevel="0" collapsed="false">
      <c r="A1414" s="0" t="n">
        <v>37</v>
      </c>
      <c r="B1414" s="0" t="str">
        <f aca="false">" 5:35:54.008223"</f>
        <v> 5:35:54.008223</v>
      </c>
      <c r="C1414" s="0" t="n">
        <v>-76</v>
      </c>
    </row>
    <row r="1415" customFormat="false" ht="15" hidden="false" customHeight="false" outlineLevel="0" collapsed="false">
      <c r="A1415" s="0" t="n">
        <v>38</v>
      </c>
      <c r="B1415" s="0" t="str">
        <f aca="false">" 5:35:54.009251"</f>
        <v> 5:35:54.009251</v>
      </c>
      <c r="C1415" s="0" t="n">
        <v>-71</v>
      </c>
    </row>
    <row r="1416" customFormat="false" ht="15" hidden="false" customHeight="false" outlineLevel="0" collapsed="false">
      <c r="A1416" s="0" t="n">
        <v>39</v>
      </c>
      <c r="B1416" s="0" t="str">
        <f aca="false">" 5:35:54.010276"</f>
        <v> 5:35:54.010276</v>
      </c>
      <c r="C1416" s="0" t="n">
        <v>-80</v>
      </c>
    </row>
    <row r="1417" customFormat="false" ht="15" hidden="false" customHeight="false" outlineLevel="0" collapsed="false">
      <c r="A1417" s="0" t="n">
        <v>37</v>
      </c>
      <c r="B1417" s="0" t="str">
        <f aca="false">" 5:35:54.358708"</f>
        <v> 5:35:54.358708</v>
      </c>
      <c r="C1417" s="0" t="n">
        <v>-76</v>
      </c>
    </row>
    <row r="1418" customFormat="false" ht="15" hidden="false" customHeight="false" outlineLevel="0" collapsed="false">
      <c r="A1418" s="0" t="n">
        <v>38</v>
      </c>
      <c r="B1418" s="0" t="str">
        <f aca="false">" 5:35:54.359736"</f>
        <v> 5:35:54.359736</v>
      </c>
      <c r="C1418" s="0" t="n">
        <v>-72</v>
      </c>
    </row>
    <row r="1419" customFormat="false" ht="15" hidden="false" customHeight="false" outlineLevel="0" collapsed="false">
      <c r="A1419" s="0" t="n">
        <v>37</v>
      </c>
      <c r="B1419" s="0" t="str">
        <f aca="false">" 5:35:54.712248"</f>
        <v> 5:35:54.712248</v>
      </c>
      <c r="C1419" s="0" t="n">
        <v>-75</v>
      </c>
    </row>
    <row r="1420" customFormat="false" ht="15" hidden="false" customHeight="false" outlineLevel="0" collapsed="false">
      <c r="A1420" s="0" t="n">
        <v>37</v>
      </c>
      <c r="B1420" s="0" t="str">
        <f aca="false">" 5:35:55.065547"</f>
        <v> 5:35:55.065547</v>
      </c>
      <c r="C1420" s="0" t="n">
        <v>-75</v>
      </c>
    </row>
    <row r="1421" customFormat="false" ht="15" hidden="false" customHeight="false" outlineLevel="0" collapsed="false">
      <c r="A1421" s="0" t="n">
        <v>38</v>
      </c>
      <c r="B1421" s="0" t="str">
        <f aca="false">" 5:35:55.066575"</f>
        <v> 5:35:55.066575</v>
      </c>
      <c r="C1421" s="0" t="n">
        <v>-72</v>
      </c>
    </row>
    <row r="1422" customFormat="false" ht="15" hidden="false" customHeight="false" outlineLevel="0" collapsed="false">
      <c r="A1422" s="0" t="n">
        <v>37</v>
      </c>
      <c r="B1422" s="0" t="str">
        <f aca="false">" 5:35:55.423443"</f>
        <v> 5:35:55.423443</v>
      </c>
      <c r="C1422" s="0" t="n">
        <v>-75</v>
      </c>
    </row>
    <row r="1423" customFormat="false" ht="15" hidden="false" customHeight="false" outlineLevel="0" collapsed="false">
      <c r="A1423" s="0" t="n">
        <v>39</v>
      </c>
      <c r="B1423" s="0" t="str">
        <f aca="false">" 5:35:55.777058"</f>
        <v> 5:35:55.777058</v>
      </c>
      <c r="C1423" s="0" t="n">
        <v>-79</v>
      </c>
    </row>
    <row r="1424" customFormat="false" ht="15" hidden="false" customHeight="false" outlineLevel="0" collapsed="false">
      <c r="A1424" s="0" t="n">
        <v>37</v>
      </c>
      <c r="B1424" s="0" t="str">
        <f aca="false">" 5:35:56.126525"</f>
        <v> 5:35:56.126525</v>
      </c>
      <c r="C1424" s="0" t="n">
        <v>-76</v>
      </c>
    </row>
    <row r="1425" customFormat="false" ht="15" hidden="false" customHeight="false" outlineLevel="0" collapsed="false">
      <c r="A1425" s="0" t="n">
        <v>38</v>
      </c>
      <c r="B1425" s="0" t="str">
        <f aca="false">" 5:35:56.127553"</f>
        <v> 5:35:56.127553</v>
      </c>
      <c r="C1425" s="0" t="n">
        <v>-72</v>
      </c>
    </row>
    <row r="1426" customFormat="false" ht="15" hidden="false" customHeight="false" outlineLevel="0" collapsed="false">
      <c r="A1426" s="0" t="n">
        <v>39</v>
      </c>
      <c r="B1426" s="0" t="str">
        <f aca="false">" 5:35:56.128579"</f>
        <v> 5:35:56.128579</v>
      </c>
      <c r="C1426" s="0" t="n">
        <v>-79</v>
      </c>
    </row>
    <row r="1427" customFormat="false" ht="15" hidden="false" customHeight="false" outlineLevel="0" collapsed="false">
      <c r="A1427" s="0" t="n">
        <v>37</v>
      </c>
      <c r="B1427" s="0" t="str">
        <f aca="false">" 5:35:56.485748"</f>
        <v> 5:35:56.485748</v>
      </c>
      <c r="C1427" s="0" t="n">
        <v>-75</v>
      </c>
    </row>
    <row r="1428" customFormat="false" ht="15" hidden="false" customHeight="false" outlineLevel="0" collapsed="false">
      <c r="A1428" s="0" t="n">
        <v>39</v>
      </c>
      <c r="B1428" s="0" t="str">
        <f aca="false">" 5:35:56.844172"</f>
        <v> 5:35:56.844172</v>
      </c>
      <c r="C1428" s="0" t="n">
        <v>-79</v>
      </c>
    </row>
    <row r="1429" customFormat="false" ht="15" hidden="false" customHeight="false" outlineLevel="0" collapsed="false">
      <c r="A1429" s="0" t="n">
        <v>37</v>
      </c>
      <c r="B1429" s="0" t="str">
        <f aca="false">" 5:35:57.193368"</f>
        <v> 5:35:57.193368</v>
      </c>
      <c r="C1429" s="0" t="n">
        <v>-75</v>
      </c>
    </row>
    <row r="1430" customFormat="false" ht="15" hidden="false" customHeight="false" outlineLevel="0" collapsed="false">
      <c r="A1430" s="0" t="n">
        <v>37</v>
      </c>
      <c r="B1430" s="0" t="str">
        <f aca="false">" 5:35:57.545660"</f>
        <v> 5:35:57.545660</v>
      </c>
      <c r="C1430" s="0" t="n">
        <v>-76</v>
      </c>
    </row>
    <row r="1431" customFormat="false" ht="15" hidden="false" customHeight="false" outlineLevel="0" collapsed="false">
      <c r="A1431" s="0" t="n">
        <v>38</v>
      </c>
      <c r="B1431" s="0" t="str">
        <f aca="false">" 5:35:57.546687"</f>
        <v> 5:35:57.546687</v>
      </c>
      <c r="C1431" s="0" t="n">
        <v>-72</v>
      </c>
    </row>
    <row r="1432" customFormat="false" ht="15" hidden="false" customHeight="false" outlineLevel="0" collapsed="false">
      <c r="A1432" s="0" t="n">
        <v>39</v>
      </c>
      <c r="B1432" s="0" t="str">
        <f aca="false">" 5:35:57.547713"</f>
        <v> 5:35:57.547713</v>
      </c>
      <c r="C1432" s="0" t="n">
        <v>-80</v>
      </c>
    </row>
    <row r="1433" customFormat="false" ht="15" hidden="false" customHeight="false" outlineLevel="0" collapsed="false">
      <c r="A1433" s="0" t="n">
        <v>37</v>
      </c>
      <c r="B1433" s="0" t="str">
        <f aca="false">" 5:35:58.253080"</f>
        <v> 5:35:58.253080</v>
      </c>
      <c r="C1433" s="0" t="n">
        <v>-75</v>
      </c>
    </row>
    <row r="1434" customFormat="false" ht="15" hidden="false" customHeight="false" outlineLevel="0" collapsed="false">
      <c r="A1434" s="0" t="n">
        <v>39</v>
      </c>
      <c r="B1434" s="0" t="str">
        <f aca="false">" 5:35:58.255133"</f>
        <v> 5:35:58.255133</v>
      </c>
      <c r="C1434" s="0" t="n">
        <v>-80</v>
      </c>
    </row>
    <row r="1435" customFormat="false" ht="15" hidden="false" customHeight="false" outlineLevel="0" collapsed="false">
      <c r="A1435" s="0" t="n">
        <v>37</v>
      </c>
      <c r="B1435" s="0" t="str">
        <f aca="false">" 5:35:58.608491"</f>
        <v> 5:35:58.608491</v>
      </c>
      <c r="C1435" s="0" t="n">
        <v>-76</v>
      </c>
    </row>
    <row r="1436" customFormat="false" ht="15" hidden="false" customHeight="false" outlineLevel="0" collapsed="false">
      <c r="A1436" s="0" t="n">
        <v>38</v>
      </c>
      <c r="B1436" s="0" t="str">
        <f aca="false">" 5:35:58.609519"</f>
        <v> 5:35:58.609519</v>
      </c>
      <c r="C1436" s="0" t="n">
        <v>-72</v>
      </c>
    </row>
    <row r="1437" customFormat="false" ht="15" hidden="false" customHeight="false" outlineLevel="0" collapsed="false">
      <c r="A1437" s="0" t="n">
        <v>39</v>
      </c>
      <c r="B1437" s="0" t="str">
        <f aca="false">" 5:35:58.610544"</f>
        <v> 5:35:58.610544</v>
      </c>
      <c r="C1437" s="0" t="n">
        <v>-80</v>
      </c>
    </row>
    <row r="1438" customFormat="false" ht="15" hidden="false" customHeight="false" outlineLevel="0" collapsed="false">
      <c r="A1438" s="0" t="n">
        <v>37</v>
      </c>
      <c r="B1438" s="0" t="str">
        <f aca="false">" 5:35:58.965680"</f>
        <v> 5:35:58.965680</v>
      </c>
      <c r="C1438" s="0" t="n">
        <v>-75</v>
      </c>
    </row>
    <row r="1439" customFormat="false" ht="15" hidden="false" customHeight="false" outlineLevel="0" collapsed="false">
      <c r="A1439" s="0" t="n">
        <v>38</v>
      </c>
      <c r="B1439" s="0" t="str">
        <f aca="false">" 5:35:58.966707"</f>
        <v> 5:35:58.966707</v>
      </c>
      <c r="C1439" s="0" t="n">
        <v>-72</v>
      </c>
    </row>
    <row r="1440" customFormat="false" ht="15" hidden="false" customHeight="false" outlineLevel="0" collapsed="false">
      <c r="A1440" s="0" t="n">
        <v>39</v>
      </c>
      <c r="B1440" s="0" t="str">
        <f aca="false">" 5:35:58.967733"</f>
        <v> 5:35:58.967733</v>
      </c>
      <c r="C1440" s="0" t="n">
        <v>-79</v>
      </c>
    </row>
    <row r="1441" customFormat="false" ht="15" hidden="false" customHeight="false" outlineLevel="0" collapsed="false">
      <c r="A1441" s="0" t="n">
        <v>37</v>
      </c>
      <c r="B1441" s="0" t="str">
        <f aca="false">" 5:35:59.322562"</f>
        <v> 5:35:59.322562</v>
      </c>
      <c r="C1441" s="0" t="n">
        <v>-76</v>
      </c>
    </row>
    <row r="1442" customFormat="false" ht="15" hidden="false" customHeight="false" outlineLevel="0" collapsed="false">
      <c r="A1442" s="0" t="n">
        <v>38</v>
      </c>
      <c r="B1442" s="0" t="str">
        <f aca="false">" 5:35:59.323589"</f>
        <v> 5:35:59.323589</v>
      </c>
      <c r="C1442" s="0" t="n">
        <v>-72</v>
      </c>
    </row>
    <row r="1443" customFormat="false" ht="15" hidden="false" customHeight="false" outlineLevel="0" collapsed="false">
      <c r="A1443" s="0" t="n">
        <v>37</v>
      </c>
      <c r="B1443" s="0" t="str">
        <f aca="false">" 5:35:59.677149"</f>
        <v> 5:35:59.677149</v>
      </c>
      <c r="C1443" s="0" t="n">
        <v>-76</v>
      </c>
    </row>
    <row r="1444" customFormat="false" ht="15" hidden="false" customHeight="false" outlineLevel="0" collapsed="false">
      <c r="A1444" s="0" t="n">
        <v>38</v>
      </c>
      <c r="B1444" s="0" t="str">
        <f aca="false">" 5:35:59.678177"</f>
        <v> 5:35:59.678177</v>
      </c>
      <c r="C1444" s="0" t="n">
        <v>-72</v>
      </c>
    </row>
    <row r="1445" customFormat="false" ht="15" hidden="false" customHeight="false" outlineLevel="0" collapsed="false">
      <c r="A1445" s="0" t="n">
        <v>39</v>
      </c>
      <c r="B1445" s="0" t="str">
        <f aca="false">" 5:35:59.679202"</f>
        <v> 5:35:59.679202</v>
      </c>
      <c r="C1445" s="0" t="n">
        <v>-80</v>
      </c>
    </row>
    <row r="1446" customFormat="false" ht="15" hidden="false" customHeight="false" outlineLevel="0" collapsed="false">
      <c r="A1446" s="0" t="n">
        <v>37</v>
      </c>
      <c r="B1446" s="0" t="str">
        <f aca="false">" 5:36:00.035363"</f>
        <v> 5:36:00.035363</v>
      </c>
      <c r="C1446" s="0" t="n">
        <v>-76</v>
      </c>
    </row>
    <row r="1447" customFormat="false" ht="15" hidden="false" customHeight="false" outlineLevel="0" collapsed="false">
      <c r="A1447" s="0" t="n">
        <v>38</v>
      </c>
      <c r="B1447" s="0" t="str">
        <f aca="false">" 5:36:00.036391"</f>
        <v> 5:36:00.036391</v>
      </c>
      <c r="C1447" s="0" t="n">
        <v>-72</v>
      </c>
    </row>
    <row r="1448" customFormat="false" ht="15" hidden="false" customHeight="false" outlineLevel="0" collapsed="false">
      <c r="A1448" s="0" t="n">
        <v>39</v>
      </c>
      <c r="B1448" s="0" t="str">
        <f aca="false">" 5:36:00.037417"</f>
        <v> 5:36:00.037417</v>
      </c>
      <c r="C1448" s="0" t="n">
        <v>-79</v>
      </c>
    </row>
    <row r="1449" customFormat="false" ht="15" hidden="false" customHeight="false" outlineLevel="0" collapsed="false">
      <c r="A1449" s="0" t="n">
        <v>37</v>
      </c>
      <c r="B1449" s="0" t="str">
        <f aca="false">" 5:36:00.388379"</f>
        <v> 5:36:00.388379</v>
      </c>
      <c r="C1449" s="0" t="n">
        <v>-75</v>
      </c>
    </row>
    <row r="1450" customFormat="false" ht="15" hidden="false" customHeight="false" outlineLevel="0" collapsed="false">
      <c r="A1450" s="0" t="n">
        <v>38</v>
      </c>
      <c r="B1450" s="0" t="str">
        <f aca="false">" 5:36:00.389406"</f>
        <v> 5:36:00.389406</v>
      </c>
      <c r="C1450" s="0" t="n">
        <v>-72</v>
      </c>
    </row>
    <row r="1451" customFormat="false" ht="15" hidden="false" customHeight="false" outlineLevel="0" collapsed="false">
      <c r="A1451" s="0" t="n">
        <v>38</v>
      </c>
      <c r="B1451" s="0" t="str">
        <f aca="false">" 5:36:00.389925"</f>
        <v> 5:36:00.389925</v>
      </c>
      <c r="C1451" s="0" t="n">
        <v>-50</v>
      </c>
    </row>
    <row r="1452" customFormat="false" ht="15" hidden="false" customHeight="false" outlineLevel="0" collapsed="false">
      <c r="A1452" s="0" t="n">
        <v>38</v>
      </c>
      <c r="B1452" s="0" t="str">
        <f aca="false">" 5:36:00.390251"</f>
        <v> 5:36:00.390251</v>
      </c>
      <c r="C1452" s="0" t="n">
        <v>-72</v>
      </c>
    </row>
    <row r="1453" customFormat="false" ht="15" hidden="false" customHeight="false" outlineLevel="0" collapsed="false">
      <c r="A1453" s="0" t="n">
        <v>39</v>
      </c>
      <c r="B1453" s="0" t="str">
        <f aca="false">" 5:36:00.391026"</f>
        <v> 5:36:00.391026</v>
      </c>
      <c r="C1453" s="0" t="n">
        <v>-79</v>
      </c>
    </row>
    <row r="1454" customFormat="false" ht="15" hidden="false" customHeight="false" outlineLevel="0" collapsed="false">
      <c r="A1454" s="0" t="n">
        <v>37</v>
      </c>
      <c r="B1454" s="0" t="str">
        <f aca="false">" 5:36:00.745282"</f>
        <v> 5:36:00.745282</v>
      </c>
      <c r="C1454" s="0" t="n">
        <v>-75</v>
      </c>
    </row>
    <row r="1455" customFormat="false" ht="15" hidden="false" customHeight="false" outlineLevel="0" collapsed="false">
      <c r="A1455" s="0" t="n">
        <v>38</v>
      </c>
      <c r="B1455" s="0" t="str">
        <f aca="false">" 5:36:00.746310"</f>
        <v> 5:36:00.746310</v>
      </c>
      <c r="C1455" s="0" t="n">
        <v>-72</v>
      </c>
    </row>
    <row r="1456" customFormat="false" ht="15" hidden="false" customHeight="false" outlineLevel="0" collapsed="false">
      <c r="A1456" s="0" t="n">
        <v>39</v>
      </c>
      <c r="B1456" s="0" t="str">
        <f aca="false">" 5:36:00.747336"</f>
        <v> 5:36:00.747336</v>
      </c>
      <c r="C1456" s="0" t="n">
        <v>-80</v>
      </c>
    </row>
    <row r="1457" customFormat="false" ht="15" hidden="false" customHeight="false" outlineLevel="0" collapsed="false">
      <c r="A1457" s="0" t="n">
        <v>38</v>
      </c>
      <c r="B1457" s="0" t="str">
        <f aca="false">" 5:36:01.101213"</f>
        <v> 5:36:01.101213</v>
      </c>
      <c r="C1457" s="0" t="n">
        <v>-72</v>
      </c>
    </row>
    <row r="1458" customFormat="false" ht="15" hidden="false" customHeight="false" outlineLevel="0" collapsed="false">
      <c r="A1458" s="0" t="n">
        <v>39</v>
      </c>
      <c r="B1458" s="0" t="str">
        <f aca="false">" 5:36:01.102239"</f>
        <v> 5:36:01.102239</v>
      </c>
      <c r="C1458" s="0" t="n">
        <v>-78</v>
      </c>
    </row>
    <row r="1459" customFormat="false" ht="15" hidden="false" customHeight="false" outlineLevel="0" collapsed="false">
      <c r="A1459" s="0" t="n">
        <v>39</v>
      </c>
      <c r="B1459" s="0" t="str">
        <f aca="false">" 5:36:01.452700"</f>
        <v> 5:36:01.452700</v>
      </c>
      <c r="C1459" s="0" t="n">
        <v>-79</v>
      </c>
    </row>
    <row r="1460" customFormat="false" ht="15" hidden="false" customHeight="false" outlineLevel="0" collapsed="false">
      <c r="A1460" s="0" t="n">
        <v>38</v>
      </c>
      <c r="B1460" s="0" t="str">
        <f aca="false">" 5:36:01.811631"</f>
        <v> 5:36:01.811631</v>
      </c>
      <c r="C1460" s="0" t="n">
        <v>-72</v>
      </c>
    </row>
    <row r="1461" customFormat="false" ht="15" hidden="false" customHeight="false" outlineLevel="0" collapsed="false">
      <c r="A1461" s="0" t="n">
        <v>39</v>
      </c>
      <c r="B1461" s="0" t="str">
        <f aca="false">" 5:36:01.812657"</f>
        <v> 5:36:01.812657</v>
      </c>
      <c r="C1461" s="0" t="n">
        <v>-79</v>
      </c>
    </row>
    <row r="1462" customFormat="false" ht="15" hidden="false" customHeight="false" outlineLevel="0" collapsed="false">
      <c r="A1462" s="0" t="n">
        <v>37</v>
      </c>
      <c r="B1462" s="0" t="str">
        <f aca="false">" 5:36:02.161836"</f>
        <v> 5:36:02.161836</v>
      </c>
      <c r="C1462" s="0" t="n">
        <v>-75</v>
      </c>
    </row>
    <row r="1463" customFormat="false" ht="15" hidden="false" customHeight="false" outlineLevel="0" collapsed="false">
      <c r="A1463" s="0" t="n">
        <v>38</v>
      </c>
      <c r="B1463" s="0" t="str">
        <f aca="false">" 5:36:02.162863"</f>
        <v> 5:36:02.162863</v>
      </c>
      <c r="C1463" s="0" t="n">
        <v>-72</v>
      </c>
    </row>
    <row r="1464" customFormat="false" ht="15" hidden="false" customHeight="false" outlineLevel="0" collapsed="false">
      <c r="A1464" s="0" t="n">
        <v>39</v>
      </c>
      <c r="B1464" s="0" t="str">
        <f aca="false">" 5:36:02.163889"</f>
        <v> 5:36:02.163889</v>
      </c>
      <c r="C1464" s="0" t="n">
        <v>-79</v>
      </c>
    </row>
    <row r="1465" customFormat="false" ht="15" hidden="false" customHeight="false" outlineLevel="0" collapsed="false">
      <c r="A1465" s="0" t="n">
        <v>37</v>
      </c>
      <c r="B1465" s="0" t="str">
        <f aca="false">" 5:36:02.516401"</f>
        <v> 5:36:02.516401</v>
      </c>
      <c r="C1465" s="0" t="n">
        <v>-75</v>
      </c>
    </row>
    <row r="1466" customFormat="false" ht="15" hidden="false" customHeight="false" outlineLevel="0" collapsed="false">
      <c r="A1466" s="0" t="n">
        <v>38</v>
      </c>
      <c r="B1466" s="0" t="str">
        <f aca="false">" 5:36:02.517429"</f>
        <v> 5:36:02.517429</v>
      </c>
      <c r="C1466" s="0" t="n">
        <v>-72</v>
      </c>
    </row>
    <row r="1467" customFormat="false" ht="15" hidden="false" customHeight="false" outlineLevel="0" collapsed="false">
      <c r="A1467" s="0" t="n">
        <v>39</v>
      </c>
      <c r="B1467" s="0" t="str">
        <f aca="false">" 5:36:02.518455"</f>
        <v> 5:36:02.518455</v>
      </c>
      <c r="C1467" s="0" t="n">
        <v>-80</v>
      </c>
    </row>
    <row r="1468" customFormat="false" ht="15" hidden="false" customHeight="false" outlineLevel="0" collapsed="false">
      <c r="A1468" s="0" t="n">
        <v>37</v>
      </c>
      <c r="B1468" s="0" t="str">
        <f aca="false">" 5:36:02.870439"</f>
        <v> 5:36:02.870439</v>
      </c>
      <c r="C1468" s="0" t="n">
        <v>-75</v>
      </c>
    </row>
    <row r="1469" customFormat="false" ht="15" hidden="false" customHeight="false" outlineLevel="0" collapsed="false">
      <c r="A1469" s="0" t="n">
        <v>38</v>
      </c>
      <c r="B1469" s="0" t="str">
        <f aca="false">" 5:36:02.871467"</f>
        <v> 5:36:02.871467</v>
      </c>
      <c r="C1469" s="0" t="n">
        <v>-72</v>
      </c>
    </row>
    <row r="1470" customFormat="false" ht="15" hidden="false" customHeight="false" outlineLevel="0" collapsed="false">
      <c r="A1470" s="0" t="n">
        <v>39</v>
      </c>
      <c r="B1470" s="0" t="str">
        <f aca="false">" 5:36:02.872493"</f>
        <v> 5:36:02.872493</v>
      </c>
      <c r="C1470" s="0" t="n">
        <v>-80</v>
      </c>
    </row>
    <row r="1471" customFormat="false" ht="15" hidden="false" customHeight="false" outlineLevel="0" collapsed="false">
      <c r="A1471" s="0" t="n">
        <v>38</v>
      </c>
      <c r="B1471" s="0" t="str">
        <f aca="false">" 5:36:03.227114"</f>
        <v> 5:36:03.227114</v>
      </c>
      <c r="C1471" s="0" t="n">
        <v>-72</v>
      </c>
    </row>
    <row r="1472" customFormat="false" ht="15" hidden="false" customHeight="false" outlineLevel="0" collapsed="false">
      <c r="A1472" s="0" t="n">
        <v>39</v>
      </c>
      <c r="B1472" s="0" t="str">
        <f aca="false">" 5:36:03.228140"</f>
        <v> 5:36:03.228140</v>
      </c>
      <c r="C1472" s="0" t="n">
        <v>-79</v>
      </c>
    </row>
    <row r="1473" customFormat="false" ht="15" hidden="false" customHeight="false" outlineLevel="0" collapsed="false">
      <c r="A1473" s="0" t="n">
        <v>37</v>
      </c>
      <c r="B1473" s="0" t="str">
        <f aca="false">" 5:36:03.578122"</f>
        <v> 5:36:03.578122</v>
      </c>
      <c r="C1473" s="0" t="n">
        <v>-75</v>
      </c>
    </row>
    <row r="1474" customFormat="false" ht="15" hidden="false" customHeight="false" outlineLevel="0" collapsed="false">
      <c r="A1474" s="0" t="n">
        <v>38</v>
      </c>
      <c r="B1474" s="0" t="str">
        <f aca="false">" 5:36:03.579150"</f>
        <v> 5:36:03.579150</v>
      </c>
      <c r="C1474" s="0" t="n">
        <v>-72</v>
      </c>
    </row>
    <row r="1475" customFormat="false" ht="15" hidden="false" customHeight="false" outlineLevel="0" collapsed="false">
      <c r="A1475" s="0" t="n">
        <v>39</v>
      </c>
      <c r="B1475" s="0" t="str">
        <f aca="false">" 5:36:03.580175"</f>
        <v> 5:36:03.580175</v>
      </c>
      <c r="C1475" s="0" t="n">
        <v>-79</v>
      </c>
    </row>
    <row r="1476" customFormat="false" ht="15" hidden="false" customHeight="false" outlineLevel="0" collapsed="false">
      <c r="A1476" s="0" t="n">
        <v>37</v>
      </c>
      <c r="B1476" s="0" t="str">
        <f aca="false">" 5:36:03.929627"</f>
        <v> 5:36:03.929627</v>
      </c>
      <c r="C1476" s="0" t="n">
        <v>-76</v>
      </c>
    </row>
    <row r="1477" customFormat="false" ht="15" hidden="false" customHeight="false" outlineLevel="0" collapsed="false">
      <c r="A1477" s="0" t="n">
        <v>37</v>
      </c>
      <c r="B1477" s="0" t="str">
        <f aca="false">" 5:36:04.285260"</f>
        <v> 5:36:04.285260</v>
      </c>
      <c r="C1477" s="0" t="n">
        <v>-75</v>
      </c>
    </row>
    <row r="1478" customFormat="false" ht="15" hidden="false" customHeight="false" outlineLevel="0" collapsed="false">
      <c r="A1478" s="0" t="n">
        <v>37</v>
      </c>
      <c r="B1478" s="0" t="str">
        <f aca="false">" 5:36:04.641608"</f>
        <v> 5:36:04.641608</v>
      </c>
      <c r="C1478" s="0" t="n">
        <v>-76</v>
      </c>
    </row>
    <row r="1479" customFormat="false" ht="15" hidden="false" customHeight="false" outlineLevel="0" collapsed="false">
      <c r="A1479" s="0" t="n">
        <v>37</v>
      </c>
      <c r="B1479" s="0" t="str">
        <f aca="false">" 5:36:04.993606"</f>
        <v> 5:36:04.993606</v>
      </c>
      <c r="C1479" s="0" t="n">
        <v>-75</v>
      </c>
    </row>
    <row r="1480" customFormat="false" ht="15" hidden="false" customHeight="false" outlineLevel="0" collapsed="false">
      <c r="A1480" s="0" t="n">
        <v>37</v>
      </c>
      <c r="B1480" s="0" t="str">
        <f aca="false">" 5:36:05.350779"</f>
        <v> 5:36:05.350779</v>
      </c>
      <c r="C1480" s="0" t="n">
        <v>-75</v>
      </c>
    </row>
    <row r="1481" customFormat="false" ht="15" hidden="false" customHeight="false" outlineLevel="0" collapsed="false">
      <c r="A1481" s="0" t="n">
        <v>38</v>
      </c>
      <c r="B1481" s="0" t="str">
        <f aca="false">" 5:36:05.351806"</f>
        <v> 5:36:05.351806</v>
      </c>
      <c r="C1481" s="0" t="n">
        <v>-72</v>
      </c>
    </row>
    <row r="1482" customFormat="false" ht="15" hidden="false" customHeight="false" outlineLevel="0" collapsed="false">
      <c r="A1482" s="0" t="n">
        <v>39</v>
      </c>
      <c r="B1482" s="0" t="str">
        <f aca="false">" 5:36:05.352832"</f>
        <v> 5:36:05.352832</v>
      </c>
      <c r="C1482" s="0" t="n">
        <v>-79</v>
      </c>
    </row>
    <row r="1483" customFormat="false" ht="15" hidden="false" customHeight="false" outlineLevel="0" collapsed="false">
      <c r="A1483" s="0" t="n">
        <v>37</v>
      </c>
      <c r="B1483" s="0" t="str">
        <f aca="false">" 5:36:05.701534"</f>
        <v> 5:36:05.701534</v>
      </c>
      <c r="C1483" s="0" t="n">
        <v>-76</v>
      </c>
    </row>
    <row r="1484" customFormat="false" ht="15" hidden="false" customHeight="false" outlineLevel="0" collapsed="false">
      <c r="A1484" s="0" t="n">
        <v>38</v>
      </c>
      <c r="B1484" s="0" t="str">
        <f aca="false">" 5:36:05.702561"</f>
        <v> 5:36:05.702561</v>
      </c>
      <c r="C1484" s="0" t="n">
        <v>-72</v>
      </c>
    </row>
    <row r="1485" customFormat="false" ht="15" hidden="false" customHeight="false" outlineLevel="0" collapsed="false">
      <c r="A1485" s="0" t="n">
        <v>38</v>
      </c>
      <c r="B1485" s="0" t="str">
        <f aca="false">" 5:36:05.703080"</f>
        <v> 5:36:05.703080</v>
      </c>
      <c r="C1485" s="0" t="n">
        <v>-27</v>
      </c>
    </row>
    <row r="1486" customFormat="false" ht="15" hidden="false" customHeight="false" outlineLevel="0" collapsed="false">
      <c r="A1486" s="0" t="n">
        <v>38</v>
      </c>
      <c r="B1486" s="0" t="str">
        <f aca="false">" 5:36:05.703405"</f>
        <v> 5:36:05.703405</v>
      </c>
      <c r="C1486" s="0" t="n">
        <v>-73</v>
      </c>
    </row>
    <row r="1487" customFormat="false" ht="15" hidden="false" customHeight="false" outlineLevel="0" collapsed="false">
      <c r="A1487" s="0" t="n">
        <v>39</v>
      </c>
      <c r="B1487" s="0" t="str">
        <f aca="false">" 5:36:05.704181"</f>
        <v> 5:36:05.704181</v>
      </c>
      <c r="C1487" s="0" t="n">
        <v>-79</v>
      </c>
    </row>
    <row r="1488" customFormat="false" ht="15" hidden="false" customHeight="false" outlineLevel="0" collapsed="false">
      <c r="A1488" s="0" t="n">
        <v>37</v>
      </c>
      <c r="B1488" s="0" t="str">
        <f aca="false">" 5:36:06.058157"</f>
        <v> 5:36:06.058157</v>
      </c>
      <c r="C1488" s="0" t="n">
        <v>-76</v>
      </c>
    </row>
    <row r="1489" customFormat="false" ht="15" hidden="false" customHeight="false" outlineLevel="0" collapsed="false">
      <c r="A1489" s="0" t="n">
        <v>38</v>
      </c>
      <c r="B1489" s="0" t="str">
        <f aca="false">" 5:36:06.059184"</f>
        <v> 5:36:06.059184</v>
      </c>
      <c r="C1489" s="0" t="n">
        <v>-72</v>
      </c>
    </row>
    <row r="1490" customFormat="false" ht="15" hidden="false" customHeight="false" outlineLevel="0" collapsed="false">
      <c r="A1490" s="0" t="n">
        <v>38</v>
      </c>
      <c r="B1490" s="0" t="str">
        <f aca="false">" 5:36:06.059703"</f>
        <v> 5:36:06.059703</v>
      </c>
      <c r="C1490" s="0" t="n">
        <v>-28</v>
      </c>
    </row>
    <row r="1491" customFormat="false" ht="15" hidden="false" customHeight="false" outlineLevel="0" collapsed="false">
      <c r="A1491" s="0" t="n">
        <v>38</v>
      </c>
      <c r="B1491" s="0" t="str">
        <f aca="false">" 5:36:06.060030"</f>
        <v> 5:36:06.060030</v>
      </c>
      <c r="C1491" s="0" t="n">
        <v>-72</v>
      </c>
    </row>
    <row r="1492" customFormat="false" ht="15" hidden="false" customHeight="false" outlineLevel="0" collapsed="false">
      <c r="A1492" s="0" t="n">
        <v>37</v>
      </c>
      <c r="B1492" s="0" t="str">
        <f aca="false">" 5:36:06.409664"</f>
        <v> 5:36:06.409664</v>
      </c>
      <c r="C1492" s="0" t="n">
        <v>-75</v>
      </c>
    </row>
    <row r="1493" customFormat="false" ht="15" hidden="false" customHeight="false" outlineLevel="0" collapsed="false">
      <c r="A1493" s="0" t="n">
        <v>38</v>
      </c>
      <c r="B1493" s="0" t="str">
        <f aca="false">" 5:36:06.410691"</f>
        <v> 5:36:06.410691</v>
      </c>
      <c r="C1493" s="0" t="n">
        <v>-72</v>
      </c>
    </row>
    <row r="1494" customFormat="false" ht="15" hidden="false" customHeight="false" outlineLevel="0" collapsed="false">
      <c r="A1494" s="0" t="n">
        <v>39</v>
      </c>
      <c r="B1494" s="0" t="str">
        <f aca="false">" 5:36:06.411717"</f>
        <v> 5:36:06.411717</v>
      </c>
      <c r="C1494" s="0" t="n">
        <v>-79</v>
      </c>
    </row>
    <row r="1495" customFormat="false" ht="15" hidden="false" customHeight="false" outlineLevel="0" collapsed="false">
      <c r="A1495" s="0" t="n">
        <v>37</v>
      </c>
      <c r="B1495" s="0" t="str">
        <f aca="false">" 5:36:06.760659"</f>
        <v> 5:36:06.760659</v>
      </c>
      <c r="C1495" s="0" t="n">
        <v>-75</v>
      </c>
    </row>
    <row r="1496" customFormat="false" ht="15" hidden="false" customHeight="false" outlineLevel="0" collapsed="false">
      <c r="A1496" s="0" t="n">
        <v>38</v>
      </c>
      <c r="B1496" s="0" t="str">
        <f aca="false">" 5:36:06.761686"</f>
        <v> 5:36:06.761686</v>
      </c>
      <c r="C1496" s="0" t="n">
        <v>-72</v>
      </c>
    </row>
    <row r="1497" customFormat="false" ht="15" hidden="false" customHeight="false" outlineLevel="0" collapsed="false">
      <c r="A1497" s="0" t="n">
        <v>39</v>
      </c>
      <c r="B1497" s="0" t="str">
        <f aca="false">" 5:36:06.762712"</f>
        <v> 5:36:06.762712</v>
      </c>
      <c r="C1497" s="0" t="n">
        <v>-79</v>
      </c>
    </row>
    <row r="1498" customFormat="false" ht="15" hidden="false" customHeight="false" outlineLevel="0" collapsed="false">
      <c r="A1498" s="0" t="n">
        <v>37</v>
      </c>
      <c r="B1498" s="0" t="str">
        <f aca="false">" 5:36:07.115794"</f>
        <v> 5:36:07.115794</v>
      </c>
      <c r="C1498" s="0" t="n">
        <v>-75</v>
      </c>
    </row>
    <row r="1499" customFormat="false" ht="15" hidden="false" customHeight="false" outlineLevel="0" collapsed="false">
      <c r="A1499" s="0" t="n">
        <v>39</v>
      </c>
      <c r="B1499" s="0" t="str">
        <f aca="false">" 5:36:07.471694"</f>
        <v> 5:36:07.471694</v>
      </c>
      <c r="C1499" s="0" t="n">
        <v>-76</v>
      </c>
    </row>
    <row r="1500" customFormat="false" ht="15" hidden="false" customHeight="false" outlineLevel="0" collapsed="false">
      <c r="A1500" s="0" t="n">
        <v>39</v>
      </c>
      <c r="B1500" s="0" t="str">
        <f aca="false">" 5:36:07.829517"</f>
        <v> 5:36:07.829517</v>
      </c>
      <c r="C1500" s="0" t="n">
        <v>-79</v>
      </c>
    </row>
    <row r="1501" customFormat="false" ht="15" hidden="false" customHeight="false" outlineLevel="0" collapsed="false">
      <c r="A1501" s="0" t="n">
        <v>37</v>
      </c>
      <c r="B1501" s="0" t="str">
        <f aca="false">" 5:36:08.184825"</f>
        <v> 5:36:08.184825</v>
      </c>
      <c r="C1501" s="0" t="n">
        <v>-75</v>
      </c>
    </row>
    <row r="1502" customFormat="false" ht="15" hidden="false" customHeight="false" outlineLevel="0" collapsed="false">
      <c r="A1502" s="0" t="n">
        <v>38</v>
      </c>
      <c r="B1502" s="0" t="str">
        <f aca="false">" 5:36:08.185852"</f>
        <v> 5:36:08.185852</v>
      </c>
      <c r="C1502" s="0" t="n">
        <v>-72</v>
      </c>
    </row>
    <row r="1503" customFormat="false" ht="15" hidden="false" customHeight="false" outlineLevel="0" collapsed="false">
      <c r="A1503" s="0" t="n">
        <v>38</v>
      </c>
      <c r="B1503" s="0" t="str">
        <f aca="false">" 5:36:08.186370"</f>
        <v> 5:36:08.186370</v>
      </c>
      <c r="C1503" s="0" t="n">
        <v>-27</v>
      </c>
    </row>
    <row r="1504" customFormat="false" ht="15" hidden="false" customHeight="false" outlineLevel="0" collapsed="false">
      <c r="A1504" s="0" t="n">
        <v>38</v>
      </c>
      <c r="B1504" s="0" t="str">
        <f aca="false">" 5:36:08.186696"</f>
        <v> 5:36:08.186696</v>
      </c>
      <c r="C1504" s="0" t="n">
        <v>-72</v>
      </c>
    </row>
    <row r="1505" customFormat="false" ht="15" hidden="false" customHeight="false" outlineLevel="0" collapsed="false">
      <c r="A1505" s="0" t="n">
        <v>39</v>
      </c>
      <c r="B1505" s="0" t="str">
        <f aca="false">" 5:36:08.187472"</f>
        <v> 5:36:08.187472</v>
      </c>
      <c r="C1505" s="0" t="n">
        <v>-80</v>
      </c>
    </row>
    <row r="1506" customFormat="false" ht="15" hidden="false" customHeight="false" outlineLevel="0" collapsed="false">
      <c r="A1506" s="0" t="n">
        <v>37</v>
      </c>
      <c r="B1506" s="0" t="str">
        <f aca="false">" 5:36:08.537050"</f>
        <v> 5:36:08.537050</v>
      </c>
      <c r="C1506" s="0" t="n">
        <v>-75</v>
      </c>
    </row>
    <row r="1507" customFormat="false" ht="15" hidden="false" customHeight="false" outlineLevel="0" collapsed="false">
      <c r="A1507" s="0" t="n">
        <v>38</v>
      </c>
      <c r="B1507" s="0" t="str">
        <f aca="false">" 5:36:08.538078"</f>
        <v> 5:36:08.538078</v>
      </c>
      <c r="C1507" s="0" t="n">
        <v>-72</v>
      </c>
    </row>
    <row r="1508" customFormat="false" ht="15" hidden="false" customHeight="false" outlineLevel="0" collapsed="false">
      <c r="A1508" s="0" t="n">
        <v>39</v>
      </c>
      <c r="B1508" s="0" t="str">
        <f aca="false">" 5:36:08.539104"</f>
        <v> 5:36:08.539104</v>
      </c>
      <c r="C1508" s="0" t="n">
        <v>-79</v>
      </c>
    </row>
    <row r="1509" customFormat="false" ht="15" hidden="false" customHeight="false" outlineLevel="0" collapsed="false">
      <c r="A1509" s="0" t="n">
        <v>37</v>
      </c>
      <c r="B1509" s="0" t="str">
        <f aca="false">" 5:36:08.890642"</f>
        <v> 5:36:08.890642</v>
      </c>
      <c r="C1509" s="0" t="n">
        <v>-75</v>
      </c>
    </row>
    <row r="1510" customFormat="false" ht="15" hidden="false" customHeight="false" outlineLevel="0" collapsed="false">
      <c r="A1510" s="0" t="n">
        <v>38</v>
      </c>
      <c r="B1510" s="0" t="str">
        <f aca="false">" 5:36:08.891670"</f>
        <v> 5:36:08.891670</v>
      </c>
      <c r="C1510" s="0" t="n">
        <v>-72</v>
      </c>
    </row>
    <row r="1511" customFormat="false" ht="15" hidden="false" customHeight="false" outlineLevel="0" collapsed="false">
      <c r="A1511" s="0" t="n">
        <v>39</v>
      </c>
      <c r="B1511" s="0" t="str">
        <f aca="false">" 5:36:08.892696"</f>
        <v> 5:36:08.892696</v>
      </c>
      <c r="C1511" s="0" t="n">
        <v>-80</v>
      </c>
    </row>
    <row r="1512" customFormat="false" ht="15" hidden="false" customHeight="false" outlineLevel="0" collapsed="false">
      <c r="A1512" s="0" t="n">
        <v>37</v>
      </c>
      <c r="B1512" s="0" t="str">
        <f aca="false">" 5:36:09.248838"</f>
        <v> 5:36:09.248838</v>
      </c>
      <c r="C1512" s="0" t="n">
        <v>-75</v>
      </c>
    </row>
    <row r="1513" customFormat="false" ht="15" hidden="false" customHeight="false" outlineLevel="0" collapsed="false">
      <c r="A1513" s="0" t="n">
        <v>38</v>
      </c>
      <c r="B1513" s="0" t="str">
        <f aca="false">" 5:36:09.249865"</f>
        <v> 5:36:09.249865</v>
      </c>
      <c r="C1513" s="0" t="n">
        <v>-72</v>
      </c>
    </row>
    <row r="1514" customFormat="false" ht="15" hidden="false" customHeight="false" outlineLevel="0" collapsed="false">
      <c r="A1514" s="0" t="n">
        <v>39</v>
      </c>
      <c r="B1514" s="0" t="str">
        <f aca="false">" 5:36:09.250891"</f>
        <v> 5:36:09.250891</v>
      </c>
      <c r="C1514" s="0" t="n">
        <v>-80</v>
      </c>
    </row>
    <row r="1515" customFormat="false" ht="15" hidden="false" customHeight="false" outlineLevel="0" collapsed="false">
      <c r="A1515" s="0" t="n">
        <v>39</v>
      </c>
      <c r="B1515" s="0" t="str">
        <f aca="false">" 5:36:09.605218"</f>
        <v> 5:36:09.605218</v>
      </c>
      <c r="C1515" s="0" t="n">
        <v>-79</v>
      </c>
    </row>
    <row r="1516" customFormat="false" ht="15" hidden="false" customHeight="false" outlineLevel="0" collapsed="false">
      <c r="A1516" s="0" t="n">
        <v>37</v>
      </c>
      <c r="B1516" s="0" t="str">
        <f aca="false">" 5:36:09.963131"</f>
        <v> 5:36:09.963131</v>
      </c>
      <c r="C1516" s="0" t="n">
        <v>-76</v>
      </c>
    </row>
    <row r="1517" customFormat="false" ht="15" hidden="false" customHeight="false" outlineLevel="0" collapsed="false">
      <c r="A1517" s="0" t="n">
        <v>38</v>
      </c>
      <c r="B1517" s="0" t="str">
        <f aca="false">" 5:36:09.964159"</f>
        <v> 5:36:09.964159</v>
      </c>
      <c r="C1517" s="0" t="n">
        <v>-72</v>
      </c>
    </row>
    <row r="1518" customFormat="false" ht="15" hidden="false" customHeight="false" outlineLevel="0" collapsed="false">
      <c r="A1518" s="0" t="n">
        <v>39</v>
      </c>
      <c r="B1518" s="0" t="str">
        <f aca="false">" 5:36:09.965185"</f>
        <v> 5:36:09.965185</v>
      </c>
      <c r="C1518" s="0" t="n">
        <v>-79</v>
      </c>
    </row>
    <row r="1519" customFormat="false" ht="15" hidden="false" customHeight="false" outlineLevel="0" collapsed="false">
      <c r="A1519" s="0" t="n">
        <v>37</v>
      </c>
      <c r="B1519" s="0" t="str">
        <f aca="false">" 5:36:10.321774"</f>
        <v> 5:36:10.321774</v>
      </c>
      <c r="C1519" s="0" t="n">
        <v>-75</v>
      </c>
    </row>
    <row r="1520" customFormat="false" ht="15" hidden="false" customHeight="false" outlineLevel="0" collapsed="false">
      <c r="A1520" s="0" t="n">
        <v>38</v>
      </c>
      <c r="B1520" s="0" t="str">
        <f aca="false">" 5:36:10.322801"</f>
        <v> 5:36:10.322801</v>
      </c>
      <c r="C1520" s="0" t="n">
        <v>-72</v>
      </c>
    </row>
    <row r="1521" customFormat="false" ht="15" hidden="false" customHeight="false" outlineLevel="0" collapsed="false">
      <c r="A1521" s="0" t="n">
        <v>39</v>
      </c>
      <c r="B1521" s="0" t="str">
        <f aca="false">" 5:36:10.323827"</f>
        <v> 5:36:10.323827</v>
      </c>
      <c r="C1521" s="0" t="n">
        <v>-80</v>
      </c>
    </row>
    <row r="1522" customFormat="false" ht="15" hidden="false" customHeight="false" outlineLevel="0" collapsed="false">
      <c r="A1522" s="0" t="n">
        <v>37</v>
      </c>
      <c r="B1522" s="0" t="str">
        <f aca="false">" 5:36:10.674537"</f>
        <v> 5:36:10.674537</v>
      </c>
      <c r="C1522" s="0" t="n">
        <v>-76</v>
      </c>
    </row>
    <row r="1523" customFormat="false" ht="15" hidden="false" customHeight="false" outlineLevel="0" collapsed="false">
      <c r="A1523" s="0" t="n">
        <v>38</v>
      </c>
      <c r="B1523" s="0" t="str">
        <f aca="false">" 5:36:10.675565"</f>
        <v> 5:36:10.675565</v>
      </c>
      <c r="C1523" s="0" t="n">
        <v>-72</v>
      </c>
    </row>
    <row r="1524" customFormat="false" ht="15" hidden="false" customHeight="false" outlineLevel="0" collapsed="false">
      <c r="A1524" s="0" t="n">
        <v>39</v>
      </c>
      <c r="B1524" s="0" t="str">
        <f aca="false">" 5:36:10.676591"</f>
        <v> 5:36:10.676591</v>
      </c>
      <c r="C1524" s="0" t="n">
        <v>-79</v>
      </c>
    </row>
    <row r="1525" customFormat="false" ht="15" hidden="false" customHeight="false" outlineLevel="0" collapsed="false">
      <c r="A1525" s="0" t="n">
        <v>37</v>
      </c>
      <c r="B1525" s="0" t="str">
        <f aca="false">" 5:36:11.025279"</f>
        <v> 5:36:11.025279</v>
      </c>
      <c r="C1525" s="0" t="n">
        <v>-75</v>
      </c>
    </row>
    <row r="1526" customFormat="false" ht="15" hidden="false" customHeight="false" outlineLevel="0" collapsed="false">
      <c r="A1526" s="0" t="n">
        <v>38</v>
      </c>
      <c r="B1526" s="0" t="str">
        <f aca="false">" 5:36:11.026306"</f>
        <v> 5:36:11.026306</v>
      </c>
      <c r="C1526" s="0" t="n">
        <v>-72</v>
      </c>
    </row>
    <row r="1527" customFormat="false" ht="15" hidden="false" customHeight="false" outlineLevel="0" collapsed="false">
      <c r="A1527" s="0" t="n">
        <v>39</v>
      </c>
      <c r="B1527" s="0" t="str">
        <f aca="false">" 5:36:11.027332"</f>
        <v> 5:36:11.027332</v>
      </c>
      <c r="C1527" s="0" t="n">
        <v>-79</v>
      </c>
    </row>
    <row r="1528" customFormat="false" ht="15" hidden="false" customHeight="false" outlineLevel="0" collapsed="false">
      <c r="A1528" s="0" t="n">
        <v>37</v>
      </c>
      <c r="B1528" s="0" t="str">
        <f aca="false">" 5:36:11.380373"</f>
        <v> 5:36:11.380373</v>
      </c>
      <c r="C1528" s="0" t="n">
        <v>-75</v>
      </c>
    </row>
    <row r="1529" customFormat="false" ht="15" hidden="false" customHeight="false" outlineLevel="0" collapsed="false">
      <c r="A1529" s="0" t="n">
        <v>38</v>
      </c>
      <c r="B1529" s="0" t="str">
        <f aca="false">" 5:36:11.381401"</f>
        <v> 5:36:11.381401</v>
      </c>
      <c r="C1529" s="0" t="n">
        <v>-72</v>
      </c>
    </row>
    <row r="1530" customFormat="false" ht="15" hidden="false" customHeight="false" outlineLevel="0" collapsed="false">
      <c r="A1530" s="0" t="n">
        <v>39</v>
      </c>
      <c r="B1530" s="0" t="str">
        <f aca="false">" 5:36:11.382427"</f>
        <v> 5:36:11.382427</v>
      </c>
      <c r="C1530" s="0" t="n">
        <v>-80</v>
      </c>
    </row>
    <row r="1531" customFormat="false" ht="15" hidden="false" customHeight="false" outlineLevel="0" collapsed="false">
      <c r="A1531" s="0" t="n">
        <v>38</v>
      </c>
      <c r="B1531" s="0" t="str">
        <f aca="false">" 5:36:11.732434"</f>
        <v> 5:36:11.732434</v>
      </c>
      <c r="C1531" s="0" t="n">
        <v>-72</v>
      </c>
    </row>
    <row r="1532" customFormat="false" ht="15" hidden="false" customHeight="false" outlineLevel="0" collapsed="false">
      <c r="A1532" s="0" t="n">
        <v>39</v>
      </c>
      <c r="B1532" s="0" t="str">
        <f aca="false">" 5:36:11.733460"</f>
        <v> 5:36:11.733460</v>
      </c>
      <c r="C1532" s="0" t="n">
        <v>-80</v>
      </c>
    </row>
    <row r="1533" customFormat="false" ht="15" hidden="false" customHeight="false" outlineLevel="0" collapsed="false">
      <c r="A1533" s="0" t="n">
        <v>38</v>
      </c>
      <c r="B1533" s="0" t="str">
        <f aca="false">" 5:36:12.085780"</f>
        <v> 5:36:12.085780</v>
      </c>
      <c r="C1533" s="0" t="n">
        <v>-72</v>
      </c>
    </row>
    <row r="1534" customFormat="false" ht="15" hidden="false" customHeight="false" outlineLevel="0" collapsed="false">
      <c r="A1534" s="0" t="n">
        <v>37</v>
      </c>
      <c r="B1534" s="0" t="str">
        <f aca="false">" 5:36:12.788533"</f>
        <v> 5:36:12.788533</v>
      </c>
      <c r="C1534" s="0" t="n">
        <v>-76</v>
      </c>
    </row>
    <row r="1535" customFormat="false" ht="15" hidden="false" customHeight="false" outlineLevel="0" collapsed="false">
      <c r="A1535" s="0" t="n">
        <v>38</v>
      </c>
      <c r="B1535" s="0" t="str">
        <f aca="false">" 5:36:12.789560"</f>
        <v> 5:36:12.789560</v>
      </c>
      <c r="C1535" s="0" t="n">
        <v>-71</v>
      </c>
    </row>
    <row r="1536" customFormat="false" ht="15" hidden="false" customHeight="false" outlineLevel="0" collapsed="false">
      <c r="A1536" s="0" t="n">
        <v>39</v>
      </c>
      <c r="B1536" s="0" t="str">
        <f aca="false">" 5:36:12.790586"</f>
        <v> 5:36:12.790586</v>
      </c>
      <c r="C1536" s="0" t="n">
        <v>-79</v>
      </c>
    </row>
    <row r="1537" customFormat="false" ht="15" hidden="false" customHeight="false" outlineLevel="0" collapsed="false">
      <c r="A1537" s="0" t="n">
        <v>37</v>
      </c>
      <c r="B1537" s="0" t="str">
        <f aca="false">" 5:36:13.139020"</f>
        <v> 5:36:13.139020</v>
      </c>
      <c r="C1537" s="0" t="n">
        <v>-76</v>
      </c>
    </row>
    <row r="1538" customFormat="false" ht="15" hidden="false" customHeight="false" outlineLevel="0" collapsed="false">
      <c r="A1538" s="0" t="n">
        <v>38</v>
      </c>
      <c r="B1538" s="0" t="str">
        <f aca="false">" 5:36:13.140047"</f>
        <v> 5:36:13.140047</v>
      </c>
      <c r="C1538" s="0" t="n">
        <v>-72</v>
      </c>
    </row>
    <row r="1539" customFormat="false" ht="15" hidden="false" customHeight="false" outlineLevel="0" collapsed="false">
      <c r="A1539" s="0" t="n">
        <v>39</v>
      </c>
      <c r="B1539" s="0" t="str">
        <f aca="false">" 5:36:13.141073"</f>
        <v> 5:36:13.141073</v>
      </c>
      <c r="C1539" s="0" t="n">
        <v>-79</v>
      </c>
    </row>
    <row r="1540" customFormat="false" ht="15" hidden="false" customHeight="false" outlineLevel="0" collapsed="false">
      <c r="A1540" s="0" t="n">
        <v>38</v>
      </c>
      <c r="B1540" s="0" t="str">
        <f aca="false">" 5:36:13.499977"</f>
        <v> 5:36:13.499977</v>
      </c>
      <c r="C1540" s="0" t="n">
        <v>-72</v>
      </c>
    </row>
    <row r="1541" customFormat="false" ht="15" hidden="false" customHeight="false" outlineLevel="0" collapsed="false">
      <c r="A1541" s="0" t="n">
        <v>37</v>
      </c>
      <c r="B1541" s="0" t="str">
        <f aca="false">" 5:36:13.857852"</f>
        <v> 5:36:13.857852</v>
      </c>
      <c r="C1541" s="0" t="n">
        <v>-75</v>
      </c>
    </row>
    <row r="1542" customFormat="false" ht="15" hidden="false" customHeight="false" outlineLevel="0" collapsed="false">
      <c r="A1542" s="0" t="n">
        <v>38</v>
      </c>
      <c r="B1542" s="0" t="str">
        <f aca="false">" 5:36:13.858879"</f>
        <v> 5:36:13.858879</v>
      </c>
      <c r="C1542" s="0" t="n">
        <v>-72</v>
      </c>
    </row>
    <row r="1543" customFormat="false" ht="15" hidden="false" customHeight="false" outlineLevel="0" collapsed="false">
      <c r="A1543" s="0" t="n">
        <v>39</v>
      </c>
      <c r="B1543" s="0" t="str">
        <f aca="false">" 5:36:13.859905"</f>
        <v> 5:36:13.859905</v>
      </c>
      <c r="C1543" s="0" t="n">
        <v>-79</v>
      </c>
    </row>
    <row r="1544" customFormat="false" ht="15" hidden="false" customHeight="false" outlineLevel="0" collapsed="false">
      <c r="A1544" s="0" t="n">
        <v>38</v>
      </c>
      <c r="B1544" s="0" t="str">
        <f aca="false">" 5:36:14.569845"</f>
        <v> 5:36:14.569845</v>
      </c>
      <c r="C1544" s="0" t="n">
        <v>-72</v>
      </c>
    </row>
    <row r="1545" customFormat="false" ht="15" hidden="false" customHeight="false" outlineLevel="0" collapsed="false">
      <c r="A1545" s="0" t="n">
        <v>39</v>
      </c>
      <c r="B1545" s="0" t="str">
        <f aca="false">" 5:36:14.570871"</f>
        <v> 5:36:14.570871</v>
      </c>
      <c r="C1545" s="0" t="n">
        <v>-79</v>
      </c>
    </row>
    <row r="1546" customFormat="false" ht="15" hidden="false" customHeight="false" outlineLevel="0" collapsed="false">
      <c r="A1546" s="0" t="n">
        <v>37</v>
      </c>
      <c r="B1546" s="0" t="str">
        <f aca="false">" 5:36:14.923698"</f>
        <v> 5:36:14.923698</v>
      </c>
      <c r="C1546" s="0" t="n">
        <v>-76</v>
      </c>
    </row>
    <row r="1547" customFormat="false" ht="15" hidden="false" customHeight="false" outlineLevel="0" collapsed="false">
      <c r="A1547" s="0" t="n">
        <v>38</v>
      </c>
      <c r="B1547" s="0" t="str">
        <f aca="false">" 5:36:14.924726"</f>
        <v> 5:36:14.924726</v>
      </c>
      <c r="C1547" s="0" t="n">
        <v>-72</v>
      </c>
    </row>
    <row r="1548" customFormat="false" ht="15" hidden="false" customHeight="false" outlineLevel="0" collapsed="false">
      <c r="A1548" s="0" t="n">
        <v>39</v>
      </c>
      <c r="B1548" s="0" t="str">
        <f aca="false">" 5:36:14.925752"</f>
        <v> 5:36:14.925752</v>
      </c>
      <c r="C1548" s="0" t="n">
        <v>-79</v>
      </c>
    </row>
    <row r="1549" customFormat="false" ht="15" hidden="false" customHeight="false" outlineLevel="0" collapsed="false">
      <c r="A1549" s="0" t="n">
        <v>38</v>
      </c>
      <c r="B1549" s="0" t="str">
        <f aca="false">" 5:36:15.992018"</f>
        <v> 5:36:15.992018</v>
      </c>
      <c r="C1549" s="0" t="n">
        <v>-72</v>
      </c>
    </row>
    <row r="1550" customFormat="false" ht="15" hidden="false" customHeight="false" outlineLevel="0" collapsed="false">
      <c r="A1550" s="0" t="n">
        <v>39</v>
      </c>
      <c r="B1550" s="0" t="str">
        <f aca="false">" 5:36:15.993044"</f>
        <v> 5:36:15.993044</v>
      </c>
      <c r="C1550" s="0" t="n">
        <v>-79</v>
      </c>
    </row>
    <row r="1551" customFormat="false" ht="15" hidden="false" customHeight="false" outlineLevel="0" collapsed="false">
      <c r="A1551" s="0" t="n">
        <v>37</v>
      </c>
      <c r="B1551" s="0" t="str">
        <f aca="false">" 5:36:16.341195"</f>
        <v> 5:36:16.341195</v>
      </c>
      <c r="C1551" s="0" t="n">
        <v>-76</v>
      </c>
    </row>
    <row r="1552" customFormat="false" ht="15" hidden="false" customHeight="false" outlineLevel="0" collapsed="false">
      <c r="A1552" s="0" t="n">
        <v>38</v>
      </c>
      <c r="B1552" s="0" t="str">
        <f aca="false">" 5:36:16.342223"</f>
        <v> 5:36:16.342223</v>
      </c>
      <c r="C1552" s="0" t="n">
        <v>-72</v>
      </c>
    </row>
    <row r="1553" customFormat="false" ht="15" hidden="false" customHeight="false" outlineLevel="0" collapsed="false">
      <c r="A1553" s="0" t="n">
        <v>39</v>
      </c>
      <c r="B1553" s="0" t="str">
        <f aca="false">" 5:36:16.343249"</f>
        <v> 5:36:16.343249</v>
      </c>
      <c r="C1553" s="0" t="n">
        <v>-80</v>
      </c>
    </row>
    <row r="1554" customFormat="false" ht="15" hidden="false" customHeight="false" outlineLevel="0" collapsed="false">
      <c r="A1554" s="0" t="n">
        <v>37</v>
      </c>
      <c r="B1554" s="0" t="str">
        <f aca="false">" 5:36:16.694467"</f>
        <v> 5:36:16.694467</v>
      </c>
      <c r="C1554" s="0" t="n">
        <v>-75</v>
      </c>
    </row>
    <row r="1555" customFormat="false" ht="15" hidden="false" customHeight="false" outlineLevel="0" collapsed="false">
      <c r="A1555" s="0" t="n">
        <v>38</v>
      </c>
      <c r="B1555" s="0" t="str">
        <f aca="false">" 5:36:17.046700"</f>
        <v> 5:36:17.046700</v>
      </c>
      <c r="C1555" s="0" t="n">
        <v>-72</v>
      </c>
    </row>
    <row r="1556" customFormat="false" ht="15" hidden="false" customHeight="false" outlineLevel="0" collapsed="false">
      <c r="A1556" s="0" t="n">
        <v>39</v>
      </c>
      <c r="B1556" s="0" t="str">
        <f aca="false">" 5:36:17.047726"</f>
        <v> 5:36:17.047726</v>
      </c>
      <c r="C1556" s="0" t="n">
        <v>-80</v>
      </c>
    </row>
    <row r="1557" customFormat="false" ht="15" hidden="false" customHeight="false" outlineLevel="0" collapsed="false">
      <c r="A1557" s="0" t="n">
        <v>37</v>
      </c>
      <c r="B1557" s="0" t="str">
        <f aca="false">" 5:36:17.403105"</f>
        <v> 5:36:17.403105</v>
      </c>
      <c r="C1557" s="0" t="n">
        <v>-76</v>
      </c>
    </row>
    <row r="1558" customFormat="false" ht="15" hidden="false" customHeight="false" outlineLevel="0" collapsed="false">
      <c r="A1558" s="0" t="n">
        <v>38</v>
      </c>
      <c r="B1558" s="0" t="str">
        <f aca="false">" 5:36:17.404133"</f>
        <v> 5:36:17.404133</v>
      </c>
      <c r="C1558" s="0" t="n">
        <v>-72</v>
      </c>
    </row>
    <row r="1559" customFormat="false" ht="15" hidden="false" customHeight="false" outlineLevel="0" collapsed="false">
      <c r="A1559" s="0" t="n">
        <v>39</v>
      </c>
      <c r="B1559" s="0" t="str">
        <f aca="false">" 5:36:17.405159"</f>
        <v> 5:36:17.405159</v>
      </c>
      <c r="C1559" s="0" t="n">
        <v>-80</v>
      </c>
    </row>
    <row r="1560" customFormat="false" ht="15" hidden="false" customHeight="false" outlineLevel="0" collapsed="false">
      <c r="A1560" s="0" t="n">
        <v>37</v>
      </c>
      <c r="B1560" s="0" t="str">
        <f aca="false">" 5:36:17.755433"</f>
        <v> 5:36:17.755433</v>
      </c>
      <c r="C1560" s="0" t="n">
        <v>-75</v>
      </c>
    </row>
    <row r="1561" customFormat="false" ht="15" hidden="false" customHeight="false" outlineLevel="0" collapsed="false">
      <c r="A1561" s="0" t="n">
        <v>38</v>
      </c>
      <c r="B1561" s="0" t="str">
        <f aca="false">" 5:36:17.756461"</f>
        <v> 5:36:17.756461</v>
      </c>
      <c r="C1561" s="0" t="n">
        <v>-72</v>
      </c>
    </row>
    <row r="1562" customFormat="false" ht="15" hidden="false" customHeight="false" outlineLevel="0" collapsed="false">
      <c r="A1562" s="0" t="n">
        <v>37</v>
      </c>
      <c r="B1562" s="0" t="str">
        <f aca="false">" 5:36:18.106639"</f>
        <v> 5:36:18.106639</v>
      </c>
      <c r="C1562" s="0" t="n">
        <v>-75</v>
      </c>
    </row>
    <row r="1563" customFormat="false" ht="15" hidden="false" customHeight="false" outlineLevel="0" collapsed="false">
      <c r="A1563" s="0" t="n">
        <v>38</v>
      </c>
      <c r="B1563" s="0" t="str">
        <f aca="false">" 5:36:18.107667"</f>
        <v> 5:36:18.107667</v>
      </c>
      <c r="C1563" s="0" t="n">
        <v>-72</v>
      </c>
    </row>
    <row r="1564" customFormat="false" ht="15" hidden="false" customHeight="false" outlineLevel="0" collapsed="false">
      <c r="A1564" s="0" t="n">
        <v>39</v>
      </c>
      <c r="B1564" s="0" t="str">
        <f aca="false">" 5:36:18.108693"</f>
        <v> 5:36:18.108693</v>
      </c>
      <c r="C1564" s="0" t="n">
        <v>-79</v>
      </c>
    </row>
    <row r="1565" customFormat="false" ht="15" hidden="false" customHeight="false" outlineLevel="0" collapsed="false">
      <c r="A1565" s="0" t="n">
        <v>37</v>
      </c>
      <c r="B1565" s="0" t="str">
        <f aca="false">" 5:36:18.460451"</f>
        <v> 5:36:18.460451</v>
      </c>
      <c r="C1565" s="0" t="n">
        <v>-75</v>
      </c>
    </row>
    <row r="1566" customFormat="false" ht="15" hidden="false" customHeight="false" outlineLevel="0" collapsed="false">
      <c r="A1566" s="0" t="n">
        <v>38</v>
      </c>
      <c r="B1566" s="0" t="str">
        <f aca="false">" 5:36:18.461479"</f>
        <v> 5:36:18.461479</v>
      </c>
      <c r="C1566" s="0" t="n">
        <v>-72</v>
      </c>
    </row>
    <row r="1567" customFormat="false" ht="15" hidden="false" customHeight="false" outlineLevel="0" collapsed="false">
      <c r="A1567" s="0" t="n">
        <v>39</v>
      </c>
      <c r="B1567" s="0" t="str">
        <f aca="false">" 5:36:18.462505"</f>
        <v> 5:36:18.462505</v>
      </c>
      <c r="C1567" s="0" t="n">
        <v>-81</v>
      </c>
    </row>
    <row r="1568" customFormat="false" ht="15" hidden="false" customHeight="false" outlineLevel="0" collapsed="false">
      <c r="A1568" s="0" t="n">
        <v>37</v>
      </c>
      <c r="B1568" s="0" t="str">
        <f aca="false">" 5:36:18.813527"</f>
        <v> 5:36:18.813527</v>
      </c>
      <c r="C1568" s="0" t="n">
        <v>-75</v>
      </c>
    </row>
    <row r="1569" customFormat="false" ht="15" hidden="false" customHeight="false" outlineLevel="0" collapsed="false">
      <c r="A1569" s="0" t="n">
        <v>38</v>
      </c>
      <c r="B1569" s="0" t="str">
        <f aca="false">" 5:36:18.814555"</f>
        <v> 5:36:18.814555</v>
      </c>
      <c r="C1569" s="0" t="n">
        <v>-72</v>
      </c>
    </row>
    <row r="1570" customFormat="false" ht="15" hidden="false" customHeight="false" outlineLevel="0" collapsed="false">
      <c r="A1570" s="0" t="n">
        <v>39</v>
      </c>
      <c r="B1570" s="0" t="str">
        <f aca="false">" 5:36:18.815581"</f>
        <v> 5:36:18.815581</v>
      </c>
      <c r="C1570" s="0" t="n">
        <v>-79</v>
      </c>
    </row>
    <row r="1571" customFormat="false" ht="15" hidden="false" customHeight="false" outlineLevel="0" collapsed="false">
      <c r="A1571" s="0" t="n">
        <v>38</v>
      </c>
      <c r="B1571" s="0" t="str">
        <f aca="false">" 5:36:19.167121"</f>
        <v> 5:36:19.167121</v>
      </c>
      <c r="C1571" s="0" t="n">
        <v>-74</v>
      </c>
    </row>
    <row r="1572" customFormat="false" ht="15" hidden="false" customHeight="false" outlineLevel="0" collapsed="false">
      <c r="A1572" s="0" t="n">
        <v>39</v>
      </c>
      <c r="B1572" s="0" t="str">
        <f aca="false">" 5:36:19.168147"</f>
        <v> 5:36:19.168147</v>
      </c>
      <c r="C1572" s="0" t="n">
        <v>-80</v>
      </c>
    </row>
    <row r="1573" customFormat="false" ht="15" hidden="false" customHeight="false" outlineLevel="0" collapsed="false">
      <c r="A1573" s="0" t="n">
        <v>37</v>
      </c>
      <c r="B1573" s="0" t="str">
        <f aca="false">" 5:36:19.520962"</f>
        <v> 5:36:19.520962</v>
      </c>
      <c r="C1573" s="0" t="n">
        <v>-74</v>
      </c>
    </row>
    <row r="1574" customFormat="false" ht="15" hidden="false" customHeight="false" outlineLevel="0" collapsed="false">
      <c r="A1574" s="0" t="n">
        <v>38</v>
      </c>
      <c r="B1574" s="0" t="str">
        <f aca="false">" 5:36:19.521989"</f>
        <v> 5:36:19.521989</v>
      </c>
      <c r="C1574" s="0" t="n">
        <v>-72</v>
      </c>
    </row>
    <row r="1575" customFormat="false" ht="15" hidden="false" customHeight="false" outlineLevel="0" collapsed="false">
      <c r="A1575" s="0" t="n">
        <v>39</v>
      </c>
      <c r="B1575" s="0" t="str">
        <f aca="false">" 5:36:19.523015"</f>
        <v> 5:36:19.523015</v>
      </c>
      <c r="C1575" s="0" t="n">
        <v>-79</v>
      </c>
    </row>
    <row r="1576" customFormat="false" ht="15" hidden="false" customHeight="false" outlineLevel="0" collapsed="false">
      <c r="A1576" s="0" t="n">
        <v>38</v>
      </c>
      <c r="B1576" s="0" t="str">
        <f aca="false">" 5:36:19.872427"</f>
        <v> 5:36:19.872427</v>
      </c>
      <c r="C1576" s="0" t="n">
        <v>-72</v>
      </c>
    </row>
    <row r="1577" customFormat="false" ht="15" hidden="false" customHeight="false" outlineLevel="0" collapsed="false">
      <c r="A1577" s="0" t="n">
        <v>39</v>
      </c>
      <c r="B1577" s="0" t="str">
        <f aca="false">" 5:36:19.873452"</f>
        <v> 5:36:19.873452</v>
      </c>
      <c r="C1577" s="0" t="n">
        <v>-80</v>
      </c>
    </row>
    <row r="1578" customFormat="false" ht="15" hidden="false" customHeight="false" outlineLevel="0" collapsed="false">
      <c r="A1578" s="0" t="n">
        <v>37</v>
      </c>
      <c r="B1578" s="0" t="str">
        <f aca="false">" 5:36:20.225235"</f>
        <v> 5:36:20.225235</v>
      </c>
      <c r="C1578" s="0" t="n">
        <v>-75</v>
      </c>
    </row>
    <row r="1579" customFormat="false" ht="15" hidden="false" customHeight="false" outlineLevel="0" collapsed="false">
      <c r="A1579" s="0" t="n">
        <v>38</v>
      </c>
      <c r="B1579" s="0" t="str">
        <f aca="false">" 5:36:20.226262"</f>
        <v> 5:36:20.226262</v>
      </c>
      <c r="C1579" s="0" t="n">
        <v>-72</v>
      </c>
    </row>
    <row r="1580" customFormat="false" ht="15" hidden="false" customHeight="false" outlineLevel="0" collapsed="false">
      <c r="A1580" s="0" t="n">
        <v>39</v>
      </c>
      <c r="B1580" s="0" t="str">
        <f aca="false">" 5:36:20.227288"</f>
        <v> 5:36:20.227288</v>
      </c>
      <c r="C1580" s="0" t="n">
        <v>-80</v>
      </c>
    </row>
    <row r="1581" customFormat="false" ht="15" hidden="false" customHeight="false" outlineLevel="0" collapsed="false">
      <c r="A1581" s="0" t="n">
        <v>37</v>
      </c>
      <c r="B1581" s="0" t="str">
        <f aca="false">" 5:36:20.575773"</f>
        <v> 5:36:20.575773</v>
      </c>
      <c r="C1581" s="0" t="n">
        <v>-75</v>
      </c>
    </row>
    <row r="1582" customFormat="false" ht="15" hidden="false" customHeight="false" outlineLevel="0" collapsed="false">
      <c r="A1582" s="0" t="n">
        <v>38</v>
      </c>
      <c r="B1582" s="0" t="str">
        <f aca="false">" 5:36:20.576801"</f>
        <v> 5:36:20.576801</v>
      </c>
      <c r="C1582" s="0" t="n">
        <v>-72</v>
      </c>
    </row>
    <row r="1583" customFormat="false" ht="15" hidden="false" customHeight="false" outlineLevel="0" collapsed="false">
      <c r="A1583" s="0" t="n">
        <v>39</v>
      </c>
      <c r="B1583" s="0" t="str">
        <f aca="false">" 5:36:20.577826"</f>
        <v> 5:36:20.577826</v>
      </c>
      <c r="C1583" s="0" t="n">
        <v>-80</v>
      </c>
    </row>
    <row r="1584" customFormat="false" ht="15" hidden="false" customHeight="false" outlineLevel="0" collapsed="false">
      <c r="A1584" s="0" t="n">
        <v>37</v>
      </c>
      <c r="B1584" s="0" t="str">
        <f aca="false">" 5:36:20.927793"</f>
        <v> 5:36:20.927793</v>
      </c>
      <c r="C1584" s="0" t="n">
        <v>-75</v>
      </c>
    </row>
    <row r="1585" customFormat="false" ht="15" hidden="false" customHeight="false" outlineLevel="0" collapsed="false">
      <c r="A1585" s="0" t="n">
        <v>39</v>
      </c>
      <c r="B1585" s="0" t="str">
        <f aca="false">" 5:36:20.929847"</f>
        <v> 5:36:20.929847</v>
      </c>
      <c r="C1585" s="0" t="n">
        <v>-79</v>
      </c>
    </row>
    <row r="1586" customFormat="false" ht="15" hidden="false" customHeight="false" outlineLevel="0" collapsed="false">
      <c r="A1586" s="0" t="n">
        <v>37</v>
      </c>
      <c r="B1586" s="0" t="str">
        <f aca="false">" 5:36:21.287480"</f>
        <v> 5:36:21.287480</v>
      </c>
      <c r="C1586" s="0" t="n">
        <v>-76</v>
      </c>
    </row>
    <row r="1587" customFormat="false" ht="15" hidden="false" customHeight="false" outlineLevel="0" collapsed="false">
      <c r="A1587" s="0" t="n">
        <v>38</v>
      </c>
      <c r="B1587" s="0" t="str">
        <f aca="false">" 5:36:21.288508"</f>
        <v> 5:36:21.288508</v>
      </c>
      <c r="C1587" s="0" t="n">
        <v>-71</v>
      </c>
    </row>
    <row r="1588" customFormat="false" ht="15" hidden="false" customHeight="false" outlineLevel="0" collapsed="false">
      <c r="A1588" s="0" t="n">
        <v>39</v>
      </c>
      <c r="B1588" s="0" t="str">
        <f aca="false">" 5:36:21.289534"</f>
        <v> 5:36:21.289534</v>
      </c>
      <c r="C1588" s="0" t="n">
        <v>-80</v>
      </c>
    </row>
    <row r="1589" customFormat="false" ht="15" hidden="false" customHeight="false" outlineLevel="0" collapsed="false">
      <c r="A1589" s="0" t="n">
        <v>37</v>
      </c>
      <c r="B1589" s="0" t="str">
        <f aca="false">" 5:36:21.646912"</f>
        <v> 5:36:21.646912</v>
      </c>
      <c r="C1589" s="0" t="n">
        <v>-75</v>
      </c>
    </row>
    <row r="1590" customFormat="false" ht="15" hidden="false" customHeight="false" outlineLevel="0" collapsed="false">
      <c r="A1590" s="0" t="n">
        <v>38</v>
      </c>
      <c r="B1590" s="0" t="str">
        <f aca="false">" 5:36:21.647939"</f>
        <v> 5:36:21.647939</v>
      </c>
      <c r="C1590" s="0" t="n">
        <v>-72</v>
      </c>
    </row>
    <row r="1591" customFormat="false" ht="15" hidden="false" customHeight="false" outlineLevel="0" collapsed="false">
      <c r="A1591" s="0" t="n">
        <v>39</v>
      </c>
      <c r="B1591" s="0" t="str">
        <f aca="false">" 5:36:21.648965"</f>
        <v> 5:36:21.648965</v>
      </c>
      <c r="C1591" s="0" t="n">
        <v>-79</v>
      </c>
    </row>
    <row r="1592" customFormat="false" ht="15" hidden="false" customHeight="false" outlineLevel="0" collapsed="false">
      <c r="A1592" s="0" t="n">
        <v>37</v>
      </c>
      <c r="B1592" s="0" t="str">
        <f aca="false">" 5:36:22.002519"</f>
        <v> 5:36:22.002519</v>
      </c>
      <c r="C1592" s="0" t="n">
        <v>-75</v>
      </c>
    </row>
    <row r="1593" customFormat="false" ht="15" hidden="false" customHeight="false" outlineLevel="0" collapsed="false">
      <c r="A1593" s="0" t="n">
        <v>38</v>
      </c>
      <c r="B1593" s="0" t="str">
        <f aca="false">" 5:36:22.003546"</f>
        <v> 5:36:22.003546</v>
      </c>
      <c r="C1593" s="0" t="n">
        <v>-72</v>
      </c>
    </row>
    <row r="1594" customFormat="false" ht="15" hidden="false" customHeight="false" outlineLevel="0" collapsed="false">
      <c r="A1594" s="0" t="n">
        <v>39</v>
      </c>
      <c r="B1594" s="0" t="str">
        <f aca="false">" 5:36:22.004572"</f>
        <v> 5:36:22.004572</v>
      </c>
      <c r="C1594" s="0" t="n">
        <v>-80</v>
      </c>
    </row>
    <row r="1595" customFormat="false" ht="15" hidden="false" customHeight="false" outlineLevel="0" collapsed="false">
      <c r="A1595" s="0" t="n">
        <v>37</v>
      </c>
      <c r="B1595" s="0" t="str">
        <f aca="false">" 5:36:22.356863"</f>
        <v> 5:36:22.356863</v>
      </c>
      <c r="C1595" s="0" t="n">
        <v>-75</v>
      </c>
    </row>
    <row r="1596" customFormat="false" ht="15" hidden="false" customHeight="false" outlineLevel="0" collapsed="false">
      <c r="A1596" s="0" t="n">
        <v>38</v>
      </c>
      <c r="B1596" s="0" t="str">
        <f aca="false">" 5:36:22.357891"</f>
        <v> 5:36:22.357891</v>
      </c>
      <c r="C1596" s="0" t="n">
        <v>-72</v>
      </c>
    </row>
    <row r="1597" customFormat="false" ht="15" hidden="false" customHeight="false" outlineLevel="0" collapsed="false">
      <c r="A1597" s="0" t="n">
        <v>39</v>
      </c>
      <c r="B1597" s="0" t="str">
        <f aca="false">" 5:36:22.358917"</f>
        <v> 5:36:22.358917</v>
      </c>
      <c r="C1597" s="0" t="n">
        <v>-79</v>
      </c>
    </row>
    <row r="1598" customFormat="false" ht="15" hidden="false" customHeight="false" outlineLevel="0" collapsed="false">
      <c r="A1598" s="0" t="n">
        <v>37</v>
      </c>
      <c r="B1598" s="0" t="str">
        <f aca="false">" 5:36:22.716588"</f>
        <v> 5:36:22.716588</v>
      </c>
      <c r="C1598" s="0" t="n">
        <v>-75</v>
      </c>
    </row>
    <row r="1599" customFormat="false" ht="15" hidden="false" customHeight="false" outlineLevel="0" collapsed="false">
      <c r="A1599" s="0" t="n">
        <v>38</v>
      </c>
      <c r="B1599" s="0" t="str">
        <f aca="false">" 5:36:22.717615"</f>
        <v> 5:36:22.717615</v>
      </c>
      <c r="C1599" s="0" t="n">
        <v>-72</v>
      </c>
    </row>
    <row r="1600" customFormat="false" ht="15" hidden="false" customHeight="false" outlineLevel="0" collapsed="false">
      <c r="A1600" s="0" t="n">
        <v>38</v>
      </c>
      <c r="B1600" s="0" t="str">
        <f aca="false">" 5:36:22.718134"</f>
        <v> 5:36:22.718134</v>
      </c>
      <c r="C1600" s="0" t="n">
        <v>-27</v>
      </c>
    </row>
    <row r="1601" customFormat="false" ht="15" hidden="false" customHeight="false" outlineLevel="0" collapsed="false">
      <c r="A1601" s="0" t="n">
        <v>38</v>
      </c>
      <c r="B1601" s="0" t="str">
        <f aca="false">" 5:36:22.718460"</f>
        <v> 5:36:22.718460</v>
      </c>
      <c r="C1601" s="0" t="n">
        <v>-72</v>
      </c>
    </row>
    <row r="1602" customFormat="false" ht="15" hidden="false" customHeight="false" outlineLevel="0" collapsed="false">
      <c r="A1602" s="0" t="n">
        <v>39</v>
      </c>
      <c r="B1602" s="0" t="str">
        <f aca="false">" 5:36:22.719236"</f>
        <v> 5:36:22.719236</v>
      </c>
      <c r="C1602" s="0" t="n">
        <v>-80</v>
      </c>
    </row>
    <row r="1603" customFormat="false" ht="15" hidden="false" customHeight="false" outlineLevel="0" collapsed="false">
      <c r="A1603" s="0" t="n">
        <v>37</v>
      </c>
      <c r="B1603" s="0" t="str">
        <f aca="false">" 5:36:23.067283"</f>
        <v> 5:36:23.067283</v>
      </c>
      <c r="C1603" s="0" t="n">
        <v>-76</v>
      </c>
    </row>
    <row r="1604" customFormat="false" ht="15" hidden="false" customHeight="false" outlineLevel="0" collapsed="false">
      <c r="A1604" s="0" t="n">
        <v>38</v>
      </c>
      <c r="B1604" s="0" t="str">
        <f aca="false">" 5:36:23.068310"</f>
        <v> 5:36:23.068310</v>
      </c>
      <c r="C1604" s="0" t="n">
        <v>-73</v>
      </c>
    </row>
    <row r="1605" customFormat="false" ht="15" hidden="false" customHeight="false" outlineLevel="0" collapsed="false">
      <c r="A1605" s="0" t="n">
        <v>39</v>
      </c>
      <c r="B1605" s="0" t="str">
        <f aca="false">" 5:36:23.069336"</f>
        <v> 5:36:23.069336</v>
      </c>
      <c r="C1605" s="0" t="n">
        <v>-80</v>
      </c>
    </row>
    <row r="1606" customFormat="false" ht="15" hidden="false" customHeight="false" outlineLevel="0" collapsed="false">
      <c r="A1606" s="0" t="n">
        <v>37</v>
      </c>
      <c r="B1606" s="0" t="str">
        <f aca="false">" 5:36:23.424426"</f>
        <v> 5:36:23.424426</v>
      </c>
      <c r="C1606" s="0" t="n">
        <v>-75</v>
      </c>
    </row>
    <row r="1607" customFormat="false" ht="15" hidden="false" customHeight="false" outlineLevel="0" collapsed="false">
      <c r="A1607" s="0" t="n">
        <v>38</v>
      </c>
      <c r="B1607" s="0" t="str">
        <f aca="false">" 5:36:23.425454"</f>
        <v> 5:36:23.425454</v>
      </c>
      <c r="C1607" s="0" t="n">
        <v>-72</v>
      </c>
    </row>
    <row r="1608" customFormat="false" ht="15" hidden="false" customHeight="false" outlineLevel="0" collapsed="false">
      <c r="A1608" s="0" t="n">
        <v>39</v>
      </c>
      <c r="B1608" s="0" t="str">
        <f aca="false">" 5:36:23.426480"</f>
        <v> 5:36:23.426480</v>
      </c>
      <c r="C1608" s="0" t="n">
        <v>-79</v>
      </c>
    </row>
    <row r="1609" customFormat="false" ht="15" hidden="false" customHeight="false" outlineLevel="0" collapsed="false">
      <c r="A1609" s="0" t="n">
        <v>37</v>
      </c>
      <c r="B1609" s="0" t="str">
        <f aca="false">" 5:36:23.778734"</f>
        <v> 5:36:23.778734</v>
      </c>
      <c r="C1609" s="0" t="n">
        <v>-76</v>
      </c>
    </row>
    <row r="1610" customFormat="false" ht="15" hidden="false" customHeight="false" outlineLevel="0" collapsed="false">
      <c r="A1610" s="0" t="n">
        <v>38</v>
      </c>
      <c r="B1610" s="0" t="str">
        <f aca="false">" 5:36:23.779761"</f>
        <v> 5:36:23.779761</v>
      </c>
      <c r="C1610" s="0" t="n">
        <v>-72</v>
      </c>
    </row>
    <row r="1611" customFormat="false" ht="15" hidden="false" customHeight="false" outlineLevel="0" collapsed="false">
      <c r="A1611" s="0" t="n">
        <v>39</v>
      </c>
      <c r="B1611" s="0" t="str">
        <f aca="false">" 5:36:23.780787"</f>
        <v> 5:36:23.780787</v>
      </c>
      <c r="C1611" s="0" t="n">
        <v>-80</v>
      </c>
    </row>
    <row r="1612" customFormat="false" ht="15" hidden="false" customHeight="false" outlineLevel="0" collapsed="false">
      <c r="A1612" s="0" t="n">
        <v>37</v>
      </c>
      <c r="B1612" s="0" t="str">
        <f aca="false">" 5:36:24.132001"</f>
        <v> 5:36:24.132001</v>
      </c>
      <c r="C1612" s="0" t="n">
        <v>-75</v>
      </c>
    </row>
    <row r="1613" customFormat="false" ht="15" hidden="false" customHeight="false" outlineLevel="0" collapsed="false">
      <c r="A1613" s="0" t="n">
        <v>39</v>
      </c>
      <c r="B1613" s="0" t="str">
        <f aca="false">" 5:36:24.134055"</f>
        <v> 5:36:24.134055</v>
      </c>
      <c r="C1613" s="0" t="n">
        <v>-80</v>
      </c>
    </row>
    <row r="1614" customFormat="false" ht="15" hidden="false" customHeight="false" outlineLevel="0" collapsed="false">
      <c r="A1614" s="0" t="n">
        <v>37</v>
      </c>
      <c r="B1614" s="0" t="str">
        <f aca="false">" 5:36:24.839840"</f>
        <v> 5:36:24.839840</v>
      </c>
      <c r="C1614" s="0" t="n">
        <v>-75</v>
      </c>
    </row>
    <row r="1615" customFormat="false" ht="15" hidden="false" customHeight="false" outlineLevel="0" collapsed="false">
      <c r="A1615" s="0" t="n">
        <v>38</v>
      </c>
      <c r="B1615" s="0" t="str">
        <f aca="false">" 5:36:24.840868"</f>
        <v> 5:36:24.840868</v>
      </c>
      <c r="C1615" s="0" t="n">
        <v>-72</v>
      </c>
    </row>
    <row r="1616" customFormat="false" ht="15" hidden="false" customHeight="false" outlineLevel="0" collapsed="false">
      <c r="A1616" s="0" t="n">
        <v>39</v>
      </c>
      <c r="B1616" s="0" t="str">
        <f aca="false">" 5:36:24.841893"</f>
        <v> 5:36:24.841893</v>
      </c>
      <c r="C1616" s="0" t="n">
        <v>-79</v>
      </c>
    </row>
    <row r="1617" customFormat="false" ht="15" hidden="false" customHeight="false" outlineLevel="0" collapsed="false">
      <c r="A1617" s="0" t="n">
        <v>38</v>
      </c>
      <c r="B1617" s="0" t="str">
        <f aca="false">" 5:36:25.199793"</f>
        <v> 5:36:25.199793</v>
      </c>
      <c r="C1617" s="0" t="n">
        <v>-71</v>
      </c>
    </row>
    <row r="1618" customFormat="false" ht="15" hidden="false" customHeight="false" outlineLevel="0" collapsed="false">
      <c r="A1618" s="0" t="n">
        <v>37</v>
      </c>
      <c r="B1618" s="0" t="str">
        <f aca="false">" 5:36:25.551824"</f>
        <v> 5:36:25.551824</v>
      </c>
      <c r="C1618" s="0" t="n">
        <v>-76</v>
      </c>
    </row>
    <row r="1619" customFormat="false" ht="15" hidden="false" customHeight="false" outlineLevel="0" collapsed="false">
      <c r="A1619" s="0" t="n">
        <v>38</v>
      </c>
      <c r="B1619" s="0" t="str">
        <f aca="false">" 5:36:25.552851"</f>
        <v> 5:36:25.552851</v>
      </c>
      <c r="C1619" s="0" t="n">
        <v>-72</v>
      </c>
    </row>
    <row r="1620" customFormat="false" ht="15" hidden="false" customHeight="false" outlineLevel="0" collapsed="false">
      <c r="A1620" s="0" t="n">
        <v>39</v>
      </c>
      <c r="B1620" s="0" t="str">
        <f aca="false">" 5:36:25.553877"</f>
        <v> 5:36:25.553877</v>
      </c>
      <c r="C1620" s="0" t="n">
        <v>-79</v>
      </c>
    </row>
    <row r="1621" customFormat="false" ht="15" hidden="false" customHeight="false" outlineLevel="0" collapsed="false">
      <c r="A1621" s="0" t="n">
        <v>37</v>
      </c>
      <c r="B1621" s="0" t="str">
        <f aca="false">" 5:36:25.904639"</f>
        <v> 5:36:25.904639</v>
      </c>
      <c r="C1621" s="0" t="n">
        <v>-75</v>
      </c>
    </row>
    <row r="1622" customFormat="false" ht="15" hidden="false" customHeight="false" outlineLevel="0" collapsed="false">
      <c r="A1622" s="0" t="n">
        <v>38</v>
      </c>
      <c r="B1622" s="0" t="str">
        <f aca="false">" 5:36:25.905666"</f>
        <v> 5:36:25.905666</v>
      </c>
      <c r="C1622" s="0" t="n">
        <v>-72</v>
      </c>
    </row>
    <row r="1623" customFormat="false" ht="15" hidden="false" customHeight="false" outlineLevel="0" collapsed="false">
      <c r="A1623" s="0" t="n">
        <v>39</v>
      </c>
      <c r="B1623" s="0" t="str">
        <f aca="false">" 5:36:25.906692"</f>
        <v> 5:36:25.906692</v>
      </c>
      <c r="C1623" s="0" t="n">
        <v>-80</v>
      </c>
    </row>
    <row r="1624" customFormat="false" ht="15" hidden="false" customHeight="false" outlineLevel="0" collapsed="false">
      <c r="A1624" s="0" t="n">
        <v>37</v>
      </c>
      <c r="B1624" s="0" t="str">
        <f aca="false">" 5:36:26.260000"</f>
        <v> 5:36:26.260000</v>
      </c>
      <c r="C1624" s="0" t="n">
        <v>-75</v>
      </c>
    </row>
    <row r="1625" customFormat="false" ht="15" hidden="false" customHeight="false" outlineLevel="0" collapsed="false">
      <c r="A1625" s="0" t="n">
        <v>38</v>
      </c>
      <c r="B1625" s="0" t="str">
        <f aca="false">" 5:36:26.261028"</f>
        <v> 5:36:26.261028</v>
      </c>
      <c r="C1625" s="0" t="n">
        <v>-72</v>
      </c>
    </row>
    <row r="1626" customFormat="false" ht="15" hidden="false" customHeight="false" outlineLevel="0" collapsed="false">
      <c r="A1626" s="0" t="n">
        <v>39</v>
      </c>
      <c r="B1626" s="0" t="str">
        <f aca="false">" 5:36:26.262054"</f>
        <v> 5:36:26.262054</v>
      </c>
      <c r="C1626" s="0" t="n">
        <v>-80</v>
      </c>
    </row>
    <row r="1627" customFormat="false" ht="15" hidden="false" customHeight="false" outlineLevel="0" collapsed="false">
      <c r="A1627" s="0" t="n">
        <v>38</v>
      </c>
      <c r="B1627" s="0" t="str">
        <f aca="false">" 5:36:26.612041"</f>
        <v> 5:36:26.612041</v>
      </c>
      <c r="C1627" s="0" t="n">
        <v>-72</v>
      </c>
    </row>
    <row r="1628" customFormat="false" ht="15" hidden="false" customHeight="false" outlineLevel="0" collapsed="false">
      <c r="A1628" s="0" t="n">
        <v>39</v>
      </c>
      <c r="B1628" s="0" t="str">
        <f aca="false">" 5:36:26.613067"</f>
        <v> 5:36:26.613067</v>
      </c>
      <c r="C1628" s="0" t="n">
        <v>-80</v>
      </c>
    </row>
    <row r="1629" customFormat="false" ht="15" hidden="false" customHeight="false" outlineLevel="0" collapsed="false">
      <c r="A1629" s="0" t="n">
        <v>37</v>
      </c>
      <c r="B1629" s="0" t="str">
        <f aca="false">" 5:36:26.966410"</f>
        <v> 5:36:26.966410</v>
      </c>
      <c r="C1629" s="0" t="n">
        <v>-75</v>
      </c>
    </row>
    <row r="1630" customFormat="false" ht="15" hidden="false" customHeight="false" outlineLevel="0" collapsed="false">
      <c r="A1630" s="0" t="n">
        <v>38</v>
      </c>
      <c r="B1630" s="0" t="str">
        <f aca="false">" 5:36:26.967437"</f>
        <v> 5:36:26.967437</v>
      </c>
      <c r="C1630" s="0" t="n">
        <v>-72</v>
      </c>
    </row>
    <row r="1631" customFormat="false" ht="15" hidden="false" customHeight="false" outlineLevel="0" collapsed="false">
      <c r="A1631" s="0" t="n">
        <v>39</v>
      </c>
      <c r="B1631" s="0" t="str">
        <f aca="false">" 5:36:26.968463"</f>
        <v> 5:36:26.968463</v>
      </c>
      <c r="C1631" s="0" t="n">
        <v>-80</v>
      </c>
    </row>
    <row r="1632" customFormat="false" ht="15" hidden="false" customHeight="false" outlineLevel="0" collapsed="false">
      <c r="A1632" s="0" t="n">
        <v>37</v>
      </c>
      <c r="B1632" s="0" t="str">
        <f aca="false">" 5:36:27.321752"</f>
        <v> 5:36:27.321752</v>
      </c>
      <c r="C1632" s="0" t="n">
        <v>-76</v>
      </c>
    </row>
    <row r="1633" customFormat="false" ht="15" hidden="false" customHeight="false" outlineLevel="0" collapsed="false">
      <c r="A1633" s="0" t="n">
        <v>38</v>
      </c>
      <c r="B1633" s="0" t="str">
        <f aca="false">" 5:36:27.322780"</f>
        <v> 5:36:27.322780</v>
      </c>
      <c r="C1633" s="0" t="n">
        <v>-72</v>
      </c>
    </row>
    <row r="1634" customFormat="false" ht="15" hidden="false" customHeight="false" outlineLevel="0" collapsed="false">
      <c r="A1634" s="0" t="n">
        <v>39</v>
      </c>
      <c r="B1634" s="0" t="str">
        <f aca="false">" 5:36:27.323806"</f>
        <v> 5:36:27.323806</v>
      </c>
      <c r="C1634" s="0" t="n">
        <v>-79</v>
      </c>
    </row>
    <row r="1635" customFormat="false" ht="15" hidden="false" customHeight="false" outlineLevel="0" collapsed="false">
      <c r="A1635" s="0" t="n">
        <v>37</v>
      </c>
      <c r="B1635" s="0" t="str">
        <f aca="false">" 5:36:27.681772"</f>
        <v> 5:36:27.681772</v>
      </c>
      <c r="C1635" s="0" t="n">
        <v>-75</v>
      </c>
    </row>
    <row r="1636" customFormat="false" ht="15" hidden="false" customHeight="false" outlineLevel="0" collapsed="false">
      <c r="A1636" s="0" t="n">
        <v>38</v>
      </c>
      <c r="B1636" s="0" t="str">
        <f aca="false">" 5:36:27.682800"</f>
        <v> 5:36:27.682800</v>
      </c>
      <c r="C1636" s="0" t="n">
        <v>-72</v>
      </c>
    </row>
    <row r="1637" customFormat="false" ht="15" hidden="false" customHeight="false" outlineLevel="0" collapsed="false">
      <c r="A1637" s="0" t="n">
        <v>39</v>
      </c>
      <c r="B1637" s="0" t="str">
        <f aca="false">" 5:36:27.683825"</f>
        <v> 5:36:27.683825</v>
      </c>
      <c r="C1637" s="0" t="n">
        <v>-80</v>
      </c>
    </row>
    <row r="1638" customFormat="false" ht="15" hidden="false" customHeight="false" outlineLevel="0" collapsed="false">
      <c r="A1638" s="0" t="n">
        <v>38</v>
      </c>
      <c r="B1638" s="0" t="str">
        <f aca="false">" 5:36:28.040953"</f>
        <v> 5:36:28.040953</v>
      </c>
      <c r="C1638" s="0" t="n">
        <v>-72</v>
      </c>
    </row>
    <row r="1639" customFormat="false" ht="15" hidden="false" customHeight="false" outlineLevel="0" collapsed="false">
      <c r="A1639" s="0" t="n">
        <v>39</v>
      </c>
      <c r="B1639" s="0" t="str">
        <f aca="false">" 5:36:28.041978"</f>
        <v> 5:36:28.041978</v>
      </c>
      <c r="C1639" s="0" t="n">
        <v>-80</v>
      </c>
    </row>
    <row r="1640" customFormat="false" ht="15" hidden="false" customHeight="false" outlineLevel="0" collapsed="false">
      <c r="A1640" s="0" t="n">
        <v>37</v>
      </c>
      <c r="B1640" s="0" t="str">
        <f aca="false">" 5:36:28.391454"</f>
        <v> 5:36:28.391454</v>
      </c>
      <c r="C1640" s="0" t="n">
        <v>-75</v>
      </c>
    </row>
    <row r="1641" customFormat="false" ht="15" hidden="false" customHeight="false" outlineLevel="0" collapsed="false">
      <c r="A1641" s="0" t="n">
        <v>38</v>
      </c>
      <c r="B1641" s="0" t="str">
        <f aca="false">" 5:36:28.392482"</f>
        <v> 5:36:28.392482</v>
      </c>
      <c r="C1641" s="0" t="n">
        <v>-71</v>
      </c>
    </row>
    <row r="1642" customFormat="false" ht="15" hidden="false" customHeight="false" outlineLevel="0" collapsed="false">
      <c r="A1642" s="0" t="n">
        <v>38</v>
      </c>
      <c r="B1642" s="0" t="str">
        <f aca="false">" 5:36:28.393000"</f>
        <v> 5:36:28.393000</v>
      </c>
      <c r="C1642" s="0" t="n">
        <v>-50</v>
      </c>
    </row>
    <row r="1643" customFormat="false" ht="15" hidden="false" customHeight="false" outlineLevel="0" collapsed="false">
      <c r="A1643" s="0" t="n">
        <v>38</v>
      </c>
      <c r="B1643" s="0" t="str">
        <f aca="false">" 5:36:28.393326"</f>
        <v> 5:36:28.393326</v>
      </c>
      <c r="C1643" s="0" t="n">
        <v>-72</v>
      </c>
    </row>
    <row r="1644" customFormat="false" ht="15" hidden="false" customHeight="false" outlineLevel="0" collapsed="false">
      <c r="A1644" s="0" t="n">
        <v>39</v>
      </c>
      <c r="B1644" s="0" t="str">
        <f aca="false">" 5:36:28.394102"</f>
        <v> 5:36:28.394102</v>
      </c>
      <c r="C1644" s="0" t="n">
        <v>-79</v>
      </c>
    </row>
    <row r="1645" customFormat="false" ht="15" hidden="false" customHeight="false" outlineLevel="0" collapsed="false">
      <c r="A1645" s="0" t="n">
        <v>37</v>
      </c>
      <c r="B1645" s="0" t="str">
        <f aca="false">" 5:36:28.747095"</f>
        <v> 5:36:28.747095</v>
      </c>
      <c r="C1645" s="0" t="n">
        <v>-75</v>
      </c>
    </row>
    <row r="1646" customFormat="false" ht="15" hidden="false" customHeight="false" outlineLevel="0" collapsed="false">
      <c r="A1646" s="0" t="n">
        <v>38</v>
      </c>
      <c r="B1646" s="0" t="str">
        <f aca="false">" 5:36:28.748122"</f>
        <v> 5:36:28.748122</v>
      </c>
      <c r="C1646" s="0" t="n">
        <v>-72</v>
      </c>
    </row>
    <row r="1647" customFormat="false" ht="15" hidden="false" customHeight="false" outlineLevel="0" collapsed="false">
      <c r="A1647" s="0" t="n">
        <v>39</v>
      </c>
      <c r="B1647" s="0" t="str">
        <f aca="false">" 5:36:28.749148"</f>
        <v> 5:36:28.749148</v>
      </c>
      <c r="C1647" s="0" t="n">
        <v>-79</v>
      </c>
    </row>
    <row r="1648" customFormat="false" ht="15" hidden="false" customHeight="false" outlineLevel="0" collapsed="false">
      <c r="A1648" s="0" t="n">
        <v>38</v>
      </c>
      <c r="B1648" s="0" t="str">
        <f aca="false">" 5:36:29.098899"</f>
        <v> 5:36:29.098899</v>
      </c>
      <c r="C1648" s="0" t="n">
        <v>-72</v>
      </c>
    </row>
    <row r="1649" customFormat="false" ht="15" hidden="false" customHeight="false" outlineLevel="0" collapsed="false">
      <c r="A1649" s="0" t="n">
        <v>37</v>
      </c>
      <c r="B1649" s="0" t="str">
        <f aca="false">" 5:36:29.453200"</f>
        <v> 5:36:29.453200</v>
      </c>
      <c r="C1649" s="0" t="n">
        <v>-75</v>
      </c>
    </row>
    <row r="1650" customFormat="false" ht="15" hidden="false" customHeight="false" outlineLevel="0" collapsed="false">
      <c r="A1650" s="0" t="n">
        <v>38</v>
      </c>
      <c r="B1650" s="0" t="str">
        <f aca="false">" 5:36:29.454227"</f>
        <v> 5:36:29.454227</v>
      </c>
      <c r="C1650" s="0" t="n">
        <v>-72</v>
      </c>
    </row>
    <row r="1651" customFormat="false" ht="15" hidden="false" customHeight="false" outlineLevel="0" collapsed="false">
      <c r="A1651" s="0" t="n">
        <v>39</v>
      </c>
      <c r="B1651" s="0" t="str">
        <f aca="false">" 5:36:29.455253"</f>
        <v> 5:36:29.455253</v>
      </c>
      <c r="C1651" s="0" t="n">
        <v>-79</v>
      </c>
    </row>
    <row r="1652" customFormat="false" ht="15" hidden="false" customHeight="false" outlineLevel="0" collapsed="false">
      <c r="A1652" s="0" t="n">
        <v>37</v>
      </c>
      <c r="B1652" s="0" t="str">
        <f aca="false">" 5:36:29.807552"</f>
        <v> 5:36:29.807552</v>
      </c>
      <c r="C1652" s="0" t="n">
        <v>-75</v>
      </c>
    </row>
    <row r="1653" customFormat="false" ht="15" hidden="false" customHeight="false" outlineLevel="0" collapsed="false">
      <c r="A1653" s="0" t="n">
        <v>38</v>
      </c>
      <c r="B1653" s="0" t="str">
        <f aca="false">" 5:36:29.808580"</f>
        <v> 5:36:29.808580</v>
      </c>
      <c r="C1653" s="0" t="n">
        <v>-72</v>
      </c>
    </row>
    <row r="1654" customFormat="false" ht="15" hidden="false" customHeight="false" outlineLevel="0" collapsed="false">
      <c r="A1654" s="0" t="n">
        <v>39</v>
      </c>
      <c r="B1654" s="0" t="str">
        <f aca="false">" 5:36:29.809606"</f>
        <v> 5:36:29.809606</v>
      </c>
      <c r="C1654" s="0" t="n">
        <v>-80</v>
      </c>
    </row>
    <row r="1655" customFormat="false" ht="15" hidden="false" customHeight="false" outlineLevel="0" collapsed="false">
      <c r="A1655" s="0" t="n">
        <v>37</v>
      </c>
      <c r="B1655" s="0" t="str">
        <f aca="false">" 5:36:30.162153"</f>
        <v> 5:36:30.162153</v>
      </c>
      <c r="C1655" s="0" t="n">
        <v>-75</v>
      </c>
    </row>
    <row r="1656" customFormat="false" ht="15" hidden="false" customHeight="false" outlineLevel="0" collapsed="false">
      <c r="A1656" s="0" t="n">
        <v>38</v>
      </c>
      <c r="B1656" s="0" t="str">
        <f aca="false">" 5:36:30.163181"</f>
        <v> 5:36:30.163181</v>
      </c>
      <c r="C1656" s="0" t="n">
        <v>-72</v>
      </c>
    </row>
    <row r="1657" customFormat="false" ht="15" hidden="false" customHeight="false" outlineLevel="0" collapsed="false">
      <c r="A1657" s="0" t="n">
        <v>39</v>
      </c>
      <c r="B1657" s="0" t="str">
        <f aca="false">" 5:36:30.164207"</f>
        <v> 5:36:30.164207</v>
      </c>
      <c r="C1657" s="0" t="n">
        <v>-80</v>
      </c>
    </row>
    <row r="1658" customFormat="false" ht="15" hidden="false" customHeight="false" outlineLevel="0" collapsed="false">
      <c r="A1658" s="0" t="n">
        <v>37</v>
      </c>
      <c r="B1658" s="0" t="str">
        <f aca="false">" 5:36:30.521394"</f>
        <v> 5:36:30.521394</v>
      </c>
      <c r="C1658" s="0" t="n">
        <v>-76</v>
      </c>
    </row>
    <row r="1659" customFormat="false" ht="15" hidden="false" customHeight="false" outlineLevel="0" collapsed="false">
      <c r="A1659" s="0" t="n">
        <v>38</v>
      </c>
      <c r="B1659" s="0" t="str">
        <f aca="false">" 5:36:30.522422"</f>
        <v> 5:36:30.522422</v>
      </c>
      <c r="C1659" s="0" t="n">
        <v>-72</v>
      </c>
    </row>
    <row r="1660" customFormat="false" ht="15" hidden="false" customHeight="false" outlineLevel="0" collapsed="false">
      <c r="A1660" s="0" t="n">
        <v>39</v>
      </c>
      <c r="B1660" s="0" t="str">
        <f aca="false">" 5:36:30.523448"</f>
        <v> 5:36:30.523448</v>
      </c>
      <c r="C1660" s="0" t="n">
        <v>-80</v>
      </c>
    </row>
    <row r="1661" customFormat="false" ht="15" hidden="false" customHeight="false" outlineLevel="0" collapsed="false">
      <c r="A1661" s="0" t="n">
        <v>37</v>
      </c>
      <c r="B1661" s="0" t="str">
        <f aca="false">" 5:36:30.875177"</f>
        <v> 5:36:30.875177</v>
      </c>
      <c r="C1661" s="0" t="n">
        <v>-75</v>
      </c>
    </row>
    <row r="1662" customFormat="false" ht="15" hidden="false" customHeight="false" outlineLevel="0" collapsed="false">
      <c r="A1662" s="0" t="n">
        <v>38</v>
      </c>
      <c r="B1662" s="0" t="str">
        <f aca="false">" 5:36:30.876205"</f>
        <v> 5:36:30.876205</v>
      </c>
      <c r="C1662" s="0" t="n">
        <v>-72</v>
      </c>
    </row>
    <row r="1663" customFormat="false" ht="15" hidden="false" customHeight="false" outlineLevel="0" collapsed="false">
      <c r="A1663" s="0" t="n">
        <v>39</v>
      </c>
      <c r="B1663" s="0" t="str">
        <f aca="false">" 5:36:30.877230"</f>
        <v> 5:36:30.877230</v>
      </c>
      <c r="C1663" s="0" t="n">
        <v>-79</v>
      </c>
    </row>
    <row r="1664" customFormat="false" ht="15" hidden="false" customHeight="false" outlineLevel="0" collapsed="false">
      <c r="A1664" s="0" t="n">
        <v>37</v>
      </c>
      <c r="B1664" s="0" t="str">
        <f aca="false">" 5:36:31.230513"</f>
        <v> 5:36:31.230513</v>
      </c>
      <c r="C1664" s="0" t="n">
        <v>-75</v>
      </c>
    </row>
    <row r="1665" customFormat="false" ht="15" hidden="false" customHeight="false" outlineLevel="0" collapsed="false">
      <c r="A1665" s="0" t="n">
        <v>38</v>
      </c>
      <c r="B1665" s="0" t="str">
        <f aca="false">" 5:36:31.231541"</f>
        <v> 5:36:31.231541</v>
      </c>
      <c r="C1665" s="0" t="n">
        <v>-72</v>
      </c>
    </row>
    <row r="1666" customFormat="false" ht="15" hidden="false" customHeight="false" outlineLevel="0" collapsed="false">
      <c r="A1666" s="0" t="n">
        <v>39</v>
      </c>
      <c r="B1666" s="0" t="str">
        <f aca="false">" 5:36:31.232567"</f>
        <v> 5:36:31.232567</v>
      </c>
      <c r="C1666" s="0" t="n">
        <v>-80</v>
      </c>
    </row>
    <row r="1667" customFormat="false" ht="15" hidden="false" customHeight="false" outlineLevel="0" collapsed="false">
      <c r="A1667" s="0" t="n">
        <v>37</v>
      </c>
      <c r="B1667" s="0" t="str">
        <f aca="false">" 5:36:31.937700"</f>
        <v> 5:36:31.937700</v>
      </c>
      <c r="C1667" s="0" t="n">
        <v>-75</v>
      </c>
    </row>
    <row r="1668" customFormat="false" ht="15" hidden="false" customHeight="false" outlineLevel="0" collapsed="false">
      <c r="A1668" s="0" t="n">
        <v>38</v>
      </c>
      <c r="B1668" s="0" t="str">
        <f aca="false">" 5:36:31.938727"</f>
        <v> 5:36:31.938727</v>
      </c>
      <c r="C1668" s="0" t="n">
        <v>-71</v>
      </c>
    </row>
    <row r="1669" customFormat="false" ht="15" hidden="false" customHeight="false" outlineLevel="0" collapsed="false">
      <c r="A1669" s="0" t="n">
        <v>39</v>
      </c>
      <c r="B1669" s="0" t="str">
        <f aca="false">" 5:36:31.939753"</f>
        <v> 5:36:31.939753</v>
      </c>
      <c r="C1669" s="0" t="n">
        <v>-79</v>
      </c>
    </row>
    <row r="1670" customFormat="false" ht="15" hidden="false" customHeight="false" outlineLevel="0" collapsed="false">
      <c r="A1670" s="0" t="n">
        <v>37</v>
      </c>
      <c r="B1670" s="0" t="str">
        <f aca="false">" 5:36:32.296877"</f>
        <v> 5:36:32.296877</v>
      </c>
      <c r="C1670" s="0" t="n">
        <v>-75</v>
      </c>
    </row>
    <row r="1671" customFormat="false" ht="15" hidden="false" customHeight="false" outlineLevel="0" collapsed="false">
      <c r="A1671" s="0" t="n">
        <v>38</v>
      </c>
      <c r="B1671" s="0" t="str">
        <f aca="false">" 5:36:32.297905"</f>
        <v> 5:36:32.297905</v>
      </c>
      <c r="C1671" s="0" t="n">
        <v>-72</v>
      </c>
    </row>
    <row r="1672" customFormat="false" ht="15" hidden="false" customHeight="false" outlineLevel="0" collapsed="false">
      <c r="A1672" s="0" t="n">
        <v>38</v>
      </c>
      <c r="B1672" s="0" t="str">
        <f aca="false">" 5:36:32.654552"</f>
        <v> 5:36:32.654552</v>
      </c>
      <c r="C1672" s="0" t="n">
        <v>-72</v>
      </c>
    </row>
    <row r="1673" customFormat="false" ht="15" hidden="false" customHeight="false" outlineLevel="0" collapsed="false">
      <c r="A1673" s="0" t="n">
        <v>39</v>
      </c>
      <c r="B1673" s="0" t="str">
        <f aca="false">" 5:36:32.655578"</f>
        <v> 5:36:32.655578</v>
      </c>
      <c r="C1673" s="0" t="n">
        <v>-79</v>
      </c>
    </row>
    <row r="1674" customFormat="false" ht="15" hidden="false" customHeight="false" outlineLevel="0" collapsed="false">
      <c r="A1674" s="0" t="n">
        <v>37</v>
      </c>
      <c r="B1674" s="0" t="str">
        <f aca="false">" 5:36:33.006821"</f>
        <v> 5:36:33.006821</v>
      </c>
      <c r="C1674" s="0" t="n">
        <v>-75</v>
      </c>
    </row>
    <row r="1675" customFormat="false" ht="15" hidden="false" customHeight="false" outlineLevel="0" collapsed="false">
      <c r="A1675" s="0" t="n">
        <v>38</v>
      </c>
      <c r="B1675" s="0" t="str">
        <f aca="false">" 5:36:33.007849"</f>
        <v> 5:36:33.007849</v>
      </c>
      <c r="C1675" s="0" t="n">
        <v>-72</v>
      </c>
    </row>
    <row r="1676" customFormat="false" ht="15" hidden="false" customHeight="false" outlineLevel="0" collapsed="false">
      <c r="A1676" s="0" t="n">
        <v>39</v>
      </c>
      <c r="B1676" s="0" t="str">
        <f aca="false">" 5:36:33.008874"</f>
        <v> 5:36:33.008874</v>
      </c>
      <c r="C1676" s="0" t="n">
        <v>-79</v>
      </c>
    </row>
    <row r="1677" customFormat="false" ht="15" hidden="false" customHeight="false" outlineLevel="0" collapsed="false">
      <c r="A1677" s="0" t="n">
        <v>37</v>
      </c>
      <c r="B1677" s="0" t="str">
        <f aca="false">" 5:36:33.361643"</f>
        <v> 5:36:33.361643</v>
      </c>
      <c r="C1677" s="0" t="n">
        <v>-75</v>
      </c>
    </row>
    <row r="1678" customFormat="false" ht="15" hidden="false" customHeight="false" outlineLevel="0" collapsed="false">
      <c r="A1678" s="0" t="n">
        <v>38</v>
      </c>
      <c r="B1678" s="0" t="str">
        <f aca="false">" 5:36:33.362670"</f>
        <v> 5:36:33.362670</v>
      </c>
      <c r="C1678" s="0" t="n">
        <v>-72</v>
      </c>
    </row>
    <row r="1679" customFormat="false" ht="15" hidden="false" customHeight="false" outlineLevel="0" collapsed="false">
      <c r="A1679" s="0" t="n">
        <v>39</v>
      </c>
      <c r="B1679" s="0" t="str">
        <f aca="false">" 5:36:33.363696"</f>
        <v> 5:36:33.363696</v>
      </c>
      <c r="C1679" s="0" t="n">
        <v>-80</v>
      </c>
    </row>
    <row r="1680" customFormat="false" ht="15" hidden="false" customHeight="false" outlineLevel="0" collapsed="false">
      <c r="A1680" s="0" t="n">
        <v>37</v>
      </c>
      <c r="B1680" s="0" t="str">
        <f aca="false">" 5:36:33.715412"</f>
        <v> 5:36:33.715412</v>
      </c>
      <c r="C1680" s="0" t="n">
        <v>-75</v>
      </c>
    </row>
    <row r="1681" customFormat="false" ht="15" hidden="false" customHeight="false" outlineLevel="0" collapsed="false">
      <c r="A1681" s="0" t="n">
        <v>38</v>
      </c>
      <c r="B1681" s="0" t="str">
        <f aca="false">" 5:36:33.716440"</f>
        <v> 5:36:33.716440</v>
      </c>
      <c r="C1681" s="0" t="n">
        <v>-72</v>
      </c>
    </row>
    <row r="1682" customFormat="false" ht="15" hidden="false" customHeight="false" outlineLevel="0" collapsed="false">
      <c r="A1682" s="0" t="n">
        <v>39</v>
      </c>
      <c r="B1682" s="0" t="str">
        <f aca="false">" 5:36:33.717465"</f>
        <v> 5:36:33.717465</v>
      </c>
      <c r="C1682" s="0" t="n">
        <v>-80</v>
      </c>
    </row>
    <row r="1683" customFormat="false" ht="15" hidden="false" customHeight="false" outlineLevel="0" collapsed="false">
      <c r="A1683" s="0" t="n">
        <v>37</v>
      </c>
      <c r="B1683" s="0" t="str">
        <f aca="false">" 5:36:34.072593"</f>
        <v> 5:36:34.072593</v>
      </c>
      <c r="C1683" s="0" t="n">
        <v>-75</v>
      </c>
    </row>
    <row r="1684" customFormat="false" ht="15" hidden="false" customHeight="false" outlineLevel="0" collapsed="false">
      <c r="A1684" s="0" t="n">
        <v>38</v>
      </c>
      <c r="B1684" s="0" t="str">
        <f aca="false">" 5:36:34.073621"</f>
        <v> 5:36:34.073621</v>
      </c>
      <c r="C1684" s="0" t="n">
        <v>-72</v>
      </c>
    </row>
    <row r="1685" customFormat="false" ht="15" hidden="false" customHeight="false" outlineLevel="0" collapsed="false">
      <c r="A1685" s="0" t="n">
        <v>38</v>
      </c>
      <c r="B1685" s="0" t="str">
        <f aca="false">" 5:36:34.074140"</f>
        <v> 5:36:34.074140</v>
      </c>
      <c r="C1685" s="0" t="n">
        <v>-27</v>
      </c>
    </row>
    <row r="1686" customFormat="false" ht="15" hidden="false" customHeight="false" outlineLevel="0" collapsed="false">
      <c r="A1686" s="0" t="n">
        <v>38</v>
      </c>
      <c r="B1686" s="0" t="str">
        <f aca="false">" 5:36:34.074466"</f>
        <v> 5:36:34.074466</v>
      </c>
      <c r="C1686" s="0" t="n">
        <v>-72</v>
      </c>
    </row>
    <row r="1687" customFormat="false" ht="15" hidden="false" customHeight="false" outlineLevel="0" collapsed="false">
      <c r="A1687" s="0" t="n">
        <v>39</v>
      </c>
      <c r="B1687" s="0" t="str">
        <f aca="false">" 5:36:34.075241"</f>
        <v> 5:36:34.075241</v>
      </c>
      <c r="C1687" s="0" t="n">
        <v>-80</v>
      </c>
    </row>
    <row r="1688" customFormat="false" ht="15" hidden="false" customHeight="false" outlineLevel="0" collapsed="false">
      <c r="A1688" s="0" t="n">
        <v>37</v>
      </c>
      <c r="B1688" s="0" t="str">
        <f aca="false">" 5:36:34.783851"</f>
        <v> 5:36:34.783851</v>
      </c>
      <c r="C1688" s="0" t="n">
        <v>-75</v>
      </c>
    </row>
    <row r="1689" customFormat="false" ht="15" hidden="false" customHeight="false" outlineLevel="0" collapsed="false">
      <c r="A1689" s="0" t="n">
        <v>38</v>
      </c>
      <c r="B1689" s="0" t="str">
        <f aca="false">" 5:36:34.784879"</f>
        <v> 5:36:34.784879</v>
      </c>
      <c r="C1689" s="0" t="n">
        <v>-72</v>
      </c>
    </row>
    <row r="1690" customFormat="false" ht="15" hidden="false" customHeight="false" outlineLevel="0" collapsed="false">
      <c r="A1690" s="0" t="n">
        <v>39</v>
      </c>
      <c r="B1690" s="0" t="str">
        <f aca="false">" 5:36:34.785905"</f>
        <v> 5:36:34.785905</v>
      </c>
      <c r="C1690" s="0" t="n">
        <v>-80</v>
      </c>
    </row>
    <row r="1691" customFormat="false" ht="15" hidden="false" customHeight="false" outlineLevel="0" collapsed="false">
      <c r="A1691" s="0" t="n">
        <v>37</v>
      </c>
      <c r="B1691" s="0" t="str">
        <f aca="false">" 5:36:35.142017"</f>
        <v> 5:36:35.142017</v>
      </c>
      <c r="C1691" s="0" t="n">
        <v>-75</v>
      </c>
    </row>
    <row r="1692" customFormat="false" ht="15" hidden="false" customHeight="false" outlineLevel="0" collapsed="false">
      <c r="A1692" s="0" t="n">
        <v>38</v>
      </c>
      <c r="B1692" s="0" t="str">
        <f aca="false">" 5:36:35.143045"</f>
        <v> 5:36:35.143045</v>
      </c>
      <c r="C1692" s="0" t="n">
        <v>-73</v>
      </c>
    </row>
    <row r="1693" customFormat="false" ht="15" hidden="false" customHeight="false" outlineLevel="0" collapsed="false">
      <c r="A1693" s="0" t="n">
        <v>39</v>
      </c>
      <c r="B1693" s="0" t="str">
        <f aca="false">" 5:36:35.144071"</f>
        <v> 5:36:35.144071</v>
      </c>
      <c r="C1693" s="0" t="n">
        <v>-80</v>
      </c>
    </row>
    <row r="1694" customFormat="false" ht="15" hidden="false" customHeight="false" outlineLevel="0" collapsed="false">
      <c r="A1694" s="0" t="n">
        <v>37</v>
      </c>
      <c r="B1694" s="0" t="str">
        <f aca="false">" 5:36:35.495600"</f>
        <v> 5:36:35.495600</v>
      </c>
      <c r="C1694" s="0" t="n">
        <v>-76</v>
      </c>
    </row>
    <row r="1695" customFormat="false" ht="15" hidden="false" customHeight="false" outlineLevel="0" collapsed="false">
      <c r="A1695" s="0" t="n">
        <v>38</v>
      </c>
      <c r="B1695" s="0" t="str">
        <f aca="false">" 5:36:35.496627"</f>
        <v> 5:36:35.496627</v>
      </c>
      <c r="C1695" s="0" t="n">
        <v>-69</v>
      </c>
    </row>
    <row r="1696" customFormat="false" ht="15" hidden="false" customHeight="false" outlineLevel="0" collapsed="false">
      <c r="A1696" s="0" t="n">
        <v>39</v>
      </c>
      <c r="B1696" s="0" t="str">
        <f aca="false">" 5:36:35.497653"</f>
        <v> 5:36:35.497653</v>
      </c>
      <c r="C1696" s="0" t="n">
        <v>-80</v>
      </c>
    </row>
    <row r="1697" customFormat="false" ht="15" hidden="false" customHeight="false" outlineLevel="0" collapsed="false">
      <c r="A1697" s="0" t="n">
        <v>37</v>
      </c>
      <c r="B1697" s="0" t="str">
        <f aca="false">" 5:36:35.851680"</f>
        <v> 5:36:35.851680</v>
      </c>
      <c r="C1697" s="0" t="n">
        <v>-75</v>
      </c>
    </row>
    <row r="1698" customFormat="false" ht="15" hidden="false" customHeight="false" outlineLevel="0" collapsed="false">
      <c r="A1698" s="0" t="n">
        <v>38</v>
      </c>
      <c r="B1698" s="0" t="str">
        <f aca="false">" 5:36:35.852708"</f>
        <v> 5:36:35.852708</v>
      </c>
      <c r="C1698" s="0" t="n">
        <v>-72</v>
      </c>
    </row>
    <row r="1699" customFormat="false" ht="15" hidden="false" customHeight="false" outlineLevel="0" collapsed="false">
      <c r="A1699" s="0" t="n">
        <v>38</v>
      </c>
      <c r="B1699" s="0" t="str">
        <f aca="false">" 5:36:35.853226"</f>
        <v> 5:36:35.853226</v>
      </c>
      <c r="C1699" s="0" t="n">
        <v>-27</v>
      </c>
    </row>
    <row r="1700" customFormat="false" ht="15" hidden="false" customHeight="false" outlineLevel="0" collapsed="false">
      <c r="A1700" s="0" t="n">
        <v>38</v>
      </c>
      <c r="B1700" s="0" t="str">
        <f aca="false">" 5:36:35.853552"</f>
        <v> 5:36:35.853552</v>
      </c>
      <c r="C1700" s="0" t="n">
        <v>-72</v>
      </c>
    </row>
    <row r="1701" customFormat="false" ht="15" hidden="false" customHeight="false" outlineLevel="0" collapsed="false">
      <c r="A1701" s="0" t="n">
        <v>39</v>
      </c>
      <c r="B1701" s="0" t="str">
        <f aca="false">" 5:36:35.854327"</f>
        <v> 5:36:35.854327</v>
      </c>
      <c r="C1701" s="0" t="n">
        <v>-79</v>
      </c>
    </row>
    <row r="1702" customFormat="false" ht="15" hidden="false" customHeight="false" outlineLevel="0" collapsed="false">
      <c r="A1702" s="0" t="n">
        <v>39</v>
      </c>
      <c r="B1702" s="0" t="str">
        <f aca="false">" 5:36:36.213211"</f>
        <v> 5:36:36.213211</v>
      </c>
      <c r="C1702" s="0" t="n">
        <v>-79</v>
      </c>
    </row>
    <row r="1703" customFormat="false" ht="15" hidden="false" customHeight="false" outlineLevel="0" collapsed="false">
      <c r="A1703" s="0" t="n">
        <v>37</v>
      </c>
      <c r="B1703" s="0" t="str">
        <f aca="false">" 5:36:36.564178"</f>
        <v> 5:36:36.564178</v>
      </c>
      <c r="C1703" s="0" t="n">
        <v>-76</v>
      </c>
    </row>
    <row r="1704" customFormat="false" ht="15" hidden="false" customHeight="false" outlineLevel="0" collapsed="false">
      <c r="A1704" s="0" t="n">
        <v>38</v>
      </c>
      <c r="B1704" s="0" t="str">
        <f aca="false">" 5:36:36.565206"</f>
        <v> 5:36:36.565206</v>
      </c>
      <c r="C1704" s="0" t="n">
        <v>-72</v>
      </c>
    </row>
    <row r="1705" customFormat="false" ht="15" hidden="false" customHeight="false" outlineLevel="0" collapsed="false">
      <c r="A1705" s="0" t="n">
        <v>38</v>
      </c>
      <c r="B1705" s="0" t="str">
        <f aca="false">" 5:36:36.565724"</f>
        <v> 5:36:36.565724</v>
      </c>
      <c r="C1705" s="0" t="n">
        <v>-28</v>
      </c>
    </row>
    <row r="1706" customFormat="false" ht="15" hidden="false" customHeight="false" outlineLevel="0" collapsed="false">
      <c r="A1706" s="0" t="n">
        <v>38</v>
      </c>
      <c r="B1706" s="0" t="str">
        <f aca="false">" 5:36:36.566050"</f>
        <v> 5:36:36.566050</v>
      </c>
      <c r="C1706" s="0" t="n">
        <v>-72</v>
      </c>
    </row>
    <row r="1707" customFormat="false" ht="15" hidden="false" customHeight="false" outlineLevel="0" collapsed="false">
      <c r="A1707" s="0" t="n">
        <v>39</v>
      </c>
      <c r="B1707" s="0" t="str">
        <f aca="false">" 5:36:36.566826"</f>
        <v> 5:36:36.566826</v>
      </c>
      <c r="C1707" s="0" t="n">
        <v>-79</v>
      </c>
    </row>
    <row r="1708" customFormat="false" ht="15" hidden="false" customHeight="false" outlineLevel="0" collapsed="false">
      <c r="A1708" s="0" t="n">
        <v>37</v>
      </c>
      <c r="B1708" s="0" t="str">
        <f aca="false">" 5:36:36.915961"</f>
        <v> 5:36:36.915961</v>
      </c>
      <c r="C1708" s="0" t="n">
        <v>-75</v>
      </c>
    </row>
    <row r="1709" customFormat="false" ht="15" hidden="false" customHeight="false" outlineLevel="0" collapsed="false">
      <c r="A1709" s="0" t="n">
        <v>39</v>
      </c>
      <c r="B1709" s="0" t="str">
        <f aca="false">" 5:36:36.918014"</f>
        <v> 5:36:36.918014</v>
      </c>
      <c r="C1709" s="0" t="n">
        <v>-79</v>
      </c>
    </row>
    <row r="1710" customFormat="false" ht="15" hidden="false" customHeight="false" outlineLevel="0" collapsed="false">
      <c r="A1710" s="0" t="n">
        <v>37</v>
      </c>
      <c r="B1710" s="0" t="str">
        <f aca="false">" 5:36:37.272378"</f>
        <v> 5:36:37.272378</v>
      </c>
      <c r="C1710" s="0" t="n">
        <v>-75</v>
      </c>
    </row>
    <row r="1711" customFormat="false" ht="15" hidden="false" customHeight="false" outlineLevel="0" collapsed="false">
      <c r="A1711" s="0" t="n">
        <v>38</v>
      </c>
      <c r="B1711" s="0" t="str">
        <f aca="false">" 5:36:37.273405"</f>
        <v> 5:36:37.273405</v>
      </c>
      <c r="C1711" s="0" t="n">
        <v>-72</v>
      </c>
    </row>
    <row r="1712" customFormat="false" ht="15" hidden="false" customHeight="false" outlineLevel="0" collapsed="false">
      <c r="A1712" s="0" t="n">
        <v>39</v>
      </c>
      <c r="B1712" s="0" t="str">
        <f aca="false">" 5:36:37.274431"</f>
        <v> 5:36:37.274431</v>
      </c>
      <c r="C1712" s="0" t="n">
        <v>-80</v>
      </c>
    </row>
    <row r="1713" customFormat="false" ht="15" hidden="false" customHeight="false" outlineLevel="0" collapsed="false">
      <c r="A1713" s="0" t="n">
        <v>37</v>
      </c>
      <c r="B1713" s="0" t="str">
        <f aca="false">" 5:36:37.632042"</f>
        <v> 5:36:37.632042</v>
      </c>
      <c r="C1713" s="0" t="n">
        <v>-76</v>
      </c>
    </row>
    <row r="1714" customFormat="false" ht="15" hidden="false" customHeight="false" outlineLevel="0" collapsed="false">
      <c r="A1714" s="0" t="n">
        <v>38</v>
      </c>
      <c r="B1714" s="0" t="str">
        <f aca="false">" 5:36:37.633069"</f>
        <v> 5:36:37.633069</v>
      </c>
      <c r="C1714" s="0" t="n">
        <v>-72</v>
      </c>
    </row>
    <row r="1715" customFormat="false" ht="15" hidden="false" customHeight="false" outlineLevel="0" collapsed="false">
      <c r="A1715" s="0" t="n">
        <v>39</v>
      </c>
      <c r="B1715" s="0" t="str">
        <f aca="false">" 5:36:37.634095"</f>
        <v> 5:36:37.634095</v>
      </c>
      <c r="C1715" s="0" t="n">
        <v>-80</v>
      </c>
    </row>
    <row r="1716" customFormat="false" ht="15" hidden="false" customHeight="false" outlineLevel="0" collapsed="false">
      <c r="A1716" s="0" t="n">
        <v>37</v>
      </c>
      <c r="B1716" s="0" t="str">
        <f aca="false">" 5:36:37.991276"</f>
        <v> 5:36:37.991276</v>
      </c>
      <c r="C1716" s="0" t="n">
        <v>-76</v>
      </c>
    </row>
    <row r="1717" customFormat="false" ht="15" hidden="false" customHeight="false" outlineLevel="0" collapsed="false">
      <c r="A1717" s="0" t="n">
        <v>38</v>
      </c>
      <c r="B1717" s="0" t="str">
        <f aca="false">" 5:36:37.992304"</f>
        <v> 5:36:37.992304</v>
      </c>
      <c r="C1717" s="0" t="n">
        <v>-72</v>
      </c>
    </row>
    <row r="1718" customFormat="false" ht="15" hidden="false" customHeight="false" outlineLevel="0" collapsed="false">
      <c r="A1718" s="0" t="n">
        <v>39</v>
      </c>
      <c r="B1718" s="0" t="str">
        <f aca="false">" 5:36:37.993330"</f>
        <v> 5:36:37.993330</v>
      </c>
      <c r="C1718" s="0" t="n">
        <v>-79</v>
      </c>
    </row>
    <row r="1719" customFormat="false" ht="15" hidden="false" customHeight="false" outlineLevel="0" collapsed="false">
      <c r="A1719" s="0" t="n">
        <v>37</v>
      </c>
      <c r="B1719" s="0" t="str">
        <f aca="false">" 5:36:38.347133"</f>
        <v> 5:36:38.347133</v>
      </c>
      <c r="C1719" s="0" t="n">
        <v>-75</v>
      </c>
    </row>
    <row r="1720" customFormat="false" ht="15" hidden="false" customHeight="false" outlineLevel="0" collapsed="false">
      <c r="A1720" s="0" t="n">
        <v>38</v>
      </c>
      <c r="B1720" s="0" t="str">
        <f aca="false">" 5:36:38.348161"</f>
        <v> 5:36:38.348161</v>
      </c>
      <c r="C1720" s="0" t="n">
        <v>-72</v>
      </c>
    </row>
    <row r="1721" customFormat="false" ht="15" hidden="false" customHeight="false" outlineLevel="0" collapsed="false">
      <c r="A1721" s="0" t="n">
        <v>39</v>
      </c>
      <c r="B1721" s="0" t="str">
        <f aca="false">" 5:36:38.349187"</f>
        <v> 5:36:38.349187</v>
      </c>
      <c r="C1721" s="0" t="n">
        <v>-79</v>
      </c>
    </row>
    <row r="1722" customFormat="false" ht="15" hidden="false" customHeight="false" outlineLevel="0" collapsed="false">
      <c r="A1722" s="0" t="n">
        <v>37</v>
      </c>
      <c r="B1722" s="0" t="str">
        <f aca="false">" 5:36:38.699897"</f>
        <v> 5:36:38.699897</v>
      </c>
      <c r="C1722" s="0" t="n">
        <v>-75</v>
      </c>
    </row>
    <row r="1723" customFormat="false" ht="15" hidden="false" customHeight="false" outlineLevel="0" collapsed="false">
      <c r="A1723" s="0" t="n">
        <v>38</v>
      </c>
      <c r="B1723" s="0" t="str">
        <f aca="false">" 5:36:38.700924"</f>
        <v> 5:36:38.700924</v>
      </c>
      <c r="C1723" s="0" t="n">
        <v>-72</v>
      </c>
    </row>
    <row r="1724" customFormat="false" ht="15" hidden="false" customHeight="false" outlineLevel="0" collapsed="false">
      <c r="A1724" s="0" t="n">
        <v>39</v>
      </c>
      <c r="B1724" s="0" t="str">
        <f aca="false">" 5:36:38.701950"</f>
        <v> 5:36:38.701950</v>
      </c>
      <c r="C1724" s="0" t="n">
        <v>-79</v>
      </c>
    </row>
    <row r="1725" customFormat="false" ht="15" hidden="false" customHeight="false" outlineLevel="0" collapsed="false">
      <c r="A1725" s="0" t="n">
        <v>37</v>
      </c>
      <c r="B1725" s="0" t="str">
        <f aca="false">" 5:36:39.051148"</f>
        <v> 5:36:39.051148</v>
      </c>
      <c r="C1725" s="0" t="n">
        <v>-75</v>
      </c>
    </row>
    <row r="1726" customFormat="false" ht="15" hidden="false" customHeight="false" outlineLevel="0" collapsed="false">
      <c r="A1726" s="0" t="n">
        <v>37</v>
      </c>
      <c r="B1726" s="0" t="str">
        <f aca="false">" 5:36:39.410631"</f>
        <v> 5:36:39.410631</v>
      </c>
      <c r="C1726" s="0" t="n">
        <v>-75</v>
      </c>
    </row>
    <row r="1727" customFormat="false" ht="15" hidden="false" customHeight="false" outlineLevel="0" collapsed="false">
      <c r="A1727" s="0" t="n">
        <v>38</v>
      </c>
      <c r="B1727" s="0" t="str">
        <f aca="false">" 5:36:39.411658"</f>
        <v> 5:36:39.411658</v>
      </c>
      <c r="C1727" s="0" t="n">
        <v>-72</v>
      </c>
    </row>
    <row r="1728" customFormat="false" ht="15" hidden="false" customHeight="false" outlineLevel="0" collapsed="false">
      <c r="A1728" s="0" t="n">
        <v>39</v>
      </c>
      <c r="B1728" s="0" t="str">
        <f aca="false">" 5:36:39.412684"</f>
        <v> 5:36:39.412684</v>
      </c>
      <c r="C1728" s="0" t="n">
        <v>-79</v>
      </c>
    </row>
    <row r="1729" customFormat="false" ht="15" hidden="false" customHeight="false" outlineLevel="0" collapsed="false">
      <c r="A1729" s="0" t="n">
        <v>37</v>
      </c>
      <c r="B1729" s="0" t="str">
        <f aca="false">" 5:36:39.761374"</f>
        <v> 5:36:39.761374</v>
      </c>
      <c r="C1729" s="0" t="n">
        <v>-75</v>
      </c>
    </row>
    <row r="1730" customFormat="false" ht="15" hidden="false" customHeight="false" outlineLevel="0" collapsed="false">
      <c r="A1730" s="0" t="n">
        <v>38</v>
      </c>
      <c r="B1730" s="0" t="str">
        <f aca="false">" 5:36:39.762402"</f>
        <v> 5:36:39.762402</v>
      </c>
      <c r="C1730" s="0" t="n">
        <v>-72</v>
      </c>
    </row>
    <row r="1731" customFormat="false" ht="15" hidden="false" customHeight="false" outlineLevel="0" collapsed="false">
      <c r="A1731" s="0" t="n">
        <v>39</v>
      </c>
      <c r="B1731" s="0" t="str">
        <f aca="false">" 5:36:39.763428"</f>
        <v> 5:36:39.763428</v>
      </c>
      <c r="C1731" s="0" t="n">
        <v>-80</v>
      </c>
    </row>
    <row r="1732" customFormat="false" ht="15" hidden="false" customHeight="false" outlineLevel="0" collapsed="false">
      <c r="A1732" s="0" t="n">
        <v>37</v>
      </c>
      <c r="B1732" s="0" t="str">
        <f aca="false">" 5:36:40.120273"</f>
        <v> 5:36:40.120273</v>
      </c>
      <c r="C1732" s="0" t="n">
        <v>-75</v>
      </c>
    </row>
    <row r="1733" customFormat="false" ht="15" hidden="false" customHeight="false" outlineLevel="0" collapsed="false">
      <c r="A1733" s="0" t="n">
        <v>38</v>
      </c>
      <c r="B1733" s="0" t="str">
        <f aca="false">" 5:36:40.121301"</f>
        <v> 5:36:40.121301</v>
      </c>
      <c r="C1733" s="0" t="n">
        <v>-72</v>
      </c>
    </row>
    <row r="1734" customFormat="false" ht="15" hidden="false" customHeight="false" outlineLevel="0" collapsed="false">
      <c r="A1734" s="0" t="n">
        <v>39</v>
      </c>
      <c r="B1734" s="0" t="str">
        <f aca="false">" 5:36:40.122326"</f>
        <v> 5:36:40.122326</v>
      </c>
      <c r="C1734" s="0" t="n">
        <v>-80</v>
      </c>
    </row>
    <row r="1735" customFormat="false" ht="15" hidden="false" customHeight="false" outlineLevel="0" collapsed="false">
      <c r="A1735" s="0" t="n">
        <v>37</v>
      </c>
      <c r="B1735" s="0" t="str">
        <f aca="false">" 5:36:40.471791"</f>
        <v> 5:36:40.471791</v>
      </c>
      <c r="C1735" s="0" t="n">
        <v>-75</v>
      </c>
    </row>
    <row r="1736" customFormat="false" ht="15" hidden="false" customHeight="false" outlineLevel="0" collapsed="false">
      <c r="A1736" s="0" t="n">
        <v>38</v>
      </c>
      <c r="B1736" s="0" t="str">
        <f aca="false">" 5:36:40.472818"</f>
        <v> 5:36:40.472818</v>
      </c>
      <c r="C1736" s="0" t="n">
        <v>-72</v>
      </c>
    </row>
    <row r="1737" customFormat="false" ht="15" hidden="false" customHeight="false" outlineLevel="0" collapsed="false">
      <c r="A1737" s="0" t="n">
        <v>39</v>
      </c>
      <c r="B1737" s="0" t="str">
        <f aca="false">" 5:36:40.473844"</f>
        <v> 5:36:40.473844</v>
      </c>
      <c r="C1737" s="0" t="n">
        <v>-79</v>
      </c>
    </row>
    <row r="1738" customFormat="false" ht="15" hidden="false" customHeight="false" outlineLevel="0" collapsed="false">
      <c r="A1738" s="0" t="n">
        <v>37</v>
      </c>
      <c r="B1738" s="0" t="str">
        <f aca="false">" 5:36:40.824863"</f>
        <v> 5:36:40.824863</v>
      </c>
      <c r="C1738" s="0" t="n">
        <v>-75</v>
      </c>
    </row>
    <row r="1739" customFormat="false" ht="15" hidden="false" customHeight="false" outlineLevel="0" collapsed="false">
      <c r="A1739" s="0" t="n">
        <v>38</v>
      </c>
      <c r="B1739" s="0" t="str">
        <f aca="false">" 5:36:40.825890"</f>
        <v> 5:36:40.825890</v>
      </c>
      <c r="C1739" s="0" t="n">
        <v>-72</v>
      </c>
    </row>
    <row r="1740" customFormat="false" ht="15" hidden="false" customHeight="false" outlineLevel="0" collapsed="false">
      <c r="A1740" s="0" t="n">
        <v>39</v>
      </c>
      <c r="B1740" s="0" t="str">
        <f aca="false">" 5:36:40.826916"</f>
        <v> 5:36:40.826916</v>
      </c>
      <c r="C1740" s="0" t="n">
        <v>-79</v>
      </c>
    </row>
    <row r="1741" customFormat="false" ht="15" hidden="false" customHeight="false" outlineLevel="0" collapsed="false">
      <c r="A1741" s="0" t="n">
        <v>37</v>
      </c>
      <c r="B1741" s="0" t="str">
        <f aca="false">" 5:36:41.179227"</f>
        <v> 5:36:41.179227</v>
      </c>
      <c r="C1741" s="0" t="n">
        <v>-75</v>
      </c>
    </row>
    <row r="1742" customFormat="false" ht="15" hidden="false" customHeight="false" outlineLevel="0" collapsed="false">
      <c r="A1742" s="0" t="n">
        <v>38</v>
      </c>
      <c r="B1742" s="0" t="str">
        <f aca="false">" 5:36:41.180254"</f>
        <v> 5:36:41.180254</v>
      </c>
      <c r="C1742" s="0" t="n">
        <v>-72</v>
      </c>
    </row>
    <row r="1743" customFormat="false" ht="15" hidden="false" customHeight="false" outlineLevel="0" collapsed="false">
      <c r="A1743" s="0" t="n">
        <v>39</v>
      </c>
      <c r="B1743" s="0" t="str">
        <f aca="false">" 5:36:41.181280"</f>
        <v> 5:36:41.181280</v>
      </c>
      <c r="C1743" s="0" t="n">
        <v>-80</v>
      </c>
    </row>
    <row r="1744" customFormat="false" ht="15" hidden="false" customHeight="false" outlineLevel="0" collapsed="false">
      <c r="A1744" s="0" t="n">
        <v>37</v>
      </c>
      <c r="B1744" s="0" t="str">
        <f aca="false">" 5:36:41.532796"</f>
        <v> 5:36:41.532796</v>
      </c>
      <c r="C1744" s="0" t="n">
        <v>-75</v>
      </c>
    </row>
    <row r="1745" customFormat="false" ht="15" hidden="false" customHeight="false" outlineLevel="0" collapsed="false">
      <c r="A1745" s="0" t="n">
        <v>38</v>
      </c>
      <c r="B1745" s="0" t="str">
        <f aca="false">" 5:36:41.533823"</f>
        <v> 5:36:41.533823</v>
      </c>
      <c r="C1745" s="0" t="n">
        <v>-72</v>
      </c>
    </row>
    <row r="1746" customFormat="false" ht="15" hidden="false" customHeight="false" outlineLevel="0" collapsed="false">
      <c r="A1746" s="0" t="n">
        <v>39</v>
      </c>
      <c r="B1746" s="0" t="str">
        <f aca="false">" 5:36:41.534849"</f>
        <v> 5:36:41.534849</v>
      </c>
      <c r="C1746" s="0" t="n">
        <v>-79</v>
      </c>
    </row>
    <row r="1747" customFormat="false" ht="15" hidden="false" customHeight="false" outlineLevel="0" collapsed="false">
      <c r="A1747" s="0" t="n">
        <v>37</v>
      </c>
      <c r="B1747" s="0" t="str">
        <f aca="false">" 5:36:41.885378"</f>
        <v> 5:36:41.885378</v>
      </c>
      <c r="C1747" s="0" t="n">
        <v>-76</v>
      </c>
    </row>
    <row r="1748" customFormat="false" ht="15" hidden="false" customHeight="false" outlineLevel="0" collapsed="false">
      <c r="A1748" s="0" t="n">
        <v>38</v>
      </c>
      <c r="B1748" s="0" t="str">
        <f aca="false">" 5:36:41.886406"</f>
        <v> 5:36:41.886406</v>
      </c>
      <c r="C1748" s="0" t="n">
        <v>-72</v>
      </c>
    </row>
    <row r="1749" customFormat="false" ht="15" hidden="false" customHeight="false" outlineLevel="0" collapsed="false">
      <c r="A1749" s="0" t="n">
        <v>39</v>
      </c>
      <c r="B1749" s="0" t="str">
        <f aca="false">" 5:36:41.887432"</f>
        <v> 5:36:41.887432</v>
      </c>
      <c r="C1749" s="0" t="n">
        <v>-80</v>
      </c>
    </row>
    <row r="1750" customFormat="false" ht="15" hidden="false" customHeight="false" outlineLevel="0" collapsed="false">
      <c r="A1750" s="0" t="n">
        <v>37</v>
      </c>
      <c r="B1750" s="0" t="str">
        <f aca="false">" 5:36:42.235947"</f>
        <v> 5:36:42.235947</v>
      </c>
      <c r="C1750" s="0" t="n">
        <v>-75</v>
      </c>
    </row>
    <row r="1751" customFormat="false" ht="15" hidden="false" customHeight="false" outlineLevel="0" collapsed="false">
      <c r="A1751" s="0" t="n">
        <v>38</v>
      </c>
      <c r="B1751" s="0" t="str">
        <f aca="false">" 5:36:42.236975"</f>
        <v> 5:36:42.236975</v>
      </c>
      <c r="C1751" s="0" t="n">
        <v>-72</v>
      </c>
    </row>
    <row r="1752" customFormat="false" ht="15" hidden="false" customHeight="false" outlineLevel="0" collapsed="false">
      <c r="A1752" s="0" t="n">
        <v>39</v>
      </c>
      <c r="B1752" s="0" t="str">
        <f aca="false">" 5:36:42.238001"</f>
        <v> 5:36:42.238001</v>
      </c>
      <c r="C1752" s="0" t="n">
        <v>-79</v>
      </c>
    </row>
    <row r="1753" customFormat="false" ht="15" hidden="false" customHeight="false" outlineLevel="0" collapsed="false">
      <c r="A1753" s="0" t="n">
        <v>37</v>
      </c>
      <c r="B1753" s="0" t="str">
        <f aca="false">" 5:36:42.587742"</f>
        <v> 5:36:42.587742</v>
      </c>
      <c r="C1753" s="0" t="n">
        <v>-76</v>
      </c>
    </row>
    <row r="1754" customFormat="false" ht="15" hidden="false" customHeight="false" outlineLevel="0" collapsed="false">
      <c r="A1754" s="0" t="n">
        <v>38</v>
      </c>
      <c r="B1754" s="0" t="str">
        <f aca="false">" 5:36:42.588770"</f>
        <v> 5:36:42.588770</v>
      </c>
      <c r="C1754" s="0" t="n">
        <v>-72</v>
      </c>
    </row>
    <row r="1755" customFormat="false" ht="15" hidden="false" customHeight="false" outlineLevel="0" collapsed="false">
      <c r="A1755" s="0" t="n">
        <v>39</v>
      </c>
      <c r="B1755" s="0" t="str">
        <f aca="false">" 5:36:42.589796"</f>
        <v> 5:36:42.589796</v>
      </c>
      <c r="C1755" s="0" t="n">
        <v>-80</v>
      </c>
    </row>
    <row r="1756" customFormat="false" ht="15" hidden="false" customHeight="false" outlineLevel="0" collapsed="false">
      <c r="A1756" s="0" t="n">
        <v>37</v>
      </c>
      <c r="B1756" s="0" t="str">
        <f aca="false">" 5:36:42.940067"</f>
        <v> 5:36:42.940067</v>
      </c>
      <c r="C1756" s="0" t="n">
        <v>-75</v>
      </c>
    </row>
    <row r="1757" customFormat="false" ht="15" hidden="false" customHeight="false" outlineLevel="0" collapsed="false">
      <c r="A1757" s="0" t="n">
        <v>38</v>
      </c>
      <c r="B1757" s="0" t="str">
        <f aca="false">" 5:36:42.941094"</f>
        <v> 5:36:42.941094</v>
      </c>
      <c r="C1757" s="0" t="n">
        <v>-72</v>
      </c>
    </row>
    <row r="1758" customFormat="false" ht="15" hidden="false" customHeight="false" outlineLevel="0" collapsed="false">
      <c r="A1758" s="0" t="n">
        <v>39</v>
      </c>
      <c r="B1758" s="0" t="str">
        <f aca="false">" 5:36:42.942120"</f>
        <v> 5:36:42.942120</v>
      </c>
      <c r="C1758" s="0" t="n">
        <v>-79</v>
      </c>
    </row>
    <row r="1759" customFormat="false" ht="15" hidden="false" customHeight="false" outlineLevel="0" collapsed="false">
      <c r="A1759" s="0" t="n">
        <v>37</v>
      </c>
      <c r="B1759" s="0" t="str">
        <f aca="false">" 5:36:43.297528"</f>
        <v> 5:36:43.297528</v>
      </c>
      <c r="C1759" s="0" t="n">
        <v>-75</v>
      </c>
    </row>
    <row r="1760" customFormat="false" ht="15" hidden="false" customHeight="false" outlineLevel="0" collapsed="false">
      <c r="A1760" s="0" t="n">
        <v>38</v>
      </c>
      <c r="B1760" s="0" t="str">
        <f aca="false">" 5:36:43.298555"</f>
        <v> 5:36:43.298555</v>
      </c>
      <c r="C1760" s="0" t="n">
        <v>-72</v>
      </c>
    </row>
    <row r="1761" customFormat="false" ht="15" hidden="false" customHeight="false" outlineLevel="0" collapsed="false">
      <c r="A1761" s="0" t="n">
        <v>37</v>
      </c>
      <c r="B1761" s="0" t="str">
        <f aca="false">" 5:36:43.651165"</f>
        <v> 5:36:43.651165</v>
      </c>
      <c r="C1761" s="0" t="n">
        <v>-75</v>
      </c>
    </row>
    <row r="1762" customFormat="false" ht="15" hidden="false" customHeight="false" outlineLevel="0" collapsed="false">
      <c r="A1762" s="0" t="n">
        <v>38</v>
      </c>
      <c r="B1762" s="0" t="str">
        <f aca="false">" 5:36:43.652192"</f>
        <v> 5:36:43.652192</v>
      </c>
      <c r="C1762" s="0" t="n">
        <v>-72</v>
      </c>
    </row>
    <row r="1763" customFormat="false" ht="15" hidden="false" customHeight="false" outlineLevel="0" collapsed="false">
      <c r="A1763" s="0" t="n">
        <v>38</v>
      </c>
      <c r="B1763" s="0" t="str">
        <f aca="false">" 5:36:44.006052"</f>
        <v> 5:36:44.006052</v>
      </c>
      <c r="C1763" s="0" t="n">
        <v>-72</v>
      </c>
    </row>
    <row r="1764" customFormat="false" ht="15" hidden="false" customHeight="false" outlineLevel="0" collapsed="false">
      <c r="A1764" s="0" t="n">
        <v>39</v>
      </c>
      <c r="B1764" s="0" t="str">
        <f aca="false">" 5:36:44.007078"</f>
        <v> 5:36:44.007078</v>
      </c>
      <c r="C1764" s="0" t="n">
        <v>-80</v>
      </c>
    </row>
    <row r="1765" customFormat="false" ht="15" hidden="false" customHeight="false" outlineLevel="0" collapsed="false">
      <c r="A1765" s="0" t="n">
        <v>37</v>
      </c>
      <c r="B1765" s="0" t="str">
        <f aca="false">" 5:36:44.355316"</f>
        <v> 5:36:44.355316</v>
      </c>
      <c r="C1765" s="0" t="n">
        <v>-75</v>
      </c>
    </row>
    <row r="1766" customFormat="false" ht="15" hidden="false" customHeight="false" outlineLevel="0" collapsed="false">
      <c r="A1766" s="0" t="n">
        <v>38</v>
      </c>
      <c r="B1766" s="0" t="str">
        <f aca="false">" 5:36:44.356344"</f>
        <v> 5:36:44.356344</v>
      </c>
      <c r="C1766" s="0" t="n">
        <v>-73</v>
      </c>
    </row>
    <row r="1767" customFormat="false" ht="15" hidden="false" customHeight="false" outlineLevel="0" collapsed="false">
      <c r="A1767" s="0" t="n">
        <v>37</v>
      </c>
      <c r="B1767" s="0" t="str">
        <f aca="false">" 5:36:44.711740"</f>
        <v> 5:36:44.711740</v>
      </c>
      <c r="C1767" s="0" t="n">
        <v>-75</v>
      </c>
    </row>
    <row r="1768" customFormat="false" ht="15" hidden="false" customHeight="false" outlineLevel="0" collapsed="false">
      <c r="A1768" s="0" t="n">
        <v>38</v>
      </c>
      <c r="B1768" s="0" t="str">
        <f aca="false">" 5:36:44.712767"</f>
        <v> 5:36:44.712767</v>
      </c>
      <c r="C1768" s="0" t="n">
        <v>-72</v>
      </c>
    </row>
    <row r="1769" customFormat="false" ht="15" hidden="false" customHeight="false" outlineLevel="0" collapsed="false">
      <c r="A1769" s="0" t="n">
        <v>37</v>
      </c>
      <c r="B1769" s="0" t="str">
        <f aca="false">" 5:36:45.063771"</f>
        <v> 5:36:45.063771</v>
      </c>
      <c r="C1769" s="0" t="n">
        <v>-75</v>
      </c>
    </row>
    <row r="1770" customFormat="false" ht="15" hidden="false" customHeight="false" outlineLevel="0" collapsed="false">
      <c r="A1770" s="0" t="n">
        <v>37</v>
      </c>
      <c r="B1770" s="0" t="str">
        <f aca="false">" 5:36:45.417331"</f>
        <v> 5:36:45.417331</v>
      </c>
      <c r="C1770" s="0" t="n">
        <v>-75</v>
      </c>
    </row>
    <row r="1771" customFormat="false" ht="15" hidden="false" customHeight="false" outlineLevel="0" collapsed="false">
      <c r="A1771" s="0" t="n">
        <v>38</v>
      </c>
      <c r="B1771" s="0" t="str">
        <f aca="false">" 5:36:45.418358"</f>
        <v> 5:36:45.418358</v>
      </c>
      <c r="C1771" s="0" t="n">
        <v>-72</v>
      </c>
    </row>
    <row r="1772" customFormat="false" ht="15" hidden="false" customHeight="false" outlineLevel="0" collapsed="false">
      <c r="A1772" s="0" t="n">
        <v>39</v>
      </c>
      <c r="B1772" s="0" t="str">
        <f aca="false">" 5:36:45.419384"</f>
        <v> 5:36:45.419384</v>
      </c>
      <c r="C1772" s="0" t="n">
        <v>-80</v>
      </c>
    </row>
    <row r="1773" customFormat="false" ht="15" hidden="false" customHeight="false" outlineLevel="0" collapsed="false">
      <c r="A1773" s="0" t="n">
        <v>37</v>
      </c>
      <c r="B1773" s="0" t="str">
        <f aca="false">" 5:36:45.776857"</f>
        <v> 5:36:45.776857</v>
      </c>
      <c r="C1773" s="0" t="n">
        <v>-75</v>
      </c>
    </row>
    <row r="1774" customFormat="false" ht="15" hidden="false" customHeight="false" outlineLevel="0" collapsed="false">
      <c r="A1774" s="0" t="n">
        <v>38</v>
      </c>
      <c r="B1774" s="0" t="str">
        <f aca="false">" 5:36:45.777885"</f>
        <v> 5:36:45.777885</v>
      </c>
      <c r="C1774" s="0" t="n">
        <v>-72</v>
      </c>
    </row>
    <row r="1775" customFormat="false" ht="15" hidden="false" customHeight="false" outlineLevel="0" collapsed="false">
      <c r="A1775" s="0" t="n">
        <v>39</v>
      </c>
      <c r="B1775" s="0" t="str">
        <f aca="false">" 5:36:45.778911"</f>
        <v> 5:36:45.778911</v>
      </c>
      <c r="C1775" s="0" t="n">
        <v>-80</v>
      </c>
    </row>
    <row r="1776" customFormat="false" ht="15" hidden="false" customHeight="false" outlineLevel="0" collapsed="false">
      <c r="A1776" s="0" t="n">
        <v>37</v>
      </c>
      <c r="B1776" s="0" t="str">
        <f aca="false">" 5:36:46.132981"</f>
        <v> 5:36:46.132981</v>
      </c>
      <c r="C1776" s="0" t="n">
        <v>-76</v>
      </c>
    </row>
    <row r="1777" customFormat="false" ht="15" hidden="false" customHeight="false" outlineLevel="0" collapsed="false">
      <c r="A1777" s="0" t="n">
        <v>38</v>
      </c>
      <c r="B1777" s="0" t="str">
        <f aca="false">" 5:36:46.134009"</f>
        <v> 5:36:46.134009</v>
      </c>
      <c r="C1777" s="0" t="n">
        <v>-72</v>
      </c>
    </row>
    <row r="1778" customFormat="false" ht="15" hidden="false" customHeight="false" outlineLevel="0" collapsed="false">
      <c r="A1778" s="0" t="n">
        <v>37</v>
      </c>
      <c r="B1778" s="0" t="str">
        <f aca="false">" 5:36:46.489640"</f>
        <v> 5:36:46.489640</v>
      </c>
      <c r="C1778" s="0" t="n">
        <v>-76</v>
      </c>
    </row>
    <row r="1779" customFormat="false" ht="15" hidden="false" customHeight="false" outlineLevel="0" collapsed="false">
      <c r="A1779" s="0" t="n">
        <v>38</v>
      </c>
      <c r="B1779" s="0" t="str">
        <f aca="false">" 5:36:46.490667"</f>
        <v> 5:36:46.490667</v>
      </c>
      <c r="C1779" s="0" t="n">
        <v>-71</v>
      </c>
    </row>
    <row r="1780" customFormat="false" ht="15" hidden="false" customHeight="false" outlineLevel="0" collapsed="false">
      <c r="A1780" s="0" t="n">
        <v>39</v>
      </c>
      <c r="B1780" s="0" t="str">
        <f aca="false">" 5:36:46.491693"</f>
        <v> 5:36:46.491693</v>
      </c>
      <c r="C1780" s="0" t="n">
        <v>-80</v>
      </c>
    </row>
    <row r="1781" customFormat="false" ht="15" hidden="false" customHeight="false" outlineLevel="0" collapsed="false">
      <c r="A1781" s="0" t="n">
        <v>37</v>
      </c>
      <c r="B1781" s="0" t="str">
        <f aca="false">" 5:36:47.195337"</f>
        <v> 5:36:47.195337</v>
      </c>
      <c r="C1781" s="0" t="n">
        <v>-75</v>
      </c>
    </row>
    <row r="1782" customFormat="false" ht="15" hidden="false" customHeight="false" outlineLevel="0" collapsed="false">
      <c r="A1782" s="0" t="n">
        <v>38</v>
      </c>
      <c r="B1782" s="0" t="str">
        <f aca="false">" 5:36:47.196365"</f>
        <v> 5:36:47.196365</v>
      </c>
      <c r="C1782" s="0" t="n">
        <v>-71</v>
      </c>
    </row>
    <row r="1783" customFormat="false" ht="15" hidden="false" customHeight="false" outlineLevel="0" collapsed="false">
      <c r="A1783" s="0" t="n">
        <v>38</v>
      </c>
      <c r="B1783" s="0" t="str">
        <f aca="false">" 5:36:47.196883"</f>
        <v> 5:36:47.196883</v>
      </c>
      <c r="C1783" s="0" t="n">
        <v>-50</v>
      </c>
    </row>
    <row r="1784" customFormat="false" ht="15" hidden="false" customHeight="false" outlineLevel="0" collapsed="false">
      <c r="A1784" s="0" t="n">
        <v>37</v>
      </c>
      <c r="B1784" s="0" t="str">
        <f aca="false">" 5:36:47.547107"</f>
        <v> 5:36:47.547107</v>
      </c>
      <c r="C1784" s="0" t="n">
        <v>-75</v>
      </c>
    </row>
    <row r="1785" customFormat="false" ht="15" hidden="false" customHeight="false" outlineLevel="0" collapsed="false">
      <c r="A1785" s="0" t="n">
        <v>38</v>
      </c>
      <c r="B1785" s="0" t="str">
        <f aca="false">" 5:36:47.548134"</f>
        <v> 5:36:47.548134</v>
      </c>
      <c r="C1785" s="0" t="n">
        <v>-71</v>
      </c>
    </row>
    <row r="1786" customFormat="false" ht="15" hidden="false" customHeight="false" outlineLevel="0" collapsed="false">
      <c r="A1786" s="0" t="n">
        <v>37</v>
      </c>
      <c r="B1786" s="0" t="str">
        <f aca="false">" 5:36:47.906108"</f>
        <v> 5:36:47.906108</v>
      </c>
      <c r="C1786" s="0" t="n">
        <v>-75</v>
      </c>
    </row>
    <row r="1787" customFormat="false" ht="15" hidden="false" customHeight="false" outlineLevel="0" collapsed="false">
      <c r="A1787" s="0" t="n">
        <v>38</v>
      </c>
      <c r="B1787" s="0" t="str">
        <f aca="false">" 5:36:47.907135"</f>
        <v> 5:36:47.907135</v>
      </c>
      <c r="C1787" s="0" t="n">
        <v>-72</v>
      </c>
    </row>
    <row r="1788" customFormat="false" ht="15" hidden="false" customHeight="false" outlineLevel="0" collapsed="false">
      <c r="A1788" s="0" t="n">
        <v>39</v>
      </c>
      <c r="B1788" s="0" t="str">
        <f aca="false">" 5:36:47.908161"</f>
        <v> 5:36:47.908161</v>
      </c>
      <c r="C1788" s="0" t="n">
        <v>-79</v>
      </c>
    </row>
    <row r="1789" customFormat="false" ht="15" hidden="false" customHeight="false" outlineLevel="0" collapsed="false">
      <c r="A1789" s="0" t="n">
        <v>37</v>
      </c>
      <c r="B1789" s="0" t="str">
        <f aca="false">" 5:36:48.264327"</f>
        <v> 5:36:48.264327</v>
      </c>
      <c r="C1789" s="0" t="n">
        <v>-75</v>
      </c>
    </row>
    <row r="1790" customFormat="false" ht="15" hidden="false" customHeight="false" outlineLevel="0" collapsed="false">
      <c r="A1790" s="0" t="n">
        <v>38</v>
      </c>
      <c r="B1790" s="0" t="str">
        <f aca="false">" 5:36:48.265355"</f>
        <v> 5:36:48.265355</v>
      </c>
      <c r="C1790" s="0" t="n">
        <v>-72</v>
      </c>
    </row>
    <row r="1791" customFormat="false" ht="15" hidden="false" customHeight="false" outlineLevel="0" collapsed="false">
      <c r="A1791" s="0" t="n">
        <v>39</v>
      </c>
      <c r="B1791" s="0" t="str">
        <f aca="false">" 5:36:48.266381"</f>
        <v> 5:36:48.266381</v>
      </c>
      <c r="C1791" s="0" t="n">
        <v>-80</v>
      </c>
    </row>
    <row r="1792" customFormat="false" ht="15" hidden="false" customHeight="false" outlineLevel="0" collapsed="false">
      <c r="A1792" s="0" t="n">
        <v>37</v>
      </c>
      <c r="B1792" s="0" t="str">
        <f aca="false">" 5:36:48.615123"</f>
        <v> 5:36:48.615123</v>
      </c>
      <c r="C1792" s="0" t="n">
        <v>-75</v>
      </c>
    </row>
    <row r="1793" customFormat="false" ht="15" hidden="false" customHeight="false" outlineLevel="0" collapsed="false">
      <c r="A1793" s="0" t="n">
        <v>38</v>
      </c>
      <c r="B1793" s="0" t="str">
        <f aca="false">" 5:36:48.616150"</f>
        <v> 5:36:48.616150</v>
      </c>
      <c r="C1793" s="0" t="n">
        <v>-72</v>
      </c>
    </row>
    <row r="1794" customFormat="false" ht="15" hidden="false" customHeight="false" outlineLevel="0" collapsed="false">
      <c r="A1794" s="0" t="n">
        <v>37</v>
      </c>
      <c r="B1794" s="0" t="str">
        <f aca="false">" 5:36:48.967918"</f>
        <v> 5:36:48.967918</v>
      </c>
      <c r="C1794" s="0" t="n">
        <v>-75</v>
      </c>
    </row>
    <row r="1795" customFormat="false" ht="15" hidden="false" customHeight="false" outlineLevel="0" collapsed="false">
      <c r="A1795" s="0" t="n">
        <v>38</v>
      </c>
      <c r="B1795" s="0" t="str">
        <f aca="false">" 5:36:48.968945"</f>
        <v> 5:36:48.968945</v>
      </c>
      <c r="C1795" s="0" t="n">
        <v>-72</v>
      </c>
    </row>
    <row r="1796" customFormat="false" ht="15" hidden="false" customHeight="false" outlineLevel="0" collapsed="false">
      <c r="A1796" s="0" t="n">
        <v>37</v>
      </c>
      <c r="B1796" s="0" t="str">
        <f aca="false">" 5:36:49.327930"</f>
        <v> 5:36:49.327930</v>
      </c>
      <c r="C1796" s="0" t="n">
        <v>-76</v>
      </c>
    </row>
    <row r="1797" customFormat="false" ht="15" hidden="false" customHeight="false" outlineLevel="0" collapsed="false">
      <c r="A1797" s="0" t="n">
        <v>38</v>
      </c>
      <c r="B1797" s="0" t="str">
        <f aca="false">" 5:36:49.328958"</f>
        <v> 5:36:49.328958</v>
      </c>
      <c r="C1797" s="0" t="n">
        <v>-72</v>
      </c>
    </row>
    <row r="1798" customFormat="false" ht="15" hidden="false" customHeight="false" outlineLevel="0" collapsed="false">
      <c r="A1798" s="0" t="n">
        <v>39</v>
      </c>
      <c r="B1798" s="0" t="str">
        <f aca="false">" 5:36:49.329984"</f>
        <v> 5:36:49.329984</v>
      </c>
      <c r="C1798" s="0" t="n">
        <v>-79</v>
      </c>
    </row>
    <row r="1799" customFormat="false" ht="15" hidden="false" customHeight="false" outlineLevel="0" collapsed="false">
      <c r="A1799" s="0" t="n">
        <v>37</v>
      </c>
      <c r="B1799" s="0" t="str">
        <f aca="false">" 5:36:49.678398"</f>
        <v> 5:36:49.678398</v>
      </c>
      <c r="C1799" s="0" t="n">
        <v>-75</v>
      </c>
    </row>
    <row r="1800" customFormat="false" ht="15" hidden="false" customHeight="false" outlineLevel="0" collapsed="false">
      <c r="A1800" s="0" t="n">
        <v>37</v>
      </c>
      <c r="B1800" s="0" t="str">
        <f aca="false">" 5:36:50.037897"</f>
        <v> 5:36:50.037897</v>
      </c>
      <c r="C1800" s="0" t="n">
        <v>-75</v>
      </c>
    </row>
    <row r="1801" customFormat="false" ht="15" hidden="false" customHeight="false" outlineLevel="0" collapsed="false">
      <c r="A1801" s="0" t="n">
        <v>37</v>
      </c>
      <c r="B1801" s="0" t="str">
        <f aca="false">" 5:36:50.397602"</f>
        <v> 5:36:50.397602</v>
      </c>
      <c r="C1801" s="0" t="n">
        <v>-75</v>
      </c>
    </row>
    <row r="1802" customFormat="false" ht="15" hidden="false" customHeight="false" outlineLevel="0" collapsed="false">
      <c r="A1802" s="0" t="n">
        <v>38</v>
      </c>
      <c r="B1802" s="0" t="str">
        <f aca="false">" 5:36:50.398630"</f>
        <v> 5:36:50.398630</v>
      </c>
      <c r="C1802" s="0" t="n">
        <v>-72</v>
      </c>
    </row>
    <row r="1803" customFormat="false" ht="15" hidden="false" customHeight="false" outlineLevel="0" collapsed="false">
      <c r="A1803" s="0" t="n">
        <v>38</v>
      </c>
      <c r="B1803" s="0" t="str">
        <f aca="false">" 5:36:50.399149"</f>
        <v> 5:36:50.399149</v>
      </c>
      <c r="C1803" s="0" t="n">
        <v>-27</v>
      </c>
    </row>
    <row r="1804" customFormat="false" ht="15" hidden="false" customHeight="false" outlineLevel="0" collapsed="false">
      <c r="A1804" s="0" t="n">
        <v>38</v>
      </c>
      <c r="B1804" s="0" t="str">
        <f aca="false">" 5:36:50.399475"</f>
        <v> 5:36:50.399475</v>
      </c>
      <c r="C1804" s="0" t="n">
        <v>-72</v>
      </c>
    </row>
    <row r="1805" customFormat="false" ht="15" hidden="false" customHeight="false" outlineLevel="0" collapsed="false">
      <c r="A1805" s="0" t="n">
        <v>39</v>
      </c>
      <c r="B1805" s="0" t="str">
        <f aca="false">" 5:36:50.400250"</f>
        <v> 5:36:50.400250</v>
      </c>
      <c r="C1805" s="0" t="n">
        <v>-79</v>
      </c>
    </row>
    <row r="1806" customFormat="false" ht="15" hidden="false" customHeight="false" outlineLevel="0" collapsed="false">
      <c r="A1806" s="0" t="n">
        <v>37</v>
      </c>
      <c r="B1806" s="0" t="str">
        <f aca="false">" 5:36:50.748080"</f>
        <v> 5:36:50.748080</v>
      </c>
      <c r="C1806" s="0" t="n">
        <v>-76</v>
      </c>
    </row>
    <row r="1807" customFormat="false" ht="15" hidden="false" customHeight="false" outlineLevel="0" collapsed="false">
      <c r="A1807" s="0" t="n">
        <v>38</v>
      </c>
      <c r="B1807" s="0" t="str">
        <f aca="false">" 5:36:50.749107"</f>
        <v> 5:36:50.749107</v>
      </c>
      <c r="C1807" s="0" t="n">
        <v>-72</v>
      </c>
    </row>
    <row r="1808" customFormat="false" ht="15" hidden="false" customHeight="false" outlineLevel="0" collapsed="false">
      <c r="A1808" s="0" t="n">
        <v>39</v>
      </c>
      <c r="B1808" s="0" t="str">
        <f aca="false">" 5:36:50.750133"</f>
        <v> 5:36:50.750133</v>
      </c>
      <c r="C1808" s="0" t="n">
        <v>-81</v>
      </c>
    </row>
    <row r="1809" customFormat="false" ht="15" hidden="false" customHeight="false" outlineLevel="0" collapsed="false">
      <c r="A1809" s="0" t="n">
        <v>37</v>
      </c>
      <c r="B1809" s="0" t="str">
        <f aca="false">" 5:36:51.102369"</f>
        <v> 5:36:51.102369</v>
      </c>
      <c r="C1809" s="0" t="n">
        <v>-75</v>
      </c>
    </row>
    <row r="1810" customFormat="false" ht="15" hidden="false" customHeight="false" outlineLevel="0" collapsed="false">
      <c r="A1810" s="0" t="n">
        <v>38</v>
      </c>
      <c r="B1810" s="0" t="str">
        <f aca="false">" 5:36:51.103396"</f>
        <v> 5:36:51.103396</v>
      </c>
      <c r="C1810" s="0" t="n">
        <v>-70</v>
      </c>
    </row>
    <row r="1811" customFormat="false" ht="15" hidden="false" customHeight="false" outlineLevel="0" collapsed="false">
      <c r="A1811" s="0" t="n">
        <v>39</v>
      </c>
      <c r="B1811" s="0" t="str">
        <f aca="false">" 5:36:51.461328"</f>
        <v> 5:36:51.461328</v>
      </c>
      <c r="C1811" s="0" t="n">
        <v>-79</v>
      </c>
    </row>
    <row r="1812" customFormat="false" ht="15" hidden="false" customHeight="false" outlineLevel="0" collapsed="false">
      <c r="A1812" s="0" t="n">
        <v>37</v>
      </c>
      <c r="B1812" s="0" t="str">
        <f aca="false">" 5:36:51.818007"</f>
        <v> 5:36:51.818007</v>
      </c>
      <c r="C1812" s="0" t="n">
        <v>-76</v>
      </c>
    </row>
    <row r="1813" customFormat="false" ht="15" hidden="false" customHeight="false" outlineLevel="0" collapsed="false">
      <c r="A1813" s="0" t="n">
        <v>38</v>
      </c>
      <c r="B1813" s="0" t="str">
        <f aca="false">" 5:36:51.819035"</f>
        <v> 5:36:51.819035</v>
      </c>
      <c r="C1813" s="0" t="n">
        <v>-72</v>
      </c>
    </row>
    <row r="1814" customFormat="false" ht="15" hidden="false" customHeight="false" outlineLevel="0" collapsed="false">
      <c r="A1814" s="0" t="n">
        <v>39</v>
      </c>
      <c r="B1814" s="0" t="str">
        <f aca="false">" 5:36:51.820061"</f>
        <v> 5:36:51.820061</v>
      </c>
      <c r="C1814" s="0" t="n">
        <v>-79</v>
      </c>
    </row>
    <row r="1815" customFormat="false" ht="15" hidden="false" customHeight="false" outlineLevel="0" collapsed="false">
      <c r="A1815" s="0" t="n">
        <v>37</v>
      </c>
      <c r="B1815" s="0" t="str">
        <f aca="false">" 5:36:52.171796"</f>
        <v> 5:36:52.171796</v>
      </c>
      <c r="C1815" s="0" t="n">
        <v>-75</v>
      </c>
    </row>
    <row r="1816" customFormat="false" ht="15" hidden="false" customHeight="false" outlineLevel="0" collapsed="false">
      <c r="A1816" s="0" t="n">
        <v>38</v>
      </c>
      <c r="B1816" s="0" t="str">
        <f aca="false">" 5:36:52.172824"</f>
        <v> 5:36:52.172824</v>
      </c>
      <c r="C1816" s="0" t="n">
        <v>-72</v>
      </c>
    </row>
    <row r="1817" customFormat="false" ht="15" hidden="false" customHeight="false" outlineLevel="0" collapsed="false">
      <c r="A1817" s="0" t="n">
        <v>39</v>
      </c>
      <c r="B1817" s="0" t="str">
        <f aca="false">" 5:36:52.173849"</f>
        <v> 5:36:52.173849</v>
      </c>
      <c r="C1817" s="0" t="n">
        <v>-80</v>
      </c>
    </row>
    <row r="1818" customFormat="false" ht="15" hidden="false" customHeight="false" outlineLevel="0" collapsed="false">
      <c r="A1818" s="0" t="n">
        <v>37</v>
      </c>
      <c r="B1818" s="0" t="str">
        <f aca="false">" 5:36:52.530193"</f>
        <v> 5:36:52.530193</v>
      </c>
      <c r="C1818" s="0" t="n">
        <v>-75</v>
      </c>
    </row>
    <row r="1819" customFormat="false" ht="15" hidden="false" customHeight="false" outlineLevel="0" collapsed="false">
      <c r="A1819" s="0" t="n">
        <v>38</v>
      </c>
      <c r="B1819" s="0" t="str">
        <f aca="false">" 5:36:52.531220"</f>
        <v> 5:36:52.531220</v>
      </c>
      <c r="C1819" s="0" t="n">
        <v>-72</v>
      </c>
    </row>
    <row r="1820" customFormat="false" ht="15" hidden="false" customHeight="false" outlineLevel="0" collapsed="false">
      <c r="A1820" s="0" t="n">
        <v>39</v>
      </c>
      <c r="B1820" s="0" t="str">
        <f aca="false">" 5:36:52.532246"</f>
        <v> 5:36:52.532246</v>
      </c>
      <c r="C1820" s="0" t="n">
        <v>-80</v>
      </c>
    </row>
    <row r="1821" customFormat="false" ht="15" hidden="false" customHeight="false" outlineLevel="0" collapsed="false">
      <c r="A1821" s="0" t="n">
        <v>37</v>
      </c>
      <c r="B1821" s="0" t="str">
        <f aca="false">" 5:36:52.887561"</f>
        <v> 5:36:52.887561</v>
      </c>
      <c r="C1821" s="0" t="n">
        <v>-76</v>
      </c>
    </row>
    <row r="1822" customFormat="false" ht="15" hidden="false" customHeight="false" outlineLevel="0" collapsed="false">
      <c r="A1822" s="0" t="n">
        <v>38</v>
      </c>
      <c r="B1822" s="0" t="str">
        <f aca="false">" 5:36:52.888588"</f>
        <v> 5:36:52.888588</v>
      </c>
      <c r="C1822" s="0" t="n">
        <v>-72</v>
      </c>
    </row>
    <row r="1823" customFormat="false" ht="15" hidden="false" customHeight="false" outlineLevel="0" collapsed="false">
      <c r="A1823" s="0" t="n">
        <v>39</v>
      </c>
      <c r="B1823" s="0" t="str">
        <f aca="false">" 5:36:52.889614"</f>
        <v> 5:36:52.889614</v>
      </c>
      <c r="C1823" s="0" t="n">
        <v>-79</v>
      </c>
    </row>
    <row r="1824" customFormat="false" ht="15" hidden="false" customHeight="false" outlineLevel="0" collapsed="false">
      <c r="A1824" s="0" t="n">
        <v>38</v>
      </c>
      <c r="B1824" s="0" t="str">
        <f aca="false">" 5:36:53.245232"</f>
        <v> 5:36:53.245232</v>
      </c>
      <c r="C1824" s="0" t="n">
        <v>-72</v>
      </c>
    </row>
    <row r="1825" customFormat="false" ht="15" hidden="false" customHeight="false" outlineLevel="0" collapsed="false">
      <c r="A1825" s="0" t="n">
        <v>39</v>
      </c>
      <c r="B1825" s="0" t="str">
        <f aca="false">" 5:36:53.246258"</f>
        <v> 5:36:53.246258</v>
      </c>
      <c r="C1825" s="0" t="n">
        <v>-79</v>
      </c>
    </row>
    <row r="1826" customFormat="false" ht="15" hidden="false" customHeight="false" outlineLevel="0" collapsed="false">
      <c r="A1826" s="0" t="n">
        <v>37</v>
      </c>
      <c r="B1826" s="0" t="str">
        <f aca="false">" 5:36:53.598525"</f>
        <v> 5:36:53.598525</v>
      </c>
      <c r="C1826" s="0" t="n">
        <v>-75</v>
      </c>
    </row>
    <row r="1827" customFormat="false" ht="15" hidden="false" customHeight="false" outlineLevel="0" collapsed="false">
      <c r="A1827" s="0" t="n">
        <v>38</v>
      </c>
      <c r="B1827" s="0" t="str">
        <f aca="false">" 5:36:53.599553"</f>
        <v> 5:36:53.599553</v>
      </c>
      <c r="C1827" s="0" t="n">
        <v>-72</v>
      </c>
    </row>
    <row r="1828" customFormat="false" ht="15" hidden="false" customHeight="false" outlineLevel="0" collapsed="false">
      <c r="A1828" s="0" t="n">
        <v>39</v>
      </c>
      <c r="B1828" s="0" t="str">
        <f aca="false">" 5:36:53.600579"</f>
        <v> 5:36:53.600579</v>
      </c>
      <c r="C1828" s="0" t="n">
        <v>-80</v>
      </c>
    </row>
    <row r="1829" customFormat="false" ht="15" hidden="false" customHeight="false" outlineLevel="0" collapsed="false">
      <c r="A1829" s="0" t="n">
        <v>37</v>
      </c>
      <c r="B1829" s="0" t="str">
        <f aca="false">" 5:36:53.950571"</f>
        <v> 5:36:53.950571</v>
      </c>
      <c r="C1829" s="0" t="n">
        <v>-75</v>
      </c>
    </row>
    <row r="1830" customFormat="false" ht="15" hidden="false" customHeight="false" outlineLevel="0" collapsed="false">
      <c r="A1830" s="0" t="n">
        <v>38</v>
      </c>
      <c r="B1830" s="0" t="str">
        <f aca="false">" 5:36:53.951598"</f>
        <v> 5:36:53.951598</v>
      </c>
      <c r="C1830" s="0" t="n">
        <v>-72</v>
      </c>
    </row>
    <row r="1831" customFormat="false" ht="15" hidden="false" customHeight="false" outlineLevel="0" collapsed="false">
      <c r="A1831" s="0" t="n">
        <v>39</v>
      </c>
      <c r="B1831" s="0" t="str">
        <f aca="false">" 5:36:53.952624"</f>
        <v> 5:36:53.952624</v>
      </c>
      <c r="C1831" s="0" t="n">
        <v>-79</v>
      </c>
    </row>
    <row r="1832" customFormat="false" ht="15" hidden="false" customHeight="false" outlineLevel="0" collapsed="false">
      <c r="A1832" s="0" t="n">
        <v>37</v>
      </c>
      <c r="B1832" s="0" t="str">
        <f aca="false">" 5:36:54.305407"</f>
        <v> 5:36:54.305407</v>
      </c>
      <c r="C1832" s="0" t="n">
        <v>-75</v>
      </c>
    </row>
    <row r="1833" customFormat="false" ht="15" hidden="false" customHeight="false" outlineLevel="0" collapsed="false">
      <c r="A1833" s="0" t="n">
        <v>38</v>
      </c>
      <c r="B1833" s="0" t="str">
        <f aca="false">" 5:36:54.656910"</f>
        <v> 5:36:54.656910</v>
      </c>
      <c r="C1833" s="0" t="n">
        <v>-72</v>
      </c>
    </row>
    <row r="1834" customFormat="false" ht="15" hidden="false" customHeight="false" outlineLevel="0" collapsed="false">
      <c r="A1834" s="0" t="n">
        <v>39</v>
      </c>
      <c r="B1834" s="0" t="str">
        <f aca="false">" 5:36:54.657936"</f>
        <v> 5:36:54.657936</v>
      </c>
      <c r="C1834" s="0" t="n">
        <v>-79</v>
      </c>
    </row>
    <row r="1835" customFormat="false" ht="15" hidden="false" customHeight="false" outlineLevel="0" collapsed="false">
      <c r="A1835" s="0" t="n">
        <v>37</v>
      </c>
      <c r="B1835" s="0" t="str">
        <f aca="false">" 5:36:55.015315"</f>
        <v> 5:36:55.015315</v>
      </c>
      <c r="C1835" s="0" t="n">
        <v>-75</v>
      </c>
    </row>
    <row r="1836" customFormat="false" ht="15" hidden="false" customHeight="false" outlineLevel="0" collapsed="false">
      <c r="A1836" s="0" t="n">
        <v>38</v>
      </c>
      <c r="B1836" s="0" t="str">
        <f aca="false">" 5:36:55.016343"</f>
        <v> 5:36:55.016343</v>
      </c>
      <c r="C1836" s="0" t="n">
        <v>-72</v>
      </c>
    </row>
    <row r="1837" customFormat="false" ht="15" hidden="false" customHeight="false" outlineLevel="0" collapsed="false">
      <c r="A1837" s="0" t="n">
        <v>39</v>
      </c>
      <c r="B1837" s="0" t="str">
        <f aca="false">" 5:36:55.017369"</f>
        <v> 5:36:55.017369</v>
      </c>
      <c r="C1837" s="0" t="n">
        <v>-80</v>
      </c>
    </row>
    <row r="1838" customFormat="false" ht="15" hidden="false" customHeight="false" outlineLevel="0" collapsed="false">
      <c r="A1838" s="0" t="n">
        <v>37</v>
      </c>
      <c r="B1838" s="0" t="str">
        <f aca="false">" 5:36:55.367099"</f>
        <v> 5:36:55.367099</v>
      </c>
      <c r="C1838" s="0" t="n">
        <v>-76</v>
      </c>
    </row>
    <row r="1839" customFormat="false" ht="15" hidden="false" customHeight="false" outlineLevel="0" collapsed="false">
      <c r="A1839" s="0" t="n">
        <v>38</v>
      </c>
      <c r="B1839" s="0" t="str">
        <f aca="false">" 5:36:55.368127"</f>
        <v> 5:36:55.368127</v>
      </c>
      <c r="C1839" s="0" t="n">
        <v>-72</v>
      </c>
    </row>
    <row r="1840" customFormat="false" ht="15" hidden="false" customHeight="false" outlineLevel="0" collapsed="false">
      <c r="A1840" s="0" t="n">
        <v>39</v>
      </c>
      <c r="B1840" s="0" t="str">
        <f aca="false">" 5:36:55.369153"</f>
        <v> 5:36:55.369153</v>
      </c>
      <c r="C1840" s="0" t="n">
        <v>-79</v>
      </c>
    </row>
    <row r="1841" customFormat="false" ht="15" hidden="false" customHeight="false" outlineLevel="0" collapsed="false">
      <c r="A1841" s="0" t="n">
        <v>37</v>
      </c>
      <c r="B1841" s="0" t="str">
        <f aca="false">" 5:36:55.724280"</f>
        <v> 5:36:55.724280</v>
      </c>
      <c r="C1841" s="0" t="n">
        <v>-76</v>
      </c>
    </row>
    <row r="1842" customFormat="false" ht="15" hidden="false" customHeight="false" outlineLevel="0" collapsed="false">
      <c r="A1842" s="0" t="n">
        <v>38</v>
      </c>
      <c r="B1842" s="0" t="str">
        <f aca="false">" 5:36:55.725308"</f>
        <v> 5:36:55.725308</v>
      </c>
      <c r="C1842" s="0" t="n">
        <v>-72</v>
      </c>
    </row>
    <row r="1843" customFormat="false" ht="15" hidden="false" customHeight="false" outlineLevel="0" collapsed="false">
      <c r="A1843" s="0" t="n">
        <v>39</v>
      </c>
      <c r="B1843" s="0" t="str">
        <f aca="false">" 5:36:55.726334"</f>
        <v> 5:36:55.726334</v>
      </c>
      <c r="C1843" s="0" t="n">
        <v>-80</v>
      </c>
    </row>
    <row r="1844" customFormat="false" ht="15" hidden="false" customHeight="false" outlineLevel="0" collapsed="false">
      <c r="A1844" s="0" t="n">
        <v>39</v>
      </c>
      <c r="B1844" s="0" t="str">
        <f aca="false">" 5:36:56.076593"</f>
        <v> 5:36:56.076593</v>
      </c>
      <c r="C1844" s="0" t="n">
        <v>-77</v>
      </c>
    </row>
    <row r="1845" customFormat="false" ht="15" hidden="false" customHeight="false" outlineLevel="0" collapsed="false">
      <c r="A1845" s="0" t="n">
        <v>37</v>
      </c>
      <c r="B1845" s="0" t="str">
        <f aca="false">" 5:36:56.427361"</f>
        <v> 5:36:56.427361</v>
      </c>
      <c r="C1845" s="0" t="n">
        <v>-75</v>
      </c>
    </row>
    <row r="1846" customFormat="false" ht="15" hidden="false" customHeight="false" outlineLevel="0" collapsed="false">
      <c r="A1846" s="0" t="n">
        <v>37</v>
      </c>
      <c r="B1846" s="0" t="str">
        <f aca="false">" 5:36:56.778335"</f>
        <v> 5:36:56.778335</v>
      </c>
      <c r="C1846" s="0" t="n">
        <v>-75</v>
      </c>
    </row>
    <row r="1847" customFormat="false" ht="15" hidden="false" customHeight="false" outlineLevel="0" collapsed="false">
      <c r="A1847" s="0" t="n">
        <v>38</v>
      </c>
      <c r="B1847" s="0" t="str">
        <f aca="false">" 5:36:56.779362"</f>
        <v> 5:36:56.779362</v>
      </c>
      <c r="C1847" s="0" t="n">
        <v>-72</v>
      </c>
    </row>
    <row r="1848" customFormat="false" ht="15" hidden="false" customHeight="false" outlineLevel="0" collapsed="false">
      <c r="A1848" s="0" t="n">
        <v>39</v>
      </c>
      <c r="B1848" s="0" t="str">
        <f aca="false">" 5:36:56.780388"</f>
        <v> 5:36:56.780388</v>
      </c>
      <c r="C1848" s="0" t="n">
        <v>-79</v>
      </c>
    </row>
    <row r="1849" customFormat="false" ht="15" hidden="false" customHeight="false" outlineLevel="0" collapsed="false">
      <c r="A1849" s="0" t="n">
        <v>38</v>
      </c>
      <c r="B1849" s="0" t="str">
        <f aca="false">" 5:36:57.131171"</f>
        <v> 5:36:57.131171</v>
      </c>
      <c r="C1849" s="0" t="n">
        <v>-72</v>
      </c>
    </row>
    <row r="1850" customFormat="false" ht="15" hidden="false" customHeight="false" outlineLevel="0" collapsed="false">
      <c r="A1850" s="0" t="n">
        <v>39</v>
      </c>
      <c r="B1850" s="0" t="str">
        <f aca="false">" 5:36:57.132197"</f>
        <v> 5:36:57.132197</v>
      </c>
      <c r="C1850" s="0" t="n">
        <v>-79</v>
      </c>
    </row>
    <row r="1851" customFormat="false" ht="15" hidden="false" customHeight="false" outlineLevel="0" collapsed="false">
      <c r="A1851" s="0" t="n">
        <v>37</v>
      </c>
      <c r="B1851" s="0" t="str">
        <f aca="false">" 5:36:57.486778"</f>
        <v> 5:36:57.486778</v>
      </c>
      <c r="C1851" s="0" t="n">
        <v>-75</v>
      </c>
    </row>
    <row r="1852" customFormat="false" ht="15" hidden="false" customHeight="false" outlineLevel="0" collapsed="false">
      <c r="A1852" s="0" t="n">
        <v>38</v>
      </c>
      <c r="B1852" s="0" t="str">
        <f aca="false">" 5:36:57.487803"</f>
        <v> 5:36:57.487803</v>
      </c>
      <c r="C1852" s="0" t="n">
        <v>-72</v>
      </c>
    </row>
    <row r="1853" customFormat="false" ht="15" hidden="false" customHeight="false" outlineLevel="0" collapsed="false">
      <c r="A1853" s="0" t="n">
        <v>39</v>
      </c>
      <c r="B1853" s="0" t="str">
        <f aca="false">" 5:36:57.488828"</f>
        <v> 5:36:57.488828</v>
      </c>
      <c r="C1853" s="0" t="n">
        <v>-80</v>
      </c>
    </row>
    <row r="1854" customFormat="false" ht="15" hidden="false" customHeight="false" outlineLevel="0" collapsed="false">
      <c r="A1854" s="0" t="n">
        <v>37</v>
      </c>
      <c r="B1854" s="0" t="str">
        <f aca="false">" 5:36:57.844240"</f>
        <v> 5:36:57.844240</v>
      </c>
      <c r="C1854" s="0" t="n">
        <v>-76</v>
      </c>
    </row>
    <row r="1855" customFormat="false" ht="15" hidden="false" customHeight="false" outlineLevel="0" collapsed="false">
      <c r="A1855" s="0" t="n">
        <v>38</v>
      </c>
      <c r="B1855" s="0" t="str">
        <f aca="false">" 5:36:57.845268"</f>
        <v> 5:36:57.845268</v>
      </c>
      <c r="C1855" s="0" t="n">
        <v>-72</v>
      </c>
    </row>
    <row r="1856" customFormat="false" ht="15" hidden="false" customHeight="false" outlineLevel="0" collapsed="false">
      <c r="A1856" s="0" t="n">
        <v>39</v>
      </c>
      <c r="B1856" s="0" t="str">
        <f aca="false">" 5:36:57.846294"</f>
        <v> 5:36:57.846294</v>
      </c>
      <c r="C1856" s="0" t="n">
        <v>-79</v>
      </c>
    </row>
    <row r="1857" customFormat="false" ht="15" hidden="false" customHeight="false" outlineLevel="0" collapsed="false">
      <c r="A1857" s="0" t="n">
        <v>38</v>
      </c>
      <c r="B1857" s="0" t="str">
        <f aca="false">" 5:36:58.204711"</f>
        <v> 5:36:58.204711</v>
      </c>
      <c r="C1857" s="0" t="n">
        <v>-72</v>
      </c>
    </row>
    <row r="1858" customFormat="false" ht="15" hidden="false" customHeight="false" outlineLevel="0" collapsed="false">
      <c r="A1858" s="0" t="n">
        <v>38</v>
      </c>
      <c r="B1858" s="0" t="str">
        <f aca="false">" 5:36:58.557546"</f>
        <v> 5:36:58.557546</v>
      </c>
      <c r="C1858" s="0" t="n">
        <v>-73</v>
      </c>
    </row>
    <row r="1859" customFormat="false" ht="15" hidden="false" customHeight="false" outlineLevel="0" collapsed="false">
      <c r="A1859" s="0" t="n">
        <v>39</v>
      </c>
      <c r="B1859" s="0" t="str">
        <f aca="false">" 5:36:58.558572"</f>
        <v> 5:36:58.558572</v>
      </c>
      <c r="C1859" s="0" t="n">
        <v>-80</v>
      </c>
    </row>
    <row r="1860" customFormat="false" ht="15" hidden="false" customHeight="false" outlineLevel="0" collapsed="false">
      <c r="A1860" s="0" t="n">
        <v>37</v>
      </c>
      <c r="B1860" s="0" t="str">
        <f aca="false">" 5:36:59.270802"</f>
        <v> 5:36:59.270802</v>
      </c>
      <c r="C1860" s="0" t="n">
        <v>-75</v>
      </c>
    </row>
    <row r="1861" customFormat="false" ht="15" hidden="false" customHeight="false" outlineLevel="0" collapsed="false">
      <c r="A1861" s="0" t="n">
        <v>38</v>
      </c>
      <c r="B1861" s="0" t="str">
        <f aca="false">" 5:36:59.271829"</f>
        <v> 5:36:59.271829</v>
      </c>
      <c r="C1861" s="0" t="n">
        <v>-71</v>
      </c>
    </row>
    <row r="1862" customFormat="false" ht="15" hidden="false" customHeight="false" outlineLevel="0" collapsed="false">
      <c r="A1862" s="0" t="n">
        <v>38</v>
      </c>
      <c r="B1862" s="0" t="str">
        <f aca="false">" 5:36:59.622287"</f>
        <v> 5:36:59.622287</v>
      </c>
      <c r="C1862" s="0" t="n">
        <v>-72</v>
      </c>
    </row>
    <row r="1863" customFormat="false" ht="15" hidden="false" customHeight="false" outlineLevel="0" collapsed="false">
      <c r="A1863" s="0" t="n">
        <v>39</v>
      </c>
      <c r="B1863" s="0" t="str">
        <f aca="false">" 5:36:59.623313"</f>
        <v> 5:36:59.623313</v>
      </c>
      <c r="C1863" s="0" t="n">
        <v>-79</v>
      </c>
    </row>
    <row r="1864" customFormat="false" ht="15" hidden="false" customHeight="false" outlineLevel="0" collapsed="false">
      <c r="A1864" s="0" t="n">
        <v>37</v>
      </c>
      <c r="B1864" s="0" t="str">
        <f aca="false">" 5:36:59.978664"</f>
        <v> 5:36:59.978664</v>
      </c>
      <c r="C1864" s="0" t="n">
        <v>-75</v>
      </c>
    </row>
    <row r="1865" customFormat="false" ht="15" hidden="false" customHeight="false" outlineLevel="0" collapsed="false">
      <c r="A1865" s="0" t="n">
        <v>38</v>
      </c>
      <c r="B1865" s="0" t="str">
        <f aca="false">" 5:36:59.979692"</f>
        <v> 5:36:59.979692</v>
      </c>
      <c r="C1865" s="0" t="n">
        <v>-72</v>
      </c>
    </row>
    <row r="1866" customFormat="false" ht="15" hidden="false" customHeight="false" outlineLevel="0" collapsed="false">
      <c r="A1866" s="0" t="n">
        <v>39</v>
      </c>
      <c r="B1866" s="0" t="str">
        <f aca="false">" 5:36:59.980718"</f>
        <v> 5:36:59.980718</v>
      </c>
      <c r="C1866" s="0" t="n">
        <v>-80</v>
      </c>
    </row>
    <row r="1867" customFormat="false" ht="15" hidden="false" customHeight="false" outlineLevel="0" collapsed="false">
      <c r="A1867" s="0" t="n">
        <v>37</v>
      </c>
      <c r="B1867" s="0" t="str">
        <f aca="false">" 5:37:00.333285"</f>
        <v> 5:37:00.333285</v>
      </c>
      <c r="C1867" s="0" t="n">
        <v>-76</v>
      </c>
    </row>
    <row r="1868" customFormat="false" ht="15" hidden="false" customHeight="false" outlineLevel="0" collapsed="false">
      <c r="A1868" s="0" t="n">
        <v>38</v>
      </c>
      <c r="B1868" s="0" t="str">
        <f aca="false">" 5:37:00.334312"</f>
        <v> 5:37:00.334312</v>
      </c>
      <c r="C1868" s="0" t="n">
        <v>-72</v>
      </c>
    </row>
    <row r="1869" customFormat="false" ht="15" hidden="false" customHeight="false" outlineLevel="0" collapsed="false">
      <c r="A1869" s="0" t="n">
        <v>39</v>
      </c>
      <c r="B1869" s="0" t="str">
        <f aca="false">" 5:37:00.335338"</f>
        <v> 5:37:00.335338</v>
      </c>
      <c r="C1869" s="0" t="n">
        <v>-80</v>
      </c>
    </row>
    <row r="1870" customFormat="false" ht="15" hidden="false" customHeight="false" outlineLevel="0" collapsed="false">
      <c r="A1870" s="0" t="n">
        <v>37</v>
      </c>
      <c r="B1870" s="0" t="str">
        <f aca="false">" 5:37:00.687607"</f>
        <v> 5:37:00.687607</v>
      </c>
      <c r="C1870" s="0" t="n">
        <v>-76</v>
      </c>
    </row>
    <row r="1871" customFormat="false" ht="15" hidden="false" customHeight="false" outlineLevel="0" collapsed="false">
      <c r="A1871" s="0" t="n">
        <v>38</v>
      </c>
      <c r="B1871" s="0" t="str">
        <f aca="false">" 5:37:00.688634"</f>
        <v> 5:37:00.688634</v>
      </c>
      <c r="C1871" s="0" t="n">
        <v>-72</v>
      </c>
    </row>
    <row r="1872" customFormat="false" ht="15" hidden="false" customHeight="false" outlineLevel="0" collapsed="false">
      <c r="A1872" s="0" t="n">
        <v>39</v>
      </c>
      <c r="B1872" s="0" t="str">
        <f aca="false">" 5:37:00.689660"</f>
        <v> 5:37:00.689660</v>
      </c>
      <c r="C1872" s="0" t="n">
        <v>-80</v>
      </c>
    </row>
    <row r="1873" customFormat="false" ht="15" hidden="false" customHeight="false" outlineLevel="0" collapsed="false">
      <c r="A1873" s="0" t="n">
        <v>37</v>
      </c>
      <c r="B1873" s="0" t="str">
        <f aca="false">" 5:37:01.405218"</f>
        <v> 5:37:01.405218</v>
      </c>
      <c r="C1873" s="0" t="n">
        <v>-75</v>
      </c>
    </row>
    <row r="1874" customFormat="false" ht="15" hidden="false" customHeight="false" outlineLevel="0" collapsed="false">
      <c r="A1874" s="0" t="n">
        <v>37</v>
      </c>
      <c r="B1874" s="0" t="str">
        <f aca="false">" 5:37:01.761398"</f>
        <v> 5:37:01.761398</v>
      </c>
      <c r="C1874" s="0" t="n">
        <v>-75</v>
      </c>
    </row>
    <row r="1875" customFormat="false" ht="15" hidden="false" customHeight="false" outlineLevel="0" collapsed="false">
      <c r="A1875" s="0" t="n">
        <v>38</v>
      </c>
      <c r="B1875" s="0" t="str">
        <f aca="false">" 5:37:01.762426"</f>
        <v> 5:37:01.762426</v>
      </c>
      <c r="C1875" s="0" t="n">
        <v>-73</v>
      </c>
    </row>
    <row r="1876" customFormat="false" ht="15" hidden="false" customHeight="false" outlineLevel="0" collapsed="false">
      <c r="A1876" s="0" t="n">
        <v>39</v>
      </c>
      <c r="B1876" s="0" t="str">
        <f aca="false">" 5:37:01.763452"</f>
        <v> 5:37:01.763452</v>
      </c>
      <c r="C1876" s="0" t="n">
        <v>-79</v>
      </c>
    </row>
    <row r="1877" customFormat="false" ht="15" hidden="false" customHeight="false" outlineLevel="0" collapsed="false">
      <c r="A1877" s="0" t="n">
        <v>37</v>
      </c>
      <c r="B1877" s="0" t="str">
        <f aca="false">" 5:37:02.114936"</f>
        <v> 5:37:02.114936</v>
      </c>
      <c r="C1877" s="0" t="n">
        <v>-75</v>
      </c>
    </row>
    <row r="1878" customFormat="false" ht="15" hidden="false" customHeight="false" outlineLevel="0" collapsed="false">
      <c r="A1878" s="0" t="n">
        <v>38</v>
      </c>
      <c r="B1878" s="0" t="str">
        <f aca="false">" 5:37:02.115964"</f>
        <v> 5:37:02.115964</v>
      </c>
      <c r="C1878" s="0" t="n">
        <v>-72</v>
      </c>
    </row>
    <row r="1879" customFormat="false" ht="15" hidden="false" customHeight="false" outlineLevel="0" collapsed="false">
      <c r="A1879" s="0" t="n">
        <v>39</v>
      </c>
      <c r="B1879" s="0" t="str">
        <f aca="false">" 5:37:02.116990"</f>
        <v> 5:37:02.116990</v>
      </c>
      <c r="C1879" s="0" t="n">
        <v>-80</v>
      </c>
    </row>
    <row r="1880" customFormat="false" ht="15" hidden="false" customHeight="false" outlineLevel="0" collapsed="false">
      <c r="A1880" s="0" t="n">
        <v>38</v>
      </c>
      <c r="B1880" s="0" t="str">
        <f aca="false">" 5:37:02.467175"</f>
        <v> 5:37:02.467175</v>
      </c>
      <c r="C1880" s="0" t="n">
        <v>-72</v>
      </c>
    </row>
    <row r="1881" customFormat="false" ht="15" hidden="false" customHeight="false" outlineLevel="0" collapsed="false">
      <c r="A1881" s="0" t="n">
        <v>39</v>
      </c>
      <c r="B1881" s="0" t="str">
        <f aca="false">" 5:37:02.468201"</f>
        <v> 5:37:02.468201</v>
      </c>
      <c r="C1881" s="0" t="n">
        <v>-79</v>
      </c>
    </row>
    <row r="1882" customFormat="false" ht="15" hidden="false" customHeight="false" outlineLevel="0" collapsed="false">
      <c r="A1882" s="0" t="n">
        <v>37</v>
      </c>
      <c r="B1882" s="0" t="str">
        <f aca="false">" 5:37:02.824854"</f>
        <v> 5:37:02.824854</v>
      </c>
      <c r="C1882" s="0" t="n">
        <v>-76</v>
      </c>
    </row>
    <row r="1883" customFormat="false" ht="15" hidden="false" customHeight="false" outlineLevel="0" collapsed="false">
      <c r="A1883" s="0" t="n">
        <v>38</v>
      </c>
      <c r="B1883" s="0" t="str">
        <f aca="false">" 5:37:02.825882"</f>
        <v> 5:37:02.825882</v>
      </c>
      <c r="C1883" s="0" t="n">
        <v>-74</v>
      </c>
    </row>
    <row r="1884" customFormat="false" ht="15" hidden="false" customHeight="false" outlineLevel="0" collapsed="false">
      <c r="A1884" s="0" t="n">
        <v>39</v>
      </c>
      <c r="B1884" s="0" t="str">
        <f aca="false">" 5:37:02.826908"</f>
        <v> 5:37:02.826908</v>
      </c>
      <c r="C1884" s="0" t="n">
        <v>-80</v>
      </c>
    </row>
    <row r="1885" customFormat="false" ht="15" hidden="false" customHeight="false" outlineLevel="0" collapsed="false">
      <c r="A1885" s="0" t="n">
        <v>37</v>
      </c>
      <c r="B1885" s="0" t="str">
        <f aca="false">" 5:37:03.181022"</f>
        <v> 5:37:03.181022</v>
      </c>
      <c r="C1885" s="0" t="n">
        <v>-75</v>
      </c>
    </row>
    <row r="1886" customFormat="false" ht="15" hidden="false" customHeight="false" outlineLevel="0" collapsed="false">
      <c r="A1886" s="0" t="n">
        <v>38</v>
      </c>
      <c r="B1886" s="0" t="str">
        <f aca="false">" 5:37:03.182050"</f>
        <v> 5:37:03.182050</v>
      </c>
      <c r="C1886" s="0" t="n">
        <v>-72</v>
      </c>
    </row>
    <row r="1887" customFormat="false" ht="15" hidden="false" customHeight="false" outlineLevel="0" collapsed="false">
      <c r="A1887" s="0" t="n">
        <v>39</v>
      </c>
      <c r="B1887" s="0" t="str">
        <f aca="false">" 5:37:03.183076"</f>
        <v> 5:37:03.183076</v>
      </c>
      <c r="C1887" s="0" t="n">
        <v>-79</v>
      </c>
    </row>
    <row r="1888" customFormat="false" ht="15" hidden="false" customHeight="false" outlineLevel="0" collapsed="false">
      <c r="A1888" s="0" t="n">
        <v>37</v>
      </c>
      <c r="B1888" s="0" t="str">
        <f aca="false">" 5:37:03.537632"</f>
        <v> 5:37:03.537632</v>
      </c>
      <c r="C1888" s="0" t="n">
        <v>-75</v>
      </c>
    </row>
    <row r="1889" customFormat="false" ht="15" hidden="false" customHeight="false" outlineLevel="0" collapsed="false">
      <c r="A1889" s="0" t="n">
        <v>38</v>
      </c>
      <c r="B1889" s="0" t="str">
        <f aca="false">" 5:37:03.538659"</f>
        <v> 5:37:03.538659</v>
      </c>
      <c r="C1889" s="0" t="n">
        <v>-72</v>
      </c>
    </row>
    <row r="1890" customFormat="false" ht="15" hidden="false" customHeight="false" outlineLevel="0" collapsed="false">
      <c r="A1890" s="0" t="n">
        <v>39</v>
      </c>
      <c r="B1890" s="0" t="str">
        <f aca="false">" 5:37:03.539685"</f>
        <v> 5:37:03.539685</v>
      </c>
      <c r="C1890" s="0" t="n">
        <v>-80</v>
      </c>
    </row>
    <row r="1891" customFormat="false" ht="15" hidden="false" customHeight="false" outlineLevel="0" collapsed="false">
      <c r="A1891" s="0" t="n">
        <v>38</v>
      </c>
      <c r="B1891" s="0" t="str">
        <f aca="false">" 5:37:03.893727"</f>
        <v> 5:37:03.893727</v>
      </c>
      <c r="C1891" s="0" t="n">
        <v>-72</v>
      </c>
    </row>
    <row r="1892" customFormat="false" ht="15" hidden="false" customHeight="false" outlineLevel="0" collapsed="false">
      <c r="A1892" s="0" t="n">
        <v>39</v>
      </c>
      <c r="B1892" s="0" t="str">
        <f aca="false">" 5:37:03.894753"</f>
        <v> 5:37:03.894753</v>
      </c>
      <c r="C1892" s="0" t="n">
        <v>-80</v>
      </c>
    </row>
    <row r="1893" customFormat="false" ht="15" hidden="false" customHeight="false" outlineLevel="0" collapsed="false">
      <c r="A1893" s="0" t="n">
        <v>37</v>
      </c>
      <c r="B1893" s="0" t="str">
        <f aca="false">" 5:37:04.251664"</f>
        <v> 5:37:04.251664</v>
      </c>
      <c r="C1893" s="0" t="n">
        <v>-75</v>
      </c>
    </row>
    <row r="1894" customFormat="false" ht="15" hidden="false" customHeight="false" outlineLevel="0" collapsed="false">
      <c r="A1894" s="0" t="n">
        <v>38</v>
      </c>
      <c r="B1894" s="0" t="str">
        <f aca="false">" 5:37:04.252691"</f>
        <v> 5:37:04.252691</v>
      </c>
      <c r="C1894" s="0" t="n">
        <v>-72</v>
      </c>
    </row>
    <row r="1895" customFormat="false" ht="15" hidden="false" customHeight="false" outlineLevel="0" collapsed="false">
      <c r="A1895" s="0" t="n">
        <v>39</v>
      </c>
      <c r="B1895" s="0" t="str">
        <f aca="false">" 5:37:04.253717"</f>
        <v> 5:37:04.253717</v>
      </c>
      <c r="C1895" s="0" t="n">
        <v>-79</v>
      </c>
    </row>
    <row r="1896" customFormat="false" ht="15" hidden="false" customHeight="false" outlineLevel="0" collapsed="false">
      <c r="A1896" s="0" t="n">
        <v>38</v>
      </c>
      <c r="B1896" s="0" t="str">
        <f aca="false">" 5:37:04.603490"</f>
        <v> 5:37:04.603490</v>
      </c>
      <c r="C1896" s="0" t="n">
        <v>-71</v>
      </c>
    </row>
    <row r="1897" customFormat="false" ht="15" hidden="false" customHeight="false" outlineLevel="0" collapsed="false">
      <c r="A1897" s="0" t="n">
        <v>37</v>
      </c>
      <c r="B1897" s="0" t="str">
        <f aca="false">" 5:37:04.952957"</f>
        <v> 5:37:04.952957</v>
      </c>
      <c r="C1897" s="0" t="n">
        <v>-76</v>
      </c>
    </row>
    <row r="1898" customFormat="false" ht="15" hidden="false" customHeight="false" outlineLevel="0" collapsed="false">
      <c r="A1898" s="0" t="n">
        <v>38</v>
      </c>
      <c r="B1898" s="0" t="str">
        <f aca="false">" 5:37:04.953985"</f>
        <v> 5:37:04.953985</v>
      </c>
      <c r="C1898" s="0" t="n">
        <v>-71</v>
      </c>
    </row>
    <row r="1899" customFormat="false" ht="15" hidden="false" customHeight="false" outlineLevel="0" collapsed="false">
      <c r="A1899" s="0" t="n">
        <v>37</v>
      </c>
      <c r="B1899" s="0" t="str">
        <f aca="false">" 5:37:05.661404"</f>
        <v> 5:37:05.661404</v>
      </c>
      <c r="C1899" s="0" t="n">
        <v>-76</v>
      </c>
    </row>
    <row r="1900" customFormat="false" ht="15" hidden="false" customHeight="false" outlineLevel="0" collapsed="false">
      <c r="A1900" s="0" t="n">
        <v>38</v>
      </c>
      <c r="B1900" s="0" t="str">
        <f aca="false">" 5:37:05.662431"</f>
        <v> 5:37:05.662431</v>
      </c>
      <c r="C1900" s="0" t="n">
        <v>-71</v>
      </c>
    </row>
    <row r="1901" customFormat="false" ht="15" hidden="false" customHeight="false" outlineLevel="0" collapsed="false">
      <c r="A1901" s="0" t="n">
        <v>38</v>
      </c>
      <c r="B1901" s="0" t="str">
        <f aca="false">" 5:37:05.662949"</f>
        <v> 5:37:05.662949</v>
      </c>
      <c r="C1901" s="0" t="n">
        <v>-27</v>
      </c>
    </row>
    <row r="1902" customFormat="false" ht="15" hidden="false" customHeight="false" outlineLevel="0" collapsed="false">
      <c r="A1902" s="0" t="n">
        <v>38</v>
      </c>
      <c r="B1902" s="0" t="str">
        <f aca="false">" 5:37:05.663275"</f>
        <v> 5:37:05.663275</v>
      </c>
      <c r="C1902" s="0" t="n">
        <v>-72</v>
      </c>
    </row>
    <row r="1903" customFormat="false" ht="15" hidden="false" customHeight="false" outlineLevel="0" collapsed="false">
      <c r="A1903" s="0" t="n">
        <v>39</v>
      </c>
      <c r="B1903" s="0" t="str">
        <f aca="false">" 5:37:05.664051"</f>
        <v> 5:37:05.664051</v>
      </c>
      <c r="C1903" s="0" t="n">
        <v>-79</v>
      </c>
    </row>
    <row r="1904" customFormat="false" ht="15" hidden="false" customHeight="false" outlineLevel="0" collapsed="false">
      <c r="A1904" s="0" t="n">
        <v>37</v>
      </c>
      <c r="B1904" s="0" t="str">
        <f aca="false">" 5:37:06.011685"</f>
        <v> 5:37:06.011685</v>
      </c>
      <c r="C1904" s="0" t="n">
        <v>-75</v>
      </c>
    </row>
    <row r="1905" customFormat="false" ht="15" hidden="false" customHeight="false" outlineLevel="0" collapsed="false">
      <c r="A1905" s="0" t="n">
        <v>37</v>
      </c>
      <c r="B1905" s="0" t="str">
        <f aca="false">" 5:37:06.365217"</f>
        <v> 5:37:06.365217</v>
      </c>
      <c r="C1905" s="0" t="n">
        <v>-77</v>
      </c>
    </row>
    <row r="1906" customFormat="false" ht="15" hidden="false" customHeight="false" outlineLevel="0" collapsed="false">
      <c r="A1906" s="0" t="n">
        <v>38</v>
      </c>
      <c r="B1906" s="0" t="str">
        <f aca="false">" 5:37:06.366244"</f>
        <v> 5:37:06.366244</v>
      </c>
      <c r="C1906" s="0" t="n">
        <v>-72</v>
      </c>
    </row>
    <row r="1907" customFormat="false" ht="15" hidden="false" customHeight="false" outlineLevel="0" collapsed="false">
      <c r="A1907" s="0" t="n">
        <v>39</v>
      </c>
      <c r="B1907" s="0" t="str">
        <f aca="false">" 5:37:06.367270"</f>
        <v> 5:37:06.367270</v>
      </c>
      <c r="C1907" s="0" t="n">
        <v>-79</v>
      </c>
    </row>
    <row r="1908" customFormat="false" ht="15" hidden="false" customHeight="false" outlineLevel="0" collapsed="false">
      <c r="A1908" s="0" t="n">
        <v>37</v>
      </c>
      <c r="B1908" s="0" t="str">
        <f aca="false">" 5:37:06.721136"</f>
        <v> 5:37:06.721136</v>
      </c>
      <c r="C1908" s="0" t="n">
        <v>-75</v>
      </c>
    </row>
    <row r="1909" customFormat="false" ht="15" hidden="false" customHeight="false" outlineLevel="0" collapsed="false">
      <c r="A1909" s="0" t="n">
        <v>38</v>
      </c>
      <c r="B1909" s="0" t="str">
        <f aca="false">" 5:37:06.722164"</f>
        <v> 5:37:06.722164</v>
      </c>
      <c r="C1909" s="0" t="n">
        <v>-72</v>
      </c>
    </row>
    <row r="1910" customFormat="false" ht="15" hidden="false" customHeight="false" outlineLevel="0" collapsed="false">
      <c r="A1910" s="0" t="n">
        <v>39</v>
      </c>
      <c r="B1910" s="0" t="str">
        <f aca="false">" 5:37:06.723190"</f>
        <v> 5:37:06.723190</v>
      </c>
      <c r="C1910" s="0" t="n">
        <v>-79</v>
      </c>
    </row>
    <row r="1911" customFormat="false" ht="15" hidden="false" customHeight="false" outlineLevel="0" collapsed="false">
      <c r="A1911" s="0" t="n">
        <v>38</v>
      </c>
      <c r="B1911" s="0" t="str">
        <f aca="false">" 5:37:07.076560"</f>
        <v> 5:37:07.076560</v>
      </c>
      <c r="C1911" s="0" t="n">
        <v>-72</v>
      </c>
    </row>
    <row r="1912" customFormat="false" ht="15" hidden="false" customHeight="false" outlineLevel="0" collapsed="false">
      <c r="A1912" s="0" t="n">
        <v>39</v>
      </c>
      <c r="B1912" s="0" t="str">
        <f aca="false">" 5:37:07.077586"</f>
        <v> 5:37:07.077586</v>
      </c>
      <c r="C1912" s="0" t="n">
        <v>-79</v>
      </c>
    </row>
    <row r="1913" customFormat="false" ht="15" hidden="false" customHeight="false" outlineLevel="0" collapsed="false">
      <c r="A1913" s="0" t="n">
        <v>37</v>
      </c>
      <c r="B1913" s="0" t="str">
        <f aca="false">" 5:37:07.427559"</f>
        <v> 5:37:07.427559</v>
      </c>
      <c r="C1913" s="0" t="n">
        <v>-75</v>
      </c>
    </row>
    <row r="1914" customFormat="false" ht="15" hidden="false" customHeight="false" outlineLevel="0" collapsed="false">
      <c r="A1914" s="0" t="n">
        <v>38</v>
      </c>
      <c r="B1914" s="0" t="str">
        <f aca="false">" 5:37:07.428587"</f>
        <v> 5:37:07.428587</v>
      </c>
      <c r="C1914" s="0" t="n">
        <v>-72</v>
      </c>
    </row>
    <row r="1915" customFormat="false" ht="15" hidden="false" customHeight="false" outlineLevel="0" collapsed="false">
      <c r="A1915" s="0" t="n">
        <v>38</v>
      </c>
      <c r="B1915" s="0" t="str">
        <f aca="false">" 5:37:07.429106"</f>
        <v> 5:37:07.429106</v>
      </c>
      <c r="C1915" s="0" t="n">
        <v>-27</v>
      </c>
    </row>
    <row r="1916" customFormat="false" ht="15" hidden="false" customHeight="false" outlineLevel="0" collapsed="false">
      <c r="A1916" s="0" t="n">
        <v>37</v>
      </c>
      <c r="B1916" s="0" t="str">
        <f aca="false">" 5:37:08.139637"</f>
        <v> 5:37:08.139637</v>
      </c>
      <c r="C1916" s="0" t="n">
        <v>-75</v>
      </c>
    </row>
    <row r="1917" customFormat="false" ht="15" hidden="false" customHeight="false" outlineLevel="0" collapsed="false">
      <c r="A1917" s="0" t="n">
        <v>38</v>
      </c>
      <c r="B1917" s="0" t="str">
        <f aca="false">" 5:37:08.140664"</f>
        <v> 5:37:08.140664</v>
      </c>
      <c r="C1917" s="0" t="n">
        <v>-72</v>
      </c>
    </row>
    <row r="1918" customFormat="false" ht="15" hidden="false" customHeight="false" outlineLevel="0" collapsed="false">
      <c r="A1918" s="0" t="n">
        <v>39</v>
      </c>
      <c r="B1918" s="0" t="str">
        <f aca="false">" 5:37:08.141690"</f>
        <v> 5:37:08.141690</v>
      </c>
      <c r="C1918" s="0" t="n">
        <v>-79</v>
      </c>
    </row>
    <row r="1919" customFormat="false" ht="15" hidden="false" customHeight="false" outlineLevel="0" collapsed="false">
      <c r="A1919" s="0" t="n">
        <v>37</v>
      </c>
      <c r="B1919" s="0" t="str">
        <f aca="false">" 5:37:08.498105"</f>
        <v> 5:37:08.498105</v>
      </c>
      <c r="C1919" s="0" t="n">
        <v>-76</v>
      </c>
    </row>
    <row r="1920" customFormat="false" ht="15" hidden="false" customHeight="false" outlineLevel="0" collapsed="false">
      <c r="A1920" s="0" t="n">
        <v>38</v>
      </c>
      <c r="B1920" s="0" t="str">
        <f aca="false">" 5:37:08.499132"</f>
        <v> 5:37:08.499132</v>
      </c>
      <c r="C1920" s="0" t="n">
        <v>-72</v>
      </c>
    </row>
    <row r="1921" customFormat="false" ht="15" hidden="false" customHeight="false" outlineLevel="0" collapsed="false">
      <c r="A1921" s="0" t="n">
        <v>39</v>
      </c>
      <c r="B1921" s="0" t="str">
        <f aca="false">" 5:37:08.500158"</f>
        <v> 5:37:08.500158</v>
      </c>
      <c r="C1921" s="0" t="n">
        <v>-80</v>
      </c>
    </row>
    <row r="1922" customFormat="false" ht="15" hidden="false" customHeight="false" outlineLevel="0" collapsed="false">
      <c r="A1922" s="0" t="n">
        <v>37</v>
      </c>
      <c r="B1922" s="0" t="str">
        <f aca="false">" 5:37:08.850389"</f>
        <v> 5:37:08.850389</v>
      </c>
      <c r="C1922" s="0" t="n">
        <v>-75</v>
      </c>
    </row>
    <row r="1923" customFormat="false" ht="15" hidden="false" customHeight="false" outlineLevel="0" collapsed="false">
      <c r="A1923" s="0" t="n">
        <v>37</v>
      </c>
      <c r="B1923" s="0" t="str">
        <f aca="false">" 5:37:09.201922"</f>
        <v> 5:37:09.201922</v>
      </c>
      <c r="C1923" s="0" t="n">
        <v>-75</v>
      </c>
    </row>
    <row r="1924" customFormat="false" ht="15" hidden="false" customHeight="false" outlineLevel="0" collapsed="false">
      <c r="A1924" s="0" t="n">
        <v>38</v>
      </c>
      <c r="B1924" s="0" t="str">
        <f aca="false">" 5:37:09.202949"</f>
        <v> 5:37:09.202949</v>
      </c>
      <c r="C1924" s="0" t="n">
        <v>-72</v>
      </c>
    </row>
    <row r="1925" customFormat="false" ht="15" hidden="false" customHeight="false" outlineLevel="0" collapsed="false">
      <c r="A1925" s="0" t="n">
        <v>39</v>
      </c>
      <c r="B1925" s="0" t="str">
        <f aca="false">" 5:37:09.203975"</f>
        <v> 5:37:09.203975</v>
      </c>
      <c r="C1925" s="0" t="n">
        <v>-80</v>
      </c>
    </row>
    <row r="1926" customFormat="false" ht="15" hidden="false" customHeight="false" outlineLevel="0" collapsed="false">
      <c r="A1926" s="0" t="n">
        <v>37</v>
      </c>
      <c r="B1926" s="0" t="str">
        <f aca="false">" 5:37:09.552890"</f>
        <v> 5:37:09.552890</v>
      </c>
      <c r="C1926" s="0" t="n">
        <v>-75</v>
      </c>
    </row>
    <row r="1927" customFormat="false" ht="15" hidden="false" customHeight="false" outlineLevel="0" collapsed="false">
      <c r="A1927" s="0" t="n">
        <v>38</v>
      </c>
      <c r="B1927" s="0" t="str">
        <f aca="false">" 5:37:09.553918"</f>
        <v> 5:37:09.553918</v>
      </c>
      <c r="C1927" s="0" t="n">
        <v>-71</v>
      </c>
    </row>
    <row r="1928" customFormat="false" ht="15" hidden="false" customHeight="false" outlineLevel="0" collapsed="false">
      <c r="A1928" s="0" t="n">
        <v>39</v>
      </c>
      <c r="B1928" s="0" t="str">
        <f aca="false">" 5:37:09.554943"</f>
        <v> 5:37:09.554943</v>
      </c>
      <c r="C1928" s="0" t="n">
        <v>-79</v>
      </c>
    </row>
    <row r="1929" customFormat="false" ht="15" hidden="false" customHeight="false" outlineLevel="0" collapsed="false">
      <c r="A1929" s="0" t="n">
        <v>38</v>
      </c>
      <c r="B1929" s="0" t="str">
        <f aca="false">" 5:37:09.906002"</f>
        <v> 5:37:09.906002</v>
      </c>
      <c r="C1929" s="0" t="n">
        <v>-72</v>
      </c>
    </row>
    <row r="1930" customFormat="false" ht="15" hidden="false" customHeight="false" outlineLevel="0" collapsed="false">
      <c r="A1930" s="0" t="n">
        <v>39</v>
      </c>
      <c r="B1930" s="0" t="str">
        <f aca="false">" 5:37:09.907028"</f>
        <v> 5:37:09.907028</v>
      </c>
      <c r="C1930" s="0" t="n">
        <v>-79</v>
      </c>
    </row>
    <row r="1931" customFormat="false" ht="15" hidden="false" customHeight="false" outlineLevel="0" collapsed="false">
      <c r="A1931" s="0" t="n">
        <v>38</v>
      </c>
      <c r="B1931" s="0" t="str">
        <f aca="false">" 5:37:10.260574"</f>
        <v> 5:37:10.260574</v>
      </c>
      <c r="C1931" s="0" t="n">
        <v>-71</v>
      </c>
    </row>
    <row r="1932" customFormat="false" ht="15" hidden="false" customHeight="false" outlineLevel="0" collapsed="false">
      <c r="A1932" s="0" t="n">
        <v>37</v>
      </c>
      <c r="B1932" s="0" t="str">
        <f aca="false">" 5:37:10.612658"</f>
        <v> 5:37:10.612658</v>
      </c>
      <c r="C1932" s="0" t="n">
        <v>-75</v>
      </c>
    </row>
    <row r="1933" customFormat="false" ht="15" hidden="false" customHeight="false" outlineLevel="0" collapsed="false">
      <c r="A1933" s="0" t="n">
        <v>38</v>
      </c>
      <c r="B1933" s="0" t="str">
        <f aca="false">" 5:37:10.613686"</f>
        <v> 5:37:10.613686</v>
      </c>
      <c r="C1933" s="0" t="n">
        <v>-72</v>
      </c>
    </row>
    <row r="1934" customFormat="false" ht="15" hidden="false" customHeight="false" outlineLevel="0" collapsed="false">
      <c r="A1934" s="0" t="n">
        <v>39</v>
      </c>
      <c r="B1934" s="0" t="str">
        <f aca="false">" 5:37:10.614711"</f>
        <v> 5:37:10.614711</v>
      </c>
      <c r="C1934" s="0" t="n">
        <v>-80</v>
      </c>
    </row>
    <row r="1935" customFormat="false" ht="15" hidden="false" customHeight="false" outlineLevel="0" collapsed="false">
      <c r="A1935" s="0" t="n">
        <v>37</v>
      </c>
      <c r="B1935" s="0" t="str">
        <f aca="false">" 5:37:10.966251"</f>
        <v> 5:37:10.966251</v>
      </c>
      <c r="C1935" s="0" t="n">
        <v>-76</v>
      </c>
    </row>
    <row r="1936" customFormat="false" ht="15" hidden="false" customHeight="false" outlineLevel="0" collapsed="false">
      <c r="A1936" s="0" t="n">
        <v>38</v>
      </c>
      <c r="B1936" s="0" t="str">
        <f aca="false">" 5:37:10.967279"</f>
        <v> 5:37:10.967279</v>
      </c>
      <c r="C1936" s="0" t="n">
        <v>-71</v>
      </c>
    </row>
    <row r="1937" customFormat="false" ht="15" hidden="false" customHeight="false" outlineLevel="0" collapsed="false">
      <c r="A1937" s="0" t="n">
        <v>37</v>
      </c>
      <c r="B1937" s="0" t="str">
        <f aca="false">" 5:37:11.316964"</f>
        <v> 5:37:11.316964</v>
      </c>
      <c r="C1937" s="0" t="n">
        <v>-75</v>
      </c>
    </row>
    <row r="1938" customFormat="false" ht="15" hidden="false" customHeight="false" outlineLevel="0" collapsed="false">
      <c r="A1938" s="0" t="n">
        <v>38</v>
      </c>
      <c r="B1938" s="0" t="str">
        <f aca="false">" 5:37:11.317991"</f>
        <v> 5:37:11.317991</v>
      </c>
      <c r="C1938" s="0" t="n">
        <v>-72</v>
      </c>
    </row>
    <row r="1939" customFormat="false" ht="15" hidden="false" customHeight="false" outlineLevel="0" collapsed="false">
      <c r="A1939" s="0" t="n">
        <v>39</v>
      </c>
      <c r="B1939" s="0" t="str">
        <f aca="false">" 5:37:11.319017"</f>
        <v> 5:37:11.319017</v>
      </c>
      <c r="C1939" s="0" t="n">
        <v>-79</v>
      </c>
    </row>
    <row r="1940" customFormat="false" ht="15" hidden="false" customHeight="false" outlineLevel="0" collapsed="false">
      <c r="A1940" s="0" t="n">
        <v>37</v>
      </c>
      <c r="B1940" s="0" t="str">
        <f aca="false">" 5:37:11.674413"</f>
        <v> 5:37:11.674413</v>
      </c>
      <c r="C1940" s="0" t="n">
        <v>-75</v>
      </c>
    </row>
    <row r="1941" customFormat="false" ht="15" hidden="false" customHeight="false" outlineLevel="0" collapsed="false">
      <c r="A1941" s="0" t="n">
        <v>38</v>
      </c>
      <c r="B1941" s="0" t="str">
        <f aca="false">" 5:37:11.675441"</f>
        <v> 5:37:11.675441</v>
      </c>
      <c r="C1941" s="0" t="n">
        <v>-72</v>
      </c>
    </row>
    <row r="1942" customFormat="false" ht="15" hidden="false" customHeight="false" outlineLevel="0" collapsed="false">
      <c r="A1942" s="0" t="n">
        <v>39</v>
      </c>
      <c r="B1942" s="0" t="str">
        <f aca="false">" 5:37:11.676467"</f>
        <v> 5:37:11.676467</v>
      </c>
      <c r="C1942" s="0" t="n">
        <v>-79</v>
      </c>
    </row>
    <row r="1943" customFormat="false" ht="15" hidden="false" customHeight="false" outlineLevel="0" collapsed="false">
      <c r="A1943" s="0" t="n">
        <v>37</v>
      </c>
      <c r="B1943" s="0" t="str">
        <f aca="false">" 5:37:12.024676"</f>
        <v> 5:37:12.024676</v>
      </c>
      <c r="C1943" s="0" t="n">
        <v>-75</v>
      </c>
    </row>
    <row r="1944" customFormat="false" ht="15" hidden="false" customHeight="false" outlineLevel="0" collapsed="false">
      <c r="A1944" s="0" t="n">
        <v>38</v>
      </c>
      <c r="B1944" s="0" t="str">
        <f aca="false">" 5:37:12.025704"</f>
        <v> 5:37:12.025704</v>
      </c>
      <c r="C1944" s="0" t="n">
        <v>-72</v>
      </c>
    </row>
    <row r="1945" customFormat="false" ht="15" hidden="false" customHeight="false" outlineLevel="0" collapsed="false">
      <c r="A1945" s="0" t="n">
        <v>39</v>
      </c>
      <c r="B1945" s="0" t="str">
        <f aca="false">" 5:37:12.026730"</f>
        <v> 5:37:12.026730</v>
      </c>
      <c r="C1945" s="0" t="n">
        <v>-79</v>
      </c>
    </row>
    <row r="1946" customFormat="false" ht="15" hidden="false" customHeight="false" outlineLevel="0" collapsed="false">
      <c r="A1946" s="0" t="n">
        <v>37</v>
      </c>
      <c r="B1946" s="0" t="str">
        <f aca="false">" 5:37:12.378240"</f>
        <v> 5:37:12.378240</v>
      </c>
      <c r="C1946" s="0" t="n">
        <v>-75</v>
      </c>
    </row>
    <row r="1947" customFormat="false" ht="15" hidden="false" customHeight="false" outlineLevel="0" collapsed="false">
      <c r="A1947" s="0" t="n">
        <v>38</v>
      </c>
      <c r="B1947" s="0" t="str">
        <f aca="false">" 5:37:12.379268"</f>
        <v> 5:37:12.379268</v>
      </c>
      <c r="C1947" s="0" t="n">
        <v>-72</v>
      </c>
    </row>
    <row r="1948" customFormat="false" ht="15" hidden="false" customHeight="false" outlineLevel="0" collapsed="false">
      <c r="A1948" s="0" t="n">
        <v>37</v>
      </c>
      <c r="B1948" s="0" t="str">
        <f aca="false">" 5:37:12.733049"</f>
        <v> 5:37:12.733049</v>
      </c>
      <c r="C1948" s="0" t="n">
        <v>-75</v>
      </c>
    </row>
    <row r="1949" customFormat="false" ht="15" hidden="false" customHeight="false" outlineLevel="0" collapsed="false">
      <c r="A1949" s="0" t="n">
        <v>38</v>
      </c>
      <c r="B1949" s="0" t="str">
        <f aca="false">" 5:37:12.734077"</f>
        <v> 5:37:12.734077</v>
      </c>
      <c r="C1949" s="0" t="n">
        <v>-72</v>
      </c>
    </row>
    <row r="1950" customFormat="false" ht="15" hidden="false" customHeight="false" outlineLevel="0" collapsed="false">
      <c r="A1950" s="0" t="n">
        <v>39</v>
      </c>
      <c r="B1950" s="0" t="str">
        <f aca="false">" 5:37:12.735102"</f>
        <v> 5:37:12.735102</v>
      </c>
      <c r="C1950" s="0" t="n">
        <v>-79</v>
      </c>
    </row>
    <row r="1951" customFormat="false" ht="15" hidden="false" customHeight="false" outlineLevel="0" collapsed="false">
      <c r="A1951" s="0" t="n">
        <v>37</v>
      </c>
      <c r="B1951" s="0" t="str">
        <f aca="false">" 5:37:13.088372"</f>
        <v> 5:37:13.088372</v>
      </c>
      <c r="C1951" s="0" t="n">
        <v>-76</v>
      </c>
    </row>
    <row r="1952" customFormat="false" ht="15" hidden="false" customHeight="false" outlineLevel="0" collapsed="false">
      <c r="A1952" s="0" t="n">
        <v>38</v>
      </c>
      <c r="B1952" s="0" t="str">
        <f aca="false">" 5:37:13.089399"</f>
        <v> 5:37:13.089399</v>
      </c>
      <c r="C1952" s="0" t="n">
        <v>-72</v>
      </c>
    </row>
    <row r="1953" customFormat="false" ht="15" hidden="false" customHeight="false" outlineLevel="0" collapsed="false">
      <c r="A1953" s="0" t="n">
        <v>39</v>
      </c>
      <c r="B1953" s="0" t="str">
        <f aca="false">" 5:37:13.090425"</f>
        <v> 5:37:13.090425</v>
      </c>
      <c r="C1953" s="0" t="n">
        <v>-79</v>
      </c>
    </row>
    <row r="1954" customFormat="false" ht="15" hidden="false" customHeight="false" outlineLevel="0" collapsed="false">
      <c r="A1954" s="0" t="n">
        <v>37</v>
      </c>
      <c r="B1954" s="0" t="str">
        <f aca="false">" 5:37:13.445248"</f>
        <v> 5:37:13.445248</v>
      </c>
      <c r="C1954" s="0" t="n">
        <v>-75</v>
      </c>
    </row>
    <row r="1955" customFormat="false" ht="15" hidden="false" customHeight="false" outlineLevel="0" collapsed="false">
      <c r="A1955" s="0" t="n">
        <v>38</v>
      </c>
      <c r="B1955" s="0" t="str">
        <f aca="false">" 5:37:13.446276"</f>
        <v> 5:37:13.446276</v>
      </c>
      <c r="C1955" s="0" t="n">
        <v>-72</v>
      </c>
    </row>
    <row r="1956" customFormat="false" ht="15" hidden="false" customHeight="false" outlineLevel="0" collapsed="false">
      <c r="A1956" s="0" t="n">
        <v>39</v>
      </c>
      <c r="B1956" s="0" t="str">
        <f aca="false">" 5:37:13.447301"</f>
        <v> 5:37:13.447301</v>
      </c>
      <c r="C1956" s="0" t="n">
        <v>-80</v>
      </c>
    </row>
    <row r="1957" customFormat="false" ht="15" hidden="false" customHeight="false" outlineLevel="0" collapsed="false">
      <c r="A1957" s="0" t="n">
        <v>37</v>
      </c>
      <c r="B1957" s="0" t="str">
        <f aca="false">" 5:37:13.797817"</f>
        <v> 5:37:13.797817</v>
      </c>
      <c r="C1957" s="0" t="n">
        <v>-75</v>
      </c>
    </row>
    <row r="1958" customFormat="false" ht="15" hidden="false" customHeight="false" outlineLevel="0" collapsed="false">
      <c r="A1958" s="0" t="n">
        <v>38</v>
      </c>
      <c r="B1958" s="0" t="str">
        <f aca="false">" 5:37:13.798844"</f>
        <v> 5:37:13.798844</v>
      </c>
      <c r="C1958" s="0" t="n">
        <v>-72</v>
      </c>
    </row>
    <row r="1959" customFormat="false" ht="15" hidden="false" customHeight="false" outlineLevel="0" collapsed="false">
      <c r="A1959" s="0" t="n">
        <v>37</v>
      </c>
      <c r="B1959" s="0" t="str">
        <f aca="false">" 5:37:14.150387"</f>
        <v> 5:37:14.150387</v>
      </c>
      <c r="C1959" s="0" t="n">
        <v>-75</v>
      </c>
    </row>
    <row r="1960" customFormat="false" ht="15" hidden="false" customHeight="false" outlineLevel="0" collapsed="false">
      <c r="A1960" s="0" t="n">
        <v>38</v>
      </c>
      <c r="B1960" s="0" t="str">
        <f aca="false">" 5:37:14.151414"</f>
        <v> 5:37:14.151414</v>
      </c>
      <c r="C1960" s="0" t="n">
        <v>-72</v>
      </c>
    </row>
    <row r="1961" customFormat="false" ht="15" hidden="false" customHeight="false" outlineLevel="0" collapsed="false">
      <c r="A1961" s="0" t="n">
        <v>39</v>
      </c>
      <c r="B1961" s="0" t="str">
        <f aca="false">" 5:37:14.152440"</f>
        <v> 5:37:14.152440</v>
      </c>
      <c r="C1961" s="0" t="n">
        <v>-79</v>
      </c>
    </row>
    <row r="1962" customFormat="false" ht="15" hidden="false" customHeight="false" outlineLevel="0" collapsed="false">
      <c r="A1962" s="0" t="n">
        <v>37</v>
      </c>
      <c r="B1962" s="0" t="str">
        <f aca="false">" 5:37:14.506754"</f>
        <v> 5:37:14.506754</v>
      </c>
      <c r="C1962" s="0" t="n">
        <v>-75</v>
      </c>
    </row>
    <row r="1963" customFormat="false" ht="15" hidden="false" customHeight="false" outlineLevel="0" collapsed="false">
      <c r="A1963" s="0" t="n">
        <v>38</v>
      </c>
      <c r="B1963" s="0" t="str">
        <f aca="false">" 5:37:14.507781"</f>
        <v> 5:37:14.507781</v>
      </c>
      <c r="C1963" s="0" t="n">
        <v>-73</v>
      </c>
    </row>
    <row r="1964" customFormat="false" ht="15" hidden="false" customHeight="false" outlineLevel="0" collapsed="false">
      <c r="A1964" s="0" t="n">
        <v>39</v>
      </c>
      <c r="B1964" s="0" t="str">
        <f aca="false">" 5:37:14.508807"</f>
        <v> 5:37:14.508807</v>
      </c>
      <c r="C1964" s="0" t="n">
        <v>-78</v>
      </c>
    </row>
    <row r="1965" customFormat="false" ht="15" hidden="false" customHeight="false" outlineLevel="0" collapsed="false">
      <c r="A1965" s="0" t="n">
        <v>37</v>
      </c>
      <c r="B1965" s="0" t="str">
        <f aca="false">" 5:37:14.864400"</f>
        <v> 5:37:14.864400</v>
      </c>
      <c r="C1965" s="0" t="n">
        <v>-75</v>
      </c>
    </row>
    <row r="1966" customFormat="false" ht="15" hidden="false" customHeight="false" outlineLevel="0" collapsed="false">
      <c r="A1966" s="0" t="n">
        <v>38</v>
      </c>
      <c r="B1966" s="0" t="str">
        <f aca="false">" 5:37:14.865427"</f>
        <v> 5:37:14.865427</v>
      </c>
      <c r="C1966" s="0" t="n">
        <v>-72</v>
      </c>
    </row>
    <row r="1967" customFormat="false" ht="15" hidden="false" customHeight="false" outlineLevel="0" collapsed="false">
      <c r="A1967" s="0" t="n">
        <v>39</v>
      </c>
      <c r="B1967" s="0" t="str">
        <f aca="false">" 5:37:14.866453"</f>
        <v> 5:37:14.866453</v>
      </c>
      <c r="C1967" s="0" t="n">
        <v>-79</v>
      </c>
    </row>
    <row r="1968" customFormat="false" ht="15" hidden="false" customHeight="false" outlineLevel="0" collapsed="false">
      <c r="A1968" s="0" t="n">
        <v>37</v>
      </c>
      <c r="B1968" s="0" t="str">
        <f aca="false">" 5:37:15.219456"</f>
        <v> 5:37:15.219456</v>
      </c>
      <c r="C1968" s="0" t="n">
        <v>-75</v>
      </c>
    </row>
    <row r="1969" customFormat="false" ht="15" hidden="false" customHeight="false" outlineLevel="0" collapsed="false">
      <c r="A1969" s="0" t="n">
        <v>38</v>
      </c>
      <c r="B1969" s="0" t="str">
        <f aca="false">" 5:37:15.220484"</f>
        <v> 5:37:15.220484</v>
      </c>
      <c r="C1969" s="0" t="n">
        <v>-72</v>
      </c>
    </row>
    <row r="1970" customFormat="false" ht="15" hidden="false" customHeight="false" outlineLevel="0" collapsed="false">
      <c r="A1970" s="0" t="n">
        <v>39</v>
      </c>
      <c r="B1970" s="0" t="str">
        <f aca="false">" 5:37:15.221510"</f>
        <v> 5:37:15.221510</v>
      </c>
      <c r="C1970" s="0" t="n">
        <v>-79</v>
      </c>
    </row>
    <row r="1971" customFormat="false" ht="15" hidden="false" customHeight="false" outlineLevel="0" collapsed="false">
      <c r="A1971" s="0" t="n">
        <v>37</v>
      </c>
      <c r="B1971" s="0" t="str">
        <f aca="false">" 5:37:15.570479"</f>
        <v> 5:37:15.570479</v>
      </c>
      <c r="C1971" s="0" t="n">
        <v>-76</v>
      </c>
    </row>
    <row r="1972" customFormat="false" ht="15" hidden="false" customHeight="false" outlineLevel="0" collapsed="false">
      <c r="A1972" s="0" t="n">
        <v>38</v>
      </c>
      <c r="B1972" s="0" t="str">
        <f aca="false">" 5:37:15.571506"</f>
        <v> 5:37:15.571506</v>
      </c>
      <c r="C1972" s="0" t="n">
        <v>-73</v>
      </c>
    </row>
    <row r="1973" customFormat="false" ht="15" hidden="false" customHeight="false" outlineLevel="0" collapsed="false">
      <c r="A1973" s="0" t="n">
        <v>39</v>
      </c>
      <c r="B1973" s="0" t="str">
        <f aca="false">" 5:37:15.572532"</f>
        <v> 5:37:15.572532</v>
      </c>
      <c r="C1973" s="0" t="n">
        <v>-79</v>
      </c>
    </row>
    <row r="1974" customFormat="false" ht="15" hidden="false" customHeight="false" outlineLevel="0" collapsed="false">
      <c r="A1974" s="0" t="n">
        <v>37</v>
      </c>
      <c r="B1974" s="0" t="str">
        <f aca="false">" 5:37:15.929959"</f>
        <v> 5:37:15.929959</v>
      </c>
      <c r="C1974" s="0" t="n">
        <v>-74</v>
      </c>
    </row>
    <row r="1975" customFormat="false" ht="15" hidden="false" customHeight="false" outlineLevel="0" collapsed="false">
      <c r="A1975" s="0" t="n">
        <v>38</v>
      </c>
      <c r="B1975" s="0" t="str">
        <f aca="false">" 5:37:15.930987"</f>
        <v> 5:37:15.930987</v>
      </c>
      <c r="C1975" s="0" t="n">
        <v>-72</v>
      </c>
    </row>
    <row r="1976" customFormat="false" ht="15" hidden="false" customHeight="false" outlineLevel="0" collapsed="false">
      <c r="A1976" s="0" t="n">
        <v>39</v>
      </c>
      <c r="B1976" s="0" t="str">
        <f aca="false">" 5:37:15.932012"</f>
        <v> 5:37:15.932012</v>
      </c>
      <c r="C1976" s="0" t="n">
        <v>-79</v>
      </c>
    </row>
    <row r="1977" customFormat="false" ht="15" hidden="false" customHeight="false" outlineLevel="0" collapsed="false">
      <c r="A1977" s="0" t="n">
        <v>38</v>
      </c>
      <c r="B1977" s="0" t="str">
        <f aca="false">" 5:37:16.289935"</f>
        <v> 5:37:16.289935</v>
      </c>
      <c r="C1977" s="0" t="n">
        <v>-72</v>
      </c>
    </row>
    <row r="1978" customFormat="false" ht="15" hidden="false" customHeight="false" outlineLevel="0" collapsed="false">
      <c r="A1978" s="0" t="n">
        <v>39</v>
      </c>
      <c r="B1978" s="0" t="str">
        <f aca="false">" 5:37:16.290961"</f>
        <v> 5:37:16.290961</v>
      </c>
      <c r="C1978" s="0" t="n">
        <v>-79</v>
      </c>
    </row>
    <row r="1979" customFormat="false" ht="15" hidden="false" customHeight="false" outlineLevel="0" collapsed="false">
      <c r="A1979" s="0" t="n">
        <v>37</v>
      </c>
      <c r="B1979" s="0" t="str">
        <f aca="false">" 5:37:16.646350"</f>
        <v> 5:37:16.646350</v>
      </c>
      <c r="C1979" s="0" t="n">
        <v>-75</v>
      </c>
    </row>
    <row r="1980" customFormat="false" ht="15" hidden="false" customHeight="false" outlineLevel="0" collapsed="false">
      <c r="A1980" s="0" t="n">
        <v>38</v>
      </c>
      <c r="B1980" s="0" t="str">
        <f aca="false">" 5:37:16.647378"</f>
        <v> 5:37:16.647378</v>
      </c>
      <c r="C1980" s="0" t="n">
        <v>-72</v>
      </c>
    </row>
    <row r="1981" customFormat="false" ht="15" hidden="false" customHeight="false" outlineLevel="0" collapsed="false">
      <c r="A1981" s="0" t="n">
        <v>39</v>
      </c>
      <c r="B1981" s="0" t="str">
        <f aca="false">" 5:37:16.648404"</f>
        <v> 5:37:16.648404</v>
      </c>
      <c r="C1981" s="0" t="n">
        <v>-79</v>
      </c>
    </row>
    <row r="1982" customFormat="false" ht="15" hidden="false" customHeight="false" outlineLevel="0" collapsed="false">
      <c r="A1982" s="0" t="n">
        <v>37</v>
      </c>
      <c r="B1982" s="0" t="str">
        <f aca="false">" 5:37:17.000896"</f>
        <v> 5:37:17.000896</v>
      </c>
      <c r="C1982" s="0" t="n">
        <v>-75</v>
      </c>
    </row>
    <row r="1983" customFormat="false" ht="15" hidden="false" customHeight="false" outlineLevel="0" collapsed="false">
      <c r="A1983" s="0" t="n">
        <v>38</v>
      </c>
      <c r="B1983" s="0" t="str">
        <f aca="false">" 5:37:17.001923"</f>
        <v> 5:37:17.001923</v>
      </c>
      <c r="C1983" s="0" t="n">
        <v>-72</v>
      </c>
    </row>
    <row r="1984" customFormat="false" ht="15" hidden="false" customHeight="false" outlineLevel="0" collapsed="false">
      <c r="A1984" s="0" t="n">
        <v>39</v>
      </c>
      <c r="B1984" s="0" t="str">
        <f aca="false">" 5:37:17.002949"</f>
        <v> 5:37:17.002949</v>
      </c>
      <c r="C1984" s="0" t="n">
        <v>-79</v>
      </c>
    </row>
    <row r="1985" customFormat="false" ht="15" hidden="false" customHeight="false" outlineLevel="0" collapsed="false">
      <c r="A1985" s="0" t="n">
        <v>37</v>
      </c>
      <c r="B1985" s="0" t="str">
        <f aca="false">" 5:37:17.711420"</f>
        <v> 5:37:17.711420</v>
      </c>
      <c r="C1985" s="0" t="n">
        <v>-75</v>
      </c>
    </row>
    <row r="1986" customFormat="false" ht="15" hidden="false" customHeight="false" outlineLevel="0" collapsed="false">
      <c r="A1986" s="0" t="n">
        <v>38</v>
      </c>
      <c r="B1986" s="0" t="str">
        <f aca="false">" 5:37:17.712448"</f>
        <v> 5:37:17.712448</v>
      </c>
      <c r="C1986" s="0" t="n">
        <v>-73</v>
      </c>
    </row>
    <row r="1987" customFormat="false" ht="15" hidden="false" customHeight="false" outlineLevel="0" collapsed="false">
      <c r="A1987" s="0" t="n">
        <v>37</v>
      </c>
      <c r="B1987" s="0" t="str">
        <f aca="false">" 5:37:18.062472"</f>
        <v> 5:37:18.062472</v>
      </c>
      <c r="C1987" s="0" t="n">
        <v>-75</v>
      </c>
    </row>
    <row r="1988" customFormat="false" ht="15" hidden="false" customHeight="false" outlineLevel="0" collapsed="false">
      <c r="A1988" s="0" t="n">
        <v>38</v>
      </c>
      <c r="B1988" s="0" t="str">
        <f aca="false">" 5:37:18.063500"</f>
        <v> 5:37:18.063500</v>
      </c>
      <c r="C1988" s="0" t="n">
        <v>-72</v>
      </c>
    </row>
    <row r="1989" customFormat="false" ht="15" hidden="false" customHeight="false" outlineLevel="0" collapsed="false">
      <c r="A1989" s="0" t="n">
        <v>39</v>
      </c>
      <c r="B1989" s="0" t="str">
        <f aca="false">" 5:37:18.064526"</f>
        <v> 5:37:18.064526</v>
      </c>
      <c r="C1989" s="0" t="n">
        <v>-79</v>
      </c>
    </row>
    <row r="1990" customFormat="false" ht="15" hidden="false" customHeight="false" outlineLevel="0" collapsed="false">
      <c r="A1990" s="0" t="n">
        <v>37</v>
      </c>
      <c r="B1990" s="0" t="str">
        <f aca="false">" 5:37:18.420361"</f>
        <v> 5:37:18.420361</v>
      </c>
      <c r="C1990" s="0" t="n">
        <v>-75</v>
      </c>
    </row>
    <row r="1991" customFormat="false" ht="15" hidden="false" customHeight="false" outlineLevel="0" collapsed="false">
      <c r="A1991" s="0" t="n">
        <v>38</v>
      </c>
      <c r="B1991" s="0" t="str">
        <f aca="false">" 5:37:18.421389"</f>
        <v> 5:37:18.421389</v>
      </c>
      <c r="C1991" s="0" t="n">
        <v>-72</v>
      </c>
    </row>
    <row r="1992" customFormat="false" ht="15" hidden="false" customHeight="false" outlineLevel="0" collapsed="false">
      <c r="A1992" s="0" t="n">
        <v>38</v>
      </c>
      <c r="B1992" s="0" t="str">
        <f aca="false">" 5:37:18.778813"</f>
        <v> 5:37:18.778813</v>
      </c>
      <c r="C1992" s="0" t="n">
        <v>-73</v>
      </c>
    </row>
    <row r="1993" customFormat="false" ht="15" hidden="false" customHeight="false" outlineLevel="0" collapsed="false">
      <c r="A1993" s="0" t="n">
        <v>39</v>
      </c>
      <c r="B1993" s="0" t="str">
        <f aca="false">" 5:37:19.134634"</f>
        <v> 5:37:19.134634</v>
      </c>
      <c r="C1993" s="0" t="n">
        <v>-78</v>
      </c>
    </row>
    <row r="1994" customFormat="false" ht="15" hidden="false" customHeight="false" outlineLevel="0" collapsed="false">
      <c r="A1994" s="0" t="n">
        <v>37</v>
      </c>
      <c r="B1994" s="0" t="str">
        <f aca="false">" 5:37:19.491743"</f>
        <v> 5:37:19.491743</v>
      </c>
      <c r="C1994" s="0" t="n">
        <v>-73</v>
      </c>
    </row>
    <row r="1995" customFormat="false" ht="15" hidden="false" customHeight="false" outlineLevel="0" collapsed="false">
      <c r="A1995" s="0" t="n">
        <v>39</v>
      </c>
      <c r="B1995" s="0" t="str">
        <f aca="false">" 5:37:19.493796"</f>
        <v> 5:37:19.493796</v>
      </c>
      <c r="C1995" s="0" t="n">
        <v>-79</v>
      </c>
    </row>
    <row r="1996" customFormat="false" ht="15" hidden="false" customHeight="false" outlineLevel="0" collapsed="false">
      <c r="A1996" s="0" t="n">
        <v>37</v>
      </c>
      <c r="B1996" s="0" t="str">
        <f aca="false">" 5:37:19.850704"</f>
        <v> 5:37:19.850704</v>
      </c>
      <c r="C1996" s="0" t="n">
        <v>-75</v>
      </c>
    </row>
    <row r="1997" customFormat="false" ht="15" hidden="false" customHeight="false" outlineLevel="0" collapsed="false">
      <c r="A1997" s="0" t="n">
        <v>38</v>
      </c>
      <c r="B1997" s="0" t="str">
        <f aca="false">" 5:37:19.851732"</f>
        <v> 5:37:19.851732</v>
      </c>
      <c r="C1997" s="0" t="n">
        <v>-73</v>
      </c>
    </row>
    <row r="1998" customFormat="false" ht="15" hidden="false" customHeight="false" outlineLevel="0" collapsed="false">
      <c r="A1998" s="0" t="n">
        <v>38</v>
      </c>
      <c r="B1998" s="0" t="str">
        <f aca="false">" 5:37:19.852251"</f>
        <v> 5:37:19.852251</v>
      </c>
      <c r="C1998" s="0" t="n">
        <v>-27</v>
      </c>
    </row>
    <row r="1999" customFormat="false" ht="15" hidden="false" customHeight="false" outlineLevel="0" collapsed="false">
      <c r="A1999" s="0" t="n">
        <v>38</v>
      </c>
      <c r="B1999" s="0" t="str">
        <f aca="false">" 5:37:19.852577"</f>
        <v> 5:37:19.852577</v>
      </c>
      <c r="C1999" s="0" t="n">
        <v>-72</v>
      </c>
    </row>
    <row r="2000" customFormat="false" ht="15" hidden="false" customHeight="false" outlineLevel="0" collapsed="false">
      <c r="A2000" s="0" t="n">
        <v>39</v>
      </c>
      <c r="B2000" s="0" t="str">
        <f aca="false">" 5:37:19.853353"</f>
        <v> 5:37:19.853353</v>
      </c>
      <c r="C2000" s="0" t="n">
        <v>-79</v>
      </c>
    </row>
    <row r="2001" customFormat="false" ht="15" hidden="false" customHeight="false" outlineLevel="0" collapsed="false">
      <c r="A2001" s="0" t="n">
        <v>37</v>
      </c>
      <c r="B2001" s="0" t="str">
        <f aca="false">" 5:37:20.203297"</f>
        <v> 5:37:20.203297</v>
      </c>
      <c r="C2001" s="0" t="n">
        <v>-75</v>
      </c>
    </row>
    <row r="2002" customFormat="false" ht="15" hidden="false" customHeight="false" outlineLevel="0" collapsed="false">
      <c r="A2002" s="0" t="n">
        <v>38</v>
      </c>
      <c r="B2002" s="0" t="str">
        <f aca="false">" 5:37:20.204324"</f>
        <v> 5:37:20.204324</v>
      </c>
      <c r="C2002" s="0" t="n">
        <v>-73</v>
      </c>
    </row>
    <row r="2003" customFormat="false" ht="15" hidden="false" customHeight="false" outlineLevel="0" collapsed="false">
      <c r="A2003" s="0" t="n">
        <v>39</v>
      </c>
      <c r="B2003" s="0" t="str">
        <f aca="false">" 5:37:20.205350"</f>
        <v> 5:37:20.205350</v>
      </c>
      <c r="C2003" s="0" t="n">
        <v>-79</v>
      </c>
    </row>
    <row r="2004" customFormat="false" ht="15" hidden="false" customHeight="false" outlineLevel="0" collapsed="false">
      <c r="A2004" s="0" t="n">
        <v>37</v>
      </c>
      <c r="B2004" s="0" t="str">
        <f aca="false">" 5:37:20.556864"</f>
        <v> 5:37:20.556864</v>
      </c>
      <c r="C2004" s="0" t="n">
        <v>-75</v>
      </c>
    </row>
    <row r="2005" customFormat="false" ht="15" hidden="false" customHeight="false" outlineLevel="0" collapsed="false">
      <c r="A2005" s="0" t="n">
        <v>38</v>
      </c>
      <c r="B2005" s="0" t="str">
        <f aca="false">" 5:37:20.557892"</f>
        <v> 5:37:20.557892</v>
      </c>
      <c r="C2005" s="0" t="n">
        <v>-72</v>
      </c>
    </row>
    <row r="2006" customFormat="false" ht="15" hidden="false" customHeight="false" outlineLevel="0" collapsed="false">
      <c r="A2006" s="0" t="n">
        <v>38</v>
      </c>
      <c r="B2006" s="0" t="str">
        <f aca="false">" 5:37:20.558411"</f>
        <v> 5:37:20.558411</v>
      </c>
      <c r="C2006" s="0" t="n">
        <v>-27</v>
      </c>
    </row>
    <row r="2007" customFormat="false" ht="15" hidden="false" customHeight="false" outlineLevel="0" collapsed="false">
      <c r="A2007" s="0" t="n">
        <v>38</v>
      </c>
      <c r="B2007" s="0" t="str">
        <f aca="false">" 5:37:20.558737"</f>
        <v> 5:37:20.558737</v>
      </c>
      <c r="C2007" s="0" t="n">
        <v>-72</v>
      </c>
    </row>
    <row r="2008" customFormat="false" ht="15" hidden="false" customHeight="false" outlineLevel="0" collapsed="false">
      <c r="A2008" s="0" t="n">
        <v>39</v>
      </c>
      <c r="B2008" s="0" t="str">
        <f aca="false">" 5:37:20.559513"</f>
        <v> 5:37:20.559513</v>
      </c>
      <c r="C2008" s="0" t="n">
        <v>-79</v>
      </c>
    </row>
    <row r="2009" customFormat="false" ht="15" hidden="false" customHeight="false" outlineLevel="0" collapsed="false">
      <c r="A2009" s="0" t="n">
        <v>38</v>
      </c>
      <c r="B2009" s="0" t="str">
        <f aca="false">" 5:37:20.913999"</f>
        <v> 5:37:20.913999</v>
      </c>
      <c r="C2009" s="0" t="n">
        <v>-73</v>
      </c>
    </row>
    <row r="2010" customFormat="false" ht="15" hidden="false" customHeight="false" outlineLevel="0" collapsed="false">
      <c r="A2010" s="0" t="n">
        <v>39</v>
      </c>
      <c r="B2010" s="0" t="str">
        <f aca="false">" 5:37:20.915025"</f>
        <v> 5:37:20.915025</v>
      </c>
      <c r="C2010" s="0" t="n">
        <v>-79</v>
      </c>
    </row>
    <row r="2011" customFormat="false" ht="15" hidden="false" customHeight="false" outlineLevel="0" collapsed="false">
      <c r="A2011" s="0" t="n">
        <v>37</v>
      </c>
      <c r="B2011" s="0" t="str">
        <f aca="false">" 5:37:21.269917"</f>
        <v> 5:37:21.269917</v>
      </c>
      <c r="C2011" s="0" t="n">
        <v>-75</v>
      </c>
    </row>
    <row r="2012" customFormat="false" ht="15" hidden="false" customHeight="false" outlineLevel="0" collapsed="false">
      <c r="A2012" s="0" t="n">
        <v>38</v>
      </c>
      <c r="B2012" s="0" t="str">
        <f aca="false">" 5:37:21.270944"</f>
        <v> 5:37:21.270944</v>
      </c>
      <c r="C2012" s="0" t="n">
        <v>-73</v>
      </c>
    </row>
    <row r="2013" customFormat="false" ht="15" hidden="false" customHeight="false" outlineLevel="0" collapsed="false">
      <c r="A2013" s="0" t="n">
        <v>38</v>
      </c>
      <c r="B2013" s="0" t="str">
        <f aca="false">" 5:37:21.271463"</f>
        <v> 5:37:21.271463</v>
      </c>
      <c r="C2013" s="0" t="n">
        <v>-27</v>
      </c>
    </row>
    <row r="2014" customFormat="false" ht="15" hidden="false" customHeight="false" outlineLevel="0" collapsed="false">
      <c r="A2014" s="0" t="n">
        <v>38</v>
      </c>
      <c r="B2014" s="0" t="str">
        <f aca="false">" 5:37:21.271789"</f>
        <v> 5:37:21.271789</v>
      </c>
      <c r="C2014" s="0" t="n">
        <v>-72</v>
      </c>
    </row>
    <row r="2015" customFormat="false" ht="15" hidden="false" customHeight="false" outlineLevel="0" collapsed="false">
      <c r="A2015" s="0" t="n">
        <v>39</v>
      </c>
      <c r="B2015" s="0" t="str">
        <f aca="false">" 5:37:21.272564"</f>
        <v> 5:37:21.272564</v>
      </c>
      <c r="C2015" s="0" t="n">
        <v>-79</v>
      </c>
    </row>
    <row r="2016" customFormat="false" ht="15" hidden="false" customHeight="false" outlineLevel="0" collapsed="false">
      <c r="A2016" s="0" t="n">
        <v>37</v>
      </c>
      <c r="B2016" s="0" t="str">
        <f aca="false">" 5:37:21.621646"</f>
        <v> 5:37:21.621646</v>
      </c>
      <c r="C2016" s="0" t="n">
        <v>-75</v>
      </c>
    </row>
    <row r="2017" customFormat="false" ht="15" hidden="false" customHeight="false" outlineLevel="0" collapsed="false">
      <c r="A2017" s="0" t="n">
        <v>38</v>
      </c>
      <c r="B2017" s="0" t="str">
        <f aca="false">" 5:37:21.622674"</f>
        <v> 5:37:21.622674</v>
      </c>
      <c r="C2017" s="0" t="n">
        <v>-72</v>
      </c>
    </row>
    <row r="2018" customFormat="false" ht="15" hidden="false" customHeight="false" outlineLevel="0" collapsed="false">
      <c r="A2018" s="0" t="n">
        <v>38</v>
      </c>
      <c r="B2018" s="0" t="str">
        <f aca="false">" 5:37:21.623192"</f>
        <v> 5:37:21.623192</v>
      </c>
      <c r="C2018" s="0" t="n">
        <v>-27</v>
      </c>
    </row>
    <row r="2019" customFormat="false" ht="15" hidden="false" customHeight="false" outlineLevel="0" collapsed="false">
      <c r="A2019" s="0" t="n">
        <v>38</v>
      </c>
      <c r="B2019" s="0" t="str">
        <f aca="false">" 5:37:21.623518"</f>
        <v> 5:37:21.623518</v>
      </c>
      <c r="C2019" s="0" t="n">
        <v>-72</v>
      </c>
    </row>
    <row r="2020" customFormat="false" ht="15" hidden="false" customHeight="false" outlineLevel="0" collapsed="false">
      <c r="A2020" s="0" t="n">
        <v>39</v>
      </c>
      <c r="B2020" s="0" t="str">
        <f aca="false">" 5:37:21.624294"</f>
        <v> 5:37:21.624294</v>
      </c>
      <c r="C2020" s="0" t="n">
        <v>-79</v>
      </c>
    </row>
    <row r="2021" customFormat="false" ht="15" hidden="false" customHeight="false" outlineLevel="0" collapsed="false">
      <c r="A2021" s="0" t="n">
        <v>37</v>
      </c>
      <c r="B2021" s="0" t="str">
        <f aca="false">" 5:37:21.978275"</f>
        <v> 5:37:21.978275</v>
      </c>
      <c r="C2021" s="0" t="n">
        <v>-75</v>
      </c>
    </row>
    <row r="2022" customFormat="false" ht="15" hidden="false" customHeight="false" outlineLevel="0" collapsed="false">
      <c r="A2022" s="0" t="n">
        <v>38</v>
      </c>
      <c r="B2022" s="0" t="str">
        <f aca="false">" 5:37:21.979303"</f>
        <v> 5:37:21.979303</v>
      </c>
      <c r="C2022" s="0" t="n">
        <v>-73</v>
      </c>
    </row>
    <row r="2023" customFormat="false" ht="15" hidden="false" customHeight="false" outlineLevel="0" collapsed="false">
      <c r="A2023" s="0" t="n">
        <v>39</v>
      </c>
      <c r="B2023" s="0" t="str">
        <f aca="false">" 5:37:21.980329"</f>
        <v> 5:37:21.980329</v>
      </c>
      <c r="C2023" s="0" t="n">
        <v>-79</v>
      </c>
    </row>
    <row r="2024" customFormat="false" ht="15" hidden="false" customHeight="false" outlineLevel="0" collapsed="false">
      <c r="A2024" s="0" t="n">
        <v>37</v>
      </c>
      <c r="B2024" s="0" t="str">
        <f aca="false">" 5:37:22.338039"</f>
        <v> 5:37:22.338039</v>
      </c>
      <c r="C2024" s="0" t="n">
        <v>-75</v>
      </c>
    </row>
    <row r="2025" customFormat="false" ht="15" hidden="false" customHeight="false" outlineLevel="0" collapsed="false">
      <c r="A2025" s="0" t="n">
        <v>38</v>
      </c>
      <c r="B2025" s="0" t="str">
        <f aca="false">" 5:37:22.339066"</f>
        <v> 5:37:22.339066</v>
      </c>
      <c r="C2025" s="0" t="n">
        <v>-72</v>
      </c>
    </row>
    <row r="2026" customFormat="false" ht="15" hidden="false" customHeight="false" outlineLevel="0" collapsed="false">
      <c r="A2026" s="0" t="n">
        <v>39</v>
      </c>
      <c r="B2026" s="0" t="str">
        <f aca="false">" 5:37:22.340092"</f>
        <v> 5:37:22.340092</v>
      </c>
      <c r="C2026" s="0" t="n">
        <v>-79</v>
      </c>
    </row>
    <row r="2027" customFormat="false" ht="15" hidden="false" customHeight="false" outlineLevel="0" collapsed="false">
      <c r="A2027" s="0" t="n">
        <v>37</v>
      </c>
      <c r="B2027" s="0" t="str">
        <f aca="false">" 5:37:22.697211"</f>
        <v> 5:37:22.697211</v>
      </c>
      <c r="C2027" s="0" t="n">
        <v>-75</v>
      </c>
    </row>
    <row r="2028" customFormat="false" ht="15" hidden="false" customHeight="false" outlineLevel="0" collapsed="false">
      <c r="A2028" s="0" t="n">
        <v>38</v>
      </c>
      <c r="B2028" s="0" t="str">
        <f aca="false">" 5:37:22.698239"</f>
        <v> 5:37:22.698239</v>
      </c>
      <c r="C2028" s="0" t="n">
        <v>-72</v>
      </c>
    </row>
    <row r="2029" customFormat="false" ht="15" hidden="false" customHeight="false" outlineLevel="0" collapsed="false">
      <c r="A2029" s="0" t="n">
        <v>39</v>
      </c>
      <c r="B2029" s="0" t="str">
        <f aca="false">" 5:37:22.699265"</f>
        <v> 5:37:22.699265</v>
      </c>
      <c r="C2029" s="0" t="n">
        <v>-79</v>
      </c>
    </row>
    <row r="2030" customFormat="false" ht="15" hidden="false" customHeight="false" outlineLevel="0" collapsed="false">
      <c r="A2030" s="0" t="n">
        <v>37</v>
      </c>
      <c r="B2030" s="0" t="str">
        <f aca="false">" 5:37:23.054417"</f>
        <v> 5:37:23.054417</v>
      </c>
      <c r="C2030" s="0" t="n">
        <v>-75</v>
      </c>
    </row>
    <row r="2031" customFormat="false" ht="15" hidden="false" customHeight="false" outlineLevel="0" collapsed="false">
      <c r="A2031" s="0" t="n">
        <v>38</v>
      </c>
      <c r="B2031" s="0" t="str">
        <f aca="false">" 5:37:23.055444"</f>
        <v> 5:37:23.055444</v>
      </c>
      <c r="C2031" s="0" t="n">
        <v>-72</v>
      </c>
    </row>
    <row r="2032" customFormat="false" ht="15" hidden="false" customHeight="false" outlineLevel="0" collapsed="false">
      <c r="A2032" s="0" t="n">
        <v>38</v>
      </c>
      <c r="B2032" s="0" t="str">
        <f aca="false">" 5:37:23.055962"</f>
        <v> 5:37:23.055962</v>
      </c>
      <c r="C2032" s="0" t="n">
        <v>-27</v>
      </c>
    </row>
    <row r="2033" customFormat="false" ht="15" hidden="false" customHeight="false" outlineLevel="0" collapsed="false">
      <c r="A2033" s="0" t="n">
        <v>38</v>
      </c>
      <c r="B2033" s="0" t="str">
        <f aca="false">" 5:37:23.056288"</f>
        <v> 5:37:23.056288</v>
      </c>
      <c r="C2033" s="0" t="n">
        <v>-73</v>
      </c>
    </row>
    <row r="2034" customFormat="false" ht="15" hidden="false" customHeight="false" outlineLevel="0" collapsed="false">
      <c r="A2034" s="0" t="n">
        <v>39</v>
      </c>
      <c r="B2034" s="0" t="str">
        <f aca="false">" 5:37:23.057064"</f>
        <v> 5:37:23.057064</v>
      </c>
      <c r="C2034" s="0" t="n">
        <v>-79</v>
      </c>
    </row>
    <row r="2035" customFormat="false" ht="15" hidden="false" customHeight="false" outlineLevel="0" collapsed="false">
      <c r="A2035" s="0" t="n">
        <v>37</v>
      </c>
      <c r="B2035" s="0" t="str">
        <f aca="false">" 5:37:23.411029"</f>
        <v> 5:37:23.411029</v>
      </c>
      <c r="C2035" s="0" t="n">
        <v>-75</v>
      </c>
    </row>
    <row r="2036" customFormat="false" ht="15" hidden="false" customHeight="false" outlineLevel="0" collapsed="false">
      <c r="A2036" s="0" t="n">
        <v>38</v>
      </c>
      <c r="B2036" s="0" t="str">
        <f aca="false">" 5:37:23.412057"</f>
        <v> 5:37:23.412057</v>
      </c>
      <c r="C2036" s="0" t="n">
        <v>-72</v>
      </c>
    </row>
    <row r="2037" customFormat="false" ht="15" hidden="false" customHeight="false" outlineLevel="0" collapsed="false">
      <c r="A2037" s="0" t="n">
        <v>39</v>
      </c>
      <c r="B2037" s="0" t="str">
        <f aca="false">" 5:37:23.413083"</f>
        <v> 5:37:23.413083</v>
      </c>
      <c r="C2037" s="0" t="n">
        <v>-79</v>
      </c>
    </row>
    <row r="2038" customFormat="false" ht="15" hidden="false" customHeight="false" outlineLevel="0" collapsed="false">
      <c r="A2038" s="0" t="n">
        <v>37</v>
      </c>
      <c r="B2038" s="0" t="str">
        <f aca="false">" 5:37:23.761531"</f>
        <v> 5:37:23.761531</v>
      </c>
      <c r="C2038" s="0" t="n">
        <v>-75</v>
      </c>
    </row>
    <row r="2039" customFormat="false" ht="15" hidden="false" customHeight="false" outlineLevel="0" collapsed="false">
      <c r="A2039" s="0" t="n">
        <v>38</v>
      </c>
      <c r="B2039" s="0" t="str">
        <f aca="false">" 5:37:23.762559"</f>
        <v> 5:37:23.762559</v>
      </c>
      <c r="C2039" s="0" t="n">
        <v>-72</v>
      </c>
    </row>
    <row r="2040" customFormat="false" ht="15" hidden="false" customHeight="false" outlineLevel="0" collapsed="false">
      <c r="A2040" s="0" t="n">
        <v>39</v>
      </c>
      <c r="B2040" s="0" t="str">
        <f aca="false">" 5:37:23.763585"</f>
        <v> 5:37:23.763585</v>
      </c>
      <c r="C2040" s="0" t="n">
        <v>-79</v>
      </c>
    </row>
    <row r="2041" customFormat="false" ht="15" hidden="false" customHeight="false" outlineLevel="0" collapsed="false">
      <c r="A2041" s="0" t="n">
        <v>37</v>
      </c>
      <c r="B2041" s="0" t="str">
        <f aca="false">" 5:37:24.121553"</f>
        <v> 5:37:24.121553</v>
      </c>
      <c r="C2041" s="0" t="n">
        <v>-75</v>
      </c>
    </row>
    <row r="2042" customFormat="false" ht="15" hidden="false" customHeight="false" outlineLevel="0" collapsed="false">
      <c r="A2042" s="0" t="n">
        <v>38</v>
      </c>
      <c r="B2042" s="0" t="str">
        <f aca="false">" 5:37:24.122581"</f>
        <v> 5:37:24.122581</v>
      </c>
      <c r="C2042" s="0" t="n">
        <v>-72</v>
      </c>
    </row>
    <row r="2043" customFormat="false" ht="15" hidden="false" customHeight="false" outlineLevel="0" collapsed="false">
      <c r="A2043" s="0" t="n">
        <v>39</v>
      </c>
      <c r="B2043" s="0" t="str">
        <f aca="false">" 5:37:24.123607"</f>
        <v> 5:37:24.123607</v>
      </c>
      <c r="C2043" s="0" t="n">
        <v>-78</v>
      </c>
    </row>
    <row r="2044" customFormat="false" ht="15" hidden="false" customHeight="false" outlineLevel="0" collapsed="false">
      <c r="A2044" s="0" t="n">
        <v>39</v>
      </c>
      <c r="B2044" s="0" t="str">
        <f aca="false">" 5:37:24.480796"</f>
        <v> 5:37:24.480796</v>
      </c>
      <c r="C2044" s="0" t="n">
        <v>-79</v>
      </c>
    </row>
    <row r="2045" customFormat="false" ht="15" hidden="false" customHeight="false" outlineLevel="0" collapsed="false">
      <c r="A2045" s="0" t="n">
        <v>37</v>
      </c>
      <c r="B2045" s="0" t="str">
        <f aca="false">" 5:37:24.833806"</f>
        <v> 5:37:24.833806</v>
      </c>
      <c r="C2045" s="0" t="n">
        <v>-75</v>
      </c>
    </row>
    <row r="2046" customFormat="false" ht="15" hidden="false" customHeight="false" outlineLevel="0" collapsed="false">
      <c r="A2046" s="0" t="n">
        <v>38</v>
      </c>
      <c r="B2046" s="0" t="str">
        <f aca="false">" 5:37:24.834833"</f>
        <v> 5:37:24.834833</v>
      </c>
      <c r="C2046" s="0" t="n">
        <v>-72</v>
      </c>
    </row>
    <row r="2047" customFormat="false" ht="15" hidden="false" customHeight="false" outlineLevel="0" collapsed="false">
      <c r="A2047" s="0" t="n">
        <v>37</v>
      </c>
      <c r="B2047" s="0" t="str">
        <f aca="false">" 5:37:25.184069"</f>
        <v> 5:37:25.184069</v>
      </c>
      <c r="C2047" s="0" t="n">
        <v>-75</v>
      </c>
    </row>
    <row r="2048" customFormat="false" ht="15" hidden="false" customHeight="false" outlineLevel="0" collapsed="false">
      <c r="A2048" s="0" t="n">
        <v>38</v>
      </c>
      <c r="B2048" s="0" t="str">
        <f aca="false">" 5:37:25.185097"</f>
        <v> 5:37:25.185097</v>
      </c>
      <c r="C2048" s="0" t="n">
        <v>-71</v>
      </c>
    </row>
    <row r="2049" customFormat="false" ht="15" hidden="false" customHeight="false" outlineLevel="0" collapsed="false">
      <c r="A2049" s="0" t="n">
        <v>37</v>
      </c>
      <c r="B2049" s="0" t="str">
        <f aca="false">" 5:37:25.537918"</f>
        <v> 5:37:25.537918</v>
      </c>
      <c r="C2049" s="0" t="n">
        <v>-75</v>
      </c>
    </row>
    <row r="2050" customFormat="false" ht="15" hidden="false" customHeight="false" outlineLevel="0" collapsed="false">
      <c r="A2050" s="0" t="n">
        <v>38</v>
      </c>
      <c r="B2050" s="0" t="str">
        <f aca="false">" 5:37:25.538946"</f>
        <v> 5:37:25.538946</v>
      </c>
      <c r="C2050" s="0" t="n">
        <v>-72</v>
      </c>
    </row>
    <row r="2051" customFormat="false" ht="15" hidden="false" customHeight="false" outlineLevel="0" collapsed="false">
      <c r="A2051" s="0" t="n">
        <v>39</v>
      </c>
      <c r="B2051" s="0" t="str">
        <f aca="false">" 5:37:25.539971"</f>
        <v> 5:37:25.539971</v>
      </c>
      <c r="C2051" s="0" t="n">
        <v>-79</v>
      </c>
    </row>
    <row r="2052" customFormat="false" ht="15" hidden="false" customHeight="false" outlineLevel="0" collapsed="false">
      <c r="A2052" s="0" t="n">
        <v>37</v>
      </c>
      <c r="B2052" s="0" t="str">
        <f aca="false">" 5:37:25.890423"</f>
        <v> 5:37:25.890423</v>
      </c>
      <c r="C2052" s="0" t="n">
        <v>-74</v>
      </c>
    </row>
    <row r="2053" customFormat="false" ht="15" hidden="false" customHeight="false" outlineLevel="0" collapsed="false">
      <c r="A2053" s="0" t="n">
        <v>38</v>
      </c>
      <c r="B2053" s="0" t="str">
        <f aca="false">" 5:37:25.891450"</f>
        <v> 5:37:25.891450</v>
      </c>
      <c r="C2053" s="0" t="n">
        <v>-72</v>
      </c>
    </row>
    <row r="2054" customFormat="false" ht="15" hidden="false" customHeight="false" outlineLevel="0" collapsed="false">
      <c r="A2054" s="0" t="n">
        <v>37</v>
      </c>
      <c r="B2054" s="0" t="str">
        <f aca="false">" 5:37:26.250434"</f>
        <v> 5:37:26.250434</v>
      </c>
      <c r="C2054" s="0" t="n">
        <v>-75</v>
      </c>
    </row>
    <row r="2055" customFormat="false" ht="15" hidden="false" customHeight="false" outlineLevel="0" collapsed="false">
      <c r="A2055" s="0" t="n">
        <v>38</v>
      </c>
      <c r="B2055" s="0" t="str">
        <f aca="false">" 5:37:26.251461"</f>
        <v> 5:37:26.251461</v>
      </c>
      <c r="C2055" s="0" t="n">
        <v>-71</v>
      </c>
    </row>
    <row r="2056" customFormat="false" ht="15" hidden="false" customHeight="false" outlineLevel="0" collapsed="false">
      <c r="A2056" s="0" t="n">
        <v>39</v>
      </c>
      <c r="B2056" s="0" t="str">
        <f aca="false">" 5:37:26.604050"</f>
        <v> 5:37:26.604050</v>
      </c>
      <c r="C2056" s="0" t="n">
        <v>-79</v>
      </c>
    </row>
    <row r="2057" customFormat="false" ht="15" hidden="false" customHeight="false" outlineLevel="0" collapsed="false">
      <c r="A2057" s="0" t="n">
        <v>38</v>
      </c>
      <c r="B2057" s="0" t="str">
        <f aca="false">" 5:37:26.962269"</f>
        <v> 5:37:26.962269</v>
      </c>
      <c r="C2057" s="0" t="n">
        <v>-73</v>
      </c>
    </row>
    <row r="2058" customFormat="false" ht="15" hidden="false" customHeight="false" outlineLevel="0" collapsed="false">
      <c r="A2058" s="0" t="n">
        <v>39</v>
      </c>
      <c r="B2058" s="0" t="str">
        <f aca="false">" 5:37:26.963294"</f>
        <v> 5:37:26.963294</v>
      </c>
      <c r="C2058" s="0" t="n">
        <v>-79</v>
      </c>
    </row>
    <row r="2059" customFormat="false" ht="15" hidden="false" customHeight="false" outlineLevel="0" collapsed="false">
      <c r="A2059" s="0" t="n">
        <v>38</v>
      </c>
      <c r="B2059" s="0" t="str">
        <f aca="false">" 5:37:27.318694"</f>
        <v> 5:37:27.318694</v>
      </c>
      <c r="C2059" s="0" t="n">
        <v>-73</v>
      </c>
    </row>
    <row r="2060" customFormat="false" ht="15" hidden="false" customHeight="false" outlineLevel="0" collapsed="false">
      <c r="A2060" s="0" t="n">
        <v>39</v>
      </c>
      <c r="B2060" s="0" t="str">
        <f aca="false">" 5:37:27.319720"</f>
        <v> 5:37:27.319720</v>
      </c>
      <c r="C2060" s="0" t="n">
        <v>-79</v>
      </c>
    </row>
    <row r="2061" customFormat="false" ht="15" hidden="false" customHeight="false" outlineLevel="0" collapsed="false">
      <c r="A2061" s="0" t="n">
        <v>37</v>
      </c>
      <c r="B2061" s="0" t="str">
        <f aca="false">" 5:37:27.677424"</f>
        <v> 5:37:27.677424</v>
      </c>
      <c r="C2061" s="0" t="n">
        <v>-75</v>
      </c>
    </row>
    <row r="2062" customFormat="false" ht="15" hidden="false" customHeight="false" outlineLevel="0" collapsed="false">
      <c r="A2062" s="0" t="n">
        <v>38</v>
      </c>
      <c r="B2062" s="0" t="str">
        <f aca="false">" 5:37:27.678451"</f>
        <v> 5:37:27.678451</v>
      </c>
      <c r="C2062" s="0" t="n">
        <v>-73</v>
      </c>
    </row>
    <row r="2063" customFormat="false" ht="15" hidden="false" customHeight="false" outlineLevel="0" collapsed="false">
      <c r="A2063" s="0" t="n">
        <v>39</v>
      </c>
      <c r="B2063" s="0" t="str">
        <f aca="false">" 5:37:27.679477"</f>
        <v> 5:37:27.679477</v>
      </c>
      <c r="C2063" s="0" t="n">
        <v>-78</v>
      </c>
    </row>
    <row r="2064" customFormat="false" ht="15" hidden="false" customHeight="false" outlineLevel="0" collapsed="false">
      <c r="A2064" s="0" t="n">
        <v>37</v>
      </c>
      <c r="B2064" s="0" t="str">
        <f aca="false">" 5:37:28.032845"</f>
        <v> 5:37:28.032845</v>
      </c>
      <c r="C2064" s="0" t="n">
        <v>-75</v>
      </c>
    </row>
    <row r="2065" customFormat="false" ht="15" hidden="false" customHeight="false" outlineLevel="0" collapsed="false">
      <c r="A2065" s="0" t="n">
        <v>38</v>
      </c>
      <c r="B2065" s="0" t="str">
        <f aca="false">" 5:37:28.033873"</f>
        <v> 5:37:28.033873</v>
      </c>
      <c r="C2065" s="0" t="n">
        <v>-73</v>
      </c>
    </row>
    <row r="2066" customFormat="false" ht="15" hidden="false" customHeight="false" outlineLevel="0" collapsed="false">
      <c r="A2066" s="0" t="n">
        <v>39</v>
      </c>
      <c r="B2066" s="0" t="str">
        <f aca="false">" 5:37:28.034898"</f>
        <v> 5:37:28.034898</v>
      </c>
      <c r="C2066" s="0" t="n">
        <v>-79</v>
      </c>
    </row>
    <row r="2067" customFormat="false" ht="15" hidden="false" customHeight="false" outlineLevel="0" collapsed="false">
      <c r="A2067" s="0" t="n">
        <v>38</v>
      </c>
      <c r="B2067" s="0" t="str">
        <f aca="false">" 5:37:28.385914"</f>
        <v> 5:37:28.385914</v>
      </c>
      <c r="C2067" s="0" t="n">
        <v>-72</v>
      </c>
    </row>
    <row r="2068" customFormat="false" ht="15" hidden="false" customHeight="false" outlineLevel="0" collapsed="false">
      <c r="A2068" s="0" t="n">
        <v>39</v>
      </c>
      <c r="B2068" s="0" t="str">
        <f aca="false">" 5:37:28.386940"</f>
        <v> 5:37:28.386940</v>
      </c>
      <c r="C2068" s="0" t="n">
        <v>-79</v>
      </c>
    </row>
    <row r="2069" customFormat="false" ht="15" hidden="false" customHeight="false" outlineLevel="0" collapsed="false">
      <c r="A2069" s="0" t="n">
        <v>38</v>
      </c>
      <c r="B2069" s="0" t="str">
        <f aca="false">" 5:37:28.741570"</f>
        <v> 5:37:28.741570</v>
      </c>
      <c r="C2069" s="0" t="n">
        <v>-73</v>
      </c>
    </row>
    <row r="2070" customFormat="false" ht="15" hidden="false" customHeight="false" outlineLevel="0" collapsed="false">
      <c r="A2070" s="0" t="n">
        <v>37</v>
      </c>
      <c r="B2070" s="0" t="str">
        <f aca="false">" 5:37:29.093565"</f>
        <v> 5:37:29.093565</v>
      </c>
      <c r="C2070" s="0" t="n">
        <v>-74</v>
      </c>
    </row>
    <row r="2071" customFormat="false" ht="15" hidden="false" customHeight="false" outlineLevel="0" collapsed="false">
      <c r="A2071" s="0" t="n">
        <v>38</v>
      </c>
      <c r="B2071" s="0" t="str">
        <f aca="false">" 5:37:29.094593"</f>
        <v> 5:37:29.094593</v>
      </c>
      <c r="C2071" s="0" t="n">
        <v>-72</v>
      </c>
    </row>
    <row r="2072" customFormat="false" ht="15" hidden="false" customHeight="false" outlineLevel="0" collapsed="false">
      <c r="A2072" s="0" t="n">
        <v>39</v>
      </c>
      <c r="B2072" s="0" t="str">
        <f aca="false">" 5:37:29.095619"</f>
        <v> 5:37:29.095619</v>
      </c>
      <c r="C2072" s="0" t="n">
        <v>-79</v>
      </c>
    </row>
    <row r="2073" customFormat="false" ht="15" hidden="false" customHeight="false" outlineLevel="0" collapsed="false">
      <c r="A2073" s="0" t="n">
        <v>37</v>
      </c>
      <c r="B2073" s="0" t="str">
        <f aca="false">" 5:37:29.453039"</f>
        <v> 5:37:29.453039</v>
      </c>
      <c r="C2073" s="0" t="n">
        <v>-75</v>
      </c>
    </row>
    <row r="2074" customFormat="false" ht="15" hidden="false" customHeight="false" outlineLevel="0" collapsed="false">
      <c r="A2074" s="0" t="n">
        <v>38</v>
      </c>
      <c r="B2074" s="0" t="str">
        <f aca="false">" 5:37:29.454067"</f>
        <v> 5:37:29.454067</v>
      </c>
      <c r="C2074" s="0" t="n">
        <v>-72</v>
      </c>
    </row>
    <row r="2075" customFormat="false" ht="15" hidden="false" customHeight="false" outlineLevel="0" collapsed="false">
      <c r="A2075" s="0" t="n">
        <v>39</v>
      </c>
      <c r="B2075" s="0" t="str">
        <f aca="false">" 5:37:29.455093"</f>
        <v> 5:37:29.455093</v>
      </c>
      <c r="C2075" s="0" t="n">
        <v>-80</v>
      </c>
    </row>
    <row r="2076" customFormat="false" ht="15" hidden="false" customHeight="false" outlineLevel="0" collapsed="false">
      <c r="A2076" s="0" t="n">
        <v>37</v>
      </c>
      <c r="B2076" s="0" t="str">
        <f aca="false">" 5:37:29.806815"</f>
        <v> 5:37:29.806815</v>
      </c>
      <c r="C2076" s="0" t="n">
        <v>-75</v>
      </c>
    </row>
    <row r="2077" customFormat="false" ht="15" hidden="false" customHeight="false" outlineLevel="0" collapsed="false">
      <c r="A2077" s="0" t="n">
        <v>38</v>
      </c>
      <c r="B2077" s="0" t="str">
        <f aca="false">" 5:37:29.807842"</f>
        <v> 5:37:29.807842</v>
      </c>
      <c r="C2077" s="0" t="n">
        <v>-74</v>
      </c>
    </row>
    <row r="2078" customFormat="false" ht="15" hidden="false" customHeight="false" outlineLevel="0" collapsed="false">
      <c r="A2078" s="0" t="n">
        <v>39</v>
      </c>
      <c r="B2078" s="0" t="str">
        <f aca="false">" 5:37:29.808868"</f>
        <v> 5:37:29.808868</v>
      </c>
      <c r="C2078" s="0" t="n">
        <v>-79</v>
      </c>
    </row>
    <row r="2079" customFormat="false" ht="15" hidden="false" customHeight="false" outlineLevel="0" collapsed="false">
      <c r="A2079" s="0" t="n">
        <v>37</v>
      </c>
      <c r="B2079" s="0" t="str">
        <f aca="false">" 5:37:30.162913"</f>
        <v> 5:37:30.162913</v>
      </c>
      <c r="C2079" s="0" t="n">
        <v>-74</v>
      </c>
    </row>
    <row r="2080" customFormat="false" ht="15" hidden="false" customHeight="false" outlineLevel="0" collapsed="false">
      <c r="A2080" s="0" t="n">
        <v>38</v>
      </c>
      <c r="B2080" s="0" t="str">
        <f aca="false">" 5:37:30.163941"</f>
        <v> 5:37:30.163941</v>
      </c>
      <c r="C2080" s="0" t="n">
        <v>-72</v>
      </c>
    </row>
    <row r="2081" customFormat="false" ht="15" hidden="false" customHeight="false" outlineLevel="0" collapsed="false">
      <c r="A2081" s="0" t="n">
        <v>39</v>
      </c>
      <c r="B2081" s="0" t="str">
        <f aca="false">" 5:37:30.164966"</f>
        <v> 5:37:30.164966</v>
      </c>
      <c r="C2081" s="0" t="n">
        <v>-80</v>
      </c>
    </row>
    <row r="2082" customFormat="false" ht="15" hidden="false" customHeight="false" outlineLevel="0" collapsed="false">
      <c r="A2082" s="0" t="n">
        <v>37</v>
      </c>
      <c r="B2082" s="0" t="str">
        <f aca="false">" 5:37:30.513137"</f>
        <v> 5:37:30.513137</v>
      </c>
      <c r="C2082" s="0" t="n">
        <v>-74</v>
      </c>
    </row>
    <row r="2083" customFormat="false" ht="15" hidden="false" customHeight="false" outlineLevel="0" collapsed="false">
      <c r="A2083" s="0" t="n">
        <v>38</v>
      </c>
      <c r="B2083" s="0" t="str">
        <f aca="false">" 5:37:30.514165"</f>
        <v> 5:37:30.514165</v>
      </c>
      <c r="C2083" s="0" t="n">
        <v>-73</v>
      </c>
    </row>
    <row r="2084" customFormat="false" ht="15" hidden="false" customHeight="false" outlineLevel="0" collapsed="false">
      <c r="A2084" s="0" t="n">
        <v>39</v>
      </c>
      <c r="B2084" s="0" t="str">
        <f aca="false">" 5:37:30.515190"</f>
        <v> 5:37:30.515190</v>
      </c>
      <c r="C2084" s="0" t="n">
        <v>-79</v>
      </c>
    </row>
    <row r="2085" customFormat="false" ht="15" hidden="false" customHeight="false" outlineLevel="0" collapsed="false">
      <c r="A2085" s="0" t="n">
        <v>37</v>
      </c>
      <c r="B2085" s="0" t="str">
        <f aca="false">" 5:37:30.863427"</f>
        <v> 5:37:30.863427</v>
      </c>
      <c r="C2085" s="0" t="n">
        <v>-74</v>
      </c>
    </row>
    <row r="2086" customFormat="false" ht="15" hidden="false" customHeight="false" outlineLevel="0" collapsed="false">
      <c r="A2086" s="0" t="n">
        <v>38</v>
      </c>
      <c r="B2086" s="0" t="str">
        <f aca="false">" 5:37:30.864455"</f>
        <v> 5:37:30.864455</v>
      </c>
      <c r="C2086" s="0" t="n">
        <v>-73</v>
      </c>
    </row>
    <row r="2087" customFormat="false" ht="15" hidden="false" customHeight="false" outlineLevel="0" collapsed="false">
      <c r="A2087" s="0" t="n">
        <v>39</v>
      </c>
      <c r="B2087" s="0" t="str">
        <f aca="false">" 5:37:30.865480"</f>
        <v> 5:37:30.865480</v>
      </c>
      <c r="C2087" s="0" t="n">
        <v>-79</v>
      </c>
    </row>
    <row r="2088" customFormat="false" ht="15" hidden="false" customHeight="false" outlineLevel="0" collapsed="false">
      <c r="A2088" s="0" t="n">
        <v>37</v>
      </c>
      <c r="B2088" s="0" t="str">
        <f aca="false">" 5:37:31.216466"</f>
        <v> 5:37:31.216466</v>
      </c>
      <c r="C2088" s="0" t="n">
        <v>-74</v>
      </c>
    </row>
    <row r="2089" customFormat="false" ht="15" hidden="false" customHeight="false" outlineLevel="0" collapsed="false">
      <c r="A2089" s="0" t="n">
        <v>39</v>
      </c>
      <c r="B2089" s="0" t="str">
        <f aca="false">" 5:37:31.218520"</f>
        <v> 5:37:31.218520</v>
      </c>
      <c r="C2089" s="0" t="n">
        <v>-79</v>
      </c>
    </row>
    <row r="2090" customFormat="false" ht="15" hidden="false" customHeight="false" outlineLevel="0" collapsed="false">
      <c r="A2090" s="0" t="n">
        <v>37</v>
      </c>
      <c r="B2090" s="0" t="str">
        <f aca="false">" 5:37:31.570540"</f>
        <v> 5:37:31.570540</v>
      </c>
      <c r="C2090" s="0" t="n">
        <v>-75</v>
      </c>
    </row>
    <row r="2091" customFormat="false" ht="15" hidden="false" customHeight="false" outlineLevel="0" collapsed="false">
      <c r="A2091" s="0" t="n">
        <v>38</v>
      </c>
      <c r="B2091" s="0" t="str">
        <f aca="false">" 5:37:31.571567"</f>
        <v> 5:37:31.571567</v>
      </c>
      <c r="C2091" s="0" t="n">
        <v>-72</v>
      </c>
    </row>
    <row r="2092" customFormat="false" ht="15" hidden="false" customHeight="false" outlineLevel="0" collapsed="false">
      <c r="A2092" s="0" t="n">
        <v>39</v>
      </c>
      <c r="B2092" s="0" t="str">
        <f aca="false">" 5:37:31.572593"</f>
        <v> 5:37:31.572593</v>
      </c>
      <c r="C2092" s="0" t="n">
        <v>-80</v>
      </c>
    </row>
    <row r="2093" customFormat="false" ht="15" hidden="false" customHeight="false" outlineLevel="0" collapsed="false">
      <c r="A2093" s="0" t="n">
        <v>37</v>
      </c>
      <c r="B2093" s="0" t="str">
        <f aca="false">" 5:37:31.922069"</f>
        <v> 5:37:31.922069</v>
      </c>
      <c r="C2093" s="0" t="n">
        <v>-75</v>
      </c>
    </row>
    <row r="2094" customFormat="false" ht="15" hidden="false" customHeight="false" outlineLevel="0" collapsed="false">
      <c r="A2094" s="0" t="n">
        <v>38</v>
      </c>
      <c r="B2094" s="0" t="str">
        <f aca="false">" 5:37:31.923097"</f>
        <v> 5:37:31.923097</v>
      </c>
      <c r="C2094" s="0" t="n">
        <v>-72</v>
      </c>
    </row>
    <row r="2095" customFormat="false" ht="15" hidden="false" customHeight="false" outlineLevel="0" collapsed="false">
      <c r="A2095" s="0" t="n">
        <v>39</v>
      </c>
      <c r="B2095" s="0" t="str">
        <f aca="false">" 5:37:31.924122"</f>
        <v> 5:37:31.924122</v>
      </c>
      <c r="C2095" s="0" t="n">
        <v>-80</v>
      </c>
    </row>
    <row r="2096" customFormat="false" ht="15" hidden="false" customHeight="false" outlineLevel="0" collapsed="false">
      <c r="A2096" s="0" t="n">
        <v>39</v>
      </c>
      <c r="B2096" s="0" t="str">
        <f aca="false">" 5:37:32.275878"</f>
        <v> 5:37:32.275878</v>
      </c>
      <c r="C2096" s="0" t="n">
        <v>-80</v>
      </c>
    </row>
    <row r="2097" customFormat="false" ht="15" hidden="false" customHeight="false" outlineLevel="0" collapsed="false">
      <c r="A2097" s="0" t="n">
        <v>37</v>
      </c>
      <c r="B2097" s="0" t="str">
        <f aca="false">" 5:37:32.627914"</f>
        <v> 5:37:32.627914</v>
      </c>
      <c r="C2097" s="0" t="n">
        <v>-75</v>
      </c>
    </row>
    <row r="2098" customFormat="false" ht="15" hidden="false" customHeight="false" outlineLevel="0" collapsed="false">
      <c r="A2098" s="0" t="n">
        <v>38</v>
      </c>
      <c r="B2098" s="0" t="str">
        <f aca="false">" 5:37:32.628942"</f>
        <v> 5:37:32.628942</v>
      </c>
      <c r="C2098" s="0" t="n">
        <v>-72</v>
      </c>
    </row>
    <row r="2099" customFormat="false" ht="15" hidden="false" customHeight="false" outlineLevel="0" collapsed="false">
      <c r="A2099" s="0" t="n">
        <v>39</v>
      </c>
      <c r="B2099" s="0" t="str">
        <f aca="false">" 5:37:32.629967"</f>
        <v> 5:37:32.629967</v>
      </c>
      <c r="C2099" s="0" t="n">
        <v>-80</v>
      </c>
    </row>
    <row r="2100" customFormat="false" ht="15" hidden="false" customHeight="false" outlineLevel="0" collapsed="false">
      <c r="A2100" s="0" t="n">
        <v>37</v>
      </c>
      <c r="B2100" s="0" t="str">
        <f aca="false">" 5:37:32.985365"</f>
        <v> 5:37:32.985365</v>
      </c>
      <c r="C2100" s="0" t="n">
        <v>-75</v>
      </c>
    </row>
    <row r="2101" customFormat="false" ht="15" hidden="false" customHeight="false" outlineLevel="0" collapsed="false">
      <c r="A2101" s="0" t="n">
        <v>38</v>
      </c>
      <c r="B2101" s="0" t="str">
        <f aca="false">" 5:37:32.986392"</f>
        <v> 5:37:32.986392</v>
      </c>
      <c r="C2101" s="0" t="n">
        <v>-73</v>
      </c>
    </row>
    <row r="2102" customFormat="false" ht="15" hidden="false" customHeight="false" outlineLevel="0" collapsed="false">
      <c r="A2102" s="0" t="n">
        <v>39</v>
      </c>
      <c r="B2102" s="0" t="str">
        <f aca="false">" 5:37:32.987418"</f>
        <v> 5:37:32.987418</v>
      </c>
      <c r="C2102" s="0" t="n">
        <v>-80</v>
      </c>
    </row>
    <row r="2103" customFormat="false" ht="15" hidden="false" customHeight="false" outlineLevel="0" collapsed="false">
      <c r="A2103" s="0" t="n">
        <v>38</v>
      </c>
      <c r="B2103" s="0" t="str">
        <f aca="false">" 5:37:33.346371"</f>
        <v> 5:37:33.346371</v>
      </c>
      <c r="C2103" s="0" t="n">
        <v>-72</v>
      </c>
    </row>
    <row r="2104" customFormat="false" ht="15" hidden="false" customHeight="false" outlineLevel="0" collapsed="false">
      <c r="A2104" s="0" t="n">
        <v>37</v>
      </c>
      <c r="B2104" s="0" t="str">
        <f aca="false">" 5:37:33.698636"</f>
        <v> 5:37:33.698636</v>
      </c>
      <c r="C2104" s="0" t="n">
        <v>-75</v>
      </c>
    </row>
    <row r="2105" customFormat="false" ht="15" hidden="false" customHeight="false" outlineLevel="0" collapsed="false">
      <c r="A2105" s="0" t="n">
        <v>38</v>
      </c>
      <c r="B2105" s="0" t="str">
        <f aca="false">" 5:37:33.699664"</f>
        <v> 5:37:33.699664</v>
      </c>
      <c r="C2105" s="0" t="n">
        <v>-72</v>
      </c>
    </row>
    <row r="2106" customFormat="false" ht="15" hidden="false" customHeight="false" outlineLevel="0" collapsed="false">
      <c r="A2106" s="0" t="n">
        <v>39</v>
      </c>
      <c r="B2106" s="0" t="str">
        <f aca="false">" 5:37:33.700690"</f>
        <v> 5:37:33.700690</v>
      </c>
      <c r="C2106" s="0" t="n">
        <v>-79</v>
      </c>
    </row>
    <row r="2107" customFormat="false" ht="15" hidden="false" customHeight="false" outlineLevel="0" collapsed="false">
      <c r="A2107" s="0" t="n">
        <v>39</v>
      </c>
      <c r="B2107" s="0" t="str">
        <f aca="false">" 5:37:34.056319"</f>
        <v> 5:37:34.056319</v>
      </c>
      <c r="C2107" s="0" t="n">
        <v>-79</v>
      </c>
    </row>
    <row r="2108" customFormat="false" ht="15" hidden="false" customHeight="false" outlineLevel="0" collapsed="false">
      <c r="A2108" s="0" t="n">
        <v>37</v>
      </c>
      <c r="B2108" s="0" t="str">
        <f aca="false">" 5:37:34.412426"</f>
        <v> 5:37:34.412426</v>
      </c>
      <c r="C2108" s="0" t="n">
        <v>-75</v>
      </c>
    </row>
    <row r="2109" customFormat="false" ht="15" hidden="false" customHeight="false" outlineLevel="0" collapsed="false">
      <c r="A2109" s="0" t="n">
        <v>38</v>
      </c>
      <c r="B2109" s="0" t="str">
        <f aca="false">" 5:37:34.413454"</f>
        <v> 5:37:34.413454</v>
      </c>
      <c r="C2109" s="0" t="n">
        <v>-73</v>
      </c>
    </row>
    <row r="2110" customFormat="false" ht="15" hidden="false" customHeight="false" outlineLevel="0" collapsed="false">
      <c r="A2110" s="0" t="n">
        <v>39</v>
      </c>
      <c r="B2110" s="0" t="str">
        <f aca="false">" 5:37:34.414479"</f>
        <v> 5:37:34.414479</v>
      </c>
      <c r="C2110" s="0" t="n">
        <v>-79</v>
      </c>
    </row>
    <row r="2111" customFormat="false" ht="15" hidden="false" customHeight="false" outlineLevel="0" collapsed="false">
      <c r="A2111" s="0" t="n">
        <v>39</v>
      </c>
      <c r="B2111" s="0" t="str">
        <f aca="false">" 5:37:34.768329"</f>
        <v> 5:37:34.768329</v>
      </c>
      <c r="C2111" s="0" t="n">
        <v>-78</v>
      </c>
    </row>
    <row r="2112" customFormat="false" ht="15" hidden="false" customHeight="false" outlineLevel="0" collapsed="false">
      <c r="A2112" s="0" t="n">
        <v>37</v>
      </c>
      <c r="B2112" s="0" t="str">
        <f aca="false">" 5:37:35.121344"</f>
        <v> 5:37:35.121344</v>
      </c>
      <c r="C2112" s="0" t="n">
        <v>-75</v>
      </c>
    </row>
    <row r="2113" customFormat="false" ht="15" hidden="false" customHeight="false" outlineLevel="0" collapsed="false">
      <c r="A2113" s="0" t="n">
        <v>38</v>
      </c>
      <c r="B2113" s="0" t="str">
        <f aca="false">" 5:37:35.122372"</f>
        <v> 5:37:35.122372</v>
      </c>
      <c r="C2113" s="0" t="n">
        <v>-72</v>
      </c>
    </row>
    <row r="2114" customFormat="false" ht="15" hidden="false" customHeight="false" outlineLevel="0" collapsed="false">
      <c r="A2114" s="0" t="n">
        <v>39</v>
      </c>
      <c r="B2114" s="0" t="str">
        <f aca="false">" 5:37:35.123397"</f>
        <v> 5:37:35.123397</v>
      </c>
      <c r="C2114" s="0" t="n">
        <v>-78</v>
      </c>
    </row>
    <row r="2115" customFormat="false" ht="15" hidden="false" customHeight="false" outlineLevel="0" collapsed="false">
      <c r="A2115" s="0" t="n">
        <v>37</v>
      </c>
      <c r="B2115" s="0" t="str">
        <f aca="false">" 5:37:35.474125"</f>
        <v> 5:37:35.474125</v>
      </c>
      <c r="C2115" s="0" t="n">
        <v>-75</v>
      </c>
    </row>
    <row r="2116" customFormat="false" ht="15" hidden="false" customHeight="false" outlineLevel="0" collapsed="false">
      <c r="A2116" s="0" t="n">
        <v>38</v>
      </c>
      <c r="B2116" s="0" t="str">
        <f aca="false">" 5:37:35.475152"</f>
        <v> 5:37:35.475152</v>
      </c>
      <c r="C2116" s="0" t="n">
        <v>-72</v>
      </c>
    </row>
    <row r="2117" customFormat="false" ht="15" hidden="false" customHeight="false" outlineLevel="0" collapsed="false">
      <c r="A2117" s="0" t="n">
        <v>38</v>
      </c>
      <c r="B2117" s="0" t="str">
        <f aca="false">" 5:37:35.475670"</f>
        <v> 5:37:35.475670</v>
      </c>
      <c r="C2117" s="0" t="n">
        <v>-27</v>
      </c>
    </row>
    <row r="2118" customFormat="false" ht="15" hidden="false" customHeight="false" outlineLevel="0" collapsed="false">
      <c r="A2118" s="0" t="n">
        <v>38</v>
      </c>
      <c r="B2118" s="0" t="str">
        <f aca="false">" 5:37:35.475996"</f>
        <v> 5:37:35.475996</v>
      </c>
      <c r="C2118" s="0" t="n">
        <v>-73</v>
      </c>
    </row>
    <row r="2119" customFormat="false" ht="15" hidden="false" customHeight="false" outlineLevel="0" collapsed="false">
      <c r="A2119" s="0" t="n">
        <v>39</v>
      </c>
      <c r="B2119" s="0" t="str">
        <f aca="false">" 5:37:35.476772"</f>
        <v> 5:37:35.476772</v>
      </c>
      <c r="C2119" s="0" t="n">
        <v>-79</v>
      </c>
    </row>
    <row r="2120" customFormat="false" ht="15" hidden="false" customHeight="false" outlineLevel="0" collapsed="false">
      <c r="A2120" s="0" t="n">
        <v>37</v>
      </c>
      <c r="B2120" s="0" t="str">
        <f aca="false">" 5:37:35.824378"</f>
        <v> 5:37:35.824378</v>
      </c>
      <c r="C2120" s="0" t="n">
        <v>-75</v>
      </c>
    </row>
    <row r="2121" customFormat="false" ht="15" hidden="false" customHeight="false" outlineLevel="0" collapsed="false">
      <c r="A2121" s="0" t="n">
        <v>37</v>
      </c>
      <c r="B2121" s="0" t="str">
        <f aca="false">" 5:37:36.181769"</f>
        <v> 5:37:36.181769</v>
      </c>
      <c r="C2121" s="0" t="n">
        <v>-75</v>
      </c>
    </row>
    <row r="2122" customFormat="false" ht="15" hidden="false" customHeight="false" outlineLevel="0" collapsed="false">
      <c r="A2122" s="0" t="n">
        <v>39</v>
      </c>
      <c r="B2122" s="0" t="str">
        <f aca="false">" 5:37:36.183822"</f>
        <v> 5:37:36.183822</v>
      </c>
      <c r="C2122" s="0" t="n">
        <v>-79</v>
      </c>
    </row>
    <row r="2123" customFormat="false" ht="15" hidden="false" customHeight="false" outlineLevel="0" collapsed="false">
      <c r="A2123" s="0" t="n">
        <v>38</v>
      </c>
      <c r="B2123" s="0" t="str">
        <f aca="false">" 5:37:36.540183"</f>
        <v> 5:37:36.540183</v>
      </c>
      <c r="C2123" s="0" t="n">
        <v>-72</v>
      </c>
    </row>
    <row r="2124" customFormat="false" ht="15" hidden="false" customHeight="false" outlineLevel="0" collapsed="false">
      <c r="A2124" s="0" t="n">
        <v>39</v>
      </c>
      <c r="B2124" s="0" t="str">
        <f aca="false">" 5:37:36.541209"</f>
        <v> 5:37:36.541209</v>
      </c>
      <c r="C2124" s="0" t="n">
        <v>-78</v>
      </c>
    </row>
    <row r="2125" customFormat="false" ht="15" hidden="false" customHeight="false" outlineLevel="0" collapsed="false">
      <c r="A2125" s="0" t="n">
        <v>38</v>
      </c>
      <c r="B2125" s="0" t="str">
        <f aca="false">" 5:37:36.897037"</f>
        <v> 5:37:36.897037</v>
      </c>
      <c r="C2125" s="0" t="n">
        <v>-73</v>
      </c>
    </row>
    <row r="2126" customFormat="false" ht="15" hidden="false" customHeight="false" outlineLevel="0" collapsed="false">
      <c r="A2126" s="0" t="n">
        <v>39</v>
      </c>
      <c r="B2126" s="0" t="str">
        <f aca="false">" 5:37:36.898063"</f>
        <v> 5:37:36.898063</v>
      </c>
      <c r="C2126" s="0" t="n">
        <v>-79</v>
      </c>
    </row>
    <row r="2127" customFormat="false" ht="15" hidden="false" customHeight="false" outlineLevel="0" collapsed="false">
      <c r="A2127" s="0" t="n">
        <v>37</v>
      </c>
      <c r="B2127" s="0" t="str">
        <f aca="false">" 5:37:37.252611"</f>
        <v> 5:37:37.252611</v>
      </c>
      <c r="C2127" s="0" t="n">
        <v>-75</v>
      </c>
    </row>
    <row r="2128" customFormat="false" ht="15" hidden="false" customHeight="false" outlineLevel="0" collapsed="false">
      <c r="A2128" s="0" t="n">
        <v>38</v>
      </c>
      <c r="B2128" s="0" t="str">
        <f aca="false">" 5:37:37.253639"</f>
        <v> 5:37:37.253639</v>
      </c>
      <c r="C2128" s="0" t="n">
        <v>-72</v>
      </c>
    </row>
    <row r="2129" customFormat="false" ht="15" hidden="false" customHeight="false" outlineLevel="0" collapsed="false">
      <c r="A2129" s="0" t="n">
        <v>39</v>
      </c>
      <c r="B2129" s="0" t="str">
        <f aca="false">" 5:37:37.254664"</f>
        <v> 5:37:37.254664</v>
      </c>
      <c r="C2129" s="0" t="n">
        <v>-79</v>
      </c>
    </row>
    <row r="2130" customFormat="false" ht="15" hidden="false" customHeight="false" outlineLevel="0" collapsed="false">
      <c r="A2130" s="0" t="n">
        <v>38</v>
      </c>
      <c r="B2130" s="0" t="str">
        <f aca="false">" 5:37:37.611823"</f>
        <v> 5:37:37.611823</v>
      </c>
      <c r="C2130" s="0" t="n">
        <v>-73</v>
      </c>
    </row>
    <row r="2131" customFormat="false" ht="15" hidden="false" customHeight="false" outlineLevel="0" collapsed="false">
      <c r="A2131" s="0" t="n">
        <v>39</v>
      </c>
      <c r="B2131" s="0" t="str">
        <f aca="false">" 5:37:37.966659"</f>
        <v> 5:37:37.966659</v>
      </c>
      <c r="C2131" s="0" t="n">
        <v>-78</v>
      </c>
    </row>
    <row r="2132" customFormat="false" ht="15" hidden="false" customHeight="false" outlineLevel="0" collapsed="false">
      <c r="A2132" s="0" t="n">
        <v>37</v>
      </c>
      <c r="B2132" s="0" t="str">
        <f aca="false">" 5:37:38.318719"</f>
        <v> 5:37:38.318719</v>
      </c>
      <c r="C2132" s="0" t="n">
        <v>-74</v>
      </c>
    </row>
    <row r="2133" customFormat="false" ht="15" hidden="false" customHeight="false" outlineLevel="0" collapsed="false">
      <c r="A2133" s="0" t="n">
        <v>38</v>
      </c>
      <c r="B2133" s="0" t="str">
        <f aca="false">" 5:37:38.319746"</f>
        <v> 5:37:38.319746</v>
      </c>
      <c r="C2133" s="0" t="n">
        <v>-72</v>
      </c>
    </row>
    <row r="2134" customFormat="false" ht="15" hidden="false" customHeight="false" outlineLevel="0" collapsed="false">
      <c r="A2134" s="0" t="n">
        <v>39</v>
      </c>
      <c r="B2134" s="0" t="str">
        <f aca="false">" 5:37:38.320772"</f>
        <v> 5:37:38.320772</v>
      </c>
      <c r="C2134" s="0" t="n">
        <v>-79</v>
      </c>
    </row>
    <row r="2135" customFormat="false" ht="15" hidden="false" customHeight="false" outlineLevel="0" collapsed="false">
      <c r="A2135" s="0" t="n">
        <v>37</v>
      </c>
      <c r="B2135" s="0" t="str">
        <f aca="false">" 5:37:38.674351"</f>
        <v> 5:37:38.674351</v>
      </c>
      <c r="C2135" s="0" t="n">
        <v>-74</v>
      </c>
    </row>
    <row r="2136" customFormat="false" ht="15" hidden="false" customHeight="false" outlineLevel="0" collapsed="false">
      <c r="A2136" s="0" t="n">
        <v>38</v>
      </c>
      <c r="B2136" s="0" t="str">
        <f aca="false">" 5:37:38.675379"</f>
        <v> 5:37:38.675379</v>
      </c>
      <c r="C2136" s="0" t="n">
        <v>-72</v>
      </c>
    </row>
    <row r="2137" customFormat="false" ht="15" hidden="false" customHeight="false" outlineLevel="0" collapsed="false">
      <c r="A2137" s="0" t="n">
        <v>39</v>
      </c>
      <c r="B2137" s="0" t="str">
        <f aca="false">" 5:37:38.676405"</f>
        <v> 5:37:38.676405</v>
      </c>
      <c r="C2137" s="0" t="n">
        <v>-79</v>
      </c>
    </row>
    <row r="2138" customFormat="false" ht="15" hidden="false" customHeight="false" outlineLevel="0" collapsed="false">
      <c r="A2138" s="0" t="n">
        <v>37</v>
      </c>
      <c r="B2138" s="0" t="str">
        <f aca="false">" 5:37:39.025070"</f>
        <v> 5:37:39.025070</v>
      </c>
      <c r="C2138" s="0" t="n">
        <v>-75</v>
      </c>
    </row>
    <row r="2139" customFormat="false" ht="15" hidden="false" customHeight="false" outlineLevel="0" collapsed="false">
      <c r="A2139" s="0" t="n">
        <v>38</v>
      </c>
      <c r="B2139" s="0" t="str">
        <f aca="false">" 5:37:39.026098"</f>
        <v> 5:37:39.026098</v>
      </c>
      <c r="C2139" s="0" t="n">
        <v>-72</v>
      </c>
    </row>
    <row r="2140" customFormat="false" ht="15" hidden="false" customHeight="false" outlineLevel="0" collapsed="false">
      <c r="A2140" s="0" t="n">
        <v>39</v>
      </c>
      <c r="B2140" s="0" t="str">
        <f aca="false">" 5:37:39.027124"</f>
        <v> 5:37:39.027124</v>
      </c>
      <c r="C2140" s="0" t="n">
        <v>-79</v>
      </c>
    </row>
    <row r="2141" customFormat="false" ht="15" hidden="false" customHeight="false" outlineLevel="0" collapsed="false">
      <c r="A2141" s="0" t="n">
        <v>37</v>
      </c>
      <c r="B2141" s="0" t="str">
        <f aca="false">" 5:37:39.383795"</f>
        <v> 5:37:39.383795</v>
      </c>
      <c r="C2141" s="0" t="n">
        <v>-74</v>
      </c>
    </row>
    <row r="2142" customFormat="false" ht="15" hidden="false" customHeight="false" outlineLevel="0" collapsed="false">
      <c r="A2142" s="0" t="n">
        <v>38</v>
      </c>
      <c r="B2142" s="0" t="str">
        <f aca="false">" 5:37:39.384823"</f>
        <v> 5:37:39.384823</v>
      </c>
      <c r="C2142" s="0" t="n">
        <v>-73</v>
      </c>
    </row>
    <row r="2143" customFormat="false" ht="15" hidden="false" customHeight="false" outlineLevel="0" collapsed="false">
      <c r="A2143" s="0" t="n">
        <v>39</v>
      </c>
      <c r="B2143" s="0" t="str">
        <f aca="false">" 5:37:39.385848"</f>
        <v> 5:37:39.385848</v>
      </c>
      <c r="C2143" s="0" t="n">
        <v>-79</v>
      </c>
    </row>
    <row r="2144" customFormat="false" ht="15" hidden="false" customHeight="false" outlineLevel="0" collapsed="false">
      <c r="A2144" s="0" t="n">
        <v>37</v>
      </c>
      <c r="B2144" s="0" t="str">
        <f aca="false">" 5:37:39.742964"</f>
        <v> 5:37:39.742964</v>
      </c>
      <c r="C2144" s="0" t="n">
        <v>-75</v>
      </c>
    </row>
    <row r="2145" customFormat="false" ht="15" hidden="false" customHeight="false" outlineLevel="0" collapsed="false">
      <c r="A2145" s="0" t="n">
        <v>38</v>
      </c>
      <c r="B2145" s="0" t="str">
        <f aca="false">" 5:37:39.743992"</f>
        <v> 5:37:39.743992</v>
      </c>
      <c r="C2145" s="0" t="n">
        <v>-72</v>
      </c>
    </row>
    <row r="2146" customFormat="false" ht="15" hidden="false" customHeight="false" outlineLevel="0" collapsed="false">
      <c r="A2146" s="0" t="n">
        <v>39</v>
      </c>
      <c r="B2146" s="0" t="str">
        <f aca="false">" 5:37:39.745018"</f>
        <v> 5:37:39.745018</v>
      </c>
      <c r="C2146" s="0" t="n">
        <v>-80</v>
      </c>
    </row>
    <row r="2147" customFormat="false" ht="15" hidden="false" customHeight="false" outlineLevel="0" collapsed="false">
      <c r="A2147" s="0" t="n">
        <v>37</v>
      </c>
      <c r="B2147" s="0" t="str">
        <f aca="false">" 5:37:40.102715"</f>
        <v> 5:37:40.102715</v>
      </c>
      <c r="C2147" s="0" t="n">
        <v>-75</v>
      </c>
    </row>
    <row r="2148" customFormat="false" ht="15" hidden="false" customHeight="false" outlineLevel="0" collapsed="false">
      <c r="A2148" s="0" t="n">
        <v>38</v>
      </c>
      <c r="B2148" s="0" t="str">
        <f aca="false">" 5:37:40.103743"</f>
        <v> 5:37:40.103743</v>
      </c>
      <c r="C2148" s="0" t="n">
        <v>-73</v>
      </c>
    </row>
    <row r="2149" customFormat="false" ht="15" hidden="false" customHeight="false" outlineLevel="0" collapsed="false">
      <c r="A2149" s="0" t="n">
        <v>39</v>
      </c>
      <c r="B2149" s="0" t="str">
        <f aca="false">" 5:37:40.104769"</f>
        <v> 5:37:40.104769</v>
      </c>
      <c r="C2149" s="0" t="n">
        <v>-79</v>
      </c>
    </row>
    <row r="2150" customFormat="false" ht="15" hidden="false" customHeight="false" outlineLevel="0" collapsed="false">
      <c r="A2150" s="0" t="n">
        <v>37</v>
      </c>
      <c r="B2150" s="0" t="str">
        <f aca="false">" 5:37:40.462189"</f>
        <v> 5:37:40.462189</v>
      </c>
      <c r="C2150" s="0" t="n">
        <v>-75</v>
      </c>
    </row>
    <row r="2151" customFormat="false" ht="15" hidden="false" customHeight="false" outlineLevel="0" collapsed="false">
      <c r="A2151" s="0" t="n">
        <v>38</v>
      </c>
      <c r="B2151" s="0" t="str">
        <f aca="false">" 5:37:40.463217"</f>
        <v> 5:37:40.463217</v>
      </c>
      <c r="C2151" s="0" t="n">
        <v>-72</v>
      </c>
    </row>
    <row r="2152" customFormat="false" ht="15" hidden="false" customHeight="false" outlineLevel="0" collapsed="false">
      <c r="A2152" s="0" t="n">
        <v>39</v>
      </c>
      <c r="B2152" s="0" t="str">
        <f aca="false">" 5:37:40.464243"</f>
        <v> 5:37:40.464243</v>
      </c>
      <c r="C2152" s="0" t="n">
        <v>-79</v>
      </c>
    </row>
    <row r="2153" customFormat="false" ht="15" hidden="false" customHeight="false" outlineLevel="0" collapsed="false">
      <c r="A2153" s="0" t="n">
        <v>37</v>
      </c>
      <c r="B2153" s="0" t="str">
        <f aca="false">" 5:37:40.813498"</f>
        <v> 5:37:40.813498</v>
      </c>
      <c r="C2153" s="0" t="n">
        <v>-74</v>
      </c>
    </row>
    <row r="2154" customFormat="false" ht="15" hidden="false" customHeight="false" outlineLevel="0" collapsed="false">
      <c r="A2154" s="0" t="n">
        <v>38</v>
      </c>
      <c r="B2154" s="0" t="str">
        <f aca="false">" 5:37:40.814526"</f>
        <v> 5:37:40.814526</v>
      </c>
      <c r="C2154" s="0" t="n">
        <v>-72</v>
      </c>
    </row>
    <row r="2155" customFormat="false" ht="15" hidden="false" customHeight="false" outlineLevel="0" collapsed="false">
      <c r="A2155" s="0" t="n">
        <v>39</v>
      </c>
      <c r="B2155" s="0" t="str">
        <f aca="false">" 5:37:40.815551"</f>
        <v> 5:37:40.815551</v>
      </c>
      <c r="C2155" s="0" t="n">
        <v>-79</v>
      </c>
    </row>
    <row r="2156" customFormat="false" ht="15" hidden="false" customHeight="false" outlineLevel="0" collapsed="false">
      <c r="A2156" s="0" t="n">
        <v>37</v>
      </c>
      <c r="B2156" s="0" t="str">
        <f aca="false">" 5:37:41.170891"</f>
        <v> 5:37:41.170891</v>
      </c>
      <c r="C2156" s="0" t="n">
        <v>-74</v>
      </c>
    </row>
    <row r="2157" customFormat="false" ht="15" hidden="false" customHeight="false" outlineLevel="0" collapsed="false">
      <c r="A2157" s="0" t="n">
        <v>39</v>
      </c>
      <c r="B2157" s="0" t="str">
        <f aca="false">" 5:37:41.172945"</f>
        <v> 5:37:41.172945</v>
      </c>
      <c r="C2157" s="0" t="n">
        <v>-79</v>
      </c>
    </row>
    <row r="2158" customFormat="false" ht="15" hidden="false" customHeight="false" outlineLevel="0" collapsed="false">
      <c r="A2158" s="0" t="n">
        <v>37</v>
      </c>
      <c r="B2158" s="0" t="str">
        <f aca="false">" 5:37:41.530613"</f>
        <v> 5:37:41.530613</v>
      </c>
      <c r="C2158" s="0" t="n">
        <v>-74</v>
      </c>
    </row>
    <row r="2159" customFormat="false" ht="15" hidden="false" customHeight="false" outlineLevel="0" collapsed="false">
      <c r="A2159" s="0" t="n">
        <v>38</v>
      </c>
      <c r="B2159" s="0" t="str">
        <f aca="false">" 5:37:41.531640"</f>
        <v> 5:37:41.531640</v>
      </c>
      <c r="C2159" s="0" t="n">
        <v>-73</v>
      </c>
    </row>
    <row r="2160" customFormat="false" ht="15" hidden="false" customHeight="false" outlineLevel="0" collapsed="false">
      <c r="A2160" s="0" t="n">
        <v>39</v>
      </c>
      <c r="B2160" s="0" t="str">
        <f aca="false">" 5:37:41.532666"</f>
        <v> 5:37:41.532666</v>
      </c>
      <c r="C2160" s="0" t="n">
        <v>-79</v>
      </c>
    </row>
    <row r="2161" customFormat="false" ht="15" hidden="false" customHeight="false" outlineLevel="0" collapsed="false">
      <c r="A2161" s="0" t="n">
        <v>37</v>
      </c>
      <c r="B2161" s="0" t="str">
        <f aca="false">" 5:37:41.886540"</f>
        <v> 5:37:41.886540</v>
      </c>
      <c r="C2161" s="0" t="n">
        <v>-75</v>
      </c>
    </row>
    <row r="2162" customFormat="false" ht="15" hidden="false" customHeight="false" outlineLevel="0" collapsed="false">
      <c r="A2162" s="0" t="n">
        <v>38</v>
      </c>
      <c r="B2162" s="0" t="str">
        <f aca="false">" 5:37:41.887567"</f>
        <v> 5:37:41.887567</v>
      </c>
      <c r="C2162" s="0" t="n">
        <v>-73</v>
      </c>
    </row>
    <row r="2163" customFormat="false" ht="15" hidden="false" customHeight="false" outlineLevel="0" collapsed="false">
      <c r="A2163" s="0" t="n">
        <v>39</v>
      </c>
      <c r="B2163" s="0" t="str">
        <f aca="false">" 5:37:41.888593"</f>
        <v> 5:37:41.888593</v>
      </c>
      <c r="C2163" s="0" t="n">
        <v>-79</v>
      </c>
    </row>
    <row r="2164" customFormat="false" ht="15" hidden="false" customHeight="false" outlineLevel="0" collapsed="false">
      <c r="A2164" s="0" t="n">
        <v>37</v>
      </c>
      <c r="B2164" s="0" t="str">
        <f aca="false">" 5:37:42.242180"</f>
        <v> 5:37:42.242180</v>
      </c>
      <c r="C2164" s="0" t="n">
        <v>-74</v>
      </c>
    </row>
    <row r="2165" customFormat="false" ht="15" hidden="false" customHeight="false" outlineLevel="0" collapsed="false">
      <c r="A2165" s="0" t="n">
        <v>38</v>
      </c>
      <c r="B2165" s="0" t="str">
        <f aca="false">" 5:37:42.243208"</f>
        <v> 5:37:42.243208</v>
      </c>
      <c r="C2165" s="0" t="n">
        <v>-72</v>
      </c>
    </row>
    <row r="2166" customFormat="false" ht="15" hidden="false" customHeight="false" outlineLevel="0" collapsed="false">
      <c r="A2166" s="0" t="n">
        <v>39</v>
      </c>
      <c r="B2166" s="0" t="str">
        <f aca="false">" 5:37:42.244234"</f>
        <v> 5:37:42.244234</v>
      </c>
      <c r="C2166" s="0" t="n">
        <v>-80</v>
      </c>
    </row>
    <row r="2167" customFormat="false" ht="15" hidden="false" customHeight="false" outlineLevel="0" collapsed="false">
      <c r="A2167" s="0" t="n">
        <v>37</v>
      </c>
      <c r="B2167" s="0" t="str">
        <f aca="false">" 5:37:42.594997"</f>
        <v> 5:37:42.594997</v>
      </c>
      <c r="C2167" s="0" t="n">
        <v>-75</v>
      </c>
    </row>
    <row r="2168" customFormat="false" ht="15" hidden="false" customHeight="false" outlineLevel="0" collapsed="false">
      <c r="A2168" s="0" t="n">
        <v>38</v>
      </c>
      <c r="B2168" s="0" t="str">
        <f aca="false">" 5:37:42.596025"</f>
        <v> 5:37:42.596025</v>
      </c>
      <c r="C2168" s="0" t="n">
        <v>-72</v>
      </c>
    </row>
    <row r="2169" customFormat="false" ht="15" hidden="false" customHeight="false" outlineLevel="0" collapsed="false">
      <c r="A2169" s="0" t="n">
        <v>39</v>
      </c>
      <c r="B2169" s="0" t="str">
        <f aca="false">" 5:37:42.597051"</f>
        <v> 5:37:42.597051</v>
      </c>
      <c r="C2169" s="0" t="n">
        <v>-80</v>
      </c>
    </row>
    <row r="2170" customFormat="false" ht="15" hidden="false" customHeight="false" outlineLevel="0" collapsed="false">
      <c r="A2170" s="0" t="n">
        <v>37</v>
      </c>
      <c r="B2170" s="0" t="str">
        <f aca="false">" 5:37:42.952692"</f>
        <v> 5:37:42.952692</v>
      </c>
      <c r="C2170" s="0" t="n">
        <v>-74</v>
      </c>
    </row>
    <row r="2171" customFormat="false" ht="15" hidden="false" customHeight="false" outlineLevel="0" collapsed="false">
      <c r="A2171" s="0" t="n">
        <v>38</v>
      </c>
      <c r="B2171" s="0" t="str">
        <f aca="false">" 5:37:42.953720"</f>
        <v> 5:37:42.953720</v>
      </c>
      <c r="C2171" s="0" t="n">
        <v>-72</v>
      </c>
    </row>
    <row r="2172" customFormat="false" ht="15" hidden="false" customHeight="false" outlineLevel="0" collapsed="false">
      <c r="A2172" s="0" t="n">
        <v>39</v>
      </c>
      <c r="B2172" s="0" t="str">
        <f aca="false">" 5:37:42.954746"</f>
        <v> 5:37:42.954746</v>
      </c>
      <c r="C2172" s="0" t="n">
        <v>-80</v>
      </c>
    </row>
    <row r="2173" customFormat="false" ht="15" hidden="false" customHeight="false" outlineLevel="0" collapsed="false">
      <c r="A2173" s="0" t="n">
        <v>37</v>
      </c>
      <c r="B2173" s="0" t="str">
        <f aca="false">" 5:37:43.306991"</f>
        <v> 5:37:43.306991</v>
      </c>
      <c r="C2173" s="0" t="n">
        <v>-74</v>
      </c>
    </row>
    <row r="2174" customFormat="false" ht="15" hidden="false" customHeight="false" outlineLevel="0" collapsed="false">
      <c r="A2174" s="0" t="n">
        <v>38</v>
      </c>
      <c r="B2174" s="0" t="str">
        <f aca="false">" 5:37:43.308019"</f>
        <v> 5:37:43.308019</v>
      </c>
      <c r="C2174" s="0" t="n">
        <v>-72</v>
      </c>
    </row>
    <row r="2175" customFormat="false" ht="15" hidden="false" customHeight="false" outlineLevel="0" collapsed="false">
      <c r="A2175" s="0" t="n">
        <v>38</v>
      </c>
      <c r="B2175" s="0" t="str">
        <f aca="false">" 5:37:43.308537"</f>
        <v> 5:37:43.308537</v>
      </c>
      <c r="C2175" s="0" t="n">
        <v>-50</v>
      </c>
    </row>
    <row r="2176" customFormat="false" ht="15" hidden="false" customHeight="false" outlineLevel="0" collapsed="false">
      <c r="A2176" s="0" t="n">
        <v>38</v>
      </c>
      <c r="B2176" s="0" t="str">
        <f aca="false">" 5:37:43.308863"</f>
        <v> 5:37:43.308863</v>
      </c>
      <c r="C2176" s="0" t="n">
        <v>-73</v>
      </c>
    </row>
    <row r="2177" customFormat="false" ht="15" hidden="false" customHeight="false" outlineLevel="0" collapsed="false">
      <c r="A2177" s="0" t="n">
        <v>39</v>
      </c>
      <c r="B2177" s="0" t="str">
        <f aca="false">" 5:37:43.309639"</f>
        <v> 5:37:43.309639</v>
      </c>
      <c r="C2177" s="0" t="n">
        <v>-79</v>
      </c>
    </row>
    <row r="2178" customFormat="false" ht="15" hidden="false" customHeight="false" outlineLevel="0" collapsed="false">
      <c r="A2178" s="0" t="n">
        <v>37</v>
      </c>
      <c r="B2178" s="0" t="str">
        <f aca="false">" 5:37:43.664418"</f>
        <v> 5:37:43.664418</v>
      </c>
      <c r="C2178" s="0" t="n">
        <v>-74</v>
      </c>
    </row>
    <row r="2179" customFormat="false" ht="15" hidden="false" customHeight="false" outlineLevel="0" collapsed="false">
      <c r="A2179" s="0" t="n">
        <v>38</v>
      </c>
      <c r="B2179" s="0" t="str">
        <f aca="false">" 5:37:43.665445"</f>
        <v> 5:37:43.665445</v>
      </c>
      <c r="C2179" s="0" t="n">
        <v>-73</v>
      </c>
    </row>
    <row r="2180" customFormat="false" ht="15" hidden="false" customHeight="false" outlineLevel="0" collapsed="false">
      <c r="A2180" s="0" t="n">
        <v>39</v>
      </c>
      <c r="B2180" s="0" t="str">
        <f aca="false">" 5:37:43.666471"</f>
        <v> 5:37:43.666471</v>
      </c>
      <c r="C2180" s="0" t="n">
        <v>-80</v>
      </c>
    </row>
    <row r="2181" customFormat="false" ht="15" hidden="false" customHeight="false" outlineLevel="0" collapsed="false">
      <c r="A2181" s="0" t="n">
        <v>37</v>
      </c>
      <c r="B2181" s="0" t="str">
        <f aca="false">" 5:37:44.017421"</f>
        <v> 5:37:44.017421</v>
      </c>
      <c r="C2181" s="0" t="n">
        <v>-74</v>
      </c>
    </row>
    <row r="2182" customFormat="false" ht="15" hidden="false" customHeight="false" outlineLevel="0" collapsed="false">
      <c r="A2182" s="0" t="n">
        <v>38</v>
      </c>
      <c r="B2182" s="0" t="str">
        <f aca="false">" 5:37:44.018448"</f>
        <v> 5:37:44.018448</v>
      </c>
      <c r="C2182" s="0" t="n">
        <v>-73</v>
      </c>
    </row>
    <row r="2183" customFormat="false" ht="15" hidden="false" customHeight="false" outlineLevel="0" collapsed="false">
      <c r="A2183" s="0" t="n">
        <v>39</v>
      </c>
      <c r="B2183" s="0" t="str">
        <f aca="false">" 5:37:44.019474"</f>
        <v> 5:37:44.019474</v>
      </c>
      <c r="C2183" s="0" t="n">
        <v>-79</v>
      </c>
    </row>
    <row r="2184" customFormat="false" ht="15" hidden="false" customHeight="false" outlineLevel="0" collapsed="false">
      <c r="A2184" s="0" t="n">
        <v>37</v>
      </c>
      <c r="B2184" s="0" t="str">
        <f aca="false">" 5:37:44.376621"</f>
        <v> 5:37:44.376621</v>
      </c>
      <c r="C2184" s="0" t="n">
        <v>-74</v>
      </c>
    </row>
    <row r="2185" customFormat="false" ht="15" hidden="false" customHeight="false" outlineLevel="0" collapsed="false">
      <c r="A2185" s="0" t="n">
        <v>38</v>
      </c>
      <c r="B2185" s="0" t="str">
        <f aca="false">" 5:37:44.377649"</f>
        <v> 5:37:44.377649</v>
      </c>
      <c r="C2185" s="0" t="n">
        <v>-73</v>
      </c>
    </row>
    <row r="2186" customFormat="false" ht="15" hidden="false" customHeight="false" outlineLevel="0" collapsed="false">
      <c r="A2186" s="0" t="n">
        <v>39</v>
      </c>
      <c r="B2186" s="0" t="str">
        <f aca="false">" 5:37:44.378675"</f>
        <v> 5:37:44.378675</v>
      </c>
      <c r="C2186" s="0" t="n">
        <v>-80</v>
      </c>
    </row>
    <row r="2187" customFormat="false" ht="15" hidden="false" customHeight="false" outlineLevel="0" collapsed="false">
      <c r="A2187" s="0" t="n">
        <v>37</v>
      </c>
      <c r="B2187" s="0" t="str">
        <f aca="false">" 5:37:44.735821"</f>
        <v> 5:37:44.735821</v>
      </c>
      <c r="C2187" s="0" t="n">
        <v>-74</v>
      </c>
    </row>
    <row r="2188" customFormat="false" ht="15" hidden="false" customHeight="false" outlineLevel="0" collapsed="false">
      <c r="A2188" s="0" t="n">
        <v>38</v>
      </c>
      <c r="B2188" s="0" t="str">
        <f aca="false">" 5:37:44.736849"</f>
        <v> 5:37:44.736849</v>
      </c>
      <c r="C2188" s="0" t="n">
        <v>-73</v>
      </c>
    </row>
    <row r="2189" customFormat="false" ht="15" hidden="false" customHeight="false" outlineLevel="0" collapsed="false">
      <c r="A2189" s="0" t="n">
        <v>39</v>
      </c>
      <c r="B2189" s="0" t="str">
        <f aca="false">" 5:37:44.737874"</f>
        <v> 5:37:44.737874</v>
      </c>
      <c r="C2189" s="0" t="n">
        <v>-78</v>
      </c>
    </row>
    <row r="2190" customFormat="false" ht="15" hidden="false" customHeight="false" outlineLevel="0" collapsed="false">
      <c r="A2190" s="0" t="n">
        <v>37</v>
      </c>
      <c r="B2190" s="0" t="str">
        <f aca="false">" 5:37:45.094553"</f>
        <v> 5:37:45.094553</v>
      </c>
      <c r="C2190" s="0" t="n">
        <v>-75</v>
      </c>
    </row>
    <row r="2191" customFormat="false" ht="15" hidden="false" customHeight="false" outlineLevel="0" collapsed="false">
      <c r="A2191" s="0" t="n">
        <v>38</v>
      </c>
      <c r="B2191" s="0" t="str">
        <f aca="false">" 5:37:45.095581"</f>
        <v> 5:37:45.095581</v>
      </c>
      <c r="C2191" s="0" t="n">
        <v>-73</v>
      </c>
    </row>
    <row r="2192" customFormat="false" ht="15" hidden="false" customHeight="false" outlineLevel="0" collapsed="false">
      <c r="A2192" s="0" t="n">
        <v>37</v>
      </c>
      <c r="B2192" s="0" t="str">
        <f aca="false">" 5:37:45.445561"</f>
        <v> 5:37:45.445561</v>
      </c>
      <c r="C2192" s="0" t="n">
        <v>-75</v>
      </c>
    </row>
    <row r="2193" customFormat="false" ht="15" hidden="false" customHeight="false" outlineLevel="0" collapsed="false">
      <c r="A2193" s="0" t="n">
        <v>38</v>
      </c>
      <c r="B2193" s="0" t="str">
        <f aca="false">" 5:37:45.446589"</f>
        <v> 5:37:45.446589</v>
      </c>
      <c r="C2193" s="0" t="n">
        <v>-73</v>
      </c>
    </row>
    <row r="2194" customFormat="false" ht="15" hidden="false" customHeight="false" outlineLevel="0" collapsed="false">
      <c r="A2194" s="0" t="n">
        <v>39</v>
      </c>
      <c r="B2194" s="0" t="str">
        <f aca="false">" 5:37:45.447615"</f>
        <v> 5:37:45.447615</v>
      </c>
      <c r="C2194" s="0" t="n">
        <v>-79</v>
      </c>
    </row>
    <row r="2195" customFormat="false" ht="15" hidden="false" customHeight="false" outlineLevel="0" collapsed="false">
      <c r="A2195" s="0" t="n">
        <v>37</v>
      </c>
      <c r="B2195" s="0" t="str">
        <f aca="false">" 5:37:45.800938"</f>
        <v> 5:37:45.800938</v>
      </c>
      <c r="C2195" s="0" t="n">
        <v>-74</v>
      </c>
    </row>
    <row r="2196" customFormat="false" ht="15" hidden="false" customHeight="false" outlineLevel="0" collapsed="false">
      <c r="A2196" s="0" t="n">
        <v>38</v>
      </c>
      <c r="B2196" s="0" t="str">
        <f aca="false">" 5:37:45.801965"</f>
        <v> 5:37:45.801965</v>
      </c>
      <c r="C2196" s="0" t="n">
        <v>-72</v>
      </c>
    </row>
    <row r="2197" customFormat="false" ht="15" hidden="false" customHeight="false" outlineLevel="0" collapsed="false">
      <c r="A2197" s="0" t="n">
        <v>39</v>
      </c>
      <c r="B2197" s="0" t="str">
        <f aca="false">" 5:37:45.802991"</f>
        <v> 5:37:45.802991</v>
      </c>
      <c r="C2197" s="0" t="n">
        <v>-79</v>
      </c>
    </row>
    <row r="2198" customFormat="false" ht="15" hidden="false" customHeight="false" outlineLevel="0" collapsed="false">
      <c r="A2198" s="0" t="n">
        <v>37</v>
      </c>
      <c r="B2198" s="0" t="str">
        <f aca="false">" 5:37:46.155513"</f>
        <v> 5:37:46.155513</v>
      </c>
      <c r="C2198" s="0" t="n">
        <v>-75</v>
      </c>
    </row>
    <row r="2199" customFormat="false" ht="15" hidden="false" customHeight="false" outlineLevel="0" collapsed="false">
      <c r="A2199" s="0" t="n">
        <v>38</v>
      </c>
      <c r="B2199" s="0" t="str">
        <f aca="false">" 5:37:46.156541"</f>
        <v> 5:37:46.156541</v>
      </c>
      <c r="C2199" s="0" t="n">
        <v>-72</v>
      </c>
    </row>
    <row r="2200" customFormat="false" ht="15" hidden="false" customHeight="false" outlineLevel="0" collapsed="false">
      <c r="A2200" s="0" t="n">
        <v>39</v>
      </c>
      <c r="B2200" s="0" t="str">
        <f aca="false">" 5:37:46.157567"</f>
        <v> 5:37:46.157567</v>
      </c>
      <c r="C2200" s="0" t="n">
        <v>-79</v>
      </c>
    </row>
    <row r="2201" customFormat="false" ht="15" hidden="false" customHeight="false" outlineLevel="0" collapsed="false">
      <c r="A2201" s="0" t="n">
        <v>37</v>
      </c>
      <c r="B2201" s="0" t="str">
        <f aca="false">" 5:37:46.506234"</f>
        <v> 5:37:46.506234</v>
      </c>
      <c r="C2201" s="0" t="n">
        <v>-74</v>
      </c>
    </row>
    <row r="2202" customFormat="false" ht="15" hidden="false" customHeight="false" outlineLevel="0" collapsed="false">
      <c r="A2202" s="0" t="n">
        <v>38</v>
      </c>
      <c r="B2202" s="0" t="str">
        <f aca="false">" 5:37:46.507261"</f>
        <v> 5:37:46.507261</v>
      </c>
      <c r="C2202" s="0" t="n">
        <v>-72</v>
      </c>
    </row>
    <row r="2203" customFormat="false" ht="15" hidden="false" customHeight="false" outlineLevel="0" collapsed="false">
      <c r="A2203" s="0" t="n">
        <v>39</v>
      </c>
      <c r="B2203" s="0" t="str">
        <f aca="false">" 5:37:46.508287"</f>
        <v> 5:37:46.508287</v>
      </c>
      <c r="C2203" s="0" t="n">
        <v>-79</v>
      </c>
    </row>
    <row r="2204" customFormat="false" ht="15" hidden="false" customHeight="false" outlineLevel="0" collapsed="false">
      <c r="A2204" s="0" t="n">
        <v>37</v>
      </c>
      <c r="B2204" s="0" t="str">
        <f aca="false">" 5:37:46.859826"</f>
        <v> 5:37:46.859826</v>
      </c>
      <c r="C2204" s="0" t="n">
        <v>-74</v>
      </c>
    </row>
    <row r="2205" customFormat="false" ht="15" hidden="false" customHeight="false" outlineLevel="0" collapsed="false">
      <c r="A2205" s="0" t="n">
        <v>38</v>
      </c>
      <c r="B2205" s="0" t="str">
        <f aca="false">" 5:37:46.860853"</f>
        <v> 5:37:46.860853</v>
      </c>
      <c r="C2205" s="0" t="n">
        <v>-72</v>
      </c>
    </row>
    <row r="2206" customFormat="false" ht="15" hidden="false" customHeight="false" outlineLevel="0" collapsed="false">
      <c r="A2206" s="0" t="n">
        <v>37</v>
      </c>
      <c r="B2206" s="0" t="str">
        <f aca="false">" 5:37:47.215164"</f>
        <v> 5:37:47.215164</v>
      </c>
      <c r="C2206" s="0" t="n">
        <v>-75</v>
      </c>
    </row>
    <row r="2207" customFormat="false" ht="15" hidden="false" customHeight="false" outlineLevel="0" collapsed="false">
      <c r="A2207" s="0" t="n">
        <v>38</v>
      </c>
      <c r="B2207" s="0" t="str">
        <f aca="false">" 5:37:47.216191"</f>
        <v> 5:37:47.216191</v>
      </c>
      <c r="C2207" s="0" t="n">
        <v>-72</v>
      </c>
    </row>
    <row r="2208" customFormat="false" ht="15" hidden="false" customHeight="false" outlineLevel="0" collapsed="false">
      <c r="A2208" s="0" t="n">
        <v>39</v>
      </c>
      <c r="B2208" s="0" t="str">
        <f aca="false">" 5:37:47.217217"</f>
        <v> 5:37:47.217217</v>
      </c>
      <c r="C2208" s="0" t="n">
        <v>-79</v>
      </c>
    </row>
    <row r="2209" customFormat="false" ht="15" hidden="false" customHeight="false" outlineLevel="0" collapsed="false">
      <c r="A2209" s="0" t="n">
        <v>37</v>
      </c>
      <c r="B2209" s="0" t="str">
        <f aca="false">" 5:37:47.569203"</f>
        <v> 5:37:47.569203</v>
      </c>
      <c r="C2209" s="0" t="n">
        <v>-75</v>
      </c>
    </row>
    <row r="2210" customFormat="false" ht="15" hidden="false" customHeight="false" outlineLevel="0" collapsed="false">
      <c r="A2210" s="0" t="n">
        <v>38</v>
      </c>
      <c r="B2210" s="0" t="str">
        <f aca="false">" 5:37:47.570230"</f>
        <v> 5:37:47.570230</v>
      </c>
      <c r="C2210" s="0" t="n">
        <v>-71</v>
      </c>
    </row>
    <row r="2211" customFormat="false" ht="15" hidden="false" customHeight="false" outlineLevel="0" collapsed="false">
      <c r="A2211" s="0" t="n">
        <v>39</v>
      </c>
      <c r="B2211" s="0" t="str">
        <f aca="false">" 5:37:47.571256"</f>
        <v> 5:37:47.571256</v>
      </c>
      <c r="C2211" s="0" t="n">
        <v>-79</v>
      </c>
    </row>
    <row r="2212" customFormat="false" ht="15" hidden="false" customHeight="false" outlineLevel="0" collapsed="false">
      <c r="A2212" s="0" t="n">
        <v>37</v>
      </c>
      <c r="B2212" s="0" t="str">
        <f aca="false">" 5:37:47.924808"</f>
        <v> 5:37:47.924808</v>
      </c>
      <c r="C2212" s="0" t="n">
        <v>-75</v>
      </c>
    </row>
    <row r="2213" customFormat="false" ht="15" hidden="false" customHeight="false" outlineLevel="0" collapsed="false">
      <c r="A2213" s="0" t="n">
        <v>38</v>
      </c>
      <c r="B2213" s="0" t="str">
        <f aca="false">" 5:37:47.925836"</f>
        <v> 5:37:47.925836</v>
      </c>
      <c r="C2213" s="0" t="n">
        <v>-72</v>
      </c>
    </row>
    <row r="2214" customFormat="false" ht="15" hidden="false" customHeight="false" outlineLevel="0" collapsed="false">
      <c r="A2214" s="0" t="n">
        <v>39</v>
      </c>
      <c r="B2214" s="0" t="str">
        <f aca="false">" 5:37:47.926862"</f>
        <v> 5:37:47.926862</v>
      </c>
      <c r="C2214" s="0" t="n">
        <v>-79</v>
      </c>
    </row>
    <row r="2215" customFormat="false" ht="15" hidden="false" customHeight="false" outlineLevel="0" collapsed="false">
      <c r="A2215" s="0" t="n">
        <v>37</v>
      </c>
      <c r="B2215" s="0" t="str">
        <f aca="false">" 5:37:48.281718"</f>
        <v> 5:37:48.281718</v>
      </c>
      <c r="C2215" s="0" t="n">
        <v>-75</v>
      </c>
    </row>
    <row r="2216" customFormat="false" ht="15" hidden="false" customHeight="false" outlineLevel="0" collapsed="false">
      <c r="A2216" s="0" t="n">
        <v>38</v>
      </c>
      <c r="B2216" s="0" t="str">
        <f aca="false">" 5:37:48.282746"</f>
        <v> 5:37:48.282746</v>
      </c>
      <c r="C2216" s="0" t="n">
        <v>-72</v>
      </c>
    </row>
    <row r="2217" customFormat="false" ht="15" hidden="false" customHeight="false" outlineLevel="0" collapsed="false">
      <c r="A2217" s="0" t="n">
        <v>39</v>
      </c>
      <c r="B2217" s="0" t="str">
        <f aca="false">" 5:37:48.283771"</f>
        <v> 5:37:48.283771</v>
      </c>
      <c r="C2217" s="0" t="n">
        <v>-79</v>
      </c>
    </row>
    <row r="2218" customFormat="false" ht="15" hidden="false" customHeight="false" outlineLevel="0" collapsed="false">
      <c r="A2218" s="0" t="n">
        <v>39</v>
      </c>
      <c r="B2218" s="0" t="str">
        <f aca="false">" 5:37:48.633983"</f>
        <v> 5:37:48.633983</v>
      </c>
      <c r="C2218" s="0" t="n">
        <v>-80</v>
      </c>
    </row>
    <row r="2219" customFormat="false" ht="15" hidden="false" customHeight="false" outlineLevel="0" collapsed="false">
      <c r="A2219" s="0" t="n">
        <v>37</v>
      </c>
      <c r="B2219" s="0" t="str">
        <f aca="false">" 5:37:49.335717"</f>
        <v> 5:37:49.335717</v>
      </c>
      <c r="C2219" s="0" t="n">
        <v>-74</v>
      </c>
    </row>
    <row r="2220" customFormat="false" ht="15" hidden="false" customHeight="false" outlineLevel="0" collapsed="false">
      <c r="A2220" s="0" t="n">
        <v>38</v>
      </c>
      <c r="B2220" s="0" t="str">
        <f aca="false">" 5:37:49.336745"</f>
        <v> 5:37:49.336745</v>
      </c>
      <c r="C2220" s="0" t="n">
        <v>-72</v>
      </c>
    </row>
    <row r="2221" customFormat="false" ht="15" hidden="false" customHeight="false" outlineLevel="0" collapsed="false">
      <c r="A2221" s="0" t="n">
        <v>39</v>
      </c>
      <c r="B2221" s="0" t="str">
        <f aca="false">" 5:37:49.337771"</f>
        <v> 5:37:49.337771</v>
      </c>
      <c r="C2221" s="0" t="n">
        <v>-79</v>
      </c>
    </row>
    <row r="2222" customFormat="false" ht="15" hidden="false" customHeight="false" outlineLevel="0" collapsed="false">
      <c r="A2222" s="0" t="n">
        <v>37</v>
      </c>
      <c r="B2222" s="0" t="str">
        <f aca="false">" 5:37:49.692319"</f>
        <v> 5:37:49.692319</v>
      </c>
      <c r="C2222" s="0" t="n">
        <v>-75</v>
      </c>
    </row>
    <row r="2223" customFormat="false" ht="15" hidden="false" customHeight="false" outlineLevel="0" collapsed="false">
      <c r="A2223" s="0" t="n">
        <v>38</v>
      </c>
      <c r="B2223" s="0" t="str">
        <f aca="false">" 5:37:49.693347"</f>
        <v> 5:37:49.693347</v>
      </c>
      <c r="C2223" s="0" t="n">
        <v>-73</v>
      </c>
    </row>
    <row r="2224" customFormat="false" ht="15" hidden="false" customHeight="false" outlineLevel="0" collapsed="false">
      <c r="A2224" s="0" t="n">
        <v>39</v>
      </c>
      <c r="B2224" s="0" t="str">
        <f aca="false">" 5:37:49.694372"</f>
        <v> 5:37:49.694372</v>
      </c>
      <c r="C2224" s="0" t="n">
        <v>-79</v>
      </c>
    </row>
    <row r="2225" customFormat="false" ht="15" hidden="false" customHeight="false" outlineLevel="0" collapsed="false">
      <c r="A2225" s="0" t="n">
        <v>37</v>
      </c>
      <c r="B2225" s="0" t="str">
        <f aca="false">" 5:37:50.048949"</f>
        <v> 5:37:50.048949</v>
      </c>
      <c r="C2225" s="0" t="n">
        <v>-75</v>
      </c>
    </row>
    <row r="2226" customFormat="false" ht="15" hidden="false" customHeight="false" outlineLevel="0" collapsed="false">
      <c r="A2226" s="0" t="n">
        <v>38</v>
      </c>
      <c r="B2226" s="0" t="str">
        <f aca="false">" 5:37:50.049977"</f>
        <v> 5:37:50.049977</v>
      </c>
      <c r="C2226" s="0" t="n">
        <v>-73</v>
      </c>
    </row>
    <row r="2227" customFormat="false" ht="15" hidden="false" customHeight="false" outlineLevel="0" collapsed="false">
      <c r="A2227" s="0" t="n">
        <v>39</v>
      </c>
      <c r="B2227" s="0" t="str">
        <f aca="false">" 5:37:50.051003"</f>
        <v> 5:37:50.051003</v>
      </c>
      <c r="C2227" s="0" t="n">
        <v>-79</v>
      </c>
    </row>
    <row r="2228" customFormat="false" ht="15" hidden="false" customHeight="false" outlineLevel="0" collapsed="false">
      <c r="A2228" s="0" t="n">
        <v>37</v>
      </c>
      <c r="B2228" s="0" t="str">
        <f aca="false">" 5:37:50.405805"</f>
        <v> 5:37:50.405805</v>
      </c>
      <c r="C2228" s="0" t="n">
        <v>-74</v>
      </c>
    </row>
    <row r="2229" customFormat="false" ht="15" hidden="false" customHeight="false" outlineLevel="0" collapsed="false">
      <c r="A2229" s="0" t="n">
        <v>37</v>
      </c>
      <c r="B2229" s="0" t="str">
        <f aca="false">" 5:37:50.765478"</f>
        <v> 5:37:50.765478</v>
      </c>
      <c r="C2229" s="0" t="n">
        <v>-75</v>
      </c>
    </row>
    <row r="2230" customFormat="false" ht="15" hidden="false" customHeight="false" outlineLevel="0" collapsed="false">
      <c r="A2230" s="0" t="n">
        <v>38</v>
      </c>
      <c r="B2230" s="0" t="str">
        <f aca="false">" 5:37:50.766506"</f>
        <v> 5:37:50.766506</v>
      </c>
      <c r="C2230" s="0" t="n">
        <v>-73</v>
      </c>
    </row>
    <row r="2231" customFormat="false" ht="15" hidden="false" customHeight="false" outlineLevel="0" collapsed="false">
      <c r="A2231" s="0" t="n">
        <v>38</v>
      </c>
      <c r="B2231" s="0" t="str">
        <f aca="false">" 5:37:50.767024"</f>
        <v> 5:37:50.767024</v>
      </c>
      <c r="C2231" s="0" t="n">
        <v>-28</v>
      </c>
    </row>
    <row r="2232" customFormat="false" ht="15" hidden="false" customHeight="false" outlineLevel="0" collapsed="false">
      <c r="A2232" s="0" t="n">
        <v>38</v>
      </c>
      <c r="B2232" s="0" t="str">
        <f aca="false">" 5:37:50.767350"</f>
        <v> 5:37:50.767350</v>
      </c>
      <c r="C2232" s="0" t="n">
        <v>-72</v>
      </c>
    </row>
    <row r="2233" customFormat="false" ht="15" hidden="false" customHeight="false" outlineLevel="0" collapsed="false">
      <c r="A2233" s="0" t="n">
        <v>39</v>
      </c>
      <c r="B2233" s="0" t="str">
        <f aca="false">" 5:37:50.768126"</f>
        <v> 5:37:50.768126</v>
      </c>
      <c r="C2233" s="0" t="n">
        <v>-80</v>
      </c>
    </row>
    <row r="2234" customFormat="false" ht="15" hidden="false" customHeight="false" outlineLevel="0" collapsed="false">
      <c r="A2234" s="0" t="n">
        <v>37</v>
      </c>
      <c r="B2234" s="0" t="str">
        <f aca="false">" 5:37:51.118238"</f>
        <v> 5:37:51.118238</v>
      </c>
      <c r="C2234" s="0" t="n">
        <v>-75</v>
      </c>
    </row>
    <row r="2235" customFormat="false" ht="15" hidden="false" customHeight="false" outlineLevel="0" collapsed="false">
      <c r="A2235" s="0" t="n">
        <v>38</v>
      </c>
      <c r="B2235" s="0" t="str">
        <f aca="false">" 5:37:51.119266"</f>
        <v> 5:37:51.119266</v>
      </c>
      <c r="C2235" s="0" t="n">
        <v>-73</v>
      </c>
    </row>
    <row r="2236" customFormat="false" ht="15" hidden="false" customHeight="false" outlineLevel="0" collapsed="false">
      <c r="A2236" s="0" t="n">
        <v>39</v>
      </c>
      <c r="B2236" s="0" t="str">
        <f aca="false">" 5:37:51.120292"</f>
        <v> 5:37:51.120292</v>
      </c>
      <c r="C2236" s="0" t="n">
        <v>-78</v>
      </c>
    </row>
    <row r="2237" customFormat="false" ht="15" hidden="false" customHeight="false" outlineLevel="0" collapsed="false">
      <c r="A2237" s="0" t="n">
        <v>37</v>
      </c>
      <c r="B2237" s="0" t="str">
        <f aca="false">" 5:37:51.475366"</f>
        <v> 5:37:51.475366</v>
      </c>
      <c r="C2237" s="0" t="n">
        <v>-75</v>
      </c>
    </row>
    <row r="2238" customFormat="false" ht="15" hidden="false" customHeight="false" outlineLevel="0" collapsed="false">
      <c r="A2238" s="0" t="n">
        <v>38</v>
      </c>
      <c r="B2238" s="0" t="str">
        <f aca="false">" 5:37:51.476394"</f>
        <v> 5:37:51.476394</v>
      </c>
      <c r="C2238" s="0" t="n">
        <v>-73</v>
      </c>
    </row>
    <row r="2239" customFormat="false" ht="15" hidden="false" customHeight="false" outlineLevel="0" collapsed="false">
      <c r="A2239" s="0" t="n">
        <v>39</v>
      </c>
      <c r="B2239" s="0" t="str">
        <f aca="false">" 5:37:51.477420"</f>
        <v> 5:37:51.477420</v>
      </c>
      <c r="C2239" s="0" t="n">
        <v>-78</v>
      </c>
    </row>
    <row r="2240" customFormat="false" ht="15" hidden="false" customHeight="false" outlineLevel="0" collapsed="false">
      <c r="A2240" s="0" t="n">
        <v>37</v>
      </c>
      <c r="B2240" s="0" t="str">
        <f aca="false">" 5:37:51.834589"</f>
        <v> 5:37:51.834589</v>
      </c>
      <c r="C2240" s="0" t="n">
        <v>-74</v>
      </c>
    </row>
    <row r="2241" customFormat="false" ht="15" hidden="false" customHeight="false" outlineLevel="0" collapsed="false">
      <c r="A2241" s="0" t="n">
        <v>39</v>
      </c>
      <c r="B2241" s="0" t="str">
        <f aca="false">" 5:37:51.836642"</f>
        <v> 5:37:51.836642</v>
      </c>
      <c r="C2241" s="0" t="n">
        <v>-79</v>
      </c>
    </row>
    <row r="2242" customFormat="false" ht="15" hidden="false" customHeight="false" outlineLevel="0" collapsed="false">
      <c r="A2242" s="0" t="n">
        <v>37</v>
      </c>
      <c r="B2242" s="0" t="str">
        <f aca="false">" 5:37:52.186102"</f>
        <v> 5:37:52.186102</v>
      </c>
      <c r="C2242" s="0" t="n">
        <v>-75</v>
      </c>
    </row>
    <row r="2243" customFormat="false" ht="15" hidden="false" customHeight="false" outlineLevel="0" collapsed="false">
      <c r="A2243" s="0" t="n">
        <v>38</v>
      </c>
      <c r="B2243" s="0" t="str">
        <f aca="false">" 5:37:52.187129"</f>
        <v> 5:37:52.187129</v>
      </c>
      <c r="C2243" s="0" t="n">
        <v>-72</v>
      </c>
    </row>
    <row r="2244" customFormat="false" ht="15" hidden="false" customHeight="false" outlineLevel="0" collapsed="false">
      <c r="A2244" s="0" t="n">
        <v>39</v>
      </c>
      <c r="B2244" s="0" t="str">
        <f aca="false">" 5:37:52.188155"</f>
        <v> 5:37:52.188155</v>
      </c>
      <c r="C2244" s="0" t="n">
        <v>-79</v>
      </c>
    </row>
    <row r="2245" customFormat="false" ht="15" hidden="false" customHeight="false" outlineLevel="0" collapsed="false">
      <c r="A2245" s="0" t="n">
        <v>37</v>
      </c>
      <c r="B2245" s="0" t="str">
        <f aca="false">" 5:37:52.544311"</f>
        <v> 5:37:52.544311</v>
      </c>
      <c r="C2245" s="0" t="n">
        <v>-74</v>
      </c>
    </row>
    <row r="2246" customFormat="false" ht="15" hidden="false" customHeight="false" outlineLevel="0" collapsed="false">
      <c r="A2246" s="0" t="n">
        <v>37</v>
      </c>
      <c r="B2246" s="0" t="str">
        <f aca="false">" 5:37:52.902457"</f>
        <v> 5:37:52.902457</v>
      </c>
      <c r="C2246" s="0" t="n">
        <v>-75</v>
      </c>
    </row>
    <row r="2247" customFormat="false" ht="15" hidden="false" customHeight="false" outlineLevel="0" collapsed="false">
      <c r="A2247" s="0" t="n">
        <v>38</v>
      </c>
      <c r="B2247" s="0" t="str">
        <f aca="false">" 5:37:52.903484"</f>
        <v> 5:37:52.903484</v>
      </c>
      <c r="C2247" s="0" t="n">
        <v>-73</v>
      </c>
    </row>
    <row r="2248" customFormat="false" ht="15" hidden="false" customHeight="false" outlineLevel="0" collapsed="false">
      <c r="A2248" s="0" t="n">
        <v>39</v>
      </c>
      <c r="B2248" s="0" t="str">
        <f aca="false">" 5:37:52.904510"</f>
        <v> 5:37:52.904510</v>
      </c>
      <c r="C2248" s="0" t="n">
        <v>-79</v>
      </c>
    </row>
    <row r="2249" customFormat="false" ht="15" hidden="false" customHeight="false" outlineLevel="0" collapsed="false">
      <c r="A2249" s="0" t="n">
        <v>37</v>
      </c>
      <c r="B2249" s="0" t="str">
        <f aca="false">" 5:37:53.257516"</f>
        <v> 5:37:53.257516</v>
      </c>
      <c r="C2249" s="0" t="n">
        <v>-75</v>
      </c>
    </row>
    <row r="2250" customFormat="false" ht="15" hidden="false" customHeight="false" outlineLevel="0" collapsed="false">
      <c r="A2250" s="0" t="n">
        <v>38</v>
      </c>
      <c r="B2250" s="0" t="str">
        <f aca="false">" 5:37:53.258543"</f>
        <v> 5:37:53.258543</v>
      </c>
      <c r="C2250" s="0" t="n">
        <v>-73</v>
      </c>
    </row>
    <row r="2251" customFormat="false" ht="15" hidden="false" customHeight="false" outlineLevel="0" collapsed="false">
      <c r="A2251" s="0" t="n">
        <v>39</v>
      </c>
      <c r="B2251" s="0" t="str">
        <f aca="false">" 5:37:53.259569"</f>
        <v> 5:37:53.259569</v>
      </c>
      <c r="C2251" s="0" t="n">
        <v>-79</v>
      </c>
    </row>
    <row r="2252" customFormat="false" ht="15" hidden="false" customHeight="false" outlineLevel="0" collapsed="false">
      <c r="A2252" s="0" t="n">
        <v>38</v>
      </c>
      <c r="B2252" s="0" t="str">
        <f aca="false">" 5:37:53.615174"</f>
        <v> 5:37:53.615174</v>
      </c>
      <c r="C2252" s="0" t="n">
        <v>-73</v>
      </c>
    </row>
    <row r="2253" customFormat="false" ht="15" hidden="false" customHeight="false" outlineLevel="0" collapsed="false">
      <c r="A2253" s="0" t="n">
        <v>39</v>
      </c>
      <c r="B2253" s="0" t="str">
        <f aca="false">" 5:37:53.616200"</f>
        <v> 5:37:53.616200</v>
      </c>
      <c r="C2253" s="0" t="n">
        <v>-79</v>
      </c>
    </row>
    <row r="2254" customFormat="false" ht="15" hidden="false" customHeight="false" outlineLevel="0" collapsed="false">
      <c r="A2254" s="0" t="n">
        <v>37</v>
      </c>
      <c r="B2254" s="0" t="str">
        <f aca="false">" 5:37:53.966682"</f>
        <v> 5:37:53.966682</v>
      </c>
      <c r="C2254" s="0" t="n">
        <v>-75</v>
      </c>
    </row>
    <row r="2255" customFormat="false" ht="15" hidden="false" customHeight="false" outlineLevel="0" collapsed="false">
      <c r="A2255" s="0" t="n">
        <v>38</v>
      </c>
      <c r="B2255" s="0" t="str">
        <f aca="false">" 5:37:53.967710"</f>
        <v> 5:37:53.967710</v>
      </c>
      <c r="C2255" s="0" t="n">
        <v>-73</v>
      </c>
    </row>
    <row r="2256" customFormat="false" ht="15" hidden="false" customHeight="false" outlineLevel="0" collapsed="false">
      <c r="A2256" s="0" t="n">
        <v>39</v>
      </c>
      <c r="B2256" s="0" t="str">
        <f aca="false">" 5:37:53.968735"</f>
        <v> 5:37:53.968735</v>
      </c>
      <c r="C2256" s="0" t="n">
        <v>-78</v>
      </c>
    </row>
    <row r="2257" customFormat="false" ht="15" hidden="false" customHeight="false" outlineLevel="0" collapsed="false">
      <c r="A2257" s="0" t="n">
        <v>37</v>
      </c>
      <c r="B2257" s="0" t="str">
        <f aca="false">" 5:37:54.326181"</f>
        <v> 5:37:54.326181</v>
      </c>
      <c r="C2257" s="0" t="n">
        <v>-75</v>
      </c>
    </row>
    <row r="2258" customFormat="false" ht="15" hidden="false" customHeight="false" outlineLevel="0" collapsed="false">
      <c r="A2258" s="0" t="n">
        <v>38</v>
      </c>
      <c r="B2258" s="0" t="str">
        <f aca="false">" 5:37:54.327209"</f>
        <v> 5:37:54.327209</v>
      </c>
      <c r="C2258" s="0" t="n">
        <v>-73</v>
      </c>
    </row>
    <row r="2259" customFormat="false" ht="15" hidden="false" customHeight="false" outlineLevel="0" collapsed="false">
      <c r="A2259" s="0" t="n">
        <v>39</v>
      </c>
      <c r="B2259" s="0" t="str">
        <f aca="false">" 5:37:54.685641"</f>
        <v> 5:37:54.685641</v>
      </c>
      <c r="C2259" s="0" t="n">
        <v>-79</v>
      </c>
    </row>
    <row r="2260" customFormat="false" ht="15" hidden="false" customHeight="false" outlineLevel="0" collapsed="false">
      <c r="A2260" s="0" t="n">
        <v>37</v>
      </c>
      <c r="B2260" s="0" t="str">
        <f aca="false">" 5:37:55.037881"</f>
        <v> 5:37:55.037881</v>
      </c>
      <c r="C2260" s="0" t="n">
        <v>-75</v>
      </c>
    </row>
    <row r="2261" customFormat="false" ht="15" hidden="false" customHeight="false" outlineLevel="0" collapsed="false">
      <c r="A2261" s="0" t="n">
        <v>38</v>
      </c>
      <c r="B2261" s="0" t="str">
        <f aca="false">" 5:37:55.038908"</f>
        <v> 5:37:55.038908</v>
      </c>
      <c r="C2261" s="0" t="n">
        <v>-73</v>
      </c>
    </row>
    <row r="2262" customFormat="false" ht="15" hidden="false" customHeight="false" outlineLevel="0" collapsed="false">
      <c r="A2262" s="0" t="n">
        <v>39</v>
      </c>
      <c r="B2262" s="0" t="str">
        <f aca="false">" 5:37:55.039934"</f>
        <v> 5:37:55.039934</v>
      </c>
      <c r="C2262" s="0" t="n">
        <v>-78</v>
      </c>
    </row>
    <row r="2263" customFormat="false" ht="15" hidden="false" customHeight="false" outlineLevel="0" collapsed="false">
      <c r="A2263" s="0" t="n">
        <v>37</v>
      </c>
      <c r="B2263" s="0" t="str">
        <f aca="false">" 5:37:55.390895"</f>
        <v> 5:37:55.390895</v>
      </c>
      <c r="C2263" s="0" t="n">
        <v>-75</v>
      </c>
    </row>
    <row r="2264" customFormat="false" ht="15" hidden="false" customHeight="false" outlineLevel="0" collapsed="false">
      <c r="A2264" s="0" t="n">
        <v>38</v>
      </c>
      <c r="B2264" s="0" t="str">
        <f aca="false">" 5:37:55.391922"</f>
        <v> 5:37:55.391922</v>
      </c>
      <c r="C2264" s="0" t="n">
        <v>-73</v>
      </c>
    </row>
    <row r="2265" customFormat="false" ht="15" hidden="false" customHeight="false" outlineLevel="0" collapsed="false">
      <c r="A2265" s="0" t="n">
        <v>39</v>
      </c>
      <c r="B2265" s="0" t="str">
        <f aca="false">" 5:37:55.392948"</f>
        <v> 5:37:55.392948</v>
      </c>
      <c r="C2265" s="0" t="n">
        <v>-78</v>
      </c>
    </row>
    <row r="2266" customFormat="false" ht="15" hidden="false" customHeight="false" outlineLevel="0" collapsed="false">
      <c r="A2266" s="0" t="n">
        <v>37</v>
      </c>
      <c r="B2266" s="0" t="str">
        <f aca="false">" 5:37:55.744178"</f>
        <v> 5:37:55.744178</v>
      </c>
      <c r="C2266" s="0" t="n">
        <v>-75</v>
      </c>
    </row>
    <row r="2267" customFormat="false" ht="15" hidden="false" customHeight="false" outlineLevel="0" collapsed="false">
      <c r="A2267" s="0" t="n">
        <v>38</v>
      </c>
      <c r="B2267" s="0" t="str">
        <f aca="false">" 5:37:55.745206"</f>
        <v> 5:37:55.745206</v>
      </c>
      <c r="C2267" s="0" t="n">
        <v>-73</v>
      </c>
    </row>
    <row r="2268" customFormat="false" ht="15" hidden="false" customHeight="false" outlineLevel="0" collapsed="false">
      <c r="A2268" s="0" t="n">
        <v>39</v>
      </c>
      <c r="B2268" s="0" t="str">
        <f aca="false">" 5:37:55.746232"</f>
        <v> 5:37:55.746232</v>
      </c>
      <c r="C2268" s="0" t="n">
        <v>-79</v>
      </c>
    </row>
    <row r="2269" customFormat="false" ht="15" hidden="false" customHeight="false" outlineLevel="0" collapsed="false">
      <c r="A2269" s="0" t="n">
        <v>37</v>
      </c>
      <c r="B2269" s="0" t="str">
        <f aca="false">" 5:37:56.101828"</f>
        <v> 5:37:56.101828</v>
      </c>
      <c r="C2269" s="0" t="n">
        <v>-75</v>
      </c>
    </row>
    <row r="2270" customFormat="false" ht="15" hidden="false" customHeight="false" outlineLevel="0" collapsed="false">
      <c r="A2270" s="0" t="n">
        <v>38</v>
      </c>
      <c r="B2270" s="0" t="str">
        <f aca="false">" 5:37:56.102856"</f>
        <v> 5:37:56.102856</v>
      </c>
      <c r="C2270" s="0" t="n">
        <v>-73</v>
      </c>
    </row>
    <row r="2271" customFormat="false" ht="15" hidden="false" customHeight="false" outlineLevel="0" collapsed="false">
      <c r="A2271" s="0" t="n">
        <v>39</v>
      </c>
      <c r="B2271" s="0" t="str">
        <f aca="false">" 5:37:56.103882"</f>
        <v> 5:37:56.103882</v>
      </c>
      <c r="C2271" s="0" t="n">
        <v>-78</v>
      </c>
    </row>
    <row r="2272" customFormat="false" ht="15" hidden="false" customHeight="false" outlineLevel="0" collapsed="false">
      <c r="A2272" s="0" t="n">
        <v>37</v>
      </c>
      <c r="B2272" s="0" t="str">
        <f aca="false">" 5:37:56.456891"</f>
        <v> 5:37:56.456891</v>
      </c>
      <c r="C2272" s="0" t="n">
        <v>-75</v>
      </c>
    </row>
    <row r="2273" customFormat="false" ht="15" hidden="false" customHeight="false" outlineLevel="0" collapsed="false">
      <c r="A2273" s="0" t="n">
        <v>38</v>
      </c>
      <c r="B2273" s="0" t="str">
        <f aca="false">" 5:37:56.457919"</f>
        <v> 5:37:56.457919</v>
      </c>
      <c r="C2273" s="0" t="n">
        <v>-73</v>
      </c>
    </row>
    <row r="2274" customFormat="false" ht="15" hidden="false" customHeight="false" outlineLevel="0" collapsed="false">
      <c r="A2274" s="0" t="n">
        <v>39</v>
      </c>
      <c r="B2274" s="0" t="str">
        <f aca="false">" 5:37:56.458944"</f>
        <v> 5:37:56.458944</v>
      </c>
      <c r="C2274" s="0" t="n">
        <v>-79</v>
      </c>
    </row>
    <row r="2275" customFormat="false" ht="15" hidden="false" customHeight="false" outlineLevel="0" collapsed="false">
      <c r="A2275" s="0" t="n">
        <v>37</v>
      </c>
      <c r="B2275" s="0" t="str">
        <f aca="false">" 5:37:56.807647"</f>
        <v> 5:37:56.807647</v>
      </c>
      <c r="C2275" s="0" t="n">
        <v>-75</v>
      </c>
    </row>
    <row r="2276" customFormat="false" ht="15" hidden="false" customHeight="false" outlineLevel="0" collapsed="false">
      <c r="A2276" s="0" t="n">
        <v>38</v>
      </c>
      <c r="B2276" s="0" t="str">
        <f aca="false">" 5:37:56.808675"</f>
        <v> 5:37:56.808675</v>
      </c>
      <c r="C2276" s="0" t="n">
        <v>-74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2017-10-02T14:47:21Z</dcterms:created>
  <dc:creator>Gadicherla Srikanth</dc:creator>
  <dc:description/>
  <dc:language>en-US</dc:language>
  <cp:lastModifiedBy>Gadicherla Srikanth</cp:lastModifiedBy>
  <dcterms:modified xsi:type="dcterms:W3CDTF">2017-10-02T14:47:21Z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