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2747" i="1" l="1"/>
  <c r="L2747" i="1"/>
  <c r="M2746" i="1"/>
  <c r="L2746" i="1"/>
  <c r="M2745" i="1"/>
  <c r="L2745" i="1"/>
  <c r="M2744" i="1"/>
  <c r="L2744" i="1"/>
  <c r="M2743" i="1"/>
  <c r="L2743" i="1"/>
  <c r="M2742" i="1"/>
  <c r="L2742" i="1"/>
  <c r="M2741" i="1"/>
  <c r="L2741" i="1"/>
  <c r="M2740" i="1"/>
  <c r="L2740" i="1"/>
  <c r="M2739" i="1"/>
  <c r="L2739" i="1"/>
  <c r="M2738" i="1"/>
  <c r="L2738" i="1"/>
  <c r="M2737" i="1"/>
  <c r="L2737" i="1"/>
  <c r="M2736" i="1"/>
  <c r="L2736" i="1"/>
  <c r="M2735" i="1"/>
  <c r="L2735" i="1"/>
  <c r="M2734" i="1"/>
  <c r="L2734" i="1"/>
  <c r="M2733" i="1"/>
  <c r="L2733" i="1"/>
  <c r="M2732" i="1"/>
  <c r="L2732" i="1"/>
  <c r="M2731" i="1"/>
  <c r="L2731" i="1"/>
  <c r="M2730" i="1"/>
  <c r="L2730" i="1"/>
  <c r="M2729" i="1"/>
  <c r="L2729" i="1"/>
  <c r="M2728" i="1"/>
  <c r="L2728" i="1"/>
  <c r="M2727" i="1"/>
  <c r="L2727" i="1"/>
  <c r="M2726" i="1"/>
  <c r="L2726" i="1"/>
  <c r="M2725" i="1"/>
  <c r="L2725" i="1"/>
  <c r="M2724" i="1"/>
  <c r="L2724" i="1"/>
  <c r="M2723" i="1"/>
  <c r="L2723" i="1"/>
  <c r="M2722" i="1"/>
  <c r="L2722" i="1"/>
  <c r="M2721" i="1"/>
  <c r="L2721" i="1"/>
  <c r="M2720" i="1"/>
  <c r="L2720" i="1"/>
  <c r="M2719" i="1"/>
  <c r="L2719" i="1"/>
  <c r="M2718" i="1"/>
  <c r="L2718" i="1"/>
  <c r="M2717" i="1"/>
  <c r="L2717" i="1"/>
  <c r="M2716" i="1"/>
  <c r="L2716" i="1"/>
  <c r="M2715" i="1"/>
  <c r="L2715" i="1"/>
  <c r="M2714" i="1"/>
  <c r="L2714" i="1"/>
  <c r="M2713" i="1"/>
  <c r="L2713" i="1"/>
  <c r="M2712" i="1"/>
  <c r="L2712" i="1"/>
  <c r="M2711" i="1"/>
  <c r="L2711" i="1"/>
  <c r="M2710" i="1"/>
  <c r="L2710" i="1"/>
  <c r="M2709" i="1"/>
  <c r="L2709" i="1"/>
  <c r="M2708" i="1"/>
  <c r="L2708" i="1"/>
  <c r="M2707" i="1"/>
  <c r="L2707" i="1"/>
  <c r="M2706" i="1"/>
  <c r="L2706" i="1"/>
  <c r="M2705" i="1"/>
  <c r="L2705" i="1"/>
  <c r="M2704" i="1"/>
  <c r="L2704" i="1"/>
  <c r="M2703" i="1"/>
  <c r="L2703" i="1"/>
  <c r="M2702" i="1"/>
  <c r="L2702" i="1"/>
  <c r="M2701" i="1"/>
  <c r="L2701" i="1"/>
  <c r="M2700" i="1"/>
  <c r="L2700" i="1"/>
  <c r="M2699" i="1"/>
  <c r="L2699" i="1"/>
  <c r="M2698" i="1"/>
  <c r="L2698" i="1"/>
  <c r="M2697" i="1"/>
  <c r="L2697" i="1"/>
  <c r="M2696" i="1"/>
  <c r="L2696" i="1"/>
  <c r="M2695" i="1"/>
  <c r="L2695" i="1"/>
  <c r="M2694" i="1"/>
  <c r="L2694" i="1"/>
  <c r="M2693" i="1"/>
  <c r="L2693" i="1"/>
  <c r="M2692" i="1"/>
  <c r="L2692" i="1"/>
  <c r="M2691" i="1"/>
  <c r="L2691" i="1"/>
  <c r="M2690" i="1"/>
  <c r="L2690" i="1"/>
  <c r="M2689" i="1"/>
  <c r="L2689" i="1"/>
  <c r="M2688" i="1"/>
  <c r="L2688" i="1"/>
  <c r="M2687" i="1"/>
  <c r="L2687" i="1"/>
  <c r="M2686" i="1"/>
  <c r="L2686" i="1"/>
  <c r="M2685" i="1"/>
  <c r="L2685" i="1"/>
  <c r="M2684" i="1"/>
  <c r="L2684" i="1"/>
  <c r="M2683" i="1"/>
  <c r="L2683" i="1"/>
  <c r="M2682" i="1"/>
  <c r="L2682" i="1"/>
  <c r="M2681" i="1"/>
  <c r="L2681" i="1"/>
  <c r="M2680" i="1"/>
  <c r="L2680" i="1"/>
  <c r="M2679" i="1"/>
  <c r="L2679" i="1"/>
  <c r="M2678" i="1"/>
  <c r="L2678" i="1"/>
  <c r="M2677" i="1"/>
  <c r="L2677" i="1"/>
  <c r="M2676" i="1"/>
  <c r="L2676" i="1"/>
  <c r="M2675" i="1"/>
  <c r="L2675" i="1"/>
  <c r="M2674" i="1"/>
  <c r="L2674" i="1"/>
  <c r="M2673" i="1"/>
  <c r="L2673" i="1"/>
  <c r="M2672" i="1"/>
  <c r="L2672" i="1"/>
  <c r="M2671" i="1"/>
  <c r="L2671" i="1"/>
  <c r="M2670" i="1"/>
  <c r="L2670" i="1"/>
  <c r="M2669" i="1"/>
  <c r="L2669" i="1"/>
  <c r="M2668" i="1"/>
  <c r="L2668" i="1"/>
  <c r="M2667" i="1"/>
  <c r="L2667" i="1"/>
  <c r="M2666" i="1"/>
  <c r="L2666" i="1"/>
  <c r="M2665" i="1"/>
  <c r="L2665" i="1"/>
  <c r="M2664" i="1"/>
  <c r="L2664" i="1"/>
  <c r="M2663" i="1"/>
  <c r="L2663" i="1"/>
  <c r="M2662" i="1"/>
  <c r="L2662" i="1"/>
  <c r="M2661" i="1"/>
  <c r="L2661" i="1"/>
  <c r="M2660" i="1"/>
  <c r="L2660" i="1"/>
  <c r="M2659" i="1"/>
  <c r="L2659" i="1"/>
  <c r="M2658" i="1"/>
  <c r="L2658" i="1"/>
  <c r="M2657" i="1"/>
  <c r="L2657" i="1"/>
  <c r="M2656" i="1"/>
  <c r="L2656" i="1"/>
  <c r="M2655" i="1"/>
  <c r="L2655" i="1"/>
  <c r="M2654" i="1"/>
  <c r="L2654" i="1"/>
  <c r="M2653" i="1"/>
  <c r="L2653" i="1"/>
  <c r="M2652" i="1"/>
  <c r="L2652" i="1"/>
  <c r="M2651" i="1"/>
  <c r="L2651" i="1"/>
  <c r="M2650" i="1"/>
  <c r="L2650" i="1"/>
  <c r="M2649" i="1"/>
  <c r="L2649" i="1"/>
  <c r="M2648" i="1"/>
  <c r="L2648" i="1"/>
  <c r="M2647" i="1"/>
  <c r="L2647" i="1"/>
  <c r="M2646" i="1"/>
  <c r="L2646" i="1"/>
  <c r="M2645" i="1"/>
  <c r="L2645" i="1"/>
  <c r="M2644" i="1"/>
  <c r="L2644" i="1"/>
  <c r="M2643" i="1"/>
  <c r="L2643" i="1"/>
  <c r="M2642" i="1"/>
  <c r="L2642" i="1"/>
  <c r="M2641" i="1"/>
  <c r="L2641" i="1"/>
  <c r="M2640" i="1"/>
  <c r="L2640" i="1"/>
  <c r="M2639" i="1"/>
  <c r="L2639" i="1"/>
  <c r="M2638" i="1"/>
  <c r="L2638" i="1"/>
  <c r="M2637" i="1"/>
  <c r="L2637" i="1"/>
  <c r="M2636" i="1"/>
  <c r="L2636" i="1"/>
  <c r="M2635" i="1"/>
  <c r="L2635" i="1"/>
  <c r="M2634" i="1"/>
  <c r="L2634" i="1"/>
  <c r="M2633" i="1"/>
  <c r="L2633" i="1"/>
  <c r="M2632" i="1"/>
  <c r="L2632" i="1"/>
  <c r="M2631" i="1"/>
  <c r="L2631" i="1"/>
  <c r="M2630" i="1"/>
  <c r="L2630" i="1"/>
  <c r="M2629" i="1"/>
  <c r="L2629" i="1"/>
  <c r="M2628" i="1"/>
  <c r="L2628" i="1"/>
  <c r="M2627" i="1"/>
  <c r="L2627" i="1"/>
  <c r="M2626" i="1"/>
  <c r="L2626" i="1"/>
  <c r="M2625" i="1"/>
  <c r="L2625" i="1"/>
  <c r="M2624" i="1"/>
  <c r="L2624" i="1"/>
  <c r="M2623" i="1"/>
  <c r="L2623" i="1"/>
  <c r="M2622" i="1"/>
  <c r="L2622" i="1"/>
  <c r="M2621" i="1"/>
  <c r="L2621" i="1"/>
  <c r="M2620" i="1"/>
  <c r="L2620" i="1"/>
  <c r="M2619" i="1"/>
  <c r="L2619" i="1"/>
  <c r="M2618" i="1"/>
  <c r="L2618" i="1"/>
  <c r="M2617" i="1"/>
  <c r="L2617" i="1"/>
  <c r="M2616" i="1"/>
  <c r="L2616" i="1"/>
  <c r="M2615" i="1"/>
  <c r="L2615" i="1"/>
  <c r="M2614" i="1"/>
  <c r="L2614" i="1"/>
  <c r="M2613" i="1"/>
  <c r="L2613" i="1"/>
  <c r="M2612" i="1"/>
  <c r="L2612" i="1"/>
  <c r="M2611" i="1"/>
  <c r="L2611" i="1"/>
  <c r="M2610" i="1"/>
  <c r="L2610" i="1"/>
  <c r="M2609" i="1"/>
  <c r="L2609" i="1"/>
  <c r="M2608" i="1"/>
  <c r="L2608" i="1"/>
  <c r="M2607" i="1"/>
  <c r="L2607" i="1"/>
  <c r="M2606" i="1"/>
  <c r="L2606" i="1"/>
  <c r="M2605" i="1"/>
  <c r="L2605" i="1"/>
  <c r="M2604" i="1"/>
  <c r="L2604" i="1"/>
  <c r="M2603" i="1"/>
  <c r="L2603" i="1"/>
  <c r="M2602" i="1"/>
  <c r="L2602" i="1"/>
  <c r="M2601" i="1"/>
  <c r="L2601" i="1"/>
  <c r="M2600" i="1"/>
  <c r="L2600" i="1"/>
  <c r="M2599" i="1"/>
  <c r="L2599" i="1"/>
  <c r="M2598" i="1"/>
  <c r="L2598" i="1"/>
  <c r="M2597" i="1"/>
  <c r="L2597" i="1"/>
  <c r="M2596" i="1"/>
  <c r="L2596" i="1"/>
  <c r="M2595" i="1"/>
  <c r="L2595" i="1"/>
  <c r="M2594" i="1"/>
  <c r="L2594" i="1"/>
  <c r="M2593" i="1"/>
  <c r="L2593" i="1"/>
  <c r="M2592" i="1"/>
  <c r="L2592" i="1"/>
  <c r="M2591" i="1"/>
  <c r="L2591" i="1"/>
  <c r="M2590" i="1"/>
  <c r="L2590" i="1"/>
  <c r="M2589" i="1"/>
  <c r="L2589" i="1"/>
  <c r="M2588" i="1"/>
  <c r="L2588" i="1"/>
  <c r="M2587" i="1"/>
  <c r="L2587" i="1"/>
  <c r="M2586" i="1"/>
  <c r="L2586" i="1"/>
  <c r="M2585" i="1"/>
  <c r="L2585" i="1"/>
  <c r="M2584" i="1"/>
  <c r="L2584" i="1"/>
  <c r="M2583" i="1"/>
  <c r="L2583" i="1"/>
  <c r="M2582" i="1"/>
  <c r="L2582" i="1"/>
  <c r="M2581" i="1"/>
  <c r="L2581" i="1"/>
  <c r="M2580" i="1"/>
  <c r="L2580" i="1"/>
  <c r="M2579" i="1"/>
  <c r="L2579" i="1"/>
  <c r="M2578" i="1"/>
  <c r="L2578" i="1"/>
  <c r="M2577" i="1"/>
  <c r="L2577" i="1"/>
  <c r="M2576" i="1"/>
  <c r="L2576" i="1"/>
  <c r="M2575" i="1"/>
  <c r="L2575" i="1"/>
  <c r="M2574" i="1"/>
  <c r="L2574" i="1"/>
  <c r="M2573" i="1"/>
  <c r="L2573" i="1"/>
  <c r="M2572" i="1"/>
  <c r="L2572" i="1"/>
  <c r="M2571" i="1"/>
  <c r="L2571" i="1"/>
  <c r="M2570" i="1"/>
  <c r="L2570" i="1"/>
  <c r="M2569" i="1"/>
  <c r="L2569" i="1"/>
  <c r="M2568" i="1"/>
  <c r="L2568" i="1"/>
  <c r="M2567" i="1"/>
  <c r="L2567" i="1"/>
  <c r="M2566" i="1"/>
  <c r="L2566" i="1"/>
  <c r="M2565" i="1"/>
  <c r="L2565" i="1"/>
  <c r="M2564" i="1"/>
  <c r="L2564" i="1"/>
  <c r="M2563" i="1"/>
  <c r="L2563" i="1"/>
  <c r="M2562" i="1"/>
  <c r="L2562" i="1"/>
  <c r="M2561" i="1"/>
  <c r="L2561" i="1"/>
  <c r="M2560" i="1"/>
  <c r="L2560" i="1"/>
  <c r="M2559" i="1"/>
  <c r="L2559" i="1"/>
  <c r="M2558" i="1"/>
  <c r="L2558" i="1"/>
  <c r="M2557" i="1"/>
  <c r="L2557" i="1"/>
  <c r="M2556" i="1"/>
  <c r="L2556" i="1"/>
  <c r="M2555" i="1"/>
  <c r="L2555" i="1"/>
  <c r="M2554" i="1"/>
  <c r="L2554" i="1"/>
  <c r="M2553" i="1"/>
  <c r="L2553" i="1"/>
  <c r="M2552" i="1"/>
  <c r="L2552" i="1"/>
  <c r="M2551" i="1"/>
  <c r="L2551" i="1"/>
  <c r="M2550" i="1"/>
  <c r="L2550" i="1"/>
  <c r="M2549" i="1"/>
  <c r="L2549" i="1"/>
  <c r="M2548" i="1"/>
  <c r="L2548" i="1"/>
  <c r="M2547" i="1"/>
  <c r="L2547" i="1"/>
  <c r="M2546" i="1"/>
  <c r="L2546" i="1"/>
  <c r="M2545" i="1"/>
  <c r="L2545" i="1"/>
  <c r="M2544" i="1"/>
  <c r="L2544" i="1"/>
  <c r="M2543" i="1"/>
  <c r="L2543" i="1"/>
  <c r="M2542" i="1"/>
  <c r="L2542" i="1"/>
  <c r="M2541" i="1"/>
  <c r="L2541" i="1"/>
  <c r="M2540" i="1"/>
  <c r="L2540" i="1"/>
  <c r="M2539" i="1"/>
  <c r="L2539" i="1"/>
  <c r="M2538" i="1"/>
  <c r="L2538" i="1"/>
  <c r="M2537" i="1"/>
  <c r="L2537" i="1"/>
  <c r="M2536" i="1"/>
  <c r="L2536" i="1"/>
  <c r="M2535" i="1"/>
  <c r="L2535" i="1"/>
  <c r="M2534" i="1"/>
  <c r="L2534" i="1"/>
  <c r="M2533" i="1"/>
  <c r="L2533" i="1"/>
  <c r="M2532" i="1"/>
  <c r="L2532" i="1"/>
  <c r="M2531" i="1"/>
  <c r="L2531" i="1"/>
  <c r="M2530" i="1"/>
  <c r="L2530" i="1"/>
  <c r="M2529" i="1"/>
  <c r="L2529" i="1"/>
  <c r="M2528" i="1"/>
  <c r="L2528" i="1"/>
  <c r="M2527" i="1"/>
  <c r="L2527" i="1"/>
  <c r="M2526" i="1"/>
  <c r="L2526" i="1"/>
  <c r="M2525" i="1"/>
  <c r="L2525" i="1"/>
  <c r="M2524" i="1"/>
  <c r="L2524" i="1"/>
  <c r="M2523" i="1"/>
  <c r="L2523" i="1"/>
  <c r="M2522" i="1"/>
  <c r="L2522" i="1"/>
  <c r="M2521" i="1"/>
  <c r="L2521" i="1"/>
  <c r="M2520" i="1"/>
  <c r="L2520" i="1"/>
  <c r="M2519" i="1"/>
  <c r="L2519" i="1"/>
  <c r="M2518" i="1"/>
  <c r="L2518" i="1"/>
  <c r="M2517" i="1"/>
  <c r="L2517" i="1"/>
  <c r="M2516" i="1"/>
  <c r="L2516" i="1"/>
  <c r="M2515" i="1"/>
  <c r="L2515" i="1"/>
  <c r="M2514" i="1"/>
  <c r="L2514" i="1"/>
  <c r="M2513" i="1"/>
  <c r="L2513" i="1"/>
  <c r="M2512" i="1"/>
  <c r="L2512" i="1"/>
  <c r="M2511" i="1"/>
  <c r="L2511" i="1"/>
  <c r="M2510" i="1"/>
  <c r="L2510" i="1"/>
  <c r="M2509" i="1"/>
  <c r="L2509" i="1"/>
  <c r="M2508" i="1"/>
  <c r="L2508" i="1"/>
  <c r="M2507" i="1"/>
  <c r="L2507" i="1"/>
  <c r="M2506" i="1"/>
  <c r="L2506" i="1"/>
  <c r="M2505" i="1"/>
  <c r="L2505" i="1"/>
  <c r="M2504" i="1"/>
  <c r="L2504" i="1"/>
  <c r="M2503" i="1"/>
  <c r="L2503" i="1"/>
  <c r="M2502" i="1"/>
  <c r="L2502" i="1"/>
  <c r="M2501" i="1"/>
  <c r="L2501" i="1"/>
  <c r="M2500" i="1"/>
  <c r="L2500" i="1"/>
  <c r="M2499" i="1"/>
  <c r="L2499" i="1"/>
  <c r="M2498" i="1"/>
  <c r="L2498" i="1"/>
  <c r="M2497" i="1"/>
  <c r="L2497" i="1"/>
  <c r="M2496" i="1"/>
  <c r="L2496" i="1"/>
  <c r="M2495" i="1"/>
  <c r="L2495" i="1"/>
  <c r="M2494" i="1"/>
  <c r="L2494" i="1"/>
  <c r="M2493" i="1"/>
  <c r="L2493" i="1"/>
  <c r="M2492" i="1"/>
  <c r="L2492" i="1"/>
  <c r="M2491" i="1"/>
  <c r="L2491" i="1"/>
  <c r="M2490" i="1"/>
  <c r="L2490" i="1"/>
  <c r="M2489" i="1"/>
  <c r="L2489" i="1"/>
  <c r="M2488" i="1"/>
  <c r="L2488" i="1"/>
  <c r="M2487" i="1"/>
  <c r="L2487" i="1"/>
  <c r="M2486" i="1"/>
  <c r="L2486" i="1"/>
  <c r="M2485" i="1"/>
  <c r="L2485" i="1"/>
  <c r="M2484" i="1"/>
  <c r="L2484" i="1"/>
  <c r="M2483" i="1"/>
  <c r="L2483" i="1"/>
  <c r="M2482" i="1"/>
  <c r="L2482" i="1"/>
  <c r="M2481" i="1"/>
  <c r="L2481" i="1"/>
  <c r="M2480" i="1"/>
  <c r="L2480" i="1"/>
  <c r="M2479" i="1"/>
  <c r="L2479" i="1"/>
  <c r="M2478" i="1"/>
  <c r="L2478" i="1"/>
  <c r="M2477" i="1"/>
  <c r="L2477" i="1"/>
  <c r="M2476" i="1"/>
  <c r="L2476" i="1"/>
  <c r="M2475" i="1"/>
  <c r="L2475" i="1"/>
  <c r="M2474" i="1"/>
  <c r="L2474" i="1"/>
  <c r="M2473" i="1"/>
  <c r="L2473" i="1"/>
  <c r="M2472" i="1"/>
  <c r="L2472" i="1"/>
  <c r="M2471" i="1"/>
  <c r="L2471" i="1"/>
  <c r="M2470" i="1"/>
  <c r="L2470" i="1"/>
  <c r="M2469" i="1"/>
  <c r="L2469" i="1"/>
  <c r="M2468" i="1"/>
  <c r="L2468" i="1"/>
  <c r="M2467" i="1"/>
  <c r="L2467" i="1"/>
  <c r="M2466" i="1"/>
  <c r="L2466" i="1"/>
  <c r="M2465" i="1"/>
  <c r="L2465" i="1"/>
  <c r="M2464" i="1"/>
  <c r="L2464" i="1"/>
  <c r="M2463" i="1"/>
  <c r="L2463" i="1"/>
  <c r="M2462" i="1"/>
  <c r="L2462" i="1"/>
  <c r="M2461" i="1"/>
  <c r="L2461" i="1"/>
  <c r="M2460" i="1"/>
  <c r="L2460" i="1"/>
  <c r="M2459" i="1"/>
  <c r="L2459" i="1"/>
  <c r="M2458" i="1"/>
  <c r="L2458" i="1"/>
  <c r="M2457" i="1"/>
  <c r="L2457" i="1"/>
  <c r="M2456" i="1"/>
  <c r="L2456" i="1"/>
  <c r="M2455" i="1"/>
  <c r="L2455" i="1"/>
  <c r="M2454" i="1"/>
  <c r="L2454" i="1"/>
  <c r="M2453" i="1"/>
  <c r="L2453" i="1"/>
  <c r="M2452" i="1"/>
  <c r="L2452" i="1"/>
  <c r="M2451" i="1"/>
  <c r="L2451" i="1"/>
  <c r="M2450" i="1"/>
  <c r="L2450" i="1"/>
  <c r="M2449" i="1"/>
  <c r="L2449" i="1"/>
  <c r="M2448" i="1"/>
  <c r="L2448" i="1"/>
  <c r="M2447" i="1"/>
  <c r="L2447" i="1"/>
  <c r="M2446" i="1"/>
  <c r="L2446" i="1"/>
  <c r="M2445" i="1"/>
  <c r="L2445" i="1"/>
  <c r="M2444" i="1"/>
  <c r="L2444" i="1"/>
  <c r="M2443" i="1"/>
  <c r="L2443" i="1"/>
  <c r="M2442" i="1"/>
  <c r="L2442" i="1"/>
  <c r="M2441" i="1"/>
  <c r="L2441" i="1"/>
  <c r="M2440" i="1"/>
  <c r="L2440" i="1"/>
  <c r="M2439" i="1"/>
  <c r="L2439" i="1"/>
  <c r="M2438" i="1"/>
  <c r="L2438" i="1"/>
  <c r="M2437" i="1"/>
  <c r="L2437" i="1"/>
  <c r="M2436" i="1"/>
  <c r="L2436" i="1"/>
  <c r="M2435" i="1"/>
  <c r="L2435" i="1"/>
  <c r="M2434" i="1"/>
  <c r="L2434" i="1"/>
  <c r="M2433" i="1"/>
  <c r="L2433" i="1"/>
  <c r="M2432" i="1"/>
  <c r="L2432" i="1"/>
  <c r="M2431" i="1"/>
  <c r="L2431" i="1"/>
  <c r="M2430" i="1"/>
  <c r="L2430" i="1"/>
  <c r="M2429" i="1"/>
  <c r="L2429" i="1"/>
  <c r="M2428" i="1"/>
  <c r="L2428" i="1"/>
  <c r="M2427" i="1"/>
  <c r="L2427" i="1"/>
  <c r="M2426" i="1"/>
  <c r="L2426" i="1"/>
  <c r="M2425" i="1"/>
  <c r="L2425" i="1"/>
  <c r="M2424" i="1"/>
  <c r="L2424" i="1"/>
  <c r="M2423" i="1"/>
  <c r="L2423" i="1"/>
  <c r="M2422" i="1"/>
  <c r="L2422" i="1"/>
  <c r="M2421" i="1"/>
  <c r="L2421" i="1"/>
  <c r="M2420" i="1"/>
  <c r="L2420" i="1"/>
  <c r="M2419" i="1"/>
  <c r="L2419" i="1"/>
  <c r="M2418" i="1"/>
  <c r="L2418" i="1"/>
  <c r="M2417" i="1"/>
  <c r="L2417" i="1"/>
  <c r="M2416" i="1"/>
  <c r="L2416" i="1"/>
  <c r="M2415" i="1"/>
  <c r="L2415" i="1"/>
  <c r="M2414" i="1"/>
  <c r="L2414" i="1"/>
  <c r="M2413" i="1"/>
  <c r="L2413" i="1"/>
  <c r="M2412" i="1"/>
  <c r="L2412" i="1"/>
  <c r="M2411" i="1"/>
  <c r="L2411" i="1"/>
  <c r="M2410" i="1"/>
  <c r="L2410" i="1"/>
  <c r="M2409" i="1"/>
  <c r="L2409" i="1"/>
  <c r="M2408" i="1"/>
  <c r="L2408" i="1"/>
  <c r="M2407" i="1"/>
  <c r="L2407" i="1"/>
  <c r="M2406" i="1"/>
  <c r="L2406" i="1"/>
  <c r="M2405" i="1"/>
  <c r="L2405" i="1"/>
  <c r="M2404" i="1"/>
  <c r="L2404" i="1"/>
  <c r="M2403" i="1"/>
  <c r="L2403" i="1"/>
  <c r="M2402" i="1"/>
  <c r="L2402" i="1"/>
  <c r="M2401" i="1"/>
  <c r="L2401" i="1"/>
  <c r="M2400" i="1"/>
  <c r="L2400" i="1"/>
  <c r="M2399" i="1"/>
  <c r="L2399" i="1"/>
  <c r="M2398" i="1"/>
  <c r="L2398" i="1"/>
  <c r="M2397" i="1"/>
  <c r="L2397" i="1"/>
  <c r="M2396" i="1"/>
  <c r="L2396" i="1"/>
  <c r="M2395" i="1"/>
  <c r="L2395" i="1"/>
  <c r="M2394" i="1"/>
  <c r="L2394" i="1"/>
  <c r="M2393" i="1"/>
  <c r="L2393" i="1"/>
  <c r="M2392" i="1"/>
  <c r="L2392" i="1"/>
  <c r="M2391" i="1"/>
  <c r="L2391" i="1"/>
  <c r="M2390" i="1"/>
  <c r="L2390" i="1"/>
  <c r="M2389" i="1"/>
  <c r="L2389" i="1"/>
  <c r="M2388" i="1"/>
  <c r="L2388" i="1"/>
  <c r="M2387" i="1"/>
  <c r="L2387" i="1"/>
  <c r="M2386" i="1"/>
  <c r="L2386" i="1"/>
  <c r="M2385" i="1"/>
  <c r="L2385" i="1"/>
  <c r="M2384" i="1"/>
  <c r="L2384" i="1"/>
  <c r="M2383" i="1"/>
  <c r="L2383" i="1"/>
  <c r="M2382" i="1"/>
  <c r="L2382" i="1"/>
  <c r="M2381" i="1"/>
  <c r="L2381" i="1"/>
  <c r="M2380" i="1"/>
  <c r="L2380" i="1"/>
  <c r="M2379" i="1"/>
  <c r="L2379" i="1"/>
  <c r="M2378" i="1"/>
  <c r="L2378" i="1"/>
  <c r="M2377" i="1"/>
  <c r="L2377" i="1"/>
  <c r="M2376" i="1"/>
  <c r="L2376" i="1"/>
  <c r="M2375" i="1"/>
  <c r="L2375" i="1"/>
  <c r="M2374" i="1"/>
  <c r="L2374" i="1"/>
  <c r="M2373" i="1"/>
  <c r="L2373" i="1"/>
  <c r="M2372" i="1"/>
  <c r="L2372" i="1"/>
  <c r="M2371" i="1"/>
  <c r="L2371" i="1"/>
  <c r="M2370" i="1"/>
  <c r="L2370" i="1"/>
  <c r="M2369" i="1"/>
  <c r="L2369" i="1"/>
  <c r="M2368" i="1"/>
  <c r="L2368" i="1"/>
  <c r="M2367" i="1"/>
  <c r="L2367" i="1"/>
  <c r="M2366" i="1"/>
  <c r="L2366" i="1"/>
  <c r="M2365" i="1"/>
  <c r="L2365" i="1"/>
  <c r="M2364" i="1"/>
  <c r="L2364" i="1"/>
  <c r="M2363" i="1"/>
  <c r="L2363" i="1"/>
  <c r="M2362" i="1"/>
  <c r="L2362" i="1"/>
  <c r="M2361" i="1"/>
  <c r="L2361" i="1"/>
  <c r="M2360" i="1"/>
  <c r="L2360" i="1"/>
  <c r="M2359" i="1"/>
  <c r="L2359" i="1"/>
  <c r="M2358" i="1"/>
  <c r="L2358" i="1"/>
  <c r="M2357" i="1"/>
  <c r="L2357" i="1"/>
  <c r="M2356" i="1"/>
  <c r="L2356" i="1"/>
  <c r="M2355" i="1"/>
  <c r="L2355" i="1"/>
  <c r="M2354" i="1"/>
  <c r="L2354" i="1"/>
  <c r="M2353" i="1"/>
  <c r="L2353" i="1"/>
  <c r="M2352" i="1"/>
  <c r="L2352" i="1"/>
  <c r="M2351" i="1"/>
  <c r="L2351" i="1"/>
  <c r="M2350" i="1"/>
  <c r="L2350" i="1"/>
  <c r="M2349" i="1"/>
  <c r="L2349" i="1"/>
  <c r="M2348" i="1"/>
  <c r="L2348" i="1"/>
  <c r="M2347" i="1"/>
  <c r="L2347" i="1"/>
  <c r="M2346" i="1"/>
  <c r="L2346" i="1"/>
  <c r="M2345" i="1"/>
  <c r="L2345" i="1"/>
  <c r="M2344" i="1"/>
  <c r="L2344" i="1"/>
  <c r="M2343" i="1"/>
  <c r="L2343" i="1"/>
  <c r="M2342" i="1"/>
  <c r="L2342" i="1"/>
  <c r="M2341" i="1"/>
  <c r="L2341" i="1"/>
  <c r="M2340" i="1"/>
  <c r="L2340" i="1"/>
  <c r="M2339" i="1"/>
  <c r="L2339" i="1"/>
  <c r="M2338" i="1"/>
  <c r="L2338" i="1"/>
  <c r="M2337" i="1"/>
  <c r="L2337" i="1"/>
  <c r="M2336" i="1"/>
  <c r="L2336" i="1"/>
  <c r="M2335" i="1"/>
  <c r="L2335" i="1"/>
  <c r="M2334" i="1"/>
  <c r="L2334" i="1"/>
  <c r="M2333" i="1"/>
  <c r="L2333" i="1"/>
  <c r="M2332" i="1"/>
  <c r="L2332" i="1"/>
  <c r="M2331" i="1"/>
  <c r="L2331" i="1"/>
  <c r="M2330" i="1"/>
  <c r="L2330" i="1"/>
  <c r="M2329" i="1"/>
  <c r="L2329" i="1"/>
  <c r="M2328" i="1"/>
  <c r="L2328" i="1"/>
  <c r="M2327" i="1"/>
  <c r="L2327" i="1"/>
  <c r="M2326" i="1"/>
  <c r="L2326" i="1"/>
  <c r="M2325" i="1"/>
  <c r="L2325" i="1"/>
  <c r="M2324" i="1"/>
  <c r="L2324" i="1"/>
  <c r="M2323" i="1"/>
  <c r="L2323" i="1"/>
  <c r="M2322" i="1"/>
  <c r="L2322" i="1"/>
  <c r="M2321" i="1"/>
  <c r="L2321" i="1"/>
  <c r="M2320" i="1"/>
  <c r="L2320" i="1"/>
  <c r="M2319" i="1"/>
  <c r="L2319" i="1"/>
  <c r="M2318" i="1"/>
  <c r="L2318" i="1"/>
  <c r="M2317" i="1"/>
  <c r="L2317" i="1"/>
  <c r="M2316" i="1"/>
  <c r="L2316" i="1"/>
  <c r="M2315" i="1"/>
  <c r="L2315" i="1"/>
  <c r="M2314" i="1"/>
  <c r="L2314" i="1"/>
  <c r="M2313" i="1"/>
  <c r="L2313" i="1"/>
  <c r="M2312" i="1"/>
  <c r="L2312" i="1"/>
  <c r="M2311" i="1"/>
  <c r="L2311" i="1"/>
  <c r="M2310" i="1"/>
  <c r="L2310" i="1"/>
  <c r="M2309" i="1"/>
  <c r="L2309" i="1"/>
  <c r="M2308" i="1"/>
  <c r="L2308" i="1"/>
  <c r="M2307" i="1"/>
  <c r="L2307" i="1"/>
  <c r="M2306" i="1"/>
  <c r="L2306" i="1"/>
  <c r="M2305" i="1"/>
  <c r="L2305" i="1"/>
  <c r="M2304" i="1"/>
  <c r="L2304" i="1"/>
  <c r="M2303" i="1"/>
  <c r="L2303" i="1"/>
  <c r="M2302" i="1"/>
  <c r="L2302" i="1"/>
  <c r="M2301" i="1"/>
  <c r="L2301" i="1"/>
  <c r="M2300" i="1"/>
  <c r="L2300" i="1"/>
  <c r="M2299" i="1"/>
  <c r="L2299" i="1"/>
  <c r="M2298" i="1"/>
  <c r="L2298" i="1"/>
  <c r="M2297" i="1"/>
  <c r="L2297" i="1"/>
  <c r="M2296" i="1"/>
  <c r="L2296" i="1"/>
  <c r="M2295" i="1"/>
  <c r="L2295" i="1"/>
  <c r="M2294" i="1"/>
  <c r="L2294" i="1"/>
  <c r="M2293" i="1"/>
  <c r="L2293" i="1"/>
  <c r="M2292" i="1"/>
  <c r="L2292" i="1"/>
  <c r="M2291" i="1"/>
  <c r="L2291" i="1"/>
  <c r="M2290" i="1"/>
  <c r="L2290" i="1"/>
  <c r="M2289" i="1"/>
  <c r="L2289" i="1"/>
  <c r="M2288" i="1"/>
  <c r="L2288" i="1"/>
  <c r="M2287" i="1"/>
  <c r="L2287" i="1"/>
  <c r="M2286" i="1"/>
  <c r="L2286" i="1"/>
  <c r="M2285" i="1"/>
  <c r="L2285" i="1"/>
  <c r="M2284" i="1"/>
  <c r="L2284" i="1"/>
  <c r="M2283" i="1"/>
  <c r="L2283" i="1"/>
  <c r="M2282" i="1"/>
  <c r="L2282" i="1"/>
  <c r="M2281" i="1"/>
  <c r="L2281" i="1"/>
  <c r="M2280" i="1"/>
  <c r="L2280" i="1"/>
  <c r="M2279" i="1"/>
  <c r="L2279" i="1"/>
  <c r="M2278" i="1"/>
  <c r="L2278" i="1"/>
  <c r="M2277" i="1"/>
  <c r="L2277" i="1"/>
  <c r="M2276" i="1"/>
  <c r="L2276" i="1"/>
  <c r="M2275" i="1"/>
  <c r="L2275" i="1"/>
  <c r="M2274" i="1"/>
  <c r="L2274" i="1"/>
  <c r="M2273" i="1"/>
  <c r="L2273" i="1"/>
  <c r="M2272" i="1"/>
  <c r="L2272" i="1"/>
  <c r="M2271" i="1"/>
  <c r="L2271" i="1"/>
  <c r="M2270" i="1"/>
  <c r="L2270" i="1"/>
  <c r="M2269" i="1"/>
  <c r="L2269" i="1"/>
  <c r="M2268" i="1"/>
  <c r="L2268" i="1"/>
  <c r="M2267" i="1"/>
  <c r="L2267" i="1"/>
  <c r="M2266" i="1"/>
  <c r="L2266" i="1"/>
  <c r="M2265" i="1"/>
  <c r="L2265" i="1"/>
  <c r="M2264" i="1"/>
  <c r="L2264" i="1"/>
  <c r="M2263" i="1"/>
  <c r="L2263" i="1"/>
  <c r="M2262" i="1"/>
  <c r="L2262" i="1"/>
  <c r="M2261" i="1"/>
  <c r="L2261" i="1"/>
  <c r="M2260" i="1"/>
  <c r="L2260" i="1"/>
  <c r="M2259" i="1"/>
  <c r="L2259" i="1"/>
  <c r="M2258" i="1"/>
  <c r="L2258" i="1"/>
  <c r="M2257" i="1"/>
  <c r="L2257" i="1"/>
  <c r="M2256" i="1"/>
  <c r="L2256" i="1"/>
  <c r="M2255" i="1"/>
  <c r="L2255" i="1"/>
  <c r="M2254" i="1"/>
  <c r="L2254" i="1"/>
  <c r="M2253" i="1"/>
  <c r="L2253" i="1"/>
  <c r="M2252" i="1"/>
  <c r="L2252" i="1"/>
  <c r="M2251" i="1"/>
  <c r="L2251" i="1"/>
  <c r="M2250" i="1"/>
  <c r="L2250" i="1"/>
  <c r="M2249" i="1"/>
  <c r="L2249" i="1"/>
  <c r="M2248" i="1"/>
  <c r="L2248" i="1"/>
  <c r="M2247" i="1"/>
  <c r="L2247" i="1"/>
  <c r="M2246" i="1"/>
  <c r="L2246" i="1"/>
  <c r="M2245" i="1"/>
  <c r="L2245" i="1"/>
  <c r="M2244" i="1"/>
  <c r="L2244" i="1"/>
  <c r="M2243" i="1"/>
  <c r="L2243" i="1"/>
  <c r="M2242" i="1"/>
  <c r="L2242" i="1"/>
  <c r="M2241" i="1"/>
  <c r="L2241" i="1"/>
  <c r="M2240" i="1"/>
  <c r="L2240" i="1"/>
  <c r="M2239" i="1"/>
  <c r="L2239" i="1"/>
  <c r="M2238" i="1"/>
  <c r="L2238" i="1"/>
  <c r="M2237" i="1"/>
  <c r="L2237" i="1"/>
  <c r="M2236" i="1"/>
  <c r="L2236" i="1"/>
  <c r="M2235" i="1"/>
  <c r="L2235" i="1"/>
  <c r="M2234" i="1"/>
  <c r="L2234" i="1"/>
  <c r="M2233" i="1"/>
  <c r="L2233" i="1"/>
  <c r="M2232" i="1"/>
  <c r="L2232" i="1"/>
  <c r="M2231" i="1"/>
  <c r="L2231" i="1"/>
  <c r="M2230" i="1"/>
  <c r="L2230" i="1"/>
  <c r="M2229" i="1"/>
  <c r="L2229" i="1"/>
  <c r="M2228" i="1"/>
  <c r="L2228" i="1"/>
  <c r="M2227" i="1"/>
  <c r="L2227" i="1"/>
  <c r="M2226" i="1"/>
  <c r="L2226" i="1"/>
  <c r="M2225" i="1"/>
  <c r="L2225" i="1"/>
  <c r="M2224" i="1"/>
  <c r="L2224" i="1"/>
  <c r="M2223" i="1"/>
  <c r="L2223" i="1"/>
  <c r="M2222" i="1"/>
  <c r="L2222" i="1"/>
  <c r="M2221" i="1"/>
  <c r="L2221" i="1"/>
  <c r="M2220" i="1"/>
  <c r="L2220" i="1"/>
  <c r="M2219" i="1"/>
  <c r="L2219" i="1"/>
  <c r="M2218" i="1"/>
  <c r="L2218" i="1"/>
  <c r="M2217" i="1"/>
  <c r="L2217" i="1"/>
  <c r="M2216" i="1"/>
  <c r="L2216" i="1"/>
  <c r="M2215" i="1"/>
  <c r="L2215" i="1"/>
  <c r="M2214" i="1"/>
  <c r="L2214" i="1"/>
  <c r="M2213" i="1"/>
  <c r="L2213" i="1"/>
  <c r="M2212" i="1"/>
  <c r="L2212" i="1"/>
  <c r="M2211" i="1"/>
  <c r="L2211" i="1"/>
  <c r="M2210" i="1"/>
  <c r="L2210" i="1"/>
  <c r="M2209" i="1"/>
  <c r="L2209" i="1"/>
  <c r="M2208" i="1"/>
  <c r="L2208" i="1"/>
  <c r="M2207" i="1"/>
  <c r="L2207" i="1"/>
  <c r="M2206" i="1"/>
  <c r="L2206" i="1"/>
  <c r="M2205" i="1"/>
  <c r="L2205" i="1"/>
  <c r="M2204" i="1"/>
  <c r="L2204" i="1"/>
  <c r="M2203" i="1"/>
  <c r="L2203" i="1"/>
  <c r="M2202" i="1"/>
  <c r="L2202" i="1"/>
  <c r="M2201" i="1"/>
  <c r="L2201" i="1"/>
  <c r="M2200" i="1"/>
  <c r="L2200" i="1"/>
  <c r="M2199" i="1"/>
  <c r="L2199" i="1"/>
  <c r="M2198" i="1"/>
  <c r="L2198" i="1"/>
  <c r="M2197" i="1"/>
  <c r="L2197" i="1"/>
  <c r="M2196" i="1"/>
  <c r="L2196" i="1"/>
  <c r="M2195" i="1"/>
  <c r="L2195" i="1"/>
  <c r="M2194" i="1"/>
  <c r="L2194" i="1"/>
  <c r="M2193" i="1"/>
  <c r="L2193" i="1"/>
  <c r="M2192" i="1"/>
  <c r="L2192" i="1"/>
  <c r="M2191" i="1"/>
  <c r="L2191" i="1"/>
  <c r="M2190" i="1"/>
  <c r="L2190" i="1"/>
  <c r="M2189" i="1"/>
  <c r="L2189" i="1"/>
  <c r="M2188" i="1"/>
  <c r="L2188" i="1"/>
  <c r="M2187" i="1"/>
  <c r="L2187" i="1"/>
  <c r="M2186" i="1"/>
  <c r="L2186" i="1"/>
  <c r="M2185" i="1"/>
  <c r="L2185" i="1"/>
  <c r="M2184" i="1"/>
  <c r="L2184" i="1"/>
  <c r="M2183" i="1"/>
  <c r="L2183" i="1"/>
  <c r="M2182" i="1"/>
  <c r="L2182" i="1"/>
  <c r="M2181" i="1"/>
  <c r="L2181" i="1"/>
  <c r="M2180" i="1"/>
  <c r="L2180" i="1"/>
  <c r="M2179" i="1"/>
  <c r="L2179" i="1"/>
  <c r="M2178" i="1"/>
  <c r="L2178" i="1"/>
  <c r="M2177" i="1"/>
  <c r="L2177" i="1"/>
  <c r="M2176" i="1"/>
  <c r="L2176" i="1"/>
  <c r="M2175" i="1"/>
  <c r="L2175" i="1"/>
  <c r="M2174" i="1"/>
  <c r="L2174" i="1"/>
  <c r="M2173" i="1"/>
  <c r="L2173" i="1"/>
  <c r="M2172" i="1"/>
  <c r="L2172" i="1"/>
  <c r="M2171" i="1"/>
  <c r="L2171" i="1"/>
  <c r="M2170" i="1"/>
  <c r="L2170" i="1"/>
  <c r="M2169" i="1"/>
  <c r="L2169" i="1"/>
  <c r="M2168" i="1"/>
  <c r="L2168" i="1"/>
  <c r="M2167" i="1"/>
  <c r="L2167" i="1"/>
  <c r="M2166" i="1"/>
  <c r="L2166" i="1"/>
  <c r="M2165" i="1"/>
  <c r="L2165" i="1"/>
  <c r="M2164" i="1"/>
  <c r="L2164" i="1"/>
  <c r="M2163" i="1"/>
  <c r="L2163" i="1"/>
  <c r="M2162" i="1"/>
  <c r="L2162" i="1"/>
  <c r="M2161" i="1"/>
  <c r="L2161" i="1"/>
  <c r="M2160" i="1"/>
  <c r="L2160" i="1"/>
  <c r="M2159" i="1"/>
  <c r="L2159" i="1"/>
  <c r="M2158" i="1"/>
  <c r="L2158" i="1"/>
  <c r="M2157" i="1"/>
  <c r="L2157" i="1"/>
  <c r="M2156" i="1"/>
  <c r="L2156" i="1"/>
  <c r="M2155" i="1"/>
  <c r="L2155" i="1"/>
  <c r="M2154" i="1"/>
  <c r="L2154" i="1"/>
  <c r="M2153" i="1"/>
  <c r="L2153" i="1"/>
  <c r="M2152" i="1"/>
  <c r="L2152" i="1"/>
  <c r="M2151" i="1"/>
  <c r="L2151" i="1"/>
  <c r="M2150" i="1"/>
  <c r="L2150" i="1"/>
  <c r="M2149" i="1"/>
  <c r="L2149" i="1"/>
  <c r="M2148" i="1"/>
  <c r="L2148" i="1"/>
  <c r="M2147" i="1"/>
  <c r="L2147" i="1"/>
  <c r="M2146" i="1"/>
  <c r="L2146" i="1"/>
  <c r="M2145" i="1"/>
  <c r="L2145" i="1"/>
  <c r="M2144" i="1"/>
  <c r="L2144" i="1"/>
  <c r="M2143" i="1"/>
  <c r="L2143" i="1"/>
  <c r="M2142" i="1"/>
  <c r="L2142" i="1"/>
  <c r="M2141" i="1"/>
  <c r="L2141" i="1"/>
  <c r="M2140" i="1"/>
  <c r="L2140" i="1"/>
  <c r="M2139" i="1"/>
  <c r="L2139" i="1"/>
  <c r="M2138" i="1"/>
  <c r="L2138" i="1"/>
  <c r="M2137" i="1"/>
  <c r="L2137" i="1"/>
  <c r="M2136" i="1"/>
  <c r="L2136" i="1"/>
  <c r="M2135" i="1"/>
  <c r="L2135" i="1"/>
  <c r="M2134" i="1"/>
  <c r="L2134" i="1"/>
  <c r="M2133" i="1"/>
  <c r="L2133" i="1"/>
  <c r="M2132" i="1"/>
  <c r="L2132" i="1"/>
  <c r="M2131" i="1"/>
  <c r="L2131" i="1"/>
  <c r="M2130" i="1"/>
  <c r="L2130" i="1"/>
  <c r="M2129" i="1"/>
  <c r="L2129" i="1"/>
  <c r="M2128" i="1"/>
  <c r="L2128" i="1"/>
  <c r="M2127" i="1"/>
  <c r="L2127" i="1"/>
  <c r="M2126" i="1"/>
  <c r="L2126" i="1"/>
  <c r="M2125" i="1"/>
  <c r="L2125" i="1"/>
  <c r="M2124" i="1"/>
  <c r="L2124" i="1"/>
  <c r="M2123" i="1"/>
  <c r="L2123" i="1"/>
  <c r="M2122" i="1"/>
  <c r="L2122" i="1"/>
  <c r="M2121" i="1"/>
  <c r="L2121" i="1"/>
  <c r="M2120" i="1"/>
  <c r="L2120" i="1"/>
  <c r="M2119" i="1"/>
  <c r="L2119" i="1"/>
  <c r="M2118" i="1"/>
  <c r="L2118" i="1"/>
  <c r="M2117" i="1"/>
  <c r="L2117" i="1"/>
  <c r="M2116" i="1"/>
  <c r="L2116" i="1"/>
  <c r="M2115" i="1"/>
  <c r="L2115" i="1"/>
  <c r="M2114" i="1"/>
  <c r="L2114" i="1"/>
  <c r="M2113" i="1"/>
  <c r="L2113" i="1"/>
  <c r="M2112" i="1"/>
  <c r="L2112" i="1"/>
  <c r="M2111" i="1"/>
  <c r="L2111" i="1"/>
  <c r="M2110" i="1"/>
  <c r="L2110" i="1"/>
  <c r="M2109" i="1"/>
  <c r="L2109" i="1"/>
  <c r="M2108" i="1"/>
  <c r="L2108" i="1"/>
  <c r="M2107" i="1"/>
  <c r="L2107" i="1"/>
  <c r="M2106" i="1"/>
  <c r="L2106" i="1"/>
  <c r="M2105" i="1"/>
  <c r="L2105" i="1"/>
  <c r="M2104" i="1"/>
  <c r="L2104" i="1"/>
  <c r="M2103" i="1"/>
  <c r="L2103" i="1"/>
  <c r="M2102" i="1"/>
  <c r="L2102" i="1"/>
  <c r="M2101" i="1"/>
  <c r="L2101" i="1"/>
  <c r="M2100" i="1"/>
  <c r="L2100" i="1"/>
  <c r="M2099" i="1"/>
  <c r="L2099" i="1"/>
  <c r="M2098" i="1"/>
  <c r="L2098" i="1"/>
  <c r="M2097" i="1"/>
  <c r="L2097" i="1"/>
  <c r="M2096" i="1"/>
  <c r="L2096" i="1"/>
  <c r="M2095" i="1"/>
  <c r="L2095" i="1"/>
  <c r="M2094" i="1"/>
  <c r="L2094" i="1"/>
  <c r="M2093" i="1"/>
  <c r="L2093" i="1"/>
  <c r="M2092" i="1"/>
  <c r="L2092" i="1"/>
  <c r="M2091" i="1"/>
  <c r="L2091" i="1"/>
  <c r="M2090" i="1"/>
  <c r="L2090" i="1"/>
  <c r="M2089" i="1"/>
  <c r="L2089" i="1"/>
  <c r="M2088" i="1"/>
  <c r="L2088" i="1"/>
  <c r="M2087" i="1"/>
  <c r="L2087" i="1"/>
  <c r="M2086" i="1"/>
  <c r="L2086" i="1"/>
  <c r="M2085" i="1"/>
  <c r="L2085" i="1"/>
  <c r="M2084" i="1"/>
  <c r="L2084" i="1"/>
  <c r="M2083" i="1"/>
  <c r="L2083" i="1"/>
  <c r="M2082" i="1"/>
  <c r="L2082" i="1"/>
  <c r="M2081" i="1"/>
  <c r="L2081" i="1"/>
  <c r="M2080" i="1"/>
  <c r="L2080" i="1"/>
  <c r="M2079" i="1"/>
  <c r="L2079" i="1"/>
  <c r="M2078" i="1"/>
  <c r="L2078" i="1"/>
  <c r="M2077" i="1"/>
  <c r="L2077" i="1"/>
  <c r="M2076" i="1"/>
  <c r="L2076" i="1"/>
  <c r="M2075" i="1"/>
  <c r="L2075" i="1"/>
  <c r="M2074" i="1"/>
  <c r="L2074" i="1"/>
  <c r="M2073" i="1"/>
  <c r="L2073" i="1"/>
  <c r="M2072" i="1"/>
  <c r="L2072" i="1"/>
  <c r="M2071" i="1"/>
  <c r="L2071" i="1"/>
  <c r="M2070" i="1"/>
  <c r="L2070" i="1"/>
  <c r="M2069" i="1"/>
  <c r="L2069" i="1"/>
  <c r="M2068" i="1"/>
  <c r="L2068" i="1"/>
  <c r="M2067" i="1"/>
  <c r="L2067" i="1"/>
  <c r="M2066" i="1"/>
  <c r="L2066" i="1"/>
  <c r="M2065" i="1"/>
  <c r="L2065" i="1"/>
  <c r="M2064" i="1"/>
  <c r="L2064" i="1"/>
  <c r="M2063" i="1"/>
  <c r="L2063" i="1"/>
  <c r="M2062" i="1"/>
  <c r="L2062" i="1"/>
  <c r="M2061" i="1"/>
  <c r="L2061" i="1"/>
  <c r="M2060" i="1"/>
  <c r="L2060" i="1"/>
  <c r="M2059" i="1"/>
  <c r="L2059" i="1"/>
  <c r="M2058" i="1"/>
  <c r="L2058" i="1"/>
  <c r="M2057" i="1"/>
  <c r="L2057" i="1"/>
  <c r="M2056" i="1"/>
  <c r="L2056" i="1"/>
  <c r="M2055" i="1"/>
  <c r="L2055" i="1"/>
  <c r="M2054" i="1"/>
  <c r="L2054" i="1"/>
  <c r="M2053" i="1"/>
  <c r="L2053" i="1"/>
  <c r="M2052" i="1"/>
  <c r="L2052" i="1"/>
  <c r="M2051" i="1"/>
  <c r="L2051" i="1"/>
  <c r="M2050" i="1"/>
  <c r="L2050" i="1"/>
  <c r="M2049" i="1"/>
  <c r="L2049" i="1"/>
  <c r="M2048" i="1"/>
  <c r="L2048" i="1"/>
  <c r="M2047" i="1"/>
  <c r="L2047" i="1"/>
  <c r="M2046" i="1"/>
  <c r="L2046" i="1"/>
  <c r="M2045" i="1"/>
  <c r="L2045" i="1"/>
  <c r="M2044" i="1"/>
  <c r="L2044" i="1"/>
  <c r="M2043" i="1"/>
  <c r="L2043" i="1"/>
  <c r="M2042" i="1"/>
  <c r="L2042" i="1"/>
  <c r="M2041" i="1"/>
  <c r="L2041" i="1"/>
  <c r="M2040" i="1"/>
  <c r="L2040" i="1"/>
  <c r="M2039" i="1"/>
  <c r="L2039" i="1"/>
  <c r="M2038" i="1"/>
  <c r="L2038" i="1"/>
  <c r="M2037" i="1"/>
  <c r="L2037" i="1"/>
  <c r="M2036" i="1"/>
  <c r="L2036" i="1"/>
  <c r="M2035" i="1"/>
  <c r="L2035" i="1"/>
  <c r="M2034" i="1"/>
  <c r="L2034" i="1"/>
  <c r="M2033" i="1"/>
  <c r="L2033" i="1"/>
  <c r="M2032" i="1"/>
  <c r="L2032" i="1"/>
  <c r="M2031" i="1"/>
  <c r="L2031" i="1"/>
  <c r="M2030" i="1"/>
  <c r="L2030" i="1"/>
  <c r="M2029" i="1"/>
  <c r="L2029" i="1"/>
  <c r="M2028" i="1"/>
  <c r="L2028" i="1"/>
  <c r="M2027" i="1"/>
  <c r="L2027" i="1"/>
  <c r="M2026" i="1"/>
  <c r="L2026" i="1"/>
  <c r="M2025" i="1"/>
  <c r="L2025" i="1"/>
  <c r="M2024" i="1"/>
  <c r="L2024" i="1"/>
  <c r="M2023" i="1"/>
  <c r="L2023" i="1"/>
  <c r="M2022" i="1"/>
  <c r="L2022" i="1"/>
  <c r="M2021" i="1"/>
  <c r="L2021" i="1"/>
  <c r="M2020" i="1"/>
  <c r="L2020" i="1"/>
  <c r="M2019" i="1"/>
  <c r="L2019" i="1"/>
  <c r="M2018" i="1"/>
  <c r="L2018" i="1"/>
  <c r="M2017" i="1"/>
  <c r="L2017" i="1"/>
  <c r="M2016" i="1"/>
  <c r="L2016" i="1"/>
  <c r="M2015" i="1"/>
  <c r="L2015" i="1"/>
  <c r="M2014" i="1"/>
  <c r="L2014" i="1"/>
  <c r="M2013" i="1"/>
  <c r="L2013" i="1"/>
  <c r="M2012" i="1"/>
  <c r="L2012" i="1"/>
  <c r="M2011" i="1"/>
  <c r="L2011" i="1"/>
  <c r="M2010" i="1"/>
  <c r="L2010" i="1"/>
  <c r="M2009" i="1"/>
  <c r="L2009" i="1"/>
  <c r="M2008" i="1"/>
  <c r="L2008" i="1"/>
  <c r="M2007" i="1"/>
  <c r="L2007" i="1"/>
  <c r="M2006" i="1"/>
  <c r="L2006" i="1"/>
  <c r="M2005" i="1"/>
  <c r="L2005" i="1"/>
  <c r="M2004" i="1"/>
  <c r="L2004" i="1"/>
  <c r="M2003" i="1"/>
  <c r="L2003" i="1"/>
  <c r="M2002" i="1"/>
  <c r="L2002" i="1"/>
  <c r="M2001" i="1"/>
  <c r="L2001" i="1"/>
  <c r="M2000" i="1"/>
  <c r="L2000" i="1"/>
  <c r="M1999" i="1"/>
  <c r="L1999" i="1"/>
  <c r="M1998" i="1"/>
  <c r="L1998" i="1"/>
  <c r="M1997" i="1"/>
  <c r="L1997" i="1"/>
  <c r="M1996" i="1"/>
  <c r="L1996" i="1"/>
  <c r="M1995" i="1"/>
  <c r="L1995" i="1"/>
  <c r="M1994" i="1"/>
  <c r="L1994" i="1"/>
  <c r="M1993" i="1"/>
  <c r="L1993" i="1"/>
  <c r="M1992" i="1"/>
  <c r="L1992" i="1"/>
  <c r="M1991" i="1"/>
  <c r="L1991" i="1"/>
  <c r="M1990" i="1"/>
  <c r="L1990" i="1"/>
  <c r="M1989" i="1"/>
  <c r="L1989" i="1"/>
  <c r="M1988" i="1"/>
  <c r="L1988" i="1"/>
  <c r="M1987" i="1"/>
  <c r="L1987" i="1"/>
  <c r="M1986" i="1"/>
  <c r="L1986" i="1"/>
  <c r="M1985" i="1"/>
  <c r="L1985" i="1"/>
  <c r="M1984" i="1"/>
  <c r="L1984" i="1"/>
  <c r="M1983" i="1"/>
  <c r="L1983" i="1"/>
  <c r="M1982" i="1"/>
  <c r="L1982" i="1"/>
  <c r="M1981" i="1"/>
  <c r="L1981" i="1"/>
  <c r="M1980" i="1"/>
  <c r="L1980" i="1"/>
  <c r="M1979" i="1"/>
  <c r="L1979" i="1"/>
  <c r="M1978" i="1"/>
  <c r="L1978" i="1"/>
  <c r="M1977" i="1"/>
  <c r="L1977" i="1"/>
  <c r="M1976" i="1"/>
  <c r="L1976" i="1"/>
  <c r="M1975" i="1"/>
  <c r="L1975" i="1"/>
  <c r="M1974" i="1"/>
  <c r="L1974" i="1"/>
  <c r="M1973" i="1"/>
  <c r="L1973" i="1"/>
  <c r="M1972" i="1"/>
  <c r="L1972" i="1"/>
  <c r="M1971" i="1"/>
  <c r="L1971" i="1"/>
  <c r="M1970" i="1"/>
  <c r="L1970" i="1"/>
  <c r="M1969" i="1"/>
  <c r="L1969" i="1"/>
  <c r="M1968" i="1"/>
  <c r="L1968" i="1"/>
  <c r="M1967" i="1"/>
  <c r="L1967" i="1"/>
  <c r="M1966" i="1"/>
  <c r="L1966" i="1"/>
  <c r="M1965" i="1"/>
  <c r="L1965" i="1"/>
  <c r="M1964" i="1"/>
  <c r="L1964" i="1"/>
  <c r="M1963" i="1"/>
  <c r="L1963" i="1"/>
  <c r="M1962" i="1"/>
  <c r="L1962" i="1"/>
  <c r="M1961" i="1"/>
  <c r="L1961" i="1"/>
  <c r="M1960" i="1"/>
  <c r="L1960" i="1"/>
  <c r="M1959" i="1"/>
  <c r="L1959" i="1"/>
  <c r="M1958" i="1"/>
  <c r="L1958" i="1"/>
  <c r="M1957" i="1"/>
  <c r="L1957" i="1"/>
  <c r="M1956" i="1"/>
  <c r="L1956" i="1"/>
  <c r="M1955" i="1"/>
  <c r="L1955" i="1"/>
  <c r="M1954" i="1"/>
  <c r="L1954" i="1"/>
  <c r="M1953" i="1"/>
  <c r="L1953" i="1"/>
  <c r="M1952" i="1"/>
  <c r="L1952" i="1"/>
  <c r="M1951" i="1"/>
  <c r="L1951" i="1"/>
  <c r="M1950" i="1"/>
  <c r="L1950" i="1"/>
  <c r="M1949" i="1"/>
  <c r="L1949" i="1"/>
  <c r="M1948" i="1"/>
  <c r="L1948" i="1"/>
  <c r="M1947" i="1"/>
  <c r="L1947" i="1"/>
  <c r="M1946" i="1"/>
  <c r="L1946" i="1"/>
  <c r="M1945" i="1"/>
  <c r="L1945" i="1"/>
  <c r="M1944" i="1"/>
  <c r="L1944" i="1"/>
  <c r="M1943" i="1"/>
  <c r="L1943" i="1"/>
  <c r="M1942" i="1"/>
  <c r="L1942" i="1"/>
  <c r="M1941" i="1"/>
  <c r="L1941" i="1"/>
  <c r="M1940" i="1"/>
  <c r="L1940" i="1"/>
  <c r="M1939" i="1"/>
  <c r="L1939" i="1"/>
  <c r="M1938" i="1"/>
  <c r="L1938" i="1"/>
  <c r="M1937" i="1"/>
  <c r="L1937" i="1"/>
  <c r="M1936" i="1"/>
  <c r="L1936" i="1"/>
  <c r="M1935" i="1"/>
  <c r="L1935" i="1"/>
  <c r="M1934" i="1"/>
  <c r="L1934" i="1"/>
  <c r="M1933" i="1"/>
  <c r="L1933" i="1"/>
  <c r="M1932" i="1"/>
  <c r="L1932" i="1"/>
  <c r="M1931" i="1"/>
  <c r="L1931" i="1"/>
  <c r="M1930" i="1"/>
  <c r="L1930" i="1"/>
  <c r="M1929" i="1"/>
  <c r="L1929" i="1"/>
  <c r="M1928" i="1"/>
  <c r="L1928" i="1"/>
  <c r="M1927" i="1"/>
  <c r="L1927" i="1"/>
  <c r="M1926" i="1"/>
  <c r="L1926" i="1"/>
  <c r="M1925" i="1"/>
  <c r="L1925" i="1"/>
  <c r="M1924" i="1"/>
  <c r="L1924" i="1"/>
  <c r="M1923" i="1"/>
  <c r="L1923" i="1"/>
  <c r="M1922" i="1"/>
  <c r="L1922" i="1"/>
  <c r="M1921" i="1"/>
  <c r="L1921" i="1"/>
  <c r="M1920" i="1"/>
  <c r="L1920" i="1"/>
  <c r="M1919" i="1"/>
  <c r="L1919" i="1"/>
  <c r="M1918" i="1"/>
  <c r="L1918" i="1"/>
  <c r="M1917" i="1"/>
  <c r="L1917" i="1"/>
  <c r="M1916" i="1"/>
  <c r="L1916" i="1"/>
  <c r="M1915" i="1"/>
  <c r="L1915" i="1"/>
  <c r="M1914" i="1"/>
  <c r="L1914" i="1"/>
  <c r="M1913" i="1"/>
  <c r="L1913" i="1"/>
  <c r="M1912" i="1"/>
  <c r="L1912" i="1"/>
  <c r="M1911" i="1"/>
  <c r="L1911" i="1"/>
  <c r="M1910" i="1"/>
  <c r="L1910" i="1"/>
  <c r="M1909" i="1"/>
  <c r="L1909" i="1"/>
  <c r="M1908" i="1"/>
  <c r="L1908" i="1"/>
  <c r="M1907" i="1"/>
  <c r="L1907" i="1"/>
  <c r="M1906" i="1"/>
  <c r="L1906" i="1"/>
  <c r="M1905" i="1"/>
  <c r="L1905" i="1"/>
  <c r="M1904" i="1"/>
  <c r="L1904" i="1"/>
  <c r="M1903" i="1"/>
  <c r="L1903" i="1"/>
  <c r="M1902" i="1"/>
  <c r="L1902" i="1"/>
  <c r="M1901" i="1"/>
  <c r="L1901" i="1"/>
  <c r="M1900" i="1"/>
  <c r="L1900" i="1"/>
  <c r="M1899" i="1"/>
  <c r="L1899" i="1"/>
  <c r="M1898" i="1"/>
  <c r="L1898" i="1"/>
  <c r="M1897" i="1"/>
  <c r="L1897" i="1"/>
  <c r="M1896" i="1"/>
  <c r="L1896" i="1"/>
  <c r="M1895" i="1"/>
  <c r="L1895" i="1"/>
  <c r="M1894" i="1"/>
  <c r="L1894" i="1"/>
  <c r="M1893" i="1"/>
  <c r="L1893" i="1"/>
  <c r="M1892" i="1"/>
  <c r="L1892" i="1"/>
  <c r="M1891" i="1"/>
  <c r="L1891" i="1"/>
  <c r="M1890" i="1"/>
  <c r="L1890" i="1"/>
  <c r="M1889" i="1"/>
  <c r="L1889" i="1"/>
  <c r="M1888" i="1"/>
  <c r="L1888" i="1"/>
  <c r="M1887" i="1"/>
  <c r="L1887" i="1"/>
  <c r="M1886" i="1"/>
  <c r="L1886" i="1"/>
  <c r="M1885" i="1"/>
  <c r="L1885" i="1"/>
  <c r="M1884" i="1"/>
  <c r="L1884" i="1"/>
  <c r="M1883" i="1"/>
  <c r="L1883" i="1"/>
  <c r="M1882" i="1"/>
  <c r="L1882" i="1"/>
  <c r="M1881" i="1"/>
  <c r="L1881" i="1"/>
  <c r="M1880" i="1"/>
  <c r="L1880" i="1"/>
  <c r="M1879" i="1"/>
  <c r="L1879" i="1"/>
  <c r="M1878" i="1"/>
  <c r="L1878" i="1"/>
  <c r="M1877" i="1"/>
  <c r="L1877" i="1"/>
  <c r="M1876" i="1"/>
  <c r="L1876" i="1"/>
  <c r="M1875" i="1"/>
  <c r="L1875" i="1"/>
  <c r="M1874" i="1"/>
  <c r="L1874" i="1"/>
  <c r="M1873" i="1"/>
  <c r="L1873" i="1"/>
  <c r="M1872" i="1"/>
  <c r="L1872" i="1"/>
  <c r="M1871" i="1"/>
  <c r="L1871" i="1"/>
  <c r="M1870" i="1"/>
  <c r="L1870" i="1"/>
  <c r="M1869" i="1"/>
  <c r="L1869" i="1"/>
  <c r="M1868" i="1"/>
  <c r="L1868" i="1"/>
  <c r="M1867" i="1"/>
  <c r="L1867" i="1"/>
  <c r="M1866" i="1"/>
  <c r="L1866" i="1"/>
  <c r="M1865" i="1"/>
  <c r="L1865" i="1"/>
  <c r="M1864" i="1"/>
  <c r="L1864" i="1"/>
  <c r="M1863" i="1"/>
  <c r="L1863" i="1"/>
  <c r="M1862" i="1"/>
  <c r="L1862" i="1"/>
  <c r="M1861" i="1"/>
  <c r="L1861" i="1"/>
  <c r="M1860" i="1"/>
  <c r="L1860" i="1"/>
  <c r="M1859" i="1"/>
  <c r="L1859" i="1"/>
  <c r="M1858" i="1"/>
  <c r="L1858" i="1"/>
  <c r="M1857" i="1"/>
  <c r="L1857" i="1"/>
  <c r="M1856" i="1"/>
  <c r="L1856" i="1"/>
  <c r="M1855" i="1"/>
  <c r="L1855" i="1"/>
  <c r="M1854" i="1"/>
  <c r="L1854" i="1"/>
  <c r="M1853" i="1"/>
  <c r="L1853" i="1"/>
  <c r="M1852" i="1"/>
  <c r="L1852" i="1"/>
  <c r="M1851" i="1"/>
  <c r="L1851" i="1"/>
  <c r="M1850" i="1"/>
  <c r="L1850" i="1"/>
  <c r="M1849" i="1"/>
  <c r="L1849" i="1"/>
  <c r="M1848" i="1"/>
  <c r="L1848" i="1"/>
  <c r="M1847" i="1"/>
  <c r="L1847" i="1"/>
  <c r="M1846" i="1"/>
  <c r="L1846" i="1"/>
  <c r="M1845" i="1"/>
  <c r="L1845" i="1"/>
  <c r="M1844" i="1"/>
  <c r="L1844" i="1"/>
  <c r="M1843" i="1"/>
  <c r="L1843" i="1"/>
  <c r="M1842" i="1"/>
  <c r="L1842" i="1"/>
  <c r="M1841" i="1"/>
  <c r="L1841" i="1"/>
  <c r="M1840" i="1"/>
  <c r="L1840" i="1"/>
  <c r="M1839" i="1"/>
  <c r="L1839" i="1"/>
  <c r="M1838" i="1"/>
  <c r="L1838" i="1"/>
  <c r="M1837" i="1"/>
  <c r="L1837" i="1"/>
  <c r="M1836" i="1"/>
  <c r="L1836" i="1"/>
  <c r="M1835" i="1"/>
  <c r="L1835" i="1"/>
  <c r="M1834" i="1"/>
  <c r="L1834" i="1"/>
  <c r="M1833" i="1"/>
  <c r="L1833" i="1"/>
  <c r="M1832" i="1"/>
  <c r="L1832" i="1"/>
  <c r="M1831" i="1"/>
  <c r="L1831" i="1"/>
  <c r="M1830" i="1"/>
  <c r="L1830" i="1"/>
  <c r="M1829" i="1"/>
  <c r="L1829" i="1"/>
  <c r="M1828" i="1"/>
  <c r="L1828" i="1"/>
  <c r="M1827" i="1"/>
  <c r="L1827" i="1"/>
  <c r="M1826" i="1"/>
  <c r="L1826" i="1"/>
  <c r="M1825" i="1"/>
  <c r="L1825" i="1"/>
  <c r="M1824" i="1"/>
  <c r="L1824" i="1"/>
  <c r="M1823" i="1"/>
  <c r="L1823" i="1"/>
  <c r="M1822" i="1"/>
  <c r="L1822" i="1"/>
  <c r="M1821" i="1"/>
  <c r="L1821" i="1"/>
  <c r="M1820" i="1"/>
  <c r="L1820" i="1"/>
  <c r="M1819" i="1"/>
  <c r="L1819" i="1"/>
  <c r="M1818" i="1"/>
  <c r="L1818" i="1"/>
  <c r="M1817" i="1"/>
  <c r="L1817" i="1"/>
  <c r="M1816" i="1"/>
  <c r="L1816" i="1"/>
  <c r="M1815" i="1"/>
  <c r="L1815" i="1"/>
  <c r="M1814" i="1"/>
  <c r="L1814" i="1"/>
  <c r="M1813" i="1"/>
  <c r="L1813" i="1"/>
  <c r="M1812" i="1"/>
  <c r="L1812" i="1"/>
  <c r="M1811" i="1"/>
  <c r="L1811" i="1"/>
  <c r="M1810" i="1"/>
  <c r="L1810" i="1"/>
  <c r="M1809" i="1"/>
  <c r="L1809" i="1"/>
  <c r="M1808" i="1"/>
  <c r="L1808" i="1"/>
  <c r="M1807" i="1"/>
  <c r="L1807" i="1"/>
  <c r="M1806" i="1"/>
  <c r="L1806" i="1"/>
  <c r="M1805" i="1"/>
  <c r="L1805" i="1"/>
  <c r="M1804" i="1"/>
  <c r="L1804" i="1"/>
  <c r="M1803" i="1"/>
  <c r="L1803" i="1"/>
  <c r="M1802" i="1"/>
  <c r="L1802" i="1"/>
  <c r="M1801" i="1"/>
  <c r="L1801" i="1"/>
  <c r="M1800" i="1"/>
  <c r="L1800" i="1"/>
  <c r="M1799" i="1"/>
  <c r="L1799" i="1"/>
  <c r="M1798" i="1"/>
  <c r="L1798" i="1"/>
  <c r="M1797" i="1"/>
  <c r="L1797" i="1"/>
  <c r="M1796" i="1"/>
  <c r="L1796" i="1"/>
  <c r="M1795" i="1"/>
  <c r="L1795" i="1"/>
  <c r="M1794" i="1"/>
  <c r="L1794" i="1"/>
  <c r="M1793" i="1"/>
  <c r="L1793" i="1"/>
  <c r="M1792" i="1"/>
  <c r="L1792" i="1"/>
  <c r="M1791" i="1"/>
  <c r="L1791" i="1"/>
  <c r="M1790" i="1"/>
  <c r="L1790" i="1"/>
  <c r="M1789" i="1"/>
  <c r="L1789" i="1"/>
  <c r="M1788" i="1"/>
  <c r="L1788" i="1"/>
  <c r="M1787" i="1"/>
  <c r="L1787" i="1"/>
  <c r="M1786" i="1"/>
  <c r="L1786" i="1"/>
  <c r="M1785" i="1"/>
  <c r="L1785" i="1"/>
  <c r="M1784" i="1"/>
  <c r="L1784" i="1"/>
  <c r="M1783" i="1"/>
  <c r="L1783" i="1"/>
  <c r="M1782" i="1"/>
  <c r="L1782" i="1"/>
  <c r="M1781" i="1"/>
  <c r="L1781" i="1"/>
  <c r="M1780" i="1"/>
  <c r="L1780" i="1"/>
  <c r="M1779" i="1"/>
  <c r="L1779" i="1"/>
  <c r="M1778" i="1"/>
  <c r="L1778" i="1"/>
  <c r="M1777" i="1"/>
  <c r="L1777" i="1"/>
  <c r="M1776" i="1"/>
  <c r="L1776" i="1"/>
  <c r="M1775" i="1"/>
  <c r="L1775" i="1"/>
  <c r="M1774" i="1"/>
  <c r="L1774" i="1"/>
  <c r="M1773" i="1"/>
  <c r="L1773" i="1"/>
  <c r="M1772" i="1"/>
  <c r="L1772" i="1"/>
  <c r="M1771" i="1"/>
  <c r="L1771" i="1"/>
  <c r="M1770" i="1"/>
  <c r="L1770" i="1"/>
  <c r="M1769" i="1"/>
  <c r="L1769" i="1"/>
  <c r="M1768" i="1"/>
  <c r="L1768" i="1"/>
  <c r="M1767" i="1"/>
  <c r="L1767" i="1"/>
  <c r="M1766" i="1"/>
  <c r="L1766" i="1"/>
  <c r="M1765" i="1"/>
  <c r="L1765" i="1"/>
  <c r="M1764" i="1"/>
  <c r="L1764" i="1"/>
  <c r="M1763" i="1"/>
  <c r="L1763" i="1"/>
  <c r="M1762" i="1"/>
  <c r="L1762" i="1"/>
  <c r="M1761" i="1"/>
  <c r="L1761" i="1"/>
  <c r="M1760" i="1"/>
  <c r="L1760" i="1"/>
  <c r="M1759" i="1"/>
  <c r="L1759" i="1"/>
  <c r="M1758" i="1"/>
  <c r="L1758" i="1"/>
  <c r="M1757" i="1"/>
  <c r="L1757" i="1"/>
  <c r="M1756" i="1"/>
  <c r="L1756" i="1"/>
  <c r="M1755" i="1"/>
  <c r="L1755" i="1"/>
  <c r="M1754" i="1"/>
  <c r="L1754" i="1"/>
  <c r="M1753" i="1"/>
  <c r="L1753" i="1"/>
  <c r="M1752" i="1"/>
  <c r="L1752" i="1"/>
  <c r="M1751" i="1"/>
  <c r="L1751" i="1"/>
  <c r="M1750" i="1"/>
  <c r="L1750" i="1"/>
  <c r="M1749" i="1"/>
  <c r="L1749" i="1"/>
  <c r="M1748" i="1"/>
  <c r="L1748" i="1"/>
  <c r="M1747" i="1"/>
  <c r="L1747" i="1"/>
  <c r="M1746" i="1"/>
  <c r="L1746" i="1"/>
  <c r="M1745" i="1"/>
  <c r="L1745" i="1"/>
  <c r="M1744" i="1"/>
  <c r="L1744" i="1"/>
  <c r="M1743" i="1"/>
  <c r="L1743" i="1"/>
  <c r="M1742" i="1"/>
  <c r="L1742" i="1"/>
  <c r="M1741" i="1"/>
  <c r="L1741" i="1"/>
  <c r="M1740" i="1"/>
  <c r="L1740" i="1"/>
  <c r="M1739" i="1"/>
  <c r="L1739" i="1"/>
  <c r="M1738" i="1"/>
  <c r="L1738" i="1"/>
  <c r="M1737" i="1"/>
  <c r="L1737" i="1"/>
  <c r="M1736" i="1"/>
  <c r="L1736" i="1"/>
  <c r="M1735" i="1"/>
  <c r="L1735" i="1"/>
  <c r="M1734" i="1"/>
  <c r="L1734" i="1"/>
  <c r="M1733" i="1"/>
  <c r="L1733" i="1"/>
  <c r="M1732" i="1"/>
  <c r="L1732" i="1"/>
  <c r="M1731" i="1"/>
  <c r="L1731" i="1"/>
  <c r="M1730" i="1"/>
  <c r="L1730" i="1"/>
  <c r="M1729" i="1"/>
  <c r="L1729" i="1"/>
  <c r="M1728" i="1"/>
  <c r="L1728" i="1"/>
  <c r="M1727" i="1"/>
  <c r="L1727" i="1"/>
  <c r="M1726" i="1"/>
  <c r="L1726" i="1"/>
  <c r="M1725" i="1"/>
  <c r="L1725" i="1"/>
  <c r="M1724" i="1"/>
  <c r="L1724" i="1"/>
  <c r="M1723" i="1"/>
  <c r="L1723" i="1"/>
  <c r="M1722" i="1"/>
  <c r="L1722" i="1"/>
  <c r="M1721" i="1"/>
  <c r="L1721" i="1"/>
  <c r="M1720" i="1"/>
  <c r="L1720" i="1"/>
  <c r="M1719" i="1"/>
  <c r="L1719" i="1"/>
  <c r="M1718" i="1"/>
  <c r="L1718" i="1"/>
  <c r="M1717" i="1"/>
  <c r="L1717" i="1"/>
  <c r="M1716" i="1"/>
  <c r="L1716" i="1"/>
  <c r="M1715" i="1"/>
  <c r="L1715" i="1"/>
  <c r="M1714" i="1"/>
  <c r="L1714" i="1"/>
  <c r="M1713" i="1"/>
  <c r="L1713" i="1"/>
  <c r="M1712" i="1"/>
  <c r="L1712" i="1"/>
  <c r="M1711" i="1"/>
  <c r="L1711" i="1"/>
  <c r="M1710" i="1"/>
  <c r="L1710" i="1"/>
  <c r="M1709" i="1"/>
  <c r="L1709" i="1"/>
  <c r="M1708" i="1"/>
  <c r="L1708" i="1"/>
  <c r="M1707" i="1"/>
  <c r="L1707" i="1"/>
  <c r="M1706" i="1"/>
  <c r="L1706" i="1"/>
  <c r="M1705" i="1"/>
  <c r="L1705" i="1"/>
  <c r="M1704" i="1"/>
  <c r="L1704" i="1"/>
  <c r="M1703" i="1"/>
  <c r="L1703" i="1"/>
  <c r="M1702" i="1"/>
  <c r="L1702" i="1"/>
  <c r="M1701" i="1"/>
  <c r="L1701" i="1"/>
  <c r="M1700" i="1"/>
  <c r="L1700" i="1"/>
  <c r="M1699" i="1"/>
  <c r="L1699" i="1"/>
  <c r="M1698" i="1"/>
  <c r="L1698" i="1"/>
  <c r="M1697" i="1"/>
  <c r="L1697" i="1"/>
  <c r="M1696" i="1"/>
  <c r="L1696" i="1"/>
  <c r="M1695" i="1"/>
  <c r="L1695" i="1"/>
  <c r="M1694" i="1"/>
  <c r="L1694" i="1"/>
  <c r="M1693" i="1"/>
  <c r="L1693" i="1"/>
  <c r="M1692" i="1"/>
  <c r="L1692" i="1"/>
  <c r="M1691" i="1"/>
  <c r="L1691" i="1"/>
  <c r="M1690" i="1"/>
  <c r="L1690" i="1"/>
  <c r="M1689" i="1"/>
  <c r="L1689" i="1"/>
  <c r="M1688" i="1"/>
  <c r="L1688" i="1"/>
  <c r="M1687" i="1"/>
  <c r="L1687" i="1"/>
  <c r="M1686" i="1"/>
  <c r="L1686" i="1"/>
  <c r="M1685" i="1"/>
  <c r="L1685" i="1"/>
  <c r="M1684" i="1"/>
  <c r="L1684" i="1"/>
  <c r="M1683" i="1"/>
  <c r="L1683" i="1"/>
  <c r="M1682" i="1"/>
  <c r="L1682" i="1"/>
  <c r="M1681" i="1"/>
  <c r="L1681" i="1"/>
  <c r="M1680" i="1"/>
  <c r="L1680" i="1"/>
  <c r="M1679" i="1"/>
  <c r="L1679" i="1"/>
  <c r="M1678" i="1"/>
  <c r="L1678" i="1"/>
  <c r="M1677" i="1"/>
  <c r="L1677" i="1"/>
  <c r="M1676" i="1"/>
  <c r="L1676" i="1"/>
  <c r="M1675" i="1"/>
  <c r="L1675" i="1"/>
  <c r="M1674" i="1"/>
  <c r="L1674" i="1"/>
  <c r="M1673" i="1"/>
  <c r="L1673" i="1"/>
  <c r="M1672" i="1"/>
  <c r="L1672" i="1"/>
  <c r="M1671" i="1"/>
  <c r="L1671" i="1"/>
  <c r="M1670" i="1"/>
  <c r="L1670" i="1"/>
  <c r="M1669" i="1"/>
  <c r="L1669" i="1"/>
  <c r="M1668" i="1"/>
  <c r="L1668" i="1"/>
  <c r="M1667" i="1"/>
  <c r="L1667" i="1"/>
  <c r="M1666" i="1"/>
  <c r="L1666" i="1"/>
  <c r="M1665" i="1"/>
  <c r="L1665" i="1"/>
  <c r="M1664" i="1"/>
  <c r="L1664" i="1"/>
  <c r="M1663" i="1"/>
  <c r="L1663" i="1"/>
  <c r="M1662" i="1"/>
  <c r="L1662" i="1"/>
  <c r="M1661" i="1"/>
  <c r="L1661" i="1"/>
  <c r="M1660" i="1"/>
  <c r="L1660" i="1"/>
  <c r="M1659" i="1"/>
  <c r="L1659" i="1"/>
  <c r="M1658" i="1"/>
  <c r="L1658" i="1"/>
  <c r="M1657" i="1"/>
  <c r="L1657" i="1"/>
  <c r="M1656" i="1"/>
  <c r="L1656" i="1"/>
  <c r="M1655" i="1"/>
  <c r="L1655" i="1"/>
  <c r="M1654" i="1"/>
  <c r="L1654" i="1"/>
  <c r="M1653" i="1"/>
  <c r="L1653" i="1"/>
  <c r="M1652" i="1"/>
  <c r="L1652" i="1"/>
  <c r="M1651" i="1"/>
  <c r="L1651" i="1"/>
  <c r="M1650" i="1"/>
  <c r="L1650" i="1"/>
  <c r="M1649" i="1"/>
  <c r="L1649" i="1"/>
  <c r="M1648" i="1"/>
  <c r="L1648" i="1"/>
  <c r="M1647" i="1"/>
  <c r="L1647" i="1"/>
  <c r="M1646" i="1"/>
  <c r="L1646" i="1"/>
  <c r="M1645" i="1"/>
  <c r="L1645" i="1"/>
  <c r="M1644" i="1"/>
  <c r="L1644" i="1"/>
  <c r="M1643" i="1"/>
  <c r="L1643" i="1"/>
  <c r="M1642" i="1"/>
  <c r="L1642" i="1"/>
  <c r="M1641" i="1"/>
  <c r="L1641" i="1"/>
  <c r="M1640" i="1"/>
  <c r="L1640" i="1"/>
  <c r="M1639" i="1"/>
  <c r="L1639" i="1"/>
  <c r="M1638" i="1"/>
  <c r="L1638" i="1"/>
  <c r="M1637" i="1"/>
  <c r="L1637" i="1"/>
  <c r="M1636" i="1"/>
  <c r="L1636" i="1"/>
  <c r="M1635" i="1"/>
  <c r="L1635" i="1"/>
  <c r="M1634" i="1"/>
  <c r="L1634" i="1"/>
  <c r="M1633" i="1"/>
  <c r="L1633" i="1"/>
  <c r="M1632" i="1"/>
  <c r="L1632" i="1"/>
  <c r="M1631" i="1"/>
  <c r="L1631" i="1"/>
  <c r="M1630" i="1"/>
  <c r="L1630" i="1"/>
  <c r="M1629" i="1"/>
  <c r="L1629" i="1"/>
  <c r="M1628" i="1"/>
  <c r="L1628" i="1"/>
  <c r="M1627" i="1"/>
  <c r="L1627" i="1"/>
  <c r="M1626" i="1"/>
  <c r="L1626" i="1"/>
  <c r="M1625" i="1"/>
  <c r="L1625" i="1"/>
  <c r="M1624" i="1"/>
  <c r="L1624" i="1"/>
  <c r="M1623" i="1"/>
  <c r="L1623" i="1"/>
  <c r="M1622" i="1"/>
  <c r="L1622" i="1"/>
  <c r="M1621" i="1"/>
  <c r="L1621" i="1"/>
  <c r="M1620" i="1"/>
  <c r="L1620" i="1"/>
  <c r="M1619" i="1"/>
  <c r="L1619" i="1"/>
  <c r="M1618" i="1"/>
  <c r="L1618" i="1"/>
  <c r="M1617" i="1"/>
  <c r="L1617" i="1"/>
  <c r="M1616" i="1"/>
  <c r="L1616" i="1"/>
  <c r="M1615" i="1"/>
  <c r="L1615" i="1"/>
  <c r="M1614" i="1"/>
  <c r="L1614" i="1"/>
  <c r="M1613" i="1"/>
  <c r="L1613" i="1"/>
  <c r="M1612" i="1"/>
  <c r="L1612" i="1"/>
  <c r="M1611" i="1"/>
  <c r="L1611" i="1"/>
  <c r="M1610" i="1"/>
  <c r="L1610" i="1"/>
  <c r="M1609" i="1"/>
  <c r="L1609" i="1"/>
  <c r="M1608" i="1"/>
  <c r="L1608" i="1"/>
  <c r="M1607" i="1"/>
  <c r="L1607" i="1"/>
  <c r="M1606" i="1"/>
  <c r="L1606" i="1"/>
  <c r="M1605" i="1"/>
  <c r="L1605" i="1"/>
  <c r="M1604" i="1"/>
  <c r="L1604" i="1"/>
  <c r="M1603" i="1"/>
  <c r="L1603" i="1"/>
  <c r="M1602" i="1"/>
  <c r="L1602" i="1"/>
  <c r="M1601" i="1"/>
  <c r="L1601" i="1"/>
  <c r="M1600" i="1"/>
  <c r="L1600" i="1"/>
  <c r="M1599" i="1"/>
  <c r="L1599" i="1"/>
  <c r="M1598" i="1"/>
  <c r="L1598" i="1"/>
  <c r="M1597" i="1"/>
  <c r="L1597" i="1"/>
  <c r="M1596" i="1"/>
  <c r="L1596" i="1"/>
  <c r="M1595" i="1"/>
  <c r="L1595" i="1"/>
  <c r="M1594" i="1"/>
  <c r="L1594" i="1"/>
  <c r="M1593" i="1"/>
  <c r="L1593" i="1"/>
  <c r="M1592" i="1"/>
  <c r="L1592" i="1"/>
  <c r="M1591" i="1"/>
  <c r="L1591" i="1"/>
  <c r="M1590" i="1"/>
  <c r="L1590" i="1"/>
  <c r="M1589" i="1"/>
  <c r="L1589" i="1"/>
  <c r="M1588" i="1"/>
  <c r="L1588" i="1"/>
  <c r="M1587" i="1"/>
  <c r="L1587" i="1"/>
  <c r="M1586" i="1"/>
  <c r="L1586" i="1"/>
  <c r="M1585" i="1"/>
  <c r="L1585" i="1"/>
  <c r="M1584" i="1"/>
  <c r="L1584" i="1"/>
  <c r="M1583" i="1"/>
  <c r="L1583" i="1"/>
  <c r="M1582" i="1"/>
  <c r="L1582" i="1"/>
  <c r="M1581" i="1"/>
  <c r="L1581" i="1"/>
  <c r="M1580" i="1"/>
  <c r="L1580" i="1"/>
  <c r="M1579" i="1"/>
  <c r="L1579" i="1"/>
  <c r="M1578" i="1"/>
  <c r="L1578" i="1"/>
  <c r="M1577" i="1"/>
  <c r="L1577" i="1"/>
  <c r="M1576" i="1"/>
  <c r="L1576" i="1"/>
  <c r="M1575" i="1"/>
  <c r="L1575" i="1"/>
  <c r="M1574" i="1"/>
  <c r="L1574" i="1"/>
  <c r="M1573" i="1"/>
  <c r="L1573" i="1"/>
  <c r="M1572" i="1"/>
  <c r="L1572" i="1"/>
  <c r="M1571" i="1"/>
  <c r="L1571" i="1"/>
  <c r="M1570" i="1"/>
  <c r="L1570" i="1"/>
  <c r="M1569" i="1"/>
  <c r="L1569" i="1"/>
  <c r="M1568" i="1"/>
  <c r="L1568" i="1"/>
  <c r="M1567" i="1"/>
  <c r="L1567" i="1"/>
  <c r="M1566" i="1"/>
  <c r="L1566" i="1"/>
  <c r="M1565" i="1"/>
  <c r="L1565" i="1"/>
  <c r="M1564" i="1"/>
  <c r="L1564" i="1"/>
  <c r="M1563" i="1"/>
  <c r="L1563" i="1"/>
  <c r="M1562" i="1"/>
  <c r="L1562" i="1"/>
  <c r="M1561" i="1"/>
  <c r="L1561" i="1"/>
  <c r="M1560" i="1"/>
  <c r="L1560" i="1"/>
  <c r="M1559" i="1"/>
  <c r="L1559" i="1"/>
  <c r="M1558" i="1"/>
  <c r="L1558" i="1"/>
  <c r="M1557" i="1"/>
  <c r="L1557" i="1"/>
  <c r="M1556" i="1"/>
  <c r="L1556" i="1"/>
  <c r="M1555" i="1"/>
  <c r="L1555" i="1"/>
  <c r="M1554" i="1"/>
  <c r="L1554" i="1"/>
  <c r="M1553" i="1"/>
  <c r="L1553" i="1"/>
  <c r="M1552" i="1"/>
  <c r="L1552" i="1"/>
  <c r="M1551" i="1"/>
  <c r="L1551" i="1"/>
  <c r="M1550" i="1"/>
  <c r="L1550" i="1"/>
  <c r="M1549" i="1"/>
  <c r="L1549" i="1"/>
  <c r="M1548" i="1"/>
  <c r="L1548" i="1"/>
  <c r="M1547" i="1"/>
  <c r="L1547" i="1"/>
  <c r="M1546" i="1"/>
  <c r="L1546" i="1"/>
  <c r="M1545" i="1"/>
  <c r="L1545" i="1"/>
  <c r="M1544" i="1"/>
  <c r="L1544" i="1"/>
  <c r="M1543" i="1"/>
  <c r="L1543" i="1"/>
  <c r="M1542" i="1"/>
  <c r="L1542" i="1"/>
  <c r="M1541" i="1"/>
  <c r="L1541" i="1"/>
  <c r="M1540" i="1"/>
  <c r="L1540" i="1"/>
  <c r="M1539" i="1"/>
  <c r="L1539" i="1"/>
  <c r="M1538" i="1"/>
  <c r="L1538" i="1"/>
  <c r="M1537" i="1"/>
  <c r="L1537" i="1"/>
  <c r="M1536" i="1"/>
  <c r="L1536" i="1"/>
  <c r="M1535" i="1"/>
  <c r="L1535" i="1"/>
  <c r="M1534" i="1"/>
  <c r="L1534" i="1"/>
  <c r="M1533" i="1"/>
  <c r="L1533" i="1"/>
  <c r="M1532" i="1"/>
  <c r="L1532" i="1"/>
  <c r="M1531" i="1"/>
  <c r="L1531" i="1"/>
  <c r="M1530" i="1"/>
  <c r="L1530" i="1"/>
  <c r="M1529" i="1"/>
  <c r="L1529" i="1"/>
  <c r="M1528" i="1"/>
  <c r="L1528" i="1"/>
  <c r="M1527" i="1"/>
  <c r="L1527" i="1"/>
  <c r="M1526" i="1"/>
  <c r="L1526" i="1"/>
  <c r="M1525" i="1"/>
  <c r="L1525" i="1"/>
  <c r="M1524" i="1"/>
  <c r="L1524" i="1"/>
  <c r="M1523" i="1"/>
  <c r="L1523" i="1"/>
  <c r="M1522" i="1"/>
  <c r="L1522" i="1"/>
  <c r="M1521" i="1"/>
  <c r="L1521" i="1"/>
  <c r="M1520" i="1"/>
  <c r="L1520" i="1"/>
  <c r="M1519" i="1"/>
  <c r="L1519" i="1"/>
  <c r="M1518" i="1"/>
  <c r="L1518" i="1"/>
  <c r="M1517" i="1"/>
  <c r="L1517" i="1"/>
  <c r="M1516" i="1"/>
  <c r="L1516" i="1"/>
  <c r="M1515" i="1"/>
  <c r="L1515" i="1"/>
  <c r="M1514" i="1"/>
  <c r="L1514" i="1"/>
  <c r="M1513" i="1"/>
  <c r="L1513" i="1"/>
  <c r="M1512" i="1"/>
  <c r="L1512" i="1"/>
  <c r="M1511" i="1"/>
  <c r="L1511" i="1"/>
  <c r="M1510" i="1"/>
  <c r="L1510" i="1"/>
  <c r="M1509" i="1"/>
  <c r="L1509" i="1"/>
  <c r="M1508" i="1"/>
  <c r="L1508" i="1"/>
  <c r="M1507" i="1"/>
  <c r="L1507" i="1"/>
  <c r="M1506" i="1"/>
  <c r="L1506" i="1"/>
  <c r="M1505" i="1"/>
  <c r="L1505" i="1"/>
  <c r="M1504" i="1"/>
  <c r="L1504" i="1"/>
  <c r="M1503" i="1"/>
  <c r="L1503" i="1"/>
  <c r="M1502" i="1"/>
  <c r="L1502" i="1"/>
  <c r="M1501" i="1"/>
  <c r="L1501" i="1"/>
  <c r="M1500" i="1"/>
  <c r="L1500" i="1"/>
  <c r="M1499" i="1"/>
  <c r="L1499" i="1"/>
  <c r="M1498" i="1"/>
  <c r="L1498" i="1"/>
  <c r="M1497" i="1"/>
  <c r="L1497" i="1"/>
  <c r="M1496" i="1"/>
  <c r="L1496" i="1"/>
  <c r="M1495" i="1"/>
  <c r="L1495" i="1"/>
  <c r="M1494" i="1"/>
  <c r="L1494" i="1"/>
  <c r="M1493" i="1"/>
  <c r="L1493" i="1"/>
  <c r="M1492" i="1"/>
  <c r="L1492" i="1"/>
  <c r="M1491" i="1"/>
  <c r="L1491" i="1"/>
  <c r="M1490" i="1"/>
  <c r="L1490" i="1"/>
  <c r="M1489" i="1"/>
  <c r="L1489" i="1"/>
  <c r="M1488" i="1"/>
  <c r="L1488" i="1"/>
  <c r="M1487" i="1"/>
  <c r="L1487" i="1"/>
  <c r="M1486" i="1"/>
  <c r="L1486" i="1"/>
  <c r="M1485" i="1"/>
  <c r="L1485" i="1"/>
  <c r="M1484" i="1"/>
  <c r="L1484" i="1"/>
  <c r="M1483" i="1"/>
  <c r="L1483" i="1"/>
  <c r="M1482" i="1"/>
  <c r="L1482" i="1"/>
  <c r="M1481" i="1"/>
  <c r="L1481" i="1"/>
  <c r="M1480" i="1"/>
  <c r="L1480" i="1"/>
  <c r="M1479" i="1"/>
  <c r="L1479" i="1"/>
  <c r="M1478" i="1"/>
  <c r="L1478" i="1"/>
  <c r="M1477" i="1"/>
  <c r="L1477" i="1"/>
  <c r="M1476" i="1"/>
  <c r="L1476" i="1"/>
  <c r="M1475" i="1"/>
  <c r="L1475" i="1"/>
  <c r="M1474" i="1"/>
  <c r="L1474" i="1"/>
  <c r="M1473" i="1"/>
  <c r="L1473" i="1"/>
  <c r="M1472" i="1"/>
  <c r="L1472" i="1"/>
  <c r="M1471" i="1"/>
  <c r="L1471" i="1"/>
  <c r="M1470" i="1"/>
  <c r="L1470" i="1"/>
  <c r="M1469" i="1"/>
  <c r="L1469" i="1"/>
  <c r="M1468" i="1"/>
  <c r="L1468" i="1"/>
  <c r="M1467" i="1"/>
  <c r="L1467" i="1"/>
  <c r="M1466" i="1"/>
  <c r="L1466" i="1"/>
  <c r="M1465" i="1"/>
  <c r="L1465" i="1"/>
  <c r="M1464" i="1"/>
  <c r="L1464" i="1"/>
  <c r="M1463" i="1"/>
  <c r="L1463" i="1"/>
  <c r="M1462" i="1"/>
  <c r="L1462" i="1"/>
  <c r="M1461" i="1"/>
  <c r="L1461" i="1"/>
  <c r="M1460" i="1"/>
  <c r="L1460" i="1"/>
  <c r="M1459" i="1"/>
  <c r="L1459" i="1"/>
  <c r="M1458" i="1"/>
  <c r="L1458" i="1"/>
  <c r="M1457" i="1"/>
  <c r="L1457" i="1"/>
  <c r="M1456" i="1"/>
  <c r="L1456" i="1"/>
  <c r="M1455" i="1"/>
  <c r="L1455" i="1"/>
  <c r="M1454" i="1"/>
  <c r="L1454" i="1"/>
  <c r="M1453" i="1"/>
  <c r="L1453" i="1"/>
  <c r="M1452" i="1"/>
  <c r="L1452" i="1"/>
  <c r="M1451" i="1"/>
  <c r="L1451" i="1"/>
  <c r="M1450" i="1"/>
  <c r="L1450" i="1"/>
  <c r="M1449" i="1"/>
  <c r="L1449" i="1"/>
  <c r="M1448" i="1"/>
  <c r="L1448" i="1"/>
  <c r="M1447" i="1"/>
  <c r="L1447" i="1"/>
  <c r="M1446" i="1"/>
  <c r="L1446" i="1"/>
  <c r="M1445" i="1"/>
  <c r="L1445" i="1"/>
  <c r="M1444" i="1"/>
  <c r="L1444" i="1"/>
  <c r="M1443" i="1"/>
  <c r="L1443" i="1"/>
  <c r="M1442" i="1"/>
  <c r="L1442" i="1"/>
  <c r="M1441" i="1"/>
  <c r="L1441" i="1"/>
  <c r="M1440" i="1"/>
  <c r="L1440" i="1"/>
  <c r="M1439" i="1"/>
  <c r="L1439" i="1"/>
  <c r="M1438" i="1"/>
  <c r="L1438" i="1"/>
  <c r="M1437" i="1"/>
  <c r="L1437" i="1"/>
  <c r="M1436" i="1"/>
  <c r="L1436" i="1"/>
  <c r="M1435" i="1"/>
  <c r="L1435" i="1"/>
  <c r="M1434" i="1"/>
  <c r="L1434" i="1"/>
  <c r="M1433" i="1"/>
  <c r="L1433" i="1"/>
  <c r="M1432" i="1"/>
  <c r="L1432" i="1"/>
  <c r="M1431" i="1"/>
  <c r="L1431" i="1"/>
  <c r="M1430" i="1"/>
  <c r="L1430" i="1"/>
  <c r="M1429" i="1"/>
  <c r="L1429" i="1"/>
  <c r="M1428" i="1"/>
  <c r="L1428" i="1"/>
  <c r="M1427" i="1"/>
  <c r="L1427" i="1"/>
  <c r="M1426" i="1"/>
  <c r="L1426" i="1"/>
  <c r="M1425" i="1"/>
  <c r="L1425" i="1"/>
  <c r="M1424" i="1"/>
  <c r="L1424" i="1"/>
  <c r="M1423" i="1"/>
  <c r="L1423" i="1"/>
  <c r="M1422" i="1"/>
  <c r="L1422" i="1"/>
  <c r="M1421" i="1"/>
  <c r="L1421" i="1"/>
  <c r="M1420" i="1"/>
  <c r="L1420" i="1"/>
  <c r="M1419" i="1"/>
  <c r="L1419" i="1"/>
  <c r="M1418" i="1"/>
  <c r="L1418" i="1"/>
  <c r="M1417" i="1"/>
  <c r="L1417" i="1"/>
  <c r="M1416" i="1"/>
  <c r="L1416" i="1"/>
  <c r="M1415" i="1"/>
  <c r="L1415" i="1"/>
  <c r="M1414" i="1"/>
  <c r="L1414" i="1"/>
  <c r="M1413" i="1"/>
  <c r="L1413" i="1"/>
  <c r="M1412" i="1"/>
  <c r="L1412" i="1"/>
  <c r="M1411" i="1"/>
  <c r="L1411" i="1"/>
  <c r="M1410" i="1"/>
  <c r="L1410" i="1"/>
  <c r="M1409" i="1"/>
  <c r="L1409" i="1"/>
  <c r="M1408" i="1"/>
  <c r="L1408" i="1"/>
  <c r="M1407" i="1"/>
  <c r="L1407" i="1"/>
  <c r="M1406" i="1"/>
  <c r="L1406" i="1"/>
  <c r="M1405" i="1"/>
  <c r="L1405" i="1"/>
  <c r="M1404" i="1"/>
  <c r="L1404" i="1"/>
  <c r="M1403" i="1"/>
  <c r="L1403" i="1"/>
  <c r="M1402" i="1"/>
  <c r="L1402" i="1"/>
  <c r="M1401" i="1"/>
  <c r="L1401" i="1"/>
  <c r="M1400" i="1"/>
  <c r="L1400" i="1"/>
  <c r="M1399" i="1"/>
  <c r="L1399" i="1"/>
  <c r="M1398" i="1"/>
  <c r="L1398" i="1"/>
  <c r="M1397" i="1"/>
  <c r="L1397" i="1"/>
  <c r="M1396" i="1"/>
  <c r="L1396" i="1"/>
  <c r="M1395" i="1"/>
  <c r="L1395" i="1"/>
  <c r="M1394" i="1"/>
  <c r="L1394" i="1"/>
  <c r="M1393" i="1"/>
  <c r="L1393" i="1"/>
  <c r="M1392" i="1"/>
  <c r="L1392" i="1"/>
  <c r="M1391" i="1"/>
  <c r="L1391" i="1"/>
  <c r="M1390" i="1"/>
  <c r="L1390" i="1"/>
  <c r="M1389" i="1"/>
  <c r="L1389" i="1"/>
  <c r="M1388" i="1"/>
  <c r="L1388" i="1"/>
  <c r="M1387" i="1"/>
  <c r="L1387" i="1"/>
  <c r="M1386" i="1"/>
  <c r="L1386" i="1"/>
  <c r="M1385" i="1"/>
  <c r="L1385" i="1"/>
  <c r="M1384" i="1"/>
  <c r="L1384" i="1"/>
  <c r="M1383" i="1"/>
  <c r="L1383" i="1"/>
  <c r="M1382" i="1"/>
  <c r="L1382" i="1"/>
  <c r="M1381" i="1"/>
  <c r="L1381" i="1"/>
  <c r="M1380" i="1"/>
  <c r="L1380" i="1"/>
  <c r="M1379" i="1"/>
  <c r="L1379" i="1"/>
  <c r="M1378" i="1"/>
  <c r="L1378" i="1"/>
  <c r="M1377" i="1"/>
  <c r="L1377" i="1"/>
  <c r="M1376" i="1"/>
  <c r="L1376" i="1"/>
  <c r="M1375" i="1"/>
  <c r="L1375" i="1"/>
  <c r="M1374" i="1"/>
  <c r="L1374" i="1"/>
  <c r="M1373" i="1"/>
  <c r="L1373" i="1"/>
  <c r="M1372" i="1"/>
  <c r="L1372" i="1"/>
  <c r="M1371" i="1"/>
  <c r="L1371" i="1"/>
  <c r="M1370" i="1"/>
  <c r="L1370" i="1"/>
  <c r="M1369" i="1"/>
  <c r="L1369" i="1"/>
  <c r="M1368" i="1"/>
  <c r="L1368" i="1"/>
  <c r="M1367" i="1"/>
  <c r="L1367" i="1"/>
  <c r="M1366" i="1"/>
  <c r="L1366" i="1"/>
  <c r="M1365" i="1"/>
  <c r="L1365" i="1"/>
  <c r="M1364" i="1"/>
  <c r="L1364" i="1"/>
  <c r="M1363" i="1"/>
  <c r="L1363" i="1"/>
  <c r="M1362" i="1"/>
  <c r="L1362" i="1"/>
  <c r="M1361" i="1"/>
  <c r="L1361" i="1"/>
  <c r="M1360" i="1"/>
  <c r="L1360" i="1"/>
  <c r="M1359" i="1"/>
  <c r="L1359" i="1"/>
  <c r="M1358" i="1"/>
  <c r="L1358" i="1"/>
  <c r="M1357" i="1"/>
  <c r="L1357" i="1"/>
  <c r="M1356" i="1"/>
  <c r="L1356" i="1"/>
  <c r="M1355" i="1"/>
  <c r="L1355" i="1"/>
  <c r="M1354" i="1"/>
  <c r="L1354" i="1"/>
  <c r="M1353" i="1"/>
  <c r="L1353" i="1"/>
  <c r="M1352" i="1"/>
  <c r="L1352" i="1"/>
  <c r="M1351" i="1"/>
  <c r="L1351" i="1"/>
  <c r="M1350" i="1"/>
  <c r="L1350" i="1"/>
  <c r="M1349" i="1"/>
  <c r="L1349" i="1"/>
  <c r="M1348" i="1"/>
  <c r="L1348" i="1"/>
  <c r="M1347" i="1"/>
  <c r="L1347" i="1"/>
  <c r="M1346" i="1"/>
  <c r="L1346" i="1"/>
  <c r="M1345" i="1"/>
  <c r="L1345" i="1"/>
  <c r="M1344" i="1"/>
  <c r="L1344" i="1"/>
  <c r="M1343" i="1"/>
  <c r="L1343" i="1"/>
  <c r="M1342" i="1"/>
  <c r="L1342" i="1"/>
  <c r="M1341" i="1"/>
  <c r="L1341" i="1"/>
  <c r="M1340" i="1"/>
  <c r="L1340" i="1"/>
  <c r="M1339" i="1"/>
  <c r="L1339" i="1"/>
  <c r="M1338" i="1"/>
  <c r="L1338" i="1"/>
  <c r="M1337" i="1"/>
  <c r="L1337" i="1"/>
  <c r="M1336" i="1"/>
  <c r="L1336" i="1"/>
  <c r="M1335" i="1"/>
  <c r="L1335" i="1"/>
  <c r="M1334" i="1"/>
  <c r="L1334" i="1"/>
  <c r="M1333" i="1"/>
  <c r="L1333" i="1"/>
  <c r="M1332" i="1"/>
  <c r="L1332" i="1"/>
  <c r="M1331" i="1"/>
  <c r="L1331" i="1"/>
  <c r="M1330" i="1"/>
  <c r="L1330" i="1"/>
  <c r="M1329" i="1"/>
  <c r="L1329" i="1"/>
  <c r="M1328" i="1"/>
  <c r="L1328" i="1"/>
  <c r="M1327" i="1"/>
  <c r="L1327" i="1"/>
  <c r="M1326" i="1"/>
  <c r="L1326" i="1"/>
  <c r="M1325" i="1"/>
  <c r="L1325" i="1"/>
  <c r="M1324" i="1"/>
  <c r="L1324" i="1"/>
  <c r="M1323" i="1"/>
  <c r="L1323" i="1"/>
  <c r="M1322" i="1"/>
  <c r="L1322" i="1"/>
  <c r="M1321" i="1"/>
  <c r="L1321" i="1"/>
  <c r="M1320" i="1"/>
  <c r="L1320" i="1"/>
  <c r="M1319" i="1"/>
  <c r="L1319" i="1"/>
  <c r="M1318" i="1"/>
  <c r="L1318" i="1"/>
  <c r="M1317" i="1"/>
  <c r="L1317" i="1"/>
  <c r="M1316" i="1"/>
  <c r="L1316" i="1"/>
  <c r="M1315" i="1"/>
  <c r="L1315" i="1"/>
  <c r="M1314" i="1"/>
  <c r="L1314" i="1"/>
  <c r="M1313" i="1"/>
  <c r="L1313" i="1"/>
  <c r="M1312" i="1"/>
  <c r="L1312" i="1"/>
  <c r="M1311" i="1"/>
  <c r="L1311" i="1"/>
  <c r="M1310" i="1"/>
  <c r="L1310" i="1"/>
  <c r="M1309" i="1"/>
  <c r="L1309" i="1"/>
  <c r="M1308" i="1"/>
  <c r="L1308" i="1"/>
  <c r="M1307" i="1"/>
  <c r="L1307" i="1"/>
  <c r="M1306" i="1"/>
  <c r="L1306" i="1"/>
  <c r="M1305" i="1"/>
  <c r="L1305" i="1"/>
  <c r="M1304" i="1"/>
  <c r="L1304" i="1"/>
  <c r="M1303" i="1"/>
  <c r="L1303" i="1"/>
  <c r="M1302" i="1"/>
  <c r="L1302" i="1"/>
  <c r="M1301" i="1"/>
  <c r="L1301" i="1"/>
  <c r="M1300" i="1"/>
  <c r="L1300" i="1"/>
  <c r="M1299" i="1"/>
  <c r="L1299" i="1"/>
  <c r="M1298" i="1"/>
  <c r="L1298" i="1"/>
  <c r="M1297" i="1"/>
  <c r="L1297" i="1"/>
  <c r="M1296" i="1"/>
  <c r="L1296" i="1"/>
  <c r="M1295" i="1"/>
  <c r="L1295" i="1"/>
  <c r="M1294" i="1"/>
  <c r="L1294" i="1"/>
  <c r="M1293" i="1"/>
  <c r="L1293" i="1"/>
  <c r="M1292" i="1"/>
  <c r="L1292" i="1"/>
  <c r="M1291" i="1"/>
  <c r="L1291" i="1"/>
  <c r="M1290" i="1"/>
  <c r="L1290" i="1"/>
  <c r="M1289" i="1"/>
  <c r="L1289" i="1"/>
  <c r="M1288" i="1"/>
  <c r="L1288" i="1"/>
  <c r="M1287" i="1"/>
  <c r="L1287" i="1"/>
  <c r="M1286" i="1"/>
  <c r="L1286" i="1"/>
  <c r="M1285" i="1"/>
  <c r="L1285" i="1"/>
  <c r="M1284" i="1"/>
  <c r="L1284" i="1"/>
  <c r="M1283" i="1"/>
  <c r="L1283" i="1"/>
  <c r="M1282" i="1"/>
  <c r="L1282" i="1"/>
  <c r="M1281" i="1"/>
  <c r="L1281" i="1"/>
  <c r="M1280" i="1"/>
  <c r="L1280" i="1"/>
  <c r="M1279" i="1"/>
  <c r="L1279" i="1"/>
  <c r="M1278" i="1"/>
  <c r="L1278" i="1"/>
  <c r="M1277" i="1"/>
  <c r="L1277" i="1"/>
  <c r="M1276" i="1"/>
  <c r="L1276" i="1"/>
  <c r="M1275" i="1"/>
  <c r="L1275" i="1"/>
  <c r="M1274" i="1"/>
  <c r="L1274" i="1"/>
  <c r="M1273" i="1"/>
  <c r="L1273" i="1"/>
  <c r="M1272" i="1"/>
  <c r="L1272" i="1"/>
  <c r="M1271" i="1"/>
  <c r="L1271" i="1"/>
  <c r="M1270" i="1"/>
  <c r="L1270" i="1"/>
  <c r="M1269" i="1"/>
  <c r="L1269" i="1"/>
  <c r="M1268" i="1"/>
  <c r="L1268" i="1"/>
  <c r="M1267" i="1"/>
  <c r="L1267" i="1"/>
  <c r="M1266" i="1"/>
  <c r="L1266" i="1"/>
  <c r="M1265" i="1"/>
  <c r="L1265" i="1"/>
  <c r="M1264" i="1"/>
  <c r="L1264" i="1"/>
  <c r="M1263" i="1"/>
  <c r="L1263" i="1"/>
  <c r="M1262" i="1"/>
  <c r="L1262" i="1"/>
  <c r="M1261" i="1"/>
  <c r="L1261" i="1"/>
  <c r="M1260" i="1"/>
  <c r="L1260" i="1"/>
  <c r="M1259" i="1"/>
  <c r="L1259" i="1"/>
  <c r="M1258" i="1"/>
  <c r="L1258" i="1"/>
  <c r="M1257" i="1"/>
  <c r="L1257" i="1"/>
  <c r="M1256" i="1"/>
  <c r="L1256" i="1"/>
  <c r="M1255" i="1"/>
  <c r="L1255" i="1"/>
  <c r="M1254" i="1"/>
  <c r="L1254" i="1"/>
  <c r="M1253" i="1"/>
  <c r="L1253" i="1"/>
  <c r="M1252" i="1"/>
  <c r="L1252" i="1"/>
  <c r="M1251" i="1"/>
  <c r="L1251" i="1"/>
  <c r="M1250" i="1"/>
  <c r="L1250" i="1"/>
  <c r="M1249" i="1"/>
  <c r="L1249" i="1"/>
  <c r="M1248" i="1"/>
  <c r="L1248" i="1"/>
  <c r="M1247" i="1"/>
  <c r="L1247" i="1"/>
  <c r="M1246" i="1"/>
  <c r="L1246" i="1"/>
  <c r="M1245" i="1"/>
  <c r="L1245" i="1"/>
  <c r="M1244" i="1"/>
  <c r="L1244" i="1"/>
  <c r="M1243" i="1"/>
  <c r="L1243" i="1"/>
  <c r="M1242" i="1"/>
  <c r="L1242" i="1"/>
  <c r="M1241" i="1"/>
  <c r="L1241" i="1"/>
  <c r="M1240" i="1"/>
  <c r="L1240" i="1"/>
  <c r="M1239" i="1"/>
  <c r="L1239" i="1"/>
  <c r="M1238" i="1"/>
  <c r="L1238" i="1"/>
  <c r="M1237" i="1"/>
  <c r="L1237" i="1"/>
  <c r="M1236" i="1"/>
  <c r="L1236" i="1"/>
  <c r="M1235" i="1"/>
  <c r="L1235" i="1"/>
  <c r="M1234" i="1"/>
  <c r="L1234" i="1"/>
  <c r="M1233" i="1"/>
  <c r="L1233" i="1"/>
  <c r="M1232" i="1"/>
  <c r="L1232" i="1"/>
  <c r="M1231" i="1"/>
  <c r="L1231" i="1"/>
  <c r="M1230" i="1"/>
  <c r="L1230" i="1"/>
  <c r="M1229" i="1"/>
  <c r="L1229" i="1"/>
  <c r="M1228" i="1"/>
  <c r="L1228" i="1"/>
  <c r="M1227" i="1"/>
  <c r="L1227" i="1"/>
  <c r="M1226" i="1"/>
  <c r="L1226" i="1"/>
  <c r="M1225" i="1"/>
  <c r="L1225" i="1"/>
  <c r="M1224" i="1"/>
  <c r="L1224" i="1"/>
  <c r="M1223" i="1"/>
  <c r="L1223" i="1"/>
  <c r="M1222" i="1"/>
  <c r="L1222" i="1"/>
  <c r="M1221" i="1"/>
  <c r="L1221" i="1"/>
  <c r="M1220" i="1"/>
  <c r="L1220" i="1"/>
  <c r="M1219" i="1"/>
  <c r="L1219" i="1"/>
  <c r="M1218" i="1"/>
  <c r="L1218" i="1"/>
  <c r="M1217" i="1"/>
  <c r="L1217" i="1"/>
  <c r="M1216" i="1"/>
  <c r="L1216" i="1"/>
  <c r="M1215" i="1"/>
  <c r="L1215" i="1"/>
  <c r="M1214" i="1"/>
  <c r="L1214" i="1"/>
  <c r="M1213" i="1"/>
  <c r="L1213" i="1"/>
  <c r="M1212" i="1"/>
  <c r="L1212" i="1"/>
  <c r="M1211" i="1"/>
  <c r="L1211" i="1"/>
  <c r="M1210" i="1"/>
  <c r="L1210" i="1"/>
  <c r="M1209" i="1"/>
  <c r="L1209" i="1"/>
  <c r="M1208" i="1"/>
  <c r="L1208" i="1"/>
  <c r="M1207" i="1"/>
  <c r="L1207" i="1"/>
  <c r="M1206" i="1"/>
  <c r="L1206" i="1"/>
  <c r="M1205" i="1"/>
  <c r="L1205" i="1"/>
  <c r="M1204" i="1"/>
  <c r="L1204" i="1"/>
  <c r="M1203" i="1"/>
  <c r="L1203" i="1"/>
  <c r="M1202" i="1"/>
  <c r="L1202" i="1"/>
  <c r="M1201" i="1"/>
  <c r="L1201" i="1"/>
  <c r="M1200" i="1"/>
  <c r="L1200" i="1"/>
  <c r="M1199" i="1"/>
  <c r="L1199" i="1"/>
  <c r="M1198" i="1"/>
  <c r="L1198" i="1"/>
  <c r="M1197" i="1"/>
  <c r="L1197" i="1"/>
  <c r="M1196" i="1"/>
  <c r="L1196" i="1"/>
  <c r="M1195" i="1"/>
  <c r="L1195" i="1"/>
  <c r="M1194" i="1"/>
  <c r="L1194" i="1"/>
  <c r="M1193" i="1"/>
  <c r="L1193" i="1"/>
  <c r="M1192" i="1"/>
  <c r="L1192" i="1"/>
  <c r="M1191" i="1"/>
  <c r="L1191" i="1"/>
  <c r="M1190" i="1"/>
  <c r="L1190" i="1"/>
  <c r="M1189" i="1"/>
  <c r="L1189" i="1"/>
  <c r="M1188" i="1"/>
  <c r="L1188" i="1"/>
  <c r="M1187" i="1"/>
  <c r="L1187" i="1"/>
  <c r="M1186" i="1"/>
  <c r="L1186" i="1"/>
  <c r="M1185" i="1"/>
  <c r="L1185" i="1"/>
  <c r="M1184" i="1"/>
  <c r="L1184" i="1"/>
  <c r="M1183" i="1"/>
  <c r="L1183" i="1"/>
  <c r="M1182" i="1"/>
  <c r="L1182" i="1"/>
  <c r="M1181" i="1"/>
  <c r="L1181" i="1"/>
  <c r="M1180" i="1"/>
  <c r="L1180" i="1"/>
  <c r="M1179" i="1"/>
  <c r="L1179" i="1"/>
  <c r="M1178" i="1"/>
  <c r="L1178" i="1"/>
  <c r="M1177" i="1"/>
  <c r="L1177" i="1"/>
  <c r="M1176" i="1"/>
  <c r="L1176" i="1"/>
  <c r="M1175" i="1"/>
  <c r="L1175" i="1"/>
  <c r="M1174" i="1"/>
  <c r="L1174" i="1"/>
  <c r="M1173" i="1"/>
  <c r="L1173" i="1"/>
  <c r="M1172" i="1"/>
  <c r="L1172" i="1"/>
  <c r="M1171" i="1"/>
  <c r="L1171" i="1"/>
  <c r="M1170" i="1"/>
  <c r="L1170" i="1"/>
  <c r="M1169" i="1"/>
  <c r="L1169" i="1"/>
  <c r="M1168" i="1"/>
  <c r="L1168" i="1"/>
  <c r="M1167" i="1"/>
  <c r="L1167" i="1"/>
  <c r="M1166" i="1"/>
  <c r="L1166" i="1"/>
  <c r="M1165" i="1"/>
  <c r="L1165" i="1"/>
  <c r="M1164" i="1"/>
  <c r="L1164" i="1"/>
  <c r="M1163" i="1"/>
  <c r="L1163" i="1"/>
  <c r="M1162" i="1"/>
  <c r="L1162" i="1"/>
  <c r="M1161" i="1"/>
  <c r="L1161" i="1"/>
  <c r="M1160" i="1"/>
  <c r="L1160" i="1"/>
  <c r="M1159" i="1"/>
  <c r="L1159" i="1"/>
  <c r="M1158" i="1"/>
  <c r="L1158" i="1"/>
  <c r="M1157" i="1"/>
  <c r="L1157" i="1"/>
  <c r="M1156" i="1"/>
  <c r="L1156" i="1"/>
  <c r="M1155" i="1"/>
  <c r="L1155" i="1"/>
  <c r="M1154" i="1"/>
  <c r="L1154" i="1"/>
  <c r="M1153" i="1"/>
  <c r="L1153" i="1"/>
  <c r="M1152" i="1"/>
  <c r="L1152" i="1"/>
  <c r="M1151" i="1"/>
  <c r="L1151" i="1"/>
  <c r="M1150" i="1"/>
  <c r="L1150" i="1"/>
  <c r="M1149" i="1"/>
  <c r="L1149" i="1"/>
  <c r="M1148" i="1"/>
  <c r="L1148" i="1"/>
  <c r="M1147" i="1"/>
  <c r="L1147" i="1"/>
  <c r="M1146" i="1"/>
  <c r="L1146" i="1"/>
  <c r="M1145" i="1"/>
  <c r="L1145" i="1"/>
  <c r="M1144" i="1"/>
  <c r="L1144" i="1"/>
  <c r="M1143" i="1"/>
  <c r="L1143" i="1"/>
  <c r="M1142" i="1"/>
  <c r="L1142" i="1"/>
  <c r="M1141" i="1"/>
  <c r="L1141" i="1"/>
  <c r="M1140" i="1"/>
  <c r="L1140" i="1"/>
  <c r="M1139" i="1"/>
  <c r="L1139" i="1"/>
  <c r="M1138" i="1"/>
  <c r="L1138" i="1"/>
  <c r="M1137" i="1"/>
  <c r="L1137" i="1"/>
  <c r="M1136" i="1"/>
  <c r="L1136" i="1"/>
  <c r="M1135" i="1"/>
  <c r="L1135" i="1"/>
  <c r="M1134" i="1"/>
  <c r="L1134" i="1"/>
  <c r="M1133" i="1"/>
  <c r="L1133" i="1"/>
  <c r="M1132" i="1"/>
  <c r="L1132" i="1"/>
  <c r="M1131" i="1"/>
  <c r="L1131" i="1"/>
  <c r="M1130" i="1"/>
  <c r="L1130" i="1"/>
  <c r="M1129" i="1"/>
  <c r="L1129" i="1"/>
  <c r="M1128" i="1"/>
  <c r="L1128" i="1"/>
  <c r="M1127" i="1"/>
  <c r="L1127" i="1"/>
  <c r="M1126" i="1"/>
  <c r="L1126" i="1"/>
  <c r="M1125" i="1"/>
  <c r="L1125" i="1"/>
  <c r="M1124" i="1"/>
  <c r="L1124" i="1"/>
  <c r="M1123" i="1"/>
  <c r="L1123" i="1"/>
  <c r="M1122" i="1"/>
  <c r="L1122" i="1"/>
  <c r="M1121" i="1"/>
  <c r="L1121" i="1"/>
  <c r="M1120" i="1"/>
  <c r="L1120" i="1"/>
  <c r="M1119" i="1"/>
  <c r="L1119" i="1"/>
  <c r="M1118" i="1"/>
  <c r="L1118" i="1"/>
  <c r="M1117" i="1"/>
  <c r="L1117" i="1"/>
  <c r="M1116" i="1"/>
  <c r="L1116" i="1"/>
  <c r="M1115" i="1"/>
  <c r="L1115" i="1"/>
  <c r="M1114" i="1"/>
  <c r="L1114" i="1"/>
  <c r="M1113" i="1"/>
  <c r="L1113" i="1"/>
  <c r="M1112" i="1"/>
  <c r="L1112" i="1"/>
  <c r="M1111" i="1"/>
  <c r="L1111" i="1"/>
  <c r="M1110" i="1"/>
  <c r="L1110" i="1"/>
  <c r="M1109" i="1"/>
  <c r="L1109" i="1"/>
  <c r="M1108" i="1"/>
  <c r="L1108" i="1"/>
  <c r="M1107" i="1"/>
  <c r="L1107" i="1"/>
  <c r="M1106" i="1"/>
  <c r="L1106" i="1"/>
  <c r="M1105" i="1"/>
  <c r="L1105" i="1"/>
  <c r="M1104" i="1"/>
  <c r="L1104" i="1"/>
  <c r="M1103" i="1"/>
  <c r="L1103" i="1"/>
  <c r="M1102" i="1"/>
  <c r="L1102" i="1"/>
  <c r="M1101" i="1"/>
  <c r="L1101" i="1"/>
  <c r="M1100" i="1"/>
  <c r="L1100" i="1"/>
  <c r="M1099" i="1"/>
  <c r="L1099" i="1"/>
  <c r="M1098" i="1"/>
  <c r="L1098" i="1"/>
  <c r="M1097" i="1"/>
  <c r="L1097" i="1"/>
  <c r="M1096" i="1"/>
  <c r="L1096" i="1"/>
  <c r="M1095" i="1"/>
  <c r="L1095" i="1"/>
  <c r="M1094" i="1"/>
  <c r="L1094" i="1"/>
  <c r="M1093" i="1"/>
  <c r="L1093" i="1"/>
  <c r="M1092" i="1"/>
  <c r="L1092" i="1"/>
  <c r="M1091" i="1"/>
  <c r="L1091" i="1"/>
  <c r="M1090" i="1"/>
  <c r="L1090" i="1"/>
  <c r="M1089" i="1"/>
  <c r="L1089" i="1"/>
  <c r="M1088" i="1"/>
  <c r="L1088" i="1"/>
  <c r="M1087" i="1"/>
  <c r="L1087" i="1"/>
  <c r="M1086" i="1"/>
  <c r="L1086" i="1"/>
  <c r="M1085" i="1"/>
  <c r="L1085" i="1"/>
  <c r="M1084" i="1"/>
  <c r="L1084" i="1"/>
  <c r="M1083" i="1"/>
  <c r="L1083" i="1"/>
  <c r="M1082" i="1"/>
  <c r="L1082" i="1"/>
  <c r="M1081" i="1"/>
  <c r="L1081" i="1"/>
  <c r="M1080" i="1"/>
  <c r="L1080" i="1"/>
  <c r="M1079" i="1"/>
  <c r="L1079" i="1"/>
  <c r="M1078" i="1"/>
  <c r="L1078" i="1"/>
  <c r="M1077" i="1"/>
  <c r="L1077" i="1"/>
  <c r="M1076" i="1"/>
  <c r="L1076" i="1"/>
  <c r="M1075" i="1"/>
  <c r="L1075" i="1"/>
  <c r="M1074" i="1"/>
  <c r="L1074" i="1"/>
  <c r="M1073" i="1"/>
  <c r="L1073" i="1"/>
  <c r="M1072" i="1"/>
  <c r="L1072" i="1"/>
  <c r="M1071" i="1"/>
  <c r="L1071" i="1"/>
  <c r="M1070" i="1"/>
  <c r="L1070" i="1"/>
  <c r="M1069" i="1"/>
  <c r="L1069" i="1"/>
  <c r="M1068" i="1"/>
  <c r="L1068" i="1"/>
  <c r="M1067" i="1"/>
  <c r="L1067" i="1"/>
  <c r="M1066" i="1"/>
  <c r="L1066" i="1"/>
  <c r="M1065" i="1"/>
  <c r="L1065" i="1"/>
  <c r="M1064" i="1"/>
  <c r="L1064" i="1"/>
  <c r="M1063" i="1"/>
  <c r="L1063" i="1"/>
  <c r="M1062" i="1"/>
  <c r="L1062" i="1"/>
  <c r="M1061" i="1"/>
  <c r="L1061" i="1"/>
  <c r="M1060" i="1"/>
  <c r="L1060" i="1"/>
  <c r="M1059" i="1"/>
  <c r="L1059" i="1"/>
  <c r="M1058" i="1"/>
  <c r="L1058" i="1"/>
  <c r="M1057" i="1"/>
  <c r="L1057" i="1"/>
  <c r="M1056" i="1"/>
  <c r="L1056" i="1"/>
  <c r="M1055" i="1"/>
  <c r="L1055" i="1"/>
  <c r="M1054" i="1"/>
  <c r="L1054" i="1"/>
  <c r="M1053" i="1"/>
  <c r="L1053" i="1"/>
  <c r="M1052" i="1"/>
  <c r="L1052" i="1"/>
  <c r="M1051" i="1"/>
  <c r="L1051" i="1"/>
  <c r="M1050" i="1"/>
  <c r="L1050" i="1"/>
  <c r="M1049" i="1"/>
  <c r="L1049" i="1"/>
  <c r="M1048" i="1"/>
  <c r="L1048" i="1"/>
  <c r="M1047" i="1"/>
  <c r="L1047" i="1"/>
  <c r="M1046" i="1"/>
  <c r="L1046" i="1"/>
  <c r="M1045" i="1"/>
  <c r="L1045" i="1"/>
  <c r="M1044" i="1"/>
  <c r="L1044" i="1"/>
  <c r="M1043" i="1"/>
  <c r="L1043" i="1"/>
  <c r="M1042" i="1"/>
  <c r="L1042" i="1"/>
  <c r="M1041" i="1"/>
  <c r="L1041" i="1"/>
  <c r="M1040" i="1"/>
  <c r="L1040" i="1"/>
  <c r="M1039" i="1"/>
  <c r="L1039" i="1"/>
  <c r="M1038" i="1"/>
  <c r="L1038" i="1"/>
  <c r="M1037" i="1"/>
  <c r="L1037" i="1"/>
  <c r="M1036" i="1"/>
  <c r="L1036" i="1"/>
  <c r="M1035" i="1"/>
  <c r="L1035" i="1"/>
  <c r="M1034" i="1"/>
  <c r="L1034" i="1"/>
  <c r="M1033" i="1"/>
  <c r="L1033" i="1"/>
  <c r="M1032" i="1"/>
  <c r="L1032" i="1"/>
  <c r="M1031" i="1"/>
  <c r="L1031" i="1"/>
  <c r="M1030" i="1"/>
  <c r="L1030" i="1"/>
  <c r="M1029" i="1"/>
  <c r="L1029" i="1"/>
  <c r="M1028" i="1"/>
  <c r="L1028" i="1"/>
  <c r="M1027" i="1"/>
  <c r="L1027" i="1"/>
  <c r="M1026" i="1"/>
  <c r="L1026" i="1"/>
  <c r="M1025" i="1"/>
  <c r="L1025" i="1"/>
  <c r="M1024" i="1"/>
  <c r="L1024" i="1"/>
  <c r="M1023" i="1"/>
  <c r="L1023" i="1"/>
  <c r="M1022" i="1"/>
  <c r="L1022" i="1"/>
  <c r="M1021" i="1"/>
  <c r="L1021" i="1"/>
  <c r="M1020" i="1"/>
  <c r="L1020" i="1"/>
  <c r="M1019" i="1"/>
  <c r="L1019" i="1"/>
  <c r="M1018" i="1"/>
  <c r="L1018" i="1"/>
  <c r="M1017" i="1"/>
  <c r="L1017" i="1"/>
  <c r="M1016" i="1"/>
  <c r="L1016" i="1"/>
  <c r="M1015" i="1"/>
  <c r="L1015" i="1"/>
  <c r="M1014" i="1"/>
  <c r="L1014" i="1"/>
  <c r="M1013" i="1"/>
  <c r="L1013" i="1"/>
  <c r="M1012" i="1"/>
  <c r="L1012" i="1"/>
  <c r="M1011" i="1"/>
  <c r="L1011" i="1"/>
  <c r="M1010" i="1"/>
  <c r="L1010" i="1"/>
  <c r="M1009" i="1"/>
  <c r="L1009" i="1"/>
  <c r="M1008" i="1"/>
  <c r="L1008" i="1"/>
  <c r="M1007" i="1"/>
  <c r="L1007" i="1"/>
  <c r="M1006" i="1"/>
  <c r="L1006" i="1"/>
  <c r="M1005" i="1"/>
  <c r="L1005" i="1"/>
  <c r="M1004" i="1"/>
  <c r="L1004" i="1"/>
  <c r="M1003" i="1"/>
  <c r="L1003" i="1"/>
  <c r="M1002" i="1"/>
  <c r="L1002" i="1"/>
  <c r="M1001" i="1"/>
  <c r="L1001" i="1"/>
  <c r="M1000" i="1"/>
  <c r="L1000" i="1"/>
  <c r="M999" i="1"/>
  <c r="L999" i="1"/>
  <c r="M998" i="1"/>
  <c r="L998" i="1"/>
  <c r="M997" i="1"/>
  <c r="L997" i="1"/>
  <c r="M996" i="1"/>
  <c r="L996" i="1"/>
  <c r="M995" i="1"/>
  <c r="L995" i="1"/>
  <c r="M994" i="1"/>
  <c r="L994" i="1"/>
  <c r="M993" i="1"/>
  <c r="L993" i="1"/>
  <c r="M992" i="1"/>
  <c r="L992" i="1"/>
  <c r="M991" i="1"/>
  <c r="L991" i="1"/>
  <c r="M990" i="1"/>
  <c r="L990" i="1"/>
  <c r="M989" i="1"/>
  <c r="L989" i="1"/>
  <c r="M988" i="1"/>
  <c r="L988" i="1"/>
  <c r="M987" i="1"/>
  <c r="L987" i="1"/>
  <c r="M986" i="1"/>
  <c r="L986" i="1"/>
  <c r="M985" i="1"/>
  <c r="L985" i="1"/>
  <c r="M984" i="1"/>
  <c r="L984" i="1"/>
  <c r="M983" i="1"/>
  <c r="L983" i="1"/>
  <c r="M982" i="1"/>
  <c r="L982" i="1"/>
  <c r="M981" i="1"/>
  <c r="L981" i="1"/>
  <c r="M980" i="1"/>
  <c r="L980" i="1"/>
  <c r="M979" i="1"/>
  <c r="L979" i="1"/>
  <c r="M978" i="1"/>
  <c r="L978" i="1"/>
  <c r="M977" i="1"/>
  <c r="L977" i="1"/>
  <c r="M976" i="1"/>
  <c r="L976" i="1"/>
  <c r="M975" i="1"/>
  <c r="L975" i="1"/>
  <c r="M974" i="1"/>
  <c r="L974" i="1"/>
  <c r="M973" i="1"/>
  <c r="L973" i="1"/>
  <c r="M972" i="1"/>
  <c r="L972" i="1"/>
  <c r="M971" i="1"/>
  <c r="L971" i="1"/>
  <c r="M970" i="1"/>
  <c r="L970" i="1"/>
  <c r="M969" i="1"/>
  <c r="L969" i="1"/>
  <c r="M968" i="1"/>
  <c r="L968" i="1"/>
  <c r="M967" i="1"/>
  <c r="L967" i="1"/>
  <c r="M966" i="1"/>
  <c r="L966" i="1"/>
  <c r="M965" i="1"/>
  <c r="L965" i="1"/>
  <c r="M964" i="1"/>
  <c r="L964" i="1"/>
  <c r="M963" i="1"/>
  <c r="L963" i="1"/>
  <c r="M962" i="1"/>
  <c r="L962" i="1"/>
  <c r="M961" i="1"/>
  <c r="L961" i="1"/>
  <c r="M960" i="1"/>
  <c r="L960" i="1"/>
  <c r="M959" i="1"/>
  <c r="L959" i="1"/>
  <c r="M958" i="1"/>
  <c r="L958" i="1"/>
  <c r="M957" i="1"/>
  <c r="L957" i="1"/>
  <c r="M956" i="1"/>
  <c r="L956" i="1"/>
  <c r="M955" i="1"/>
  <c r="L955" i="1"/>
  <c r="M954" i="1"/>
  <c r="L954" i="1"/>
  <c r="M953" i="1"/>
  <c r="L953" i="1"/>
  <c r="M952" i="1"/>
  <c r="L952" i="1"/>
  <c r="M951" i="1"/>
  <c r="L951" i="1"/>
  <c r="M950" i="1"/>
  <c r="L950" i="1"/>
  <c r="M949" i="1"/>
  <c r="L949" i="1"/>
  <c r="M948" i="1"/>
  <c r="L948" i="1"/>
  <c r="M947" i="1"/>
  <c r="L947" i="1"/>
  <c r="M946" i="1"/>
  <c r="L946" i="1"/>
  <c r="M945" i="1"/>
  <c r="L945" i="1"/>
  <c r="M944" i="1"/>
  <c r="L944" i="1"/>
  <c r="M943" i="1"/>
  <c r="L943" i="1"/>
  <c r="M942" i="1"/>
  <c r="L942" i="1"/>
  <c r="M941" i="1"/>
  <c r="L941" i="1"/>
  <c r="M940" i="1"/>
  <c r="L940" i="1"/>
  <c r="M939" i="1"/>
  <c r="L939" i="1"/>
  <c r="M938" i="1"/>
  <c r="L938" i="1"/>
  <c r="M937" i="1"/>
  <c r="L937" i="1"/>
  <c r="M936" i="1"/>
  <c r="L936" i="1"/>
  <c r="M935" i="1"/>
  <c r="L935" i="1"/>
  <c r="M934" i="1"/>
  <c r="L934" i="1"/>
  <c r="M933" i="1"/>
  <c r="L933" i="1"/>
  <c r="M932" i="1"/>
  <c r="L932" i="1"/>
  <c r="M931" i="1"/>
  <c r="L931" i="1"/>
  <c r="M930" i="1"/>
  <c r="L930" i="1"/>
  <c r="M929" i="1"/>
  <c r="L929" i="1"/>
  <c r="M928" i="1"/>
  <c r="L928" i="1"/>
  <c r="M927" i="1"/>
  <c r="L927" i="1"/>
  <c r="M926" i="1"/>
  <c r="L926" i="1"/>
  <c r="M925" i="1"/>
  <c r="L925" i="1"/>
  <c r="M924" i="1"/>
  <c r="L924" i="1"/>
  <c r="M923" i="1"/>
  <c r="L923" i="1"/>
  <c r="M922" i="1"/>
  <c r="L922" i="1"/>
  <c r="M921" i="1"/>
  <c r="L921" i="1"/>
  <c r="M920" i="1"/>
  <c r="L920" i="1"/>
  <c r="M919" i="1"/>
  <c r="L919" i="1"/>
  <c r="M918" i="1"/>
  <c r="L918" i="1"/>
  <c r="M917" i="1"/>
  <c r="L917" i="1"/>
  <c r="M916" i="1"/>
  <c r="L916" i="1"/>
  <c r="M915" i="1"/>
  <c r="L915" i="1"/>
  <c r="M914" i="1"/>
  <c r="L914" i="1"/>
  <c r="M913" i="1"/>
  <c r="L913" i="1"/>
  <c r="M912" i="1"/>
  <c r="L912" i="1"/>
  <c r="M911" i="1"/>
  <c r="L911" i="1"/>
  <c r="M910" i="1"/>
  <c r="L910" i="1"/>
  <c r="M909" i="1"/>
  <c r="L909" i="1"/>
  <c r="M908" i="1"/>
  <c r="L908" i="1"/>
  <c r="M907" i="1"/>
  <c r="L907" i="1"/>
  <c r="M906" i="1"/>
  <c r="L906" i="1"/>
  <c r="M905" i="1"/>
  <c r="L905" i="1"/>
  <c r="M904" i="1"/>
  <c r="L904" i="1"/>
  <c r="M903" i="1"/>
  <c r="L903" i="1"/>
  <c r="M902" i="1"/>
  <c r="L902" i="1"/>
  <c r="M901" i="1"/>
  <c r="L901" i="1"/>
  <c r="M900" i="1"/>
  <c r="L900" i="1"/>
  <c r="M899" i="1"/>
  <c r="L899" i="1"/>
  <c r="M898" i="1"/>
  <c r="L898" i="1"/>
  <c r="M897" i="1"/>
  <c r="L897" i="1"/>
  <c r="M896" i="1"/>
  <c r="L896" i="1"/>
  <c r="M895" i="1"/>
  <c r="L895" i="1"/>
  <c r="M894" i="1"/>
  <c r="L894" i="1"/>
  <c r="M893" i="1"/>
  <c r="L893" i="1"/>
  <c r="M892" i="1"/>
  <c r="L892" i="1"/>
  <c r="M891" i="1"/>
  <c r="L891" i="1"/>
  <c r="M890" i="1"/>
  <c r="L890" i="1"/>
  <c r="M889" i="1"/>
  <c r="L889" i="1"/>
  <c r="M888" i="1"/>
  <c r="L888" i="1"/>
  <c r="M887" i="1"/>
  <c r="L887" i="1"/>
  <c r="M886" i="1"/>
  <c r="L886" i="1"/>
  <c r="M885" i="1"/>
  <c r="L885" i="1"/>
  <c r="M884" i="1"/>
  <c r="L884" i="1"/>
  <c r="M883" i="1"/>
  <c r="L883" i="1"/>
  <c r="M882" i="1"/>
  <c r="L882" i="1"/>
  <c r="M881" i="1"/>
  <c r="L881" i="1"/>
  <c r="M880" i="1"/>
  <c r="L880" i="1"/>
  <c r="M879" i="1"/>
  <c r="L879" i="1"/>
  <c r="M878" i="1"/>
  <c r="L878" i="1"/>
  <c r="M877" i="1"/>
  <c r="L877" i="1"/>
  <c r="M876" i="1"/>
  <c r="L876" i="1"/>
  <c r="M875" i="1"/>
  <c r="L875" i="1"/>
  <c r="M874" i="1"/>
  <c r="L874" i="1"/>
  <c r="M873" i="1"/>
  <c r="L873" i="1"/>
  <c r="M872" i="1"/>
  <c r="L872" i="1"/>
  <c r="M871" i="1"/>
  <c r="L871" i="1"/>
  <c r="M870" i="1"/>
  <c r="L870" i="1"/>
  <c r="M869" i="1"/>
  <c r="L869" i="1"/>
  <c r="M868" i="1"/>
  <c r="L868" i="1"/>
  <c r="M867" i="1"/>
  <c r="L867" i="1"/>
  <c r="M866" i="1"/>
  <c r="L866" i="1"/>
  <c r="M865" i="1"/>
  <c r="L865" i="1"/>
  <c r="M864" i="1"/>
  <c r="L864" i="1"/>
  <c r="M863" i="1"/>
  <c r="L863" i="1"/>
  <c r="M862" i="1"/>
  <c r="L862" i="1"/>
  <c r="M861" i="1"/>
  <c r="L861" i="1"/>
  <c r="M860" i="1"/>
  <c r="L860" i="1"/>
  <c r="M859" i="1"/>
  <c r="L859" i="1"/>
  <c r="M858" i="1"/>
  <c r="L858" i="1"/>
  <c r="M857" i="1"/>
  <c r="L857" i="1"/>
  <c r="M856" i="1"/>
  <c r="L856" i="1"/>
  <c r="M855" i="1"/>
  <c r="L855" i="1"/>
  <c r="M854" i="1"/>
  <c r="L854" i="1"/>
  <c r="M853" i="1"/>
  <c r="L853" i="1"/>
  <c r="M852" i="1"/>
  <c r="L852" i="1"/>
  <c r="M851" i="1"/>
  <c r="L851" i="1"/>
  <c r="M850" i="1"/>
  <c r="L850" i="1"/>
  <c r="M849" i="1"/>
  <c r="L849" i="1"/>
  <c r="M848" i="1"/>
  <c r="L848" i="1"/>
  <c r="M847" i="1"/>
  <c r="L847" i="1"/>
  <c r="M846" i="1"/>
  <c r="L846" i="1"/>
  <c r="M845" i="1"/>
  <c r="L845" i="1"/>
  <c r="M844" i="1"/>
  <c r="L844" i="1"/>
  <c r="M843" i="1"/>
  <c r="L843" i="1"/>
  <c r="M842" i="1"/>
  <c r="L842" i="1"/>
  <c r="M841" i="1"/>
  <c r="L841" i="1"/>
  <c r="M840" i="1"/>
  <c r="L840" i="1"/>
  <c r="M839" i="1"/>
  <c r="L839" i="1"/>
  <c r="M838" i="1"/>
  <c r="L838" i="1"/>
  <c r="M837" i="1"/>
  <c r="L837" i="1"/>
  <c r="M836" i="1"/>
  <c r="L836" i="1"/>
  <c r="M835" i="1"/>
  <c r="L835" i="1"/>
  <c r="M834" i="1"/>
  <c r="L834" i="1"/>
  <c r="M833" i="1"/>
  <c r="L833" i="1"/>
  <c r="M832" i="1"/>
  <c r="L832" i="1"/>
  <c r="M831" i="1"/>
  <c r="L831" i="1"/>
  <c r="M830" i="1"/>
  <c r="L830" i="1"/>
  <c r="M829" i="1"/>
  <c r="L829" i="1"/>
  <c r="M828" i="1"/>
  <c r="L828" i="1"/>
  <c r="M827" i="1"/>
  <c r="L827" i="1"/>
  <c r="M826" i="1"/>
  <c r="L826" i="1"/>
  <c r="M825" i="1"/>
  <c r="L825" i="1"/>
  <c r="M824" i="1"/>
  <c r="L824" i="1"/>
  <c r="M823" i="1"/>
  <c r="L823" i="1"/>
  <c r="M822" i="1"/>
  <c r="L822" i="1"/>
  <c r="M821" i="1"/>
  <c r="L821" i="1"/>
  <c r="M820" i="1"/>
  <c r="L820" i="1"/>
  <c r="M819" i="1"/>
  <c r="L819" i="1"/>
  <c r="M818" i="1"/>
  <c r="L818" i="1"/>
  <c r="M817" i="1"/>
  <c r="L817" i="1"/>
  <c r="M816" i="1"/>
  <c r="L816" i="1"/>
  <c r="M815" i="1"/>
  <c r="L815" i="1"/>
  <c r="M814" i="1"/>
  <c r="L814" i="1"/>
  <c r="M813" i="1"/>
  <c r="L813" i="1"/>
  <c r="M812" i="1"/>
  <c r="L812" i="1"/>
  <c r="M811" i="1"/>
  <c r="L811" i="1"/>
  <c r="M810" i="1"/>
  <c r="L810" i="1"/>
  <c r="M809" i="1"/>
  <c r="L809" i="1"/>
  <c r="M808" i="1"/>
  <c r="L808" i="1"/>
  <c r="M807" i="1"/>
  <c r="L807" i="1"/>
  <c r="M806" i="1"/>
  <c r="L806" i="1"/>
  <c r="M805" i="1"/>
  <c r="L805" i="1"/>
  <c r="M804" i="1"/>
  <c r="L804" i="1"/>
  <c r="M803" i="1"/>
  <c r="L803" i="1"/>
  <c r="M802" i="1"/>
  <c r="L802" i="1"/>
  <c r="M801" i="1"/>
  <c r="L801" i="1"/>
  <c r="M800" i="1"/>
  <c r="L800" i="1"/>
  <c r="M799" i="1"/>
  <c r="L799" i="1"/>
  <c r="M798" i="1"/>
  <c r="L798" i="1"/>
  <c r="M797" i="1"/>
  <c r="L797" i="1"/>
  <c r="M796" i="1"/>
  <c r="L796" i="1"/>
  <c r="M795" i="1"/>
  <c r="L795" i="1"/>
  <c r="M794" i="1"/>
  <c r="L794" i="1"/>
  <c r="M793" i="1"/>
  <c r="L793" i="1"/>
  <c r="M792" i="1"/>
  <c r="L792" i="1"/>
  <c r="M791" i="1"/>
  <c r="L791" i="1"/>
  <c r="M790" i="1"/>
  <c r="L790" i="1"/>
  <c r="M789" i="1"/>
  <c r="L789" i="1"/>
  <c r="M788" i="1"/>
  <c r="L788" i="1"/>
  <c r="M787" i="1"/>
  <c r="L787" i="1"/>
  <c r="M786" i="1"/>
  <c r="L786" i="1"/>
  <c r="M785" i="1"/>
  <c r="L785" i="1"/>
  <c r="M784" i="1"/>
  <c r="L784" i="1"/>
  <c r="M783" i="1"/>
  <c r="L783" i="1"/>
  <c r="M782" i="1"/>
  <c r="L782" i="1"/>
  <c r="M781" i="1"/>
  <c r="L781" i="1"/>
  <c r="M780" i="1"/>
  <c r="L780" i="1"/>
  <c r="M779" i="1"/>
  <c r="L779" i="1"/>
  <c r="M778" i="1"/>
  <c r="L778" i="1"/>
  <c r="M777" i="1"/>
  <c r="L777" i="1"/>
  <c r="M776" i="1"/>
  <c r="L776" i="1"/>
  <c r="M775" i="1"/>
  <c r="L775" i="1"/>
  <c r="M774" i="1"/>
  <c r="L774" i="1"/>
  <c r="M773" i="1"/>
  <c r="L773" i="1"/>
  <c r="M772" i="1"/>
  <c r="L772" i="1"/>
  <c r="M771" i="1"/>
  <c r="L771" i="1"/>
  <c r="M770" i="1"/>
  <c r="L770" i="1"/>
  <c r="M769" i="1"/>
  <c r="L769" i="1"/>
  <c r="M768" i="1"/>
  <c r="L768" i="1"/>
  <c r="M767" i="1"/>
  <c r="L767" i="1"/>
  <c r="M766" i="1"/>
  <c r="L766" i="1"/>
  <c r="M765" i="1"/>
  <c r="L765" i="1"/>
  <c r="M764" i="1"/>
  <c r="L764" i="1"/>
  <c r="M763" i="1"/>
  <c r="L763" i="1"/>
  <c r="M762" i="1"/>
  <c r="L762" i="1"/>
  <c r="M761" i="1"/>
  <c r="L761" i="1"/>
  <c r="M760" i="1"/>
  <c r="L760" i="1"/>
  <c r="M759" i="1"/>
  <c r="L759" i="1"/>
  <c r="M758" i="1"/>
  <c r="L758" i="1"/>
  <c r="M757" i="1"/>
  <c r="L757" i="1"/>
  <c r="M756" i="1"/>
  <c r="L756" i="1"/>
  <c r="M755" i="1"/>
  <c r="L755" i="1"/>
  <c r="M754" i="1"/>
  <c r="L754" i="1"/>
  <c r="M753" i="1"/>
  <c r="L753" i="1"/>
  <c r="M752" i="1"/>
  <c r="L752" i="1"/>
  <c r="M751" i="1"/>
  <c r="L751" i="1"/>
  <c r="M750" i="1"/>
  <c r="L750" i="1"/>
  <c r="M749" i="1"/>
  <c r="L749" i="1"/>
  <c r="M748" i="1"/>
  <c r="L748" i="1"/>
  <c r="M747" i="1"/>
  <c r="L747" i="1"/>
  <c r="M746" i="1"/>
  <c r="L746" i="1"/>
  <c r="M745" i="1"/>
  <c r="L745" i="1"/>
  <c r="M744" i="1"/>
  <c r="L744" i="1"/>
  <c r="M743" i="1"/>
  <c r="L743" i="1"/>
  <c r="M742" i="1"/>
  <c r="L742" i="1"/>
  <c r="M741" i="1"/>
  <c r="L741" i="1"/>
  <c r="M740" i="1"/>
  <c r="L740" i="1"/>
  <c r="M739" i="1"/>
  <c r="L739" i="1"/>
  <c r="M738" i="1"/>
  <c r="L738" i="1"/>
  <c r="M737" i="1"/>
  <c r="L737" i="1"/>
  <c r="M736" i="1"/>
  <c r="L736" i="1"/>
  <c r="M735" i="1"/>
  <c r="L735" i="1"/>
  <c r="M734" i="1"/>
  <c r="L734" i="1"/>
  <c r="M733" i="1"/>
  <c r="L733" i="1"/>
  <c r="M732" i="1"/>
  <c r="L732" i="1"/>
  <c r="M731" i="1"/>
  <c r="L731" i="1"/>
  <c r="M730" i="1"/>
  <c r="L730" i="1"/>
  <c r="M729" i="1"/>
  <c r="L729" i="1"/>
  <c r="M728" i="1"/>
  <c r="L728" i="1"/>
  <c r="M727" i="1"/>
  <c r="L727" i="1"/>
  <c r="M726" i="1"/>
  <c r="L726" i="1"/>
  <c r="M725" i="1"/>
  <c r="L725" i="1"/>
  <c r="M724" i="1"/>
  <c r="L724" i="1"/>
  <c r="M723" i="1"/>
  <c r="L723" i="1"/>
  <c r="M722" i="1"/>
  <c r="L722" i="1"/>
  <c r="M721" i="1"/>
  <c r="L721" i="1"/>
  <c r="M720" i="1"/>
  <c r="L720" i="1"/>
  <c r="M719" i="1"/>
  <c r="L719" i="1"/>
  <c r="M718" i="1"/>
  <c r="L718" i="1"/>
  <c r="M717" i="1"/>
  <c r="L717" i="1"/>
  <c r="M716" i="1"/>
  <c r="L716" i="1"/>
  <c r="M715" i="1"/>
  <c r="L715" i="1"/>
  <c r="M714" i="1"/>
  <c r="L714" i="1"/>
  <c r="M713" i="1"/>
  <c r="L713" i="1"/>
  <c r="M712" i="1"/>
  <c r="L712" i="1"/>
  <c r="M711" i="1"/>
  <c r="L711" i="1"/>
  <c r="M710" i="1"/>
  <c r="L710" i="1"/>
  <c r="M709" i="1"/>
  <c r="L709" i="1"/>
  <c r="M708" i="1"/>
  <c r="L708" i="1"/>
  <c r="M707" i="1"/>
  <c r="L707" i="1"/>
  <c r="M706" i="1"/>
  <c r="L706" i="1"/>
  <c r="M705" i="1"/>
  <c r="L705" i="1"/>
  <c r="M704" i="1"/>
  <c r="L704" i="1"/>
  <c r="M703" i="1"/>
  <c r="L703" i="1"/>
  <c r="M702" i="1"/>
  <c r="L702" i="1"/>
  <c r="M701" i="1"/>
  <c r="L701" i="1"/>
  <c r="M700" i="1"/>
  <c r="L700" i="1"/>
  <c r="M699" i="1"/>
  <c r="L699" i="1"/>
  <c r="M698" i="1"/>
  <c r="L698" i="1"/>
  <c r="M697" i="1"/>
  <c r="L697" i="1"/>
  <c r="M696" i="1"/>
  <c r="L696" i="1"/>
  <c r="M695" i="1"/>
  <c r="L695" i="1"/>
  <c r="M694" i="1"/>
  <c r="L694" i="1"/>
  <c r="M693" i="1"/>
  <c r="L693" i="1"/>
  <c r="M692" i="1"/>
  <c r="L692" i="1"/>
  <c r="M691" i="1"/>
  <c r="L691" i="1"/>
  <c r="M690" i="1"/>
  <c r="L690" i="1"/>
  <c r="M689" i="1"/>
  <c r="L689" i="1"/>
  <c r="M688" i="1"/>
  <c r="L688" i="1"/>
  <c r="M687" i="1"/>
  <c r="L687" i="1"/>
  <c r="M686" i="1"/>
  <c r="L686" i="1"/>
  <c r="M685" i="1"/>
  <c r="L685" i="1"/>
  <c r="M684" i="1"/>
  <c r="L684" i="1"/>
  <c r="M683" i="1"/>
  <c r="L683" i="1"/>
  <c r="M682" i="1"/>
  <c r="L682" i="1"/>
  <c r="M681" i="1"/>
  <c r="L681" i="1"/>
  <c r="M680" i="1"/>
  <c r="L680" i="1"/>
  <c r="M679" i="1"/>
  <c r="L679" i="1"/>
  <c r="M678" i="1"/>
  <c r="L678" i="1"/>
  <c r="M677" i="1"/>
  <c r="L677" i="1"/>
  <c r="M676" i="1"/>
  <c r="L676" i="1"/>
  <c r="M675" i="1"/>
  <c r="L675" i="1"/>
  <c r="M674" i="1"/>
  <c r="L674" i="1"/>
  <c r="M673" i="1"/>
  <c r="L673" i="1"/>
  <c r="M672" i="1"/>
  <c r="L672" i="1"/>
  <c r="M671" i="1"/>
  <c r="L671" i="1"/>
  <c r="M670" i="1"/>
  <c r="L670" i="1"/>
  <c r="M669" i="1"/>
  <c r="L669" i="1"/>
  <c r="M668" i="1"/>
  <c r="L668" i="1"/>
  <c r="M667" i="1"/>
  <c r="L667" i="1"/>
  <c r="M666" i="1"/>
  <c r="L666" i="1"/>
  <c r="M665" i="1"/>
  <c r="L665" i="1"/>
  <c r="M664" i="1"/>
  <c r="L664" i="1"/>
  <c r="M663" i="1"/>
  <c r="L663" i="1"/>
  <c r="M662" i="1"/>
  <c r="L662" i="1"/>
  <c r="M661" i="1"/>
  <c r="L661" i="1"/>
  <c r="M660" i="1"/>
  <c r="L660" i="1"/>
  <c r="M659" i="1"/>
  <c r="L659" i="1"/>
  <c r="M658" i="1"/>
  <c r="L658" i="1"/>
  <c r="M657" i="1"/>
  <c r="L657" i="1"/>
  <c r="M656" i="1"/>
  <c r="L656" i="1"/>
  <c r="M655" i="1"/>
  <c r="L655" i="1"/>
  <c r="M654" i="1"/>
  <c r="L654" i="1"/>
  <c r="M653" i="1"/>
  <c r="L653" i="1"/>
  <c r="M652" i="1"/>
  <c r="L652" i="1"/>
  <c r="M651" i="1"/>
  <c r="L651" i="1"/>
  <c r="M650" i="1"/>
  <c r="L650" i="1"/>
  <c r="M649" i="1"/>
  <c r="L649" i="1"/>
  <c r="M648" i="1"/>
  <c r="L648" i="1"/>
  <c r="M647" i="1"/>
  <c r="L647" i="1"/>
  <c r="M646" i="1"/>
  <c r="L646" i="1"/>
  <c r="M645" i="1"/>
  <c r="L645" i="1"/>
  <c r="M644" i="1"/>
  <c r="L644" i="1"/>
  <c r="M643" i="1"/>
  <c r="L643" i="1"/>
  <c r="M642" i="1"/>
  <c r="L642" i="1"/>
  <c r="M641" i="1"/>
  <c r="L641" i="1"/>
  <c r="M640" i="1"/>
  <c r="L640" i="1"/>
  <c r="M639" i="1"/>
  <c r="L639" i="1"/>
  <c r="M638" i="1"/>
  <c r="L638" i="1"/>
  <c r="M637" i="1"/>
  <c r="L637" i="1"/>
  <c r="M636" i="1"/>
  <c r="L636" i="1"/>
  <c r="M635" i="1"/>
  <c r="L635" i="1"/>
  <c r="M634" i="1"/>
  <c r="L634" i="1"/>
  <c r="M633" i="1"/>
  <c r="L633" i="1"/>
  <c r="M632" i="1"/>
  <c r="L632" i="1"/>
  <c r="M631" i="1"/>
  <c r="L631" i="1"/>
  <c r="M630" i="1"/>
  <c r="L630" i="1"/>
  <c r="M629" i="1"/>
  <c r="L629" i="1"/>
  <c r="M628" i="1"/>
  <c r="L628" i="1"/>
  <c r="M627" i="1"/>
  <c r="L627" i="1"/>
  <c r="M626" i="1"/>
  <c r="L626" i="1"/>
  <c r="M625" i="1"/>
  <c r="L625" i="1"/>
  <c r="M624" i="1"/>
  <c r="L624" i="1"/>
  <c r="M623" i="1"/>
  <c r="L623" i="1"/>
  <c r="M622" i="1"/>
  <c r="L622" i="1"/>
  <c r="M621" i="1"/>
  <c r="L621" i="1"/>
  <c r="M620" i="1"/>
  <c r="L620" i="1"/>
  <c r="M619" i="1"/>
  <c r="L619" i="1"/>
  <c r="M618" i="1"/>
  <c r="L618" i="1"/>
  <c r="M617" i="1"/>
  <c r="L617" i="1"/>
  <c r="M616" i="1"/>
  <c r="L616" i="1"/>
  <c r="M615" i="1"/>
  <c r="L615" i="1"/>
  <c r="M614" i="1"/>
  <c r="L614" i="1"/>
  <c r="M613" i="1"/>
  <c r="L613" i="1"/>
  <c r="M612" i="1"/>
  <c r="L612" i="1"/>
  <c r="M611" i="1"/>
  <c r="L611" i="1"/>
  <c r="M610" i="1"/>
  <c r="L610" i="1"/>
  <c r="M609" i="1"/>
  <c r="L609" i="1"/>
  <c r="M608" i="1"/>
  <c r="L608" i="1"/>
  <c r="M607" i="1"/>
  <c r="L607" i="1"/>
  <c r="M606" i="1"/>
  <c r="L606" i="1"/>
  <c r="M605" i="1"/>
  <c r="L605" i="1"/>
  <c r="M604" i="1"/>
  <c r="L604" i="1"/>
  <c r="M603" i="1"/>
  <c r="L603" i="1"/>
  <c r="M602" i="1"/>
  <c r="L602" i="1"/>
  <c r="M601" i="1"/>
  <c r="L601" i="1"/>
  <c r="M600" i="1"/>
  <c r="L600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M593" i="1"/>
  <c r="L593" i="1"/>
  <c r="M592" i="1"/>
  <c r="L592" i="1"/>
  <c r="M591" i="1"/>
  <c r="L591" i="1"/>
  <c r="M590" i="1"/>
  <c r="L590" i="1"/>
  <c r="M589" i="1"/>
  <c r="L589" i="1"/>
  <c r="M588" i="1"/>
  <c r="L588" i="1"/>
  <c r="M587" i="1"/>
  <c r="L587" i="1"/>
  <c r="M586" i="1"/>
  <c r="L586" i="1"/>
  <c r="M585" i="1"/>
  <c r="L585" i="1"/>
  <c r="M584" i="1"/>
  <c r="L584" i="1"/>
  <c r="M583" i="1"/>
  <c r="L583" i="1"/>
  <c r="M582" i="1"/>
  <c r="L582" i="1"/>
  <c r="M581" i="1"/>
  <c r="L581" i="1"/>
  <c r="M580" i="1"/>
  <c r="L580" i="1"/>
  <c r="M579" i="1"/>
  <c r="L579" i="1"/>
  <c r="M578" i="1"/>
  <c r="L578" i="1"/>
  <c r="M577" i="1"/>
  <c r="L577" i="1"/>
  <c r="M576" i="1"/>
  <c r="L576" i="1"/>
  <c r="M575" i="1"/>
  <c r="L575" i="1"/>
  <c r="M574" i="1"/>
  <c r="L574" i="1"/>
  <c r="M573" i="1"/>
  <c r="L573" i="1"/>
  <c r="M572" i="1"/>
  <c r="L572" i="1"/>
  <c r="M571" i="1"/>
  <c r="L571" i="1"/>
  <c r="M570" i="1"/>
  <c r="L570" i="1"/>
  <c r="M569" i="1"/>
  <c r="L569" i="1"/>
  <c r="M568" i="1"/>
  <c r="L568" i="1"/>
  <c r="M567" i="1"/>
  <c r="L567" i="1"/>
  <c r="M566" i="1"/>
  <c r="L566" i="1"/>
  <c r="M565" i="1"/>
  <c r="L565" i="1"/>
  <c r="M564" i="1"/>
  <c r="L564" i="1"/>
  <c r="M563" i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M556" i="1"/>
  <c r="L556" i="1"/>
  <c r="M555" i="1"/>
  <c r="L555" i="1"/>
  <c r="M554" i="1"/>
  <c r="L554" i="1"/>
  <c r="M553" i="1"/>
  <c r="L553" i="1"/>
  <c r="M552" i="1"/>
  <c r="L552" i="1"/>
  <c r="M551" i="1"/>
  <c r="L551" i="1"/>
  <c r="M550" i="1"/>
  <c r="L550" i="1"/>
  <c r="M549" i="1"/>
  <c r="L549" i="1"/>
  <c r="M548" i="1"/>
  <c r="L548" i="1"/>
  <c r="M547" i="1"/>
  <c r="L547" i="1"/>
  <c r="M546" i="1"/>
  <c r="L546" i="1"/>
  <c r="M545" i="1"/>
  <c r="L545" i="1"/>
  <c r="M544" i="1"/>
  <c r="L544" i="1"/>
  <c r="M543" i="1"/>
  <c r="L543" i="1"/>
  <c r="M542" i="1"/>
  <c r="L542" i="1"/>
  <c r="M541" i="1"/>
  <c r="L541" i="1"/>
  <c r="M540" i="1"/>
  <c r="L540" i="1"/>
  <c r="M539" i="1"/>
  <c r="L539" i="1"/>
  <c r="M538" i="1"/>
  <c r="L538" i="1"/>
  <c r="M537" i="1"/>
  <c r="L537" i="1"/>
  <c r="M536" i="1"/>
  <c r="L536" i="1"/>
  <c r="M535" i="1"/>
  <c r="L535" i="1"/>
  <c r="M534" i="1"/>
  <c r="L534" i="1"/>
  <c r="M533" i="1"/>
  <c r="L533" i="1"/>
  <c r="M532" i="1"/>
  <c r="L532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14" i="1"/>
  <c r="L514" i="1"/>
  <c r="M513" i="1"/>
  <c r="L513" i="1"/>
  <c r="M512" i="1"/>
  <c r="L512" i="1"/>
  <c r="M511" i="1"/>
  <c r="L511" i="1"/>
  <c r="M510" i="1"/>
  <c r="L510" i="1"/>
  <c r="M509" i="1"/>
  <c r="L509" i="1"/>
  <c r="M508" i="1"/>
  <c r="L508" i="1"/>
  <c r="M507" i="1"/>
  <c r="L507" i="1"/>
  <c r="M506" i="1"/>
  <c r="L506" i="1"/>
  <c r="M505" i="1"/>
  <c r="L505" i="1"/>
  <c r="M504" i="1"/>
  <c r="L504" i="1"/>
  <c r="M503" i="1"/>
  <c r="L503" i="1"/>
  <c r="M502" i="1"/>
  <c r="L502" i="1"/>
  <c r="M501" i="1"/>
  <c r="L501" i="1"/>
  <c r="M500" i="1"/>
  <c r="L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M1" i="1"/>
  <c r="L1" i="1"/>
</calcChain>
</file>

<file path=xl/sharedStrings.xml><?xml version="1.0" encoding="utf-8"?>
<sst xmlns="http://schemas.openxmlformats.org/spreadsheetml/2006/main" count="10988" uniqueCount="29">
  <si>
    <t>SUCCESS</t>
  </si>
  <si>
    <t>No</t>
  </si>
  <si>
    <t>1M</t>
  </si>
  <si>
    <t>-63.000 dBm (weak)</t>
  </si>
  <si>
    <t>-72.000 dBm (weak)</t>
  </si>
  <si>
    <t>-62.000 dBm (weak)</t>
  </si>
  <si>
    <t>-75.000 dBm (weak)</t>
  </si>
  <si>
    <t>-64.000 dBm (weak)</t>
  </si>
  <si>
    <t>-37.000 dBm (medium)</t>
  </si>
  <si>
    <t>-73.000 dBm (weak)</t>
  </si>
  <si>
    <t>-65.000 dBm (weak)</t>
  </si>
  <si>
    <t>-36.000 dBm (strong)</t>
  </si>
  <si>
    <t>-61.000 dBm (weak)</t>
  </si>
  <si>
    <t>-76.000 dBm (weak)</t>
  </si>
  <si>
    <t>-34.000 dBm (strong)</t>
  </si>
  <si>
    <t>-74.000 dBm (weak)</t>
  </si>
  <si>
    <t>-35.000 dBm (strong)</t>
  </si>
  <si>
    <t>-77.000 dBm (weak)</t>
  </si>
  <si>
    <t>-78.000 dBm (weak)</t>
  </si>
  <si>
    <t>-66.000 dBm (weak)</t>
  </si>
  <si>
    <t>-32.000 dBm (strong)</t>
  </si>
  <si>
    <t>-70.000 dBm (weak)</t>
  </si>
  <si>
    <t>-67.000 dBm (weak)</t>
  </si>
  <si>
    <t>-71.000 dBm (weak)</t>
  </si>
  <si>
    <t>-69.000 dBm (weak)</t>
  </si>
  <si>
    <t>-31.000 dBm (strong)</t>
  </si>
  <si>
    <t>-68.000 dBm (weak)</t>
  </si>
  <si>
    <t>-60.000 dBm (weak)</t>
  </si>
  <si>
    <t>-29.000 dBm (strong)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</si>
</sst>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47"/>
  <sheetViews>
    <sheetView tabSelected="1" workbookViewId="0"/>
  </sheetViews>
  <sheetFormatPr defaultRowHeight="15" x14ac:dyDescent="0.25"/>
  <sheetData>
    <row r="1" spans="2:14" x14ac:dyDescent="0.25">
      <c r="B1">
        <v>6454</v>
      </c>
      <c r="C1">
        <v>1</v>
      </c>
      <c r="D1">
        <v>12</v>
      </c>
      <c r="E1">
        <v>38</v>
      </c>
      <c r="F1" t="s">
        <v>0</v>
      </c>
      <c r="G1" t="s">
        <v>1</v>
      </c>
      <c r="I1" t="s">
        <v>2</v>
      </c>
      <c r="J1">
        <v>36</v>
      </c>
      <c r="K1">
        <v>70</v>
      </c>
      <c r="L1" t="str">
        <f>" 00:00:02.472444"</f>
        <v xml:space="preserve"> 00:00:02.472444</v>
      </c>
      <c r="M1" t="str">
        <f>"03-Oct-17 4:02:02.162501 PM"</f>
        <v>03-Oct-17 4:02:02.162501 PM</v>
      </c>
      <c r="N1" t="s">
        <v>3</v>
      </c>
    </row>
    <row r="2" spans="2:14" x14ac:dyDescent="0.25">
      <c r="B2">
        <v>6455</v>
      </c>
      <c r="C2">
        <v>1</v>
      </c>
      <c r="D2">
        <v>0</v>
      </c>
      <c r="E2">
        <v>37</v>
      </c>
      <c r="F2" t="s">
        <v>0</v>
      </c>
      <c r="G2" t="s">
        <v>1</v>
      </c>
      <c r="I2" t="s">
        <v>2</v>
      </c>
      <c r="J2">
        <v>36</v>
      </c>
      <c r="K2">
        <v>70</v>
      </c>
      <c r="L2" t="str">
        <f>" 00:00:01.250571"</f>
        <v xml:space="preserve"> 00:00:01.250571</v>
      </c>
      <c r="M2" t="str">
        <f>"03-Oct-17 4:02:03.413071 PM"</f>
        <v>03-Oct-17 4:02:03.413071 PM</v>
      </c>
      <c r="N2" t="s">
        <v>4</v>
      </c>
    </row>
    <row r="3" spans="2:14" x14ac:dyDescent="0.25">
      <c r="B3">
        <v>6456</v>
      </c>
      <c r="C3">
        <v>1</v>
      </c>
      <c r="D3">
        <v>12</v>
      </c>
      <c r="E3">
        <v>38</v>
      </c>
      <c r="F3" t="s">
        <v>0</v>
      </c>
      <c r="G3" t="s">
        <v>1</v>
      </c>
      <c r="I3" t="s">
        <v>2</v>
      </c>
      <c r="J3">
        <v>36</v>
      </c>
      <c r="K3">
        <v>70</v>
      </c>
      <c r="L3" t="str">
        <f>" 00:00:00.000697"</f>
        <v xml:space="preserve"> 00:00:00.000697</v>
      </c>
      <c r="M3" t="str">
        <f>"03-Oct-17 4:02:03.413768 PM"</f>
        <v>03-Oct-17 4:02:03.413768 PM</v>
      </c>
      <c r="N3" t="s">
        <v>3</v>
      </c>
    </row>
    <row r="4" spans="2:14" x14ac:dyDescent="0.25">
      <c r="B4">
        <v>6457</v>
      </c>
      <c r="C4">
        <v>1</v>
      </c>
      <c r="D4">
        <v>39</v>
      </c>
      <c r="E4">
        <v>39</v>
      </c>
      <c r="F4" t="s">
        <v>0</v>
      </c>
      <c r="G4" t="s">
        <v>1</v>
      </c>
      <c r="I4" t="s">
        <v>2</v>
      </c>
      <c r="J4">
        <v>36</v>
      </c>
      <c r="K4">
        <v>70</v>
      </c>
      <c r="L4" t="str">
        <f>" 00:00:00.000697"</f>
        <v xml:space="preserve"> 00:00:00.000697</v>
      </c>
      <c r="M4" t="str">
        <f>"03-Oct-17 4:02:03.414465 PM"</f>
        <v>03-Oct-17 4:02:03.414465 PM</v>
      </c>
      <c r="N4" t="s">
        <v>5</v>
      </c>
    </row>
    <row r="5" spans="2:14" x14ac:dyDescent="0.25">
      <c r="B5">
        <v>6458</v>
      </c>
      <c r="C5">
        <v>1</v>
      </c>
      <c r="D5">
        <v>0</v>
      </c>
      <c r="E5">
        <v>37</v>
      </c>
      <c r="F5" t="s">
        <v>0</v>
      </c>
      <c r="G5" t="s">
        <v>1</v>
      </c>
      <c r="I5" t="s">
        <v>2</v>
      </c>
      <c r="J5">
        <v>36</v>
      </c>
      <c r="K5">
        <v>70</v>
      </c>
      <c r="L5" t="str">
        <f>" 00:00:01.236644"</f>
        <v xml:space="preserve"> 00:00:01.236644</v>
      </c>
      <c r="M5" t="str">
        <f>"03-Oct-17 4:02:04.651109 PM"</f>
        <v>03-Oct-17 4:02:04.651109 PM</v>
      </c>
      <c r="N5" t="s">
        <v>6</v>
      </c>
    </row>
    <row r="6" spans="2:14" x14ac:dyDescent="0.25">
      <c r="B6">
        <v>6459</v>
      </c>
      <c r="C6">
        <v>1</v>
      </c>
      <c r="D6">
        <v>12</v>
      </c>
      <c r="E6">
        <v>38</v>
      </c>
      <c r="F6" t="s">
        <v>0</v>
      </c>
      <c r="G6" t="s">
        <v>1</v>
      </c>
      <c r="I6" t="s">
        <v>2</v>
      </c>
      <c r="J6">
        <v>36</v>
      </c>
      <c r="K6">
        <v>70</v>
      </c>
      <c r="L6" t="str">
        <f>" 00:00:00.000697"</f>
        <v xml:space="preserve"> 00:00:00.000697</v>
      </c>
      <c r="M6" t="str">
        <f>"03-Oct-17 4:02:04.651806 PM"</f>
        <v>03-Oct-17 4:02:04.651806 PM</v>
      </c>
      <c r="N6" t="s">
        <v>3</v>
      </c>
    </row>
    <row r="7" spans="2:14" x14ac:dyDescent="0.25">
      <c r="B7">
        <v>6460</v>
      </c>
      <c r="C7">
        <v>1</v>
      </c>
      <c r="D7">
        <v>39</v>
      </c>
      <c r="E7">
        <v>39</v>
      </c>
      <c r="F7" t="s">
        <v>0</v>
      </c>
      <c r="G7" t="s">
        <v>1</v>
      </c>
      <c r="I7" t="s">
        <v>2</v>
      </c>
      <c r="J7">
        <v>36</v>
      </c>
      <c r="K7">
        <v>70</v>
      </c>
      <c r="L7" t="str">
        <f>" 00:00:00.000697"</f>
        <v xml:space="preserve"> 00:00:00.000697</v>
      </c>
      <c r="M7" t="str">
        <f>"03-Oct-17 4:02:04.652503 PM"</f>
        <v>03-Oct-17 4:02:04.652503 PM</v>
      </c>
      <c r="N7" t="s">
        <v>5</v>
      </c>
    </row>
    <row r="8" spans="2:14" x14ac:dyDescent="0.25">
      <c r="B8">
        <v>6461</v>
      </c>
      <c r="C8">
        <v>1</v>
      </c>
      <c r="D8">
        <v>0</v>
      </c>
      <c r="E8">
        <v>37</v>
      </c>
      <c r="F8" t="s">
        <v>0</v>
      </c>
      <c r="G8" t="s">
        <v>1</v>
      </c>
      <c r="I8" t="s">
        <v>2</v>
      </c>
      <c r="J8">
        <v>36</v>
      </c>
      <c r="K8">
        <v>70</v>
      </c>
      <c r="L8" t="str">
        <f>" 00:00:01.231400"</f>
        <v xml:space="preserve"> 00:00:01.231400</v>
      </c>
      <c r="M8" t="str">
        <f>"03-Oct-17 4:02:05.883903 PM"</f>
        <v>03-Oct-17 4:02:05.883903 PM</v>
      </c>
      <c r="N8" t="s">
        <v>6</v>
      </c>
    </row>
    <row r="9" spans="2:14" x14ac:dyDescent="0.25">
      <c r="B9">
        <v>6462</v>
      </c>
      <c r="C9">
        <v>1</v>
      </c>
      <c r="D9">
        <v>12</v>
      </c>
      <c r="E9">
        <v>38</v>
      </c>
      <c r="F9" t="s">
        <v>0</v>
      </c>
      <c r="G9" t="s">
        <v>1</v>
      </c>
      <c r="I9" t="s">
        <v>2</v>
      </c>
      <c r="J9">
        <v>36</v>
      </c>
      <c r="K9">
        <v>70</v>
      </c>
      <c r="L9" t="str">
        <f>" 00:00:00.000697"</f>
        <v xml:space="preserve"> 00:00:00.000697</v>
      </c>
      <c r="M9" t="str">
        <f>"03-Oct-17 4:02:05.884600 PM"</f>
        <v>03-Oct-17 4:02:05.884600 PM</v>
      </c>
      <c r="N9" t="s">
        <v>7</v>
      </c>
    </row>
    <row r="10" spans="2:14" x14ac:dyDescent="0.25">
      <c r="B10">
        <v>6463</v>
      </c>
      <c r="C10">
        <v>1</v>
      </c>
      <c r="D10">
        <v>39</v>
      </c>
      <c r="E10">
        <v>39</v>
      </c>
      <c r="F10" t="s">
        <v>0</v>
      </c>
      <c r="G10" t="s">
        <v>1</v>
      </c>
      <c r="I10" t="s">
        <v>2</v>
      </c>
      <c r="J10">
        <v>36</v>
      </c>
      <c r="K10">
        <v>70</v>
      </c>
      <c r="L10" t="str">
        <f>" 00:00:00.000697"</f>
        <v xml:space="preserve"> 00:00:00.000697</v>
      </c>
      <c r="M10" t="str">
        <f>"03-Oct-17 4:02:05.885297 PM"</f>
        <v>03-Oct-17 4:02:05.885297 PM</v>
      </c>
      <c r="N10" t="s">
        <v>5</v>
      </c>
    </row>
    <row r="11" spans="2:14" x14ac:dyDescent="0.25">
      <c r="B11">
        <v>6464</v>
      </c>
      <c r="C11">
        <v>1</v>
      </c>
      <c r="D11">
        <v>39</v>
      </c>
      <c r="E11">
        <v>39</v>
      </c>
      <c r="F11" t="s">
        <v>0</v>
      </c>
      <c r="G11" t="s">
        <v>1</v>
      </c>
      <c r="I11" t="s">
        <v>2</v>
      </c>
      <c r="J11">
        <v>14</v>
      </c>
      <c r="K11">
        <v>48</v>
      </c>
      <c r="L11" t="str">
        <f>" 00:00:00.000503"</f>
        <v xml:space="preserve"> 00:00:00.000503</v>
      </c>
      <c r="M11" t="str">
        <f>"03-Oct-17 4:02:05.885799 PM"</f>
        <v>03-Oct-17 4:02:05.885799 PM</v>
      </c>
      <c r="N11" t="s">
        <v>8</v>
      </c>
    </row>
    <row r="12" spans="2:14" x14ac:dyDescent="0.25">
      <c r="B12">
        <v>6465</v>
      </c>
      <c r="C12">
        <v>1</v>
      </c>
      <c r="D12">
        <v>39</v>
      </c>
      <c r="E12">
        <v>39</v>
      </c>
      <c r="F12" t="s">
        <v>0</v>
      </c>
      <c r="G12" t="s">
        <v>1</v>
      </c>
      <c r="I12" t="s">
        <v>2</v>
      </c>
      <c r="J12">
        <v>8</v>
      </c>
      <c r="K12">
        <v>42</v>
      </c>
      <c r="L12" t="str">
        <f>" 00:00:00.000326"</f>
        <v xml:space="preserve"> 00:00:00.000326</v>
      </c>
      <c r="M12" t="str">
        <f>"03-Oct-17 4:02:05.886125 PM"</f>
        <v>03-Oct-17 4:02:05.886125 PM</v>
      </c>
      <c r="N12" t="s">
        <v>5</v>
      </c>
    </row>
    <row r="13" spans="2:14" x14ac:dyDescent="0.25">
      <c r="B13">
        <v>6466</v>
      </c>
      <c r="C13">
        <v>1</v>
      </c>
      <c r="D13">
        <v>0</v>
      </c>
      <c r="E13">
        <v>37</v>
      </c>
      <c r="F13" t="s">
        <v>0</v>
      </c>
      <c r="G13" t="s">
        <v>1</v>
      </c>
      <c r="I13" t="s">
        <v>2</v>
      </c>
      <c r="J13">
        <v>36</v>
      </c>
      <c r="K13">
        <v>70</v>
      </c>
      <c r="L13" t="str">
        <f>" 00:00:01.265525"</f>
        <v xml:space="preserve"> 00:00:01.265525</v>
      </c>
      <c r="M13" t="str">
        <f>"03-Oct-17 4:02:07.151649 PM"</f>
        <v>03-Oct-17 4:02:07.151649 PM</v>
      </c>
      <c r="N13" t="s">
        <v>9</v>
      </c>
    </row>
    <row r="14" spans="2:14" x14ac:dyDescent="0.25">
      <c r="B14">
        <v>6467</v>
      </c>
      <c r="C14">
        <v>1</v>
      </c>
      <c r="D14">
        <v>12</v>
      </c>
      <c r="E14">
        <v>38</v>
      </c>
      <c r="F14" t="s">
        <v>0</v>
      </c>
      <c r="G14" t="s">
        <v>1</v>
      </c>
      <c r="I14" t="s">
        <v>2</v>
      </c>
      <c r="J14">
        <v>36</v>
      </c>
      <c r="K14">
        <v>70</v>
      </c>
      <c r="L14" t="str">
        <f>" 00:00:00.000697"</f>
        <v xml:space="preserve"> 00:00:00.000697</v>
      </c>
      <c r="M14" t="str">
        <f>"03-Oct-17 4:02:07.152346 PM"</f>
        <v>03-Oct-17 4:02:07.152346 PM</v>
      </c>
      <c r="N14" t="s">
        <v>10</v>
      </c>
    </row>
    <row r="15" spans="2:14" x14ac:dyDescent="0.25">
      <c r="B15">
        <v>6468</v>
      </c>
      <c r="C15">
        <v>1</v>
      </c>
      <c r="D15">
        <v>39</v>
      </c>
      <c r="E15">
        <v>39</v>
      </c>
      <c r="F15" t="s">
        <v>0</v>
      </c>
      <c r="G15" t="s">
        <v>1</v>
      </c>
      <c r="I15" t="s">
        <v>2</v>
      </c>
      <c r="J15">
        <v>36</v>
      </c>
      <c r="K15">
        <v>70</v>
      </c>
      <c r="L15" t="str">
        <f>" 00:00:00.000697"</f>
        <v xml:space="preserve"> 00:00:00.000697</v>
      </c>
      <c r="M15" t="str">
        <f>"03-Oct-17 4:02:07.153043 PM"</f>
        <v>03-Oct-17 4:02:07.153043 PM</v>
      </c>
      <c r="N15" t="s">
        <v>5</v>
      </c>
    </row>
    <row r="16" spans="2:14" x14ac:dyDescent="0.25">
      <c r="B16">
        <v>6469</v>
      </c>
      <c r="C16">
        <v>1</v>
      </c>
      <c r="D16">
        <v>39</v>
      </c>
      <c r="E16">
        <v>39</v>
      </c>
      <c r="F16" t="s">
        <v>0</v>
      </c>
      <c r="G16" t="s">
        <v>1</v>
      </c>
      <c r="I16" t="s">
        <v>2</v>
      </c>
      <c r="J16">
        <v>14</v>
      </c>
      <c r="K16">
        <v>48</v>
      </c>
      <c r="L16" t="str">
        <f>" 00:00:00.000502"</f>
        <v xml:space="preserve"> 00:00:00.000502</v>
      </c>
      <c r="M16" t="str">
        <f>"03-Oct-17 4:02:07.153545 PM"</f>
        <v>03-Oct-17 4:02:07.153545 PM</v>
      </c>
      <c r="N16" t="s">
        <v>11</v>
      </c>
    </row>
    <row r="17" spans="2:14" x14ac:dyDescent="0.25">
      <c r="B17">
        <v>6470</v>
      </c>
      <c r="C17">
        <v>1</v>
      </c>
      <c r="D17">
        <v>39</v>
      </c>
      <c r="E17">
        <v>39</v>
      </c>
      <c r="F17" t="s">
        <v>0</v>
      </c>
      <c r="G17" t="s">
        <v>1</v>
      </c>
      <c r="I17" t="s">
        <v>2</v>
      </c>
      <c r="J17">
        <v>8</v>
      </c>
      <c r="K17">
        <v>42</v>
      </c>
      <c r="L17" t="str">
        <f>" 00:00:00.000326"</f>
        <v xml:space="preserve"> 00:00:00.000326</v>
      </c>
      <c r="M17" t="str">
        <f>"03-Oct-17 4:02:07.153871 PM"</f>
        <v>03-Oct-17 4:02:07.153871 PM</v>
      </c>
      <c r="N17" t="s">
        <v>12</v>
      </c>
    </row>
    <row r="18" spans="2:14" x14ac:dyDescent="0.25">
      <c r="B18">
        <v>6471</v>
      </c>
      <c r="C18">
        <v>1</v>
      </c>
      <c r="D18">
        <v>0</v>
      </c>
      <c r="E18">
        <v>37</v>
      </c>
      <c r="F18" t="s">
        <v>0</v>
      </c>
      <c r="G18" t="s">
        <v>1</v>
      </c>
      <c r="I18" t="s">
        <v>2</v>
      </c>
      <c r="J18">
        <v>36</v>
      </c>
      <c r="K18">
        <v>70</v>
      </c>
      <c r="L18" t="str">
        <f>" 00:00:01.221142"</f>
        <v xml:space="preserve"> 00:00:01.221142</v>
      </c>
      <c r="M18" t="str">
        <f>"03-Oct-17 4:02:08.375013 PM"</f>
        <v>03-Oct-17 4:02:08.375013 PM</v>
      </c>
      <c r="N18" t="s">
        <v>6</v>
      </c>
    </row>
    <row r="19" spans="2:14" x14ac:dyDescent="0.25">
      <c r="B19">
        <v>6472</v>
      </c>
      <c r="C19">
        <v>1</v>
      </c>
      <c r="D19">
        <v>12</v>
      </c>
      <c r="E19">
        <v>38</v>
      </c>
      <c r="F19" t="s">
        <v>0</v>
      </c>
      <c r="G19" t="s">
        <v>1</v>
      </c>
      <c r="I19" t="s">
        <v>2</v>
      </c>
      <c r="J19">
        <v>36</v>
      </c>
      <c r="K19">
        <v>70</v>
      </c>
      <c r="L19" t="str">
        <f>" 00:00:00.000697"</f>
        <v xml:space="preserve"> 00:00:00.000697</v>
      </c>
      <c r="M19" t="str">
        <f>"03-Oct-17 4:02:08.375710 PM"</f>
        <v>03-Oct-17 4:02:08.375710 PM</v>
      </c>
      <c r="N19" t="s">
        <v>10</v>
      </c>
    </row>
    <row r="20" spans="2:14" x14ac:dyDescent="0.25">
      <c r="B20">
        <v>6473</v>
      </c>
      <c r="C20">
        <v>1</v>
      </c>
      <c r="D20">
        <v>39</v>
      </c>
      <c r="E20">
        <v>39</v>
      </c>
      <c r="F20" t="s">
        <v>0</v>
      </c>
      <c r="G20" t="s">
        <v>1</v>
      </c>
      <c r="I20" t="s">
        <v>2</v>
      </c>
      <c r="J20">
        <v>36</v>
      </c>
      <c r="K20">
        <v>70</v>
      </c>
      <c r="L20" t="str">
        <f>" 00:00:00.000697"</f>
        <v xml:space="preserve"> 00:00:00.000697</v>
      </c>
      <c r="M20" t="str">
        <f>"03-Oct-17 4:02:08.376407 PM"</f>
        <v>03-Oct-17 4:02:08.376407 PM</v>
      </c>
      <c r="N20" t="s">
        <v>5</v>
      </c>
    </row>
    <row r="21" spans="2:14" x14ac:dyDescent="0.25">
      <c r="B21">
        <v>6474</v>
      </c>
      <c r="C21">
        <v>1</v>
      </c>
      <c r="D21">
        <v>39</v>
      </c>
      <c r="E21">
        <v>39</v>
      </c>
      <c r="F21" t="s">
        <v>0</v>
      </c>
      <c r="G21" t="s">
        <v>1</v>
      </c>
      <c r="I21" t="s">
        <v>2</v>
      </c>
      <c r="J21">
        <v>14</v>
      </c>
      <c r="K21">
        <v>48</v>
      </c>
      <c r="L21" t="str">
        <f>" 00:00:00.000502"</f>
        <v xml:space="preserve"> 00:00:00.000502</v>
      </c>
      <c r="M21" t="str">
        <f>"03-Oct-17 4:02:08.376909 PM"</f>
        <v>03-Oct-17 4:02:08.376909 PM</v>
      </c>
      <c r="N21" t="s">
        <v>11</v>
      </c>
    </row>
    <row r="22" spans="2:14" x14ac:dyDescent="0.25">
      <c r="B22">
        <v>6475</v>
      </c>
      <c r="C22">
        <v>1</v>
      </c>
      <c r="D22">
        <v>39</v>
      </c>
      <c r="E22">
        <v>39</v>
      </c>
      <c r="F22" t="s">
        <v>0</v>
      </c>
      <c r="G22" t="s">
        <v>1</v>
      </c>
      <c r="I22" t="s">
        <v>2</v>
      </c>
      <c r="J22">
        <v>8</v>
      </c>
      <c r="K22">
        <v>42</v>
      </c>
      <c r="L22" t="str">
        <f>" 00:00:00.000326"</f>
        <v xml:space="preserve"> 00:00:00.000326</v>
      </c>
      <c r="M22" t="str">
        <f>"03-Oct-17 4:02:08.377235 PM"</f>
        <v>03-Oct-17 4:02:08.377235 PM</v>
      </c>
      <c r="N22" t="s">
        <v>5</v>
      </c>
    </row>
    <row r="23" spans="2:14" x14ac:dyDescent="0.25">
      <c r="B23">
        <v>6476</v>
      </c>
      <c r="C23">
        <v>1</v>
      </c>
      <c r="D23">
        <v>12</v>
      </c>
      <c r="E23">
        <v>38</v>
      </c>
      <c r="F23" t="s">
        <v>0</v>
      </c>
      <c r="G23" t="s">
        <v>1</v>
      </c>
      <c r="I23" t="s">
        <v>2</v>
      </c>
      <c r="J23">
        <v>36</v>
      </c>
      <c r="K23">
        <v>70</v>
      </c>
      <c r="L23" t="str">
        <f>" 00:00:01.253121"</f>
        <v xml:space="preserve"> 00:00:01.253121</v>
      </c>
      <c r="M23" t="str">
        <f>"03-Oct-17 4:02:09.630355 PM"</f>
        <v>03-Oct-17 4:02:09.630355 PM</v>
      </c>
      <c r="N23" t="s">
        <v>7</v>
      </c>
    </row>
    <row r="24" spans="2:14" x14ac:dyDescent="0.25">
      <c r="B24">
        <v>6477</v>
      </c>
      <c r="C24">
        <v>1</v>
      </c>
      <c r="D24">
        <v>39</v>
      </c>
      <c r="E24">
        <v>39</v>
      </c>
      <c r="F24" t="s">
        <v>0</v>
      </c>
      <c r="G24" t="s">
        <v>1</v>
      </c>
      <c r="I24" t="s">
        <v>2</v>
      </c>
      <c r="J24">
        <v>36</v>
      </c>
      <c r="K24">
        <v>70</v>
      </c>
      <c r="L24" t="str">
        <f>" 00:00:00.000697"</f>
        <v xml:space="preserve"> 00:00:00.000697</v>
      </c>
      <c r="M24" t="str">
        <f>"03-Oct-17 4:02:09.631052 PM"</f>
        <v>03-Oct-17 4:02:09.631052 PM</v>
      </c>
      <c r="N24" t="s">
        <v>5</v>
      </c>
    </row>
    <row r="25" spans="2:14" x14ac:dyDescent="0.25">
      <c r="B25">
        <v>6478</v>
      </c>
      <c r="C25">
        <v>1</v>
      </c>
      <c r="D25">
        <v>12</v>
      </c>
      <c r="E25">
        <v>38</v>
      </c>
      <c r="F25" t="s">
        <v>0</v>
      </c>
      <c r="G25" t="s">
        <v>1</v>
      </c>
      <c r="I25" t="s">
        <v>2</v>
      </c>
      <c r="J25">
        <v>36</v>
      </c>
      <c r="K25">
        <v>70</v>
      </c>
      <c r="L25" t="str">
        <f>" 00:00:01.232177"</f>
        <v xml:space="preserve"> 00:00:01.232177</v>
      </c>
      <c r="M25" t="str">
        <f>"03-Oct-17 4:02:10.863229 PM"</f>
        <v>03-Oct-17 4:02:10.863229 PM</v>
      </c>
      <c r="N25" t="s">
        <v>7</v>
      </c>
    </row>
    <row r="26" spans="2:14" x14ac:dyDescent="0.25">
      <c r="B26">
        <v>6479</v>
      </c>
      <c r="C26">
        <v>1</v>
      </c>
      <c r="D26">
        <v>39</v>
      </c>
      <c r="E26">
        <v>39</v>
      </c>
      <c r="F26" t="s">
        <v>0</v>
      </c>
      <c r="G26" t="s">
        <v>1</v>
      </c>
      <c r="I26" t="s">
        <v>2</v>
      </c>
      <c r="J26">
        <v>36</v>
      </c>
      <c r="K26">
        <v>70</v>
      </c>
      <c r="L26" t="str">
        <f>" 00:00:00.000697"</f>
        <v xml:space="preserve"> 00:00:00.000697</v>
      </c>
      <c r="M26" t="str">
        <f>"03-Oct-17 4:02:10.863926 PM"</f>
        <v>03-Oct-17 4:02:10.863926 PM</v>
      </c>
      <c r="N26" t="s">
        <v>5</v>
      </c>
    </row>
    <row r="27" spans="2:14" x14ac:dyDescent="0.25">
      <c r="B27">
        <v>6480</v>
      </c>
      <c r="C27">
        <v>1</v>
      </c>
      <c r="D27">
        <v>0</v>
      </c>
      <c r="E27">
        <v>37</v>
      </c>
      <c r="F27" t="s">
        <v>0</v>
      </c>
      <c r="G27" t="s">
        <v>1</v>
      </c>
      <c r="I27" t="s">
        <v>2</v>
      </c>
      <c r="J27">
        <v>36</v>
      </c>
      <c r="K27">
        <v>70</v>
      </c>
      <c r="L27" t="str">
        <f>" 00:00:01.255756"</f>
        <v xml:space="preserve"> 00:00:01.255756</v>
      </c>
      <c r="M27" t="str">
        <f>"03-Oct-17 4:02:12.119682 PM"</f>
        <v>03-Oct-17 4:02:12.119682 PM</v>
      </c>
      <c r="N27" t="s">
        <v>13</v>
      </c>
    </row>
    <row r="28" spans="2:14" x14ac:dyDescent="0.25">
      <c r="B28">
        <v>6481</v>
      </c>
      <c r="C28">
        <v>1</v>
      </c>
      <c r="D28">
        <v>0</v>
      </c>
      <c r="E28">
        <v>37</v>
      </c>
      <c r="F28" t="s">
        <v>0</v>
      </c>
      <c r="G28" t="s">
        <v>1</v>
      </c>
      <c r="I28" t="s">
        <v>2</v>
      </c>
      <c r="J28">
        <v>14</v>
      </c>
      <c r="K28">
        <v>48</v>
      </c>
      <c r="L28" t="str">
        <f>" 00:00:00.000503"</f>
        <v xml:space="preserve"> 00:00:00.000503</v>
      </c>
      <c r="M28" t="str">
        <f>"03-Oct-17 4:02:12.120184 PM"</f>
        <v>03-Oct-17 4:02:12.120184 PM</v>
      </c>
      <c r="N28" t="s">
        <v>14</v>
      </c>
    </row>
    <row r="29" spans="2:14" x14ac:dyDescent="0.25">
      <c r="B29">
        <v>6482</v>
      </c>
      <c r="C29">
        <v>1</v>
      </c>
      <c r="D29">
        <v>0</v>
      </c>
      <c r="E29">
        <v>37</v>
      </c>
      <c r="F29" t="s">
        <v>0</v>
      </c>
      <c r="G29" t="s">
        <v>1</v>
      </c>
      <c r="I29" t="s">
        <v>2</v>
      </c>
      <c r="J29">
        <v>8</v>
      </c>
      <c r="K29">
        <v>42</v>
      </c>
      <c r="L29" t="str">
        <f>" 00:00:00.000325"</f>
        <v xml:space="preserve"> 00:00:00.000325</v>
      </c>
      <c r="M29" t="str">
        <f>"03-Oct-17 4:02:12.120510 PM"</f>
        <v>03-Oct-17 4:02:12.120510 PM</v>
      </c>
      <c r="N29" t="s">
        <v>13</v>
      </c>
    </row>
    <row r="30" spans="2:14" x14ac:dyDescent="0.25">
      <c r="B30">
        <v>6483</v>
      </c>
      <c r="C30">
        <v>1</v>
      </c>
      <c r="D30">
        <v>12</v>
      </c>
      <c r="E30">
        <v>38</v>
      </c>
      <c r="F30" t="s">
        <v>0</v>
      </c>
      <c r="G30" t="s">
        <v>1</v>
      </c>
      <c r="I30" t="s">
        <v>2</v>
      </c>
      <c r="J30">
        <v>36</v>
      </c>
      <c r="K30">
        <v>70</v>
      </c>
      <c r="L30" t="str">
        <f>" 00:00:00.000271"</f>
        <v xml:space="preserve"> 00:00:00.000271</v>
      </c>
      <c r="M30" t="str">
        <f>"03-Oct-17 4:02:12.120781 PM"</f>
        <v>03-Oct-17 4:02:12.120781 PM</v>
      </c>
      <c r="N30" t="s">
        <v>7</v>
      </c>
    </row>
    <row r="31" spans="2:14" x14ac:dyDescent="0.25">
      <c r="B31">
        <v>6484</v>
      </c>
      <c r="C31">
        <v>1</v>
      </c>
      <c r="D31">
        <v>39</v>
      </c>
      <c r="E31">
        <v>39</v>
      </c>
      <c r="F31" t="s">
        <v>0</v>
      </c>
      <c r="G31" t="s">
        <v>1</v>
      </c>
      <c r="I31" t="s">
        <v>2</v>
      </c>
      <c r="J31">
        <v>36</v>
      </c>
      <c r="K31">
        <v>70</v>
      </c>
      <c r="L31" t="str">
        <f>" 00:00:00.000697"</f>
        <v xml:space="preserve"> 00:00:00.000697</v>
      </c>
      <c r="M31" t="str">
        <f>"03-Oct-17 4:02:12.121478 PM"</f>
        <v>03-Oct-17 4:02:12.121478 PM</v>
      </c>
      <c r="N31" t="s">
        <v>5</v>
      </c>
    </row>
    <row r="32" spans="2:14" x14ac:dyDescent="0.25">
      <c r="B32">
        <v>6485</v>
      </c>
      <c r="C32">
        <v>1</v>
      </c>
      <c r="D32">
        <v>0</v>
      </c>
      <c r="E32">
        <v>37</v>
      </c>
      <c r="F32" t="s">
        <v>0</v>
      </c>
      <c r="G32" t="s">
        <v>1</v>
      </c>
      <c r="I32" t="s">
        <v>2</v>
      </c>
      <c r="J32">
        <v>36</v>
      </c>
      <c r="K32">
        <v>70</v>
      </c>
      <c r="L32" t="str">
        <f>" 00:00:01.231833"</f>
        <v xml:space="preserve"> 00:00:01.231833</v>
      </c>
      <c r="M32" t="str">
        <f>"03-Oct-17 4:02:13.353310 PM"</f>
        <v>03-Oct-17 4:02:13.353310 PM</v>
      </c>
      <c r="N32" t="s">
        <v>15</v>
      </c>
    </row>
    <row r="33" spans="2:14" x14ac:dyDescent="0.25">
      <c r="B33">
        <v>6486</v>
      </c>
      <c r="C33">
        <v>1</v>
      </c>
      <c r="D33">
        <v>0</v>
      </c>
      <c r="E33">
        <v>37</v>
      </c>
      <c r="F33" t="s">
        <v>0</v>
      </c>
      <c r="G33" t="s">
        <v>1</v>
      </c>
      <c r="I33" t="s">
        <v>2</v>
      </c>
      <c r="J33">
        <v>14</v>
      </c>
      <c r="K33">
        <v>48</v>
      </c>
      <c r="L33" t="str">
        <f>" 00:00:00.000503"</f>
        <v xml:space="preserve"> 00:00:00.000503</v>
      </c>
      <c r="M33" t="str">
        <f>"03-Oct-17 4:02:13.353813 PM"</f>
        <v>03-Oct-17 4:02:13.353813 PM</v>
      </c>
      <c r="N33" t="s">
        <v>16</v>
      </c>
    </row>
    <row r="34" spans="2:14" x14ac:dyDescent="0.25">
      <c r="B34">
        <v>6487</v>
      </c>
      <c r="C34">
        <v>1</v>
      </c>
      <c r="D34">
        <v>0</v>
      </c>
      <c r="E34">
        <v>37</v>
      </c>
      <c r="F34" t="s">
        <v>0</v>
      </c>
      <c r="G34" t="s">
        <v>1</v>
      </c>
      <c r="I34" t="s">
        <v>2</v>
      </c>
      <c r="J34">
        <v>8</v>
      </c>
      <c r="K34">
        <v>42</v>
      </c>
      <c r="L34" t="str">
        <f>" 00:00:00.000326"</f>
        <v xml:space="preserve"> 00:00:00.000326</v>
      </c>
      <c r="M34" t="str">
        <f>"03-Oct-17 4:02:13.354139 PM"</f>
        <v>03-Oct-17 4:02:13.354139 PM</v>
      </c>
      <c r="N34" t="s">
        <v>15</v>
      </c>
    </row>
    <row r="35" spans="2:14" x14ac:dyDescent="0.25">
      <c r="B35">
        <v>6488</v>
      </c>
      <c r="C35">
        <v>1</v>
      </c>
      <c r="D35">
        <v>12</v>
      </c>
      <c r="E35">
        <v>38</v>
      </c>
      <c r="F35" t="s">
        <v>0</v>
      </c>
      <c r="G35" t="s">
        <v>1</v>
      </c>
      <c r="I35" t="s">
        <v>2</v>
      </c>
      <c r="J35">
        <v>36</v>
      </c>
      <c r="K35">
        <v>70</v>
      </c>
      <c r="L35" t="str">
        <f>" 00:00:00.000271"</f>
        <v xml:space="preserve"> 00:00:00.000271</v>
      </c>
      <c r="M35" t="str">
        <f>"03-Oct-17 4:02:13.354410 PM"</f>
        <v>03-Oct-17 4:02:13.354410 PM</v>
      </c>
      <c r="N35" t="s">
        <v>7</v>
      </c>
    </row>
    <row r="36" spans="2:14" x14ac:dyDescent="0.25">
      <c r="B36">
        <v>6489</v>
      </c>
      <c r="C36">
        <v>1</v>
      </c>
      <c r="D36">
        <v>39</v>
      </c>
      <c r="E36">
        <v>39</v>
      </c>
      <c r="F36" t="s">
        <v>0</v>
      </c>
      <c r="G36" t="s">
        <v>1</v>
      </c>
      <c r="I36" t="s">
        <v>2</v>
      </c>
      <c r="J36">
        <v>36</v>
      </c>
      <c r="K36">
        <v>70</v>
      </c>
      <c r="L36" t="str">
        <f>" 00:00:00.000697"</f>
        <v xml:space="preserve"> 00:00:00.000697</v>
      </c>
      <c r="M36" t="str">
        <f>"03-Oct-17 4:02:13.355107 PM"</f>
        <v>03-Oct-17 4:02:13.355107 PM</v>
      </c>
      <c r="N36" t="s">
        <v>5</v>
      </c>
    </row>
    <row r="37" spans="2:14" x14ac:dyDescent="0.25">
      <c r="B37">
        <v>6490</v>
      </c>
      <c r="C37">
        <v>1</v>
      </c>
      <c r="D37">
        <v>0</v>
      </c>
      <c r="E37">
        <v>37</v>
      </c>
      <c r="F37" t="s">
        <v>0</v>
      </c>
      <c r="G37" t="s">
        <v>1</v>
      </c>
      <c r="I37" t="s">
        <v>2</v>
      </c>
      <c r="J37">
        <v>36</v>
      </c>
      <c r="K37">
        <v>70</v>
      </c>
      <c r="L37" t="str">
        <f>" 00:00:01.260332"</f>
        <v xml:space="preserve"> 00:00:01.260332</v>
      </c>
      <c r="M37" t="str">
        <f>"03-Oct-17 4:02:14.615439 PM"</f>
        <v>03-Oct-17 4:02:14.615439 PM</v>
      </c>
      <c r="N37" t="s">
        <v>17</v>
      </c>
    </row>
    <row r="38" spans="2:14" x14ac:dyDescent="0.25">
      <c r="B38">
        <v>6491</v>
      </c>
      <c r="C38">
        <v>1</v>
      </c>
      <c r="D38">
        <v>0</v>
      </c>
      <c r="E38">
        <v>37</v>
      </c>
      <c r="F38" t="s">
        <v>0</v>
      </c>
      <c r="G38" t="s">
        <v>1</v>
      </c>
      <c r="I38" t="s">
        <v>2</v>
      </c>
      <c r="J38">
        <v>14</v>
      </c>
      <c r="K38">
        <v>48</v>
      </c>
      <c r="L38" t="str">
        <f>" 00:00:00.000503"</f>
        <v xml:space="preserve"> 00:00:00.000503</v>
      </c>
      <c r="M38" t="str">
        <f>"03-Oct-17 4:02:14.615942 PM"</f>
        <v>03-Oct-17 4:02:14.615942 PM</v>
      </c>
      <c r="N38" t="s">
        <v>16</v>
      </c>
    </row>
    <row r="39" spans="2:14" x14ac:dyDescent="0.25">
      <c r="B39">
        <v>6492</v>
      </c>
      <c r="C39">
        <v>1</v>
      </c>
      <c r="D39">
        <v>0</v>
      </c>
      <c r="E39">
        <v>37</v>
      </c>
      <c r="F39" t="s">
        <v>0</v>
      </c>
      <c r="G39" t="s">
        <v>1</v>
      </c>
      <c r="I39" t="s">
        <v>2</v>
      </c>
      <c r="J39">
        <v>8</v>
      </c>
      <c r="K39">
        <v>42</v>
      </c>
      <c r="L39" t="str">
        <f>" 00:00:00.000325"</f>
        <v xml:space="preserve"> 00:00:00.000325</v>
      </c>
      <c r="M39" t="str">
        <f>"03-Oct-17 4:02:14.616267 PM"</f>
        <v>03-Oct-17 4:02:14.616267 PM</v>
      </c>
      <c r="N39" t="s">
        <v>18</v>
      </c>
    </row>
    <row r="40" spans="2:14" x14ac:dyDescent="0.25">
      <c r="B40">
        <v>6493</v>
      </c>
      <c r="C40">
        <v>1</v>
      </c>
      <c r="D40">
        <v>12</v>
      </c>
      <c r="E40">
        <v>38</v>
      </c>
      <c r="F40" t="s">
        <v>0</v>
      </c>
      <c r="G40" t="s">
        <v>1</v>
      </c>
      <c r="I40" t="s">
        <v>2</v>
      </c>
      <c r="J40">
        <v>36</v>
      </c>
      <c r="K40">
        <v>70</v>
      </c>
      <c r="L40" t="str">
        <f>" 00:00:00.000271"</f>
        <v xml:space="preserve"> 00:00:00.000271</v>
      </c>
      <c r="M40" t="str">
        <f>"03-Oct-17 4:02:14.616538 PM"</f>
        <v>03-Oct-17 4:02:14.616538 PM</v>
      </c>
      <c r="N40" t="s">
        <v>7</v>
      </c>
    </row>
    <row r="41" spans="2:14" x14ac:dyDescent="0.25">
      <c r="B41">
        <v>6494</v>
      </c>
      <c r="C41">
        <v>1</v>
      </c>
      <c r="D41">
        <v>39</v>
      </c>
      <c r="E41">
        <v>39</v>
      </c>
      <c r="F41" t="s">
        <v>0</v>
      </c>
      <c r="G41" t="s">
        <v>1</v>
      </c>
      <c r="I41" t="s">
        <v>2</v>
      </c>
      <c r="J41">
        <v>36</v>
      </c>
      <c r="K41">
        <v>70</v>
      </c>
      <c r="L41" t="str">
        <f>" 00:00:00.000697"</f>
        <v xml:space="preserve"> 00:00:00.000697</v>
      </c>
      <c r="M41" t="str">
        <f>"03-Oct-17 4:02:14.617235 PM"</f>
        <v>03-Oct-17 4:02:14.617235 PM</v>
      </c>
      <c r="N41" t="s">
        <v>5</v>
      </c>
    </row>
    <row r="42" spans="2:14" x14ac:dyDescent="0.25">
      <c r="B42">
        <v>6495</v>
      </c>
      <c r="C42">
        <v>1</v>
      </c>
      <c r="D42">
        <v>39</v>
      </c>
      <c r="E42">
        <v>39</v>
      </c>
      <c r="F42" t="s">
        <v>0</v>
      </c>
      <c r="G42" t="s">
        <v>1</v>
      </c>
      <c r="I42" t="s">
        <v>2</v>
      </c>
      <c r="J42">
        <v>36</v>
      </c>
      <c r="K42">
        <v>70</v>
      </c>
      <c r="L42" t="str">
        <f>" 00:00:01.217348"</f>
        <v xml:space="preserve"> 00:00:01.217348</v>
      </c>
      <c r="M42" t="str">
        <f>"03-Oct-17 4:02:15.834583 PM"</f>
        <v>03-Oct-17 4:02:15.834583 PM</v>
      </c>
      <c r="N42" t="s">
        <v>19</v>
      </c>
    </row>
    <row r="43" spans="2:14" x14ac:dyDescent="0.25">
      <c r="B43">
        <v>6496</v>
      </c>
      <c r="C43">
        <v>1</v>
      </c>
      <c r="D43">
        <v>0</v>
      </c>
      <c r="E43">
        <v>37</v>
      </c>
      <c r="F43" t="s">
        <v>0</v>
      </c>
      <c r="G43" t="s">
        <v>1</v>
      </c>
      <c r="I43" t="s">
        <v>2</v>
      </c>
      <c r="J43">
        <v>36</v>
      </c>
      <c r="K43">
        <v>70</v>
      </c>
      <c r="L43" t="str">
        <f>" 00:00:01.250436"</f>
        <v xml:space="preserve"> 00:00:01.250436</v>
      </c>
      <c r="M43" t="str">
        <f>"03-Oct-17 4:02:17.085018 PM"</f>
        <v>03-Oct-17 4:02:17.085018 PM</v>
      </c>
      <c r="N43" t="s">
        <v>9</v>
      </c>
    </row>
    <row r="44" spans="2:14" x14ac:dyDescent="0.25">
      <c r="B44">
        <v>6497</v>
      </c>
      <c r="C44">
        <v>1</v>
      </c>
      <c r="D44">
        <v>12</v>
      </c>
      <c r="E44">
        <v>38</v>
      </c>
      <c r="F44" t="s">
        <v>0</v>
      </c>
      <c r="G44" t="s">
        <v>1</v>
      </c>
      <c r="I44" t="s">
        <v>2</v>
      </c>
      <c r="J44">
        <v>36</v>
      </c>
      <c r="K44">
        <v>70</v>
      </c>
      <c r="L44" t="str">
        <f>" 00:00:00.000697"</f>
        <v xml:space="preserve"> 00:00:00.000697</v>
      </c>
      <c r="M44" t="str">
        <f>"03-Oct-17 4:02:17.085715 PM"</f>
        <v>03-Oct-17 4:02:17.085715 PM</v>
      </c>
      <c r="N44" t="s">
        <v>7</v>
      </c>
    </row>
    <row r="45" spans="2:14" x14ac:dyDescent="0.25">
      <c r="B45">
        <v>6498</v>
      </c>
      <c r="C45">
        <v>1</v>
      </c>
      <c r="D45">
        <v>12</v>
      </c>
      <c r="E45">
        <v>38</v>
      </c>
      <c r="F45" t="s">
        <v>0</v>
      </c>
      <c r="G45" t="s">
        <v>1</v>
      </c>
      <c r="I45" t="s">
        <v>2</v>
      </c>
      <c r="J45">
        <v>14</v>
      </c>
      <c r="K45">
        <v>48</v>
      </c>
      <c r="L45" t="str">
        <f>" 00:00:00.000503"</f>
        <v xml:space="preserve"> 00:00:00.000503</v>
      </c>
      <c r="M45" t="str">
        <f>"03-Oct-17 4:02:17.086218 PM"</f>
        <v>03-Oct-17 4:02:17.086218 PM</v>
      </c>
      <c r="N45" t="s">
        <v>10</v>
      </c>
    </row>
    <row r="46" spans="2:14" x14ac:dyDescent="0.25">
      <c r="B46">
        <v>6499</v>
      </c>
      <c r="C46">
        <v>1</v>
      </c>
      <c r="D46">
        <v>12</v>
      </c>
      <c r="E46">
        <v>38</v>
      </c>
      <c r="F46" t="s">
        <v>0</v>
      </c>
      <c r="G46" t="s">
        <v>1</v>
      </c>
      <c r="I46" t="s">
        <v>2</v>
      </c>
      <c r="J46">
        <v>8</v>
      </c>
      <c r="K46">
        <v>42</v>
      </c>
      <c r="L46" t="str">
        <f>" 00:00:00.000326"</f>
        <v xml:space="preserve"> 00:00:00.000326</v>
      </c>
      <c r="M46" t="str">
        <f>"03-Oct-17 4:02:17.086544 PM"</f>
        <v>03-Oct-17 4:02:17.086544 PM</v>
      </c>
      <c r="N46" t="s">
        <v>7</v>
      </c>
    </row>
    <row r="47" spans="2:14" x14ac:dyDescent="0.25">
      <c r="B47">
        <v>6500</v>
      </c>
      <c r="C47">
        <v>1</v>
      </c>
      <c r="D47">
        <v>39</v>
      </c>
      <c r="E47">
        <v>39</v>
      </c>
      <c r="F47" t="s">
        <v>0</v>
      </c>
      <c r="G47" t="s">
        <v>1</v>
      </c>
      <c r="I47" t="s">
        <v>2</v>
      </c>
      <c r="J47">
        <v>36</v>
      </c>
      <c r="K47">
        <v>70</v>
      </c>
      <c r="L47" t="str">
        <f>" 00:00:00.000271"</f>
        <v xml:space="preserve"> 00:00:00.000271</v>
      </c>
      <c r="M47" t="str">
        <f>"03-Oct-17 4:02:17.086815 PM"</f>
        <v>03-Oct-17 4:02:17.086815 PM</v>
      </c>
      <c r="N47" t="s">
        <v>5</v>
      </c>
    </row>
    <row r="48" spans="2:14" x14ac:dyDescent="0.25">
      <c r="B48">
        <v>6501</v>
      </c>
      <c r="C48">
        <v>1</v>
      </c>
      <c r="D48">
        <v>0</v>
      </c>
      <c r="E48">
        <v>37</v>
      </c>
      <c r="F48" t="s">
        <v>0</v>
      </c>
      <c r="G48" t="s">
        <v>1</v>
      </c>
      <c r="I48" t="s">
        <v>2</v>
      </c>
      <c r="J48">
        <v>36</v>
      </c>
      <c r="K48">
        <v>70</v>
      </c>
      <c r="L48" t="str">
        <f>" 00:00:02.473852"</f>
        <v xml:space="preserve"> 00:00:02.473852</v>
      </c>
      <c r="M48" t="str">
        <f>"03-Oct-17 4:02:19.560667 PM"</f>
        <v>03-Oct-17 4:02:19.560667 PM</v>
      </c>
      <c r="N48" t="s">
        <v>15</v>
      </c>
    </row>
    <row r="49" spans="2:14" x14ac:dyDescent="0.25">
      <c r="B49">
        <v>6502</v>
      </c>
      <c r="C49">
        <v>1</v>
      </c>
      <c r="D49">
        <v>12</v>
      </c>
      <c r="E49">
        <v>38</v>
      </c>
      <c r="F49" t="s">
        <v>0</v>
      </c>
      <c r="G49" t="s">
        <v>1</v>
      </c>
      <c r="I49" t="s">
        <v>2</v>
      </c>
      <c r="J49">
        <v>36</v>
      </c>
      <c r="K49">
        <v>70</v>
      </c>
      <c r="L49" t="str">
        <f>" 00:00:00.000697"</f>
        <v xml:space="preserve"> 00:00:00.000697</v>
      </c>
      <c r="M49" t="str">
        <f>"03-Oct-17 4:02:19.561364 PM"</f>
        <v>03-Oct-17 4:02:19.561364 PM</v>
      </c>
      <c r="N49" t="s">
        <v>7</v>
      </c>
    </row>
    <row r="50" spans="2:14" x14ac:dyDescent="0.25">
      <c r="B50">
        <v>6503</v>
      </c>
      <c r="C50">
        <v>1</v>
      </c>
      <c r="D50">
        <v>12</v>
      </c>
      <c r="E50">
        <v>38</v>
      </c>
      <c r="F50" t="s">
        <v>0</v>
      </c>
      <c r="G50" t="s">
        <v>1</v>
      </c>
      <c r="I50" t="s">
        <v>2</v>
      </c>
      <c r="J50">
        <v>14</v>
      </c>
      <c r="K50">
        <v>48</v>
      </c>
      <c r="L50" t="str">
        <f>" 00:00:00.000502"</f>
        <v xml:space="preserve"> 00:00:00.000502</v>
      </c>
      <c r="M50" t="str">
        <f>"03-Oct-17 4:02:19.561866 PM"</f>
        <v>03-Oct-17 4:02:19.561866 PM</v>
      </c>
      <c r="N50" t="s">
        <v>20</v>
      </c>
    </row>
    <row r="51" spans="2:14" x14ac:dyDescent="0.25">
      <c r="B51">
        <v>6504</v>
      </c>
      <c r="C51">
        <v>1</v>
      </c>
      <c r="D51">
        <v>12</v>
      </c>
      <c r="E51">
        <v>38</v>
      </c>
      <c r="F51" t="s">
        <v>0</v>
      </c>
      <c r="G51" t="s">
        <v>1</v>
      </c>
      <c r="I51" t="s">
        <v>2</v>
      </c>
      <c r="J51">
        <v>8</v>
      </c>
      <c r="K51">
        <v>42</v>
      </c>
      <c r="L51" t="str">
        <f>" 00:00:00.000326"</f>
        <v xml:space="preserve"> 00:00:00.000326</v>
      </c>
      <c r="M51" t="str">
        <f>"03-Oct-17 4:02:19.562192 PM"</f>
        <v>03-Oct-17 4:02:19.562192 PM</v>
      </c>
      <c r="N51" t="s">
        <v>7</v>
      </c>
    </row>
    <row r="52" spans="2:14" x14ac:dyDescent="0.25">
      <c r="B52">
        <v>6505</v>
      </c>
      <c r="C52">
        <v>1</v>
      </c>
      <c r="D52">
        <v>39</v>
      </c>
      <c r="E52">
        <v>39</v>
      </c>
      <c r="F52" t="s">
        <v>0</v>
      </c>
      <c r="G52" t="s">
        <v>1</v>
      </c>
      <c r="I52" t="s">
        <v>2</v>
      </c>
      <c r="J52">
        <v>36</v>
      </c>
      <c r="K52">
        <v>70</v>
      </c>
      <c r="L52" t="str">
        <f>" 00:00:00.000271"</f>
        <v xml:space="preserve"> 00:00:00.000271</v>
      </c>
      <c r="M52" t="str">
        <f>"03-Oct-17 4:02:19.562463 PM"</f>
        <v>03-Oct-17 4:02:19.562463 PM</v>
      </c>
      <c r="N52" t="s">
        <v>12</v>
      </c>
    </row>
    <row r="53" spans="2:14" x14ac:dyDescent="0.25">
      <c r="B53">
        <v>6506</v>
      </c>
      <c r="C53">
        <v>1</v>
      </c>
      <c r="D53">
        <v>12</v>
      </c>
      <c r="E53">
        <v>38</v>
      </c>
      <c r="F53" t="s">
        <v>0</v>
      </c>
      <c r="G53" t="s">
        <v>1</v>
      </c>
      <c r="I53" t="s">
        <v>2</v>
      </c>
      <c r="J53">
        <v>36</v>
      </c>
      <c r="K53">
        <v>70</v>
      </c>
      <c r="L53" t="str">
        <f>" 00:00:01.272455"</f>
        <v xml:space="preserve"> 00:00:01.272455</v>
      </c>
      <c r="M53" t="str">
        <f>"03-Oct-17 4:02:20.834918 PM"</f>
        <v>03-Oct-17 4:02:20.834918 PM</v>
      </c>
      <c r="N53" t="s">
        <v>3</v>
      </c>
    </row>
    <row r="54" spans="2:14" x14ac:dyDescent="0.25">
      <c r="B54">
        <v>6507</v>
      </c>
      <c r="C54">
        <v>1</v>
      </c>
      <c r="D54">
        <v>39</v>
      </c>
      <c r="E54">
        <v>39</v>
      </c>
      <c r="F54" t="s">
        <v>0</v>
      </c>
      <c r="G54" t="s">
        <v>1</v>
      </c>
      <c r="I54" t="s">
        <v>2</v>
      </c>
      <c r="J54">
        <v>36</v>
      </c>
      <c r="K54">
        <v>70</v>
      </c>
      <c r="L54" t="str">
        <f>" 00:00:00.000697"</f>
        <v xml:space="preserve"> 00:00:00.000697</v>
      </c>
      <c r="M54" t="str">
        <f>"03-Oct-17 4:02:20.835615 PM"</f>
        <v>03-Oct-17 4:02:20.835615 PM</v>
      </c>
      <c r="N54" t="s">
        <v>5</v>
      </c>
    </row>
    <row r="55" spans="2:14" x14ac:dyDescent="0.25">
      <c r="B55">
        <v>6508</v>
      </c>
      <c r="C55">
        <v>1</v>
      </c>
      <c r="D55">
        <v>0</v>
      </c>
      <c r="E55">
        <v>37</v>
      </c>
      <c r="F55" t="s">
        <v>0</v>
      </c>
      <c r="G55" t="s">
        <v>1</v>
      </c>
      <c r="I55" t="s">
        <v>2</v>
      </c>
      <c r="J55">
        <v>36</v>
      </c>
      <c r="K55">
        <v>70</v>
      </c>
      <c r="L55" t="str">
        <f>" 00:00:01.257587"</f>
        <v xml:space="preserve"> 00:00:01.257587</v>
      </c>
      <c r="M55" t="str">
        <f>"03-Oct-17 4:02:22.093202 PM"</f>
        <v>03-Oct-17 4:02:22.093202 PM</v>
      </c>
      <c r="N55" t="s">
        <v>21</v>
      </c>
    </row>
    <row r="56" spans="2:14" x14ac:dyDescent="0.25">
      <c r="B56">
        <v>6509</v>
      </c>
      <c r="C56">
        <v>1</v>
      </c>
      <c r="D56">
        <v>39</v>
      </c>
      <c r="E56">
        <v>39</v>
      </c>
      <c r="F56" t="s">
        <v>0</v>
      </c>
      <c r="G56" t="s">
        <v>1</v>
      </c>
      <c r="I56" t="s">
        <v>2</v>
      </c>
      <c r="J56">
        <v>36</v>
      </c>
      <c r="K56">
        <v>70</v>
      </c>
      <c r="L56" t="str">
        <f>" 00:00:00.001394"</f>
        <v xml:space="preserve"> 00:00:00.001394</v>
      </c>
      <c r="M56" t="str">
        <f>"03-Oct-17 4:02:22.094596 PM"</f>
        <v>03-Oct-17 4:02:22.094596 PM</v>
      </c>
      <c r="N56" t="s">
        <v>12</v>
      </c>
    </row>
    <row r="57" spans="2:14" x14ac:dyDescent="0.25">
      <c r="B57">
        <v>6510</v>
      </c>
      <c r="C57">
        <v>1</v>
      </c>
      <c r="D57">
        <v>0</v>
      </c>
      <c r="E57">
        <v>37</v>
      </c>
      <c r="F57" t="s">
        <v>0</v>
      </c>
      <c r="G57" t="s">
        <v>1</v>
      </c>
      <c r="I57" t="s">
        <v>2</v>
      </c>
      <c r="J57">
        <v>36</v>
      </c>
      <c r="K57">
        <v>70</v>
      </c>
      <c r="L57" t="str">
        <f>" 00:00:01.215451"</f>
        <v xml:space="preserve"> 00:00:01.215451</v>
      </c>
      <c r="M57" t="str">
        <f>"03-Oct-17 4:02:23.310046 PM"</f>
        <v>03-Oct-17 4:02:23.310046 PM</v>
      </c>
      <c r="N57" t="s">
        <v>21</v>
      </c>
    </row>
    <row r="58" spans="2:14" x14ac:dyDescent="0.25">
      <c r="B58">
        <v>6511</v>
      </c>
      <c r="C58">
        <v>1</v>
      </c>
      <c r="D58">
        <v>0</v>
      </c>
      <c r="E58">
        <v>37</v>
      </c>
      <c r="F58" t="s">
        <v>0</v>
      </c>
      <c r="G58" t="s">
        <v>1</v>
      </c>
      <c r="I58" t="s">
        <v>2</v>
      </c>
      <c r="J58">
        <v>14</v>
      </c>
      <c r="K58">
        <v>48</v>
      </c>
      <c r="L58" t="str">
        <f>" 00:00:00.000503"</f>
        <v xml:space="preserve"> 00:00:00.000503</v>
      </c>
      <c r="M58" t="str">
        <f>"03-Oct-17 4:02:23.310549 PM"</f>
        <v>03-Oct-17 4:02:23.310549 PM</v>
      </c>
      <c r="N58" t="s">
        <v>22</v>
      </c>
    </row>
    <row r="59" spans="2:14" x14ac:dyDescent="0.25">
      <c r="B59">
        <v>6512</v>
      </c>
      <c r="C59">
        <v>1</v>
      </c>
      <c r="D59">
        <v>0</v>
      </c>
      <c r="E59">
        <v>37</v>
      </c>
      <c r="F59" t="s">
        <v>0</v>
      </c>
      <c r="G59" t="s">
        <v>1</v>
      </c>
      <c r="I59" t="s">
        <v>2</v>
      </c>
      <c r="J59">
        <v>8</v>
      </c>
      <c r="K59">
        <v>42</v>
      </c>
      <c r="L59" t="str">
        <f>" 00:00:00.000326"</f>
        <v xml:space="preserve"> 00:00:00.000326</v>
      </c>
      <c r="M59" t="str">
        <f>"03-Oct-17 4:02:23.310875 PM"</f>
        <v>03-Oct-17 4:02:23.310875 PM</v>
      </c>
      <c r="N59" t="s">
        <v>23</v>
      </c>
    </row>
    <row r="60" spans="2:14" x14ac:dyDescent="0.25">
      <c r="B60">
        <v>6513</v>
      </c>
      <c r="C60">
        <v>1</v>
      </c>
      <c r="D60">
        <v>12</v>
      </c>
      <c r="E60">
        <v>38</v>
      </c>
      <c r="F60" t="s">
        <v>0</v>
      </c>
      <c r="G60" t="s">
        <v>1</v>
      </c>
      <c r="I60" t="s">
        <v>2</v>
      </c>
      <c r="J60">
        <v>36</v>
      </c>
      <c r="K60">
        <v>70</v>
      </c>
      <c r="L60" t="str">
        <f>" 00:00:00.000271"</f>
        <v xml:space="preserve"> 00:00:00.000271</v>
      </c>
      <c r="M60" t="str">
        <f>"03-Oct-17 4:02:23.311146 PM"</f>
        <v>03-Oct-17 4:02:23.311146 PM</v>
      </c>
      <c r="N60" t="s">
        <v>10</v>
      </c>
    </row>
    <row r="61" spans="2:14" x14ac:dyDescent="0.25">
      <c r="B61">
        <v>6514</v>
      </c>
      <c r="C61">
        <v>1</v>
      </c>
      <c r="D61">
        <v>39</v>
      </c>
      <c r="E61">
        <v>39</v>
      </c>
      <c r="F61" t="s">
        <v>0</v>
      </c>
      <c r="G61" t="s">
        <v>1</v>
      </c>
      <c r="I61" t="s">
        <v>2</v>
      </c>
      <c r="J61">
        <v>36</v>
      </c>
      <c r="K61">
        <v>70</v>
      </c>
      <c r="L61" t="str">
        <f>" 00:00:00.000697"</f>
        <v xml:space="preserve"> 00:00:00.000697</v>
      </c>
      <c r="M61" t="str">
        <f>"03-Oct-17 4:02:23.311843 PM"</f>
        <v>03-Oct-17 4:02:23.311843 PM</v>
      </c>
      <c r="N61" t="s">
        <v>5</v>
      </c>
    </row>
    <row r="62" spans="2:14" x14ac:dyDescent="0.25">
      <c r="B62">
        <v>6515</v>
      </c>
      <c r="C62">
        <v>1</v>
      </c>
      <c r="D62">
        <v>0</v>
      </c>
      <c r="E62">
        <v>37</v>
      </c>
      <c r="F62" t="s">
        <v>0</v>
      </c>
      <c r="G62" t="s">
        <v>1</v>
      </c>
      <c r="I62" t="s">
        <v>2</v>
      </c>
      <c r="J62">
        <v>36</v>
      </c>
      <c r="K62">
        <v>70</v>
      </c>
      <c r="L62" t="str">
        <f>" 00:00:01.266779"</f>
        <v xml:space="preserve"> 00:00:01.266779</v>
      </c>
      <c r="M62" t="str">
        <f>"03-Oct-17 4:02:24.578622 PM"</f>
        <v>03-Oct-17 4:02:24.578622 PM</v>
      </c>
      <c r="N62" t="s">
        <v>4</v>
      </c>
    </row>
    <row r="63" spans="2:14" x14ac:dyDescent="0.25">
      <c r="B63">
        <v>6516</v>
      </c>
      <c r="C63">
        <v>1</v>
      </c>
      <c r="D63">
        <v>12</v>
      </c>
      <c r="E63">
        <v>38</v>
      </c>
      <c r="F63" t="s">
        <v>0</v>
      </c>
      <c r="G63" t="s">
        <v>1</v>
      </c>
      <c r="I63" t="s">
        <v>2</v>
      </c>
      <c r="J63">
        <v>36</v>
      </c>
      <c r="K63">
        <v>70</v>
      </c>
      <c r="L63" t="str">
        <f>" 00:00:00.000697"</f>
        <v xml:space="preserve"> 00:00:00.000697</v>
      </c>
      <c r="M63" t="str">
        <f>"03-Oct-17 4:02:24.579319 PM"</f>
        <v>03-Oct-17 4:02:24.579319 PM</v>
      </c>
      <c r="N63" t="s">
        <v>7</v>
      </c>
    </row>
    <row r="64" spans="2:14" x14ac:dyDescent="0.25">
      <c r="B64">
        <v>6517</v>
      </c>
      <c r="C64">
        <v>1</v>
      </c>
      <c r="D64">
        <v>39</v>
      </c>
      <c r="E64">
        <v>39</v>
      </c>
      <c r="F64" t="s">
        <v>0</v>
      </c>
      <c r="G64" t="s">
        <v>1</v>
      </c>
      <c r="I64" t="s">
        <v>2</v>
      </c>
      <c r="J64">
        <v>36</v>
      </c>
      <c r="K64">
        <v>70</v>
      </c>
      <c r="L64" t="str">
        <f>" 00:00:00.000697"</f>
        <v xml:space="preserve"> 00:00:00.000697</v>
      </c>
      <c r="M64" t="str">
        <f>"03-Oct-17 4:02:24.580016 PM"</f>
        <v>03-Oct-17 4:02:24.580016 PM</v>
      </c>
      <c r="N64" t="s">
        <v>5</v>
      </c>
    </row>
    <row r="65" spans="2:14" x14ac:dyDescent="0.25">
      <c r="B65">
        <v>6518</v>
      </c>
      <c r="C65">
        <v>1</v>
      </c>
      <c r="D65">
        <v>0</v>
      </c>
      <c r="E65">
        <v>37</v>
      </c>
      <c r="F65" t="s">
        <v>0</v>
      </c>
      <c r="G65" t="s">
        <v>1</v>
      </c>
      <c r="I65" t="s">
        <v>2</v>
      </c>
      <c r="J65">
        <v>36</v>
      </c>
      <c r="K65">
        <v>70</v>
      </c>
      <c r="L65" t="str">
        <f>" 00:00:01.211159"</f>
        <v xml:space="preserve"> 00:00:01.211159</v>
      </c>
      <c r="M65" t="str">
        <f>"03-Oct-17 4:02:25.791175 PM"</f>
        <v>03-Oct-17 4:02:25.791175 PM</v>
      </c>
      <c r="N65" t="s">
        <v>21</v>
      </c>
    </row>
    <row r="66" spans="2:14" x14ac:dyDescent="0.25">
      <c r="B66">
        <v>6519</v>
      </c>
      <c r="C66">
        <v>1</v>
      </c>
      <c r="D66">
        <v>12</v>
      </c>
      <c r="E66">
        <v>38</v>
      </c>
      <c r="F66" t="s">
        <v>0</v>
      </c>
      <c r="G66" t="s">
        <v>1</v>
      </c>
      <c r="I66" t="s">
        <v>2</v>
      </c>
      <c r="J66">
        <v>36</v>
      </c>
      <c r="K66">
        <v>70</v>
      </c>
      <c r="L66" t="str">
        <f>" 00:00:00.000697"</f>
        <v xml:space="preserve"> 00:00:00.000697</v>
      </c>
      <c r="M66" t="str">
        <f>"03-Oct-17 4:02:25.791872 PM"</f>
        <v>03-Oct-17 4:02:25.791872 PM</v>
      </c>
      <c r="N66" t="s">
        <v>10</v>
      </c>
    </row>
    <row r="67" spans="2:14" x14ac:dyDescent="0.25">
      <c r="B67">
        <v>6520</v>
      </c>
      <c r="C67">
        <v>1</v>
      </c>
      <c r="D67">
        <v>39</v>
      </c>
      <c r="E67">
        <v>39</v>
      </c>
      <c r="F67" t="s">
        <v>0</v>
      </c>
      <c r="G67" t="s">
        <v>1</v>
      </c>
      <c r="I67" t="s">
        <v>2</v>
      </c>
      <c r="J67">
        <v>36</v>
      </c>
      <c r="K67">
        <v>70</v>
      </c>
      <c r="L67" t="str">
        <f>" 00:00:00.000697"</f>
        <v xml:space="preserve"> 00:00:00.000697</v>
      </c>
      <c r="M67" t="str">
        <f>"03-Oct-17 4:02:25.792569 PM"</f>
        <v>03-Oct-17 4:02:25.792569 PM</v>
      </c>
      <c r="N67" t="s">
        <v>5</v>
      </c>
    </row>
    <row r="68" spans="2:14" x14ac:dyDescent="0.25">
      <c r="B68">
        <v>6521</v>
      </c>
      <c r="C68">
        <v>1</v>
      </c>
      <c r="D68">
        <v>0</v>
      </c>
      <c r="E68">
        <v>37</v>
      </c>
      <c r="F68" t="s">
        <v>0</v>
      </c>
      <c r="G68" t="s">
        <v>1</v>
      </c>
      <c r="I68" t="s">
        <v>2</v>
      </c>
      <c r="J68">
        <v>36</v>
      </c>
      <c r="K68">
        <v>70</v>
      </c>
      <c r="L68" t="str">
        <f>" 00:00:01.263935"</f>
        <v xml:space="preserve"> 00:00:01.263935</v>
      </c>
      <c r="M68" t="str">
        <f>"03-Oct-17 4:02:27.056503 PM"</f>
        <v>03-Oct-17 4:02:27.056503 PM</v>
      </c>
      <c r="N68" t="s">
        <v>24</v>
      </c>
    </row>
    <row r="69" spans="2:14" x14ac:dyDescent="0.25">
      <c r="B69">
        <v>6522</v>
      </c>
      <c r="C69">
        <v>1</v>
      </c>
      <c r="D69">
        <v>12</v>
      </c>
      <c r="E69">
        <v>38</v>
      </c>
      <c r="F69" t="s">
        <v>0</v>
      </c>
      <c r="G69" t="s">
        <v>1</v>
      </c>
      <c r="I69" t="s">
        <v>2</v>
      </c>
      <c r="J69">
        <v>36</v>
      </c>
      <c r="K69">
        <v>70</v>
      </c>
      <c r="L69" t="str">
        <f>" 00:00:00.000697"</f>
        <v xml:space="preserve"> 00:00:00.000697</v>
      </c>
      <c r="M69" t="str">
        <f>"03-Oct-17 4:02:27.057200 PM"</f>
        <v>03-Oct-17 4:02:27.057200 PM</v>
      </c>
      <c r="N69" t="s">
        <v>19</v>
      </c>
    </row>
    <row r="70" spans="2:14" x14ac:dyDescent="0.25">
      <c r="B70">
        <v>6523</v>
      </c>
      <c r="C70">
        <v>1</v>
      </c>
      <c r="D70">
        <v>12</v>
      </c>
      <c r="E70">
        <v>38</v>
      </c>
      <c r="F70" t="s">
        <v>0</v>
      </c>
      <c r="G70" t="s">
        <v>1</v>
      </c>
      <c r="I70" t="s">
        <v>2</v>
      </c>
      <c r="J70">
        <v>14</v>
      </c>
      <c r="K70">
        <v>48</v>
      </c>
      <c r="L70" t="str">
        <f>" 00:00:00.000502"</f>
        <v xml:space="preserve"> 00:00:00.000502</v>
      </c>
      <c r="M70" t="str">
        <f>"03-Oct-17 4:02:27.057703 PM"</f>
        <v>03-Oct-17 4:02:27.057703 PM</v>
      </c>
      <c r="N70" t="s">
        <v>20</v>
      </c>
    </row>
    <row r="71" spans="2:14" x14ac:dyDescent="0.25">
      <c r="B71">
        <v>6524</v>
      </c>
      <c r="C71">
        <v>1</v>
      </c>
      <c r="D71">
        <v>12</v>
      </c>
      <c r="E71">
        <v>38</v>
      </c>
      <c r="F71" t="s">
        <v>0</v>
      </c>
      <c r="G71" t="s">
        <v>1</v>
      </c>
      <c r="I71" t="s">
        <v>2</v>
      </c>
      <c r="J71">
        <v>8</v>
      </c>
      <c r="K71">
        <v>42</v>
      </c>
      <c r="L71" t="str">
        <f>" 00:00:00.000326"</f>
        <v xml:space="preserve"> 00:00:00.000326</v>
      </c>
      <c r="M71" t="str">
        <f>"03-Oct-17 4:02:27.058028 PM"</f>
        <v>03-Oct-17 4:02:27.058028 PM</v>
      </c>
      <c r="N71" t="s">
        <v>7</v>
      </c>
    </row>
    <row r="72" spans="2:14" x14ac:dyDescent="0.25">
      <c r="B72">
        <v>6525</v>
      </c>
      <c r="C72">
        <v>1</v>
      </c>
      <c r="D72">
        <v>39</v>
      </c>
      <c r="E72">
        <v>39</v>
      </c>
      <c r="F72" t="s">
        <v>0</v>
      </c>
      <c r="G72" t="s">
        <v>1</v>
      </c>
      <c r="I72" t="s">
        <v>2</v>
      </c>
      <c r="J72">
        <v>36</v>
      </c>
      <c r="K72">
        <v>70</v>
      </c>
      <c r="L72" t="str">
        <f>" 00:00:00.000271"</f>
        <v xml:space="preserve"> 00:00:00.000271</v>
      </c>
      <c r="M72" t="str">
        <f>"03-Oct-17 4:02:27.058299 PM"</f>
        <v>03-Oct-17 4:02:27.058299 PM</v>
      </c>
      <c r="N72" t="s">
        <v>5</v>
      </c>
    </row>
    <row r="73" spans="2:14" x14ac:dyDescent="0.25">
      <c r="B73">
        <v>6526</v>
      </c>
      <c r="C73">
        <v>1</v>
      </c>
      <c r="D73">
        <v>0</v>
      </c>
      <c r="E73">
        <v>37</v>
      </c>
      <c r="F73" t="s">
        <v>0</v>
      </c>
      <c r="G73" t="s">
        <v>1</v>
      </c>
      <c r="I73" t="s">
        <v>2</v>
      </c>
      <c r="J73">
        <v>36</v>
      </c>
      <c r="K73">
        <v>70</v>
      </c>
      <c r="L73" t="str">
        <f>" 00:00:01.259723"</f>
        <v xml:space="preserve"> 00:00:01.259723</v>
      </c>
      <c r="M73" t="str">
        <f>"03-Oct-17 4:02:28.318022 PM"</f>
        <v>03-Oct-17 4:02:28.318022 PM</v>
      </c>
      <c r="N73" t="s">
        <v>24</v>
      </c>
    </row>
    <row r="74" spans="2:14" x14ac:dyDescent="0.25">
      <c r="B74">
        <v>6527</v>
      </c>
      <c r="C74">
        <v>1</v>
      </c>
      <c r="D74">
        <v>12</v>
      </c>
      <c r="E74">
        <v>38</v>
      </c>
      <c r="F74" t="s">
        <v>0</v>
      </c>
      <c r="G74" t="s">
        <v>1</v>
      </c>
      <c r="I74" t="s">
        <v>2</v>
      </c>
      <c r="J74">
        <v>36</v>
      </c>
      <c r="K74">
        <v>70</v>
      </c>
      <c r="L74" t="str">
        <f>" 00:00:00.000697"</f>
        <v xml:space="preserve"> 00:00:00.000697</v>
      </c>
      <c r="M74" t="str">
        <f>"03-Oct-17 4:02:28.318719 PM"</f>
        <v>03-Oct-17 4:02:28.318719 PM</v>
      </c>
      <c r="N74" t="s">
        <v>10</v>
      </c>
    </row>
    <row r="75" spans="2:14" x14ac:dyDescent="0.25">
      <c r="B75">
        <v>6528</v>
      </c>
      <c r="C75">
        <v>1</v>
      </c>
      <c r="D75">
        <v>12</v>
      </c>
      <c r="E75">
        <v>38</v>
      </c>
      <c r="F75" t="s">
        <v>0</v>
      </c>
      <c r="G75" t="s">
        <v>1</v>
      </c>
      <c r="I75" t="s">
        <v>2</v>
      </c>
      <c r="J75">
        <v>14</v>
      </c>
      <c r="K75">
        <v>48</v>
      </c>
      <c r="L75" t="str">
        <f>" 00:00:00.000503"</f>
        <v xml:space="preserve"> 00:00:00.000503</v>
      </c>
      <c r="M75" t="str">
        <f>"03-Oct-17 4:02:28.319222 PM"</f>
        <v>03-Oct-17 4:02:28.319222 PM</v>
      </c>
      <c r="N75" t="s">
        <v>20</v>
      </c>
    </row>
    <row r="76" spans="2:14" x14ac:dyDescent="0.25">
      <c r="B76">
        <v>6529</v>
      </c>
      <c r="C76">
        <v>1</v>
      </c>
      <c r="D76">
        <v>12</v>
      </c>
      <c r="E76">
        <v>38</v>
      </c>
      <c r="F76" t="s">
        <v>0</v>
      </c>
      <c r="G76" t="s">
        <v>1</v>
      </c>
      <c r="I76" t="s">
        <v>2</v>
      </c>
      <c r="J76">
        <v>8</v>
      </c>
      <c r="K76">
        <v>42</v>
      </c>
      <c r="L76" t="str">
        <f>" 00:00:00.000325"</f>
        <v xml:space="preserve"> 00:00:00.000325</v>
      </c>
      <c r="M76" t="str">
        <f>"03-Oct-17 4:02:28.319547 PM"</f>
        <v>03-Oct-17 4:02:28.319547 PM</v>
      </c>
      <c r="N76" t="s">
        <v>10</v>
      </c>
    </row>
    <row r="77" spans="2:14" x14ac:dyDescent="0.25">
      <c r="B77">
        <v>6530</v>
      </c>
      <c r="C77">
        <v>1</v>
      </c>
      <c r="D77">
        <v>39</v>
      </c>
      <c r="E77">
        <v>39</v>
      </c>
      <c r="F77" t="s">
        <v>0</v>
      </c>
      <c r="G77" t="s">
        <v>1</v>
      </c>
      <c r="I77" t="s">
        <v>2</v>
      </c>
      <c r="J77">
        <v>36</v>
      </c>
      <c r="K77">
        <v>70</v>
      </c>
      <c r="L77" t="str">
        <f>" 00:00:00.000271"</f>
        <v xml:space="preserve"> 00:00:00.000271</v>
      </c>
      <c r="M77" t="str">
        <f>"03-Oct-17 4:02:28.319818 PM"</f>
        <v>03-Oct-17 4:02:28.319818 PM</v>
      </c>
      <c r="N77" t="s">
        <v>5</v>
      </c>
    </row>
    <row r="78" spans="2:14" x14ac:dyDescent="0.25">
      <c r="B78">
        <v>6531</v>
      </c>
      <c r="C78">
        <v>1</v>
      </c>
      <c r="D78">
        <v>0</v>
      </c>
      <c r="E78">
        <v>37</v>
      </c>
      <c r="F78" t="s">
        <v>0</v>
      </c>
      <c r="G78" t="s">
        <v>1</v>
      </c>
      <c r="I78" t="s">
        <v>2</v>
      </c>
      <c r="J78">
        <v>36</v>
      </c>
      <c r="K78">
        <v>70</v>
      </c>
      <c r="L78" t="str">
        <f>" 00:00:01.235096"</f>
        <v xml:space="preserve"> 00:00:01.235096</v>
      </c>
      <c r="M78" t="str">
        <f>"03-Oct-17 4:02:29.554914 PM"</f>
        <v>03-Oct-17 4:02:29.554914 PM</v>
      </c>
      <c r="N78" t="s">
        <v>24</v>
      </c>
    </row>
    <row r="79" spans="2:14" x14ac:dyDescent="0.25">
      <c r="B79">
        <v>6532</v>
      </c>
      <c r="C79">
        <v>1</v>
      </c>
      <c r="D79">
        <v>12</v>
      </c>
      <c r="E79">
        <v>38</v>
      </c>
      <c r="F79" t="s">
        <v>0</v>
      </c>
      <c r="G79" t="s">
        <v>1</v>
      </c>
      <c r="I79" t="s">
        <v>2</v>
      </c>
      <c r="J79">
        <v>36</v>
      </c>
      <c r="K79">
        <v>70</v>
      </c>
      <c r="L79" t="str">
        <f>" 00:00:00.000697"</f>
        <v xml:space="preserve"> 00:00:00.000697</v>
      </c>
      <c r="M79" t="str">
        <f>"03-Oct-17 4:02:29.555611 PM"</f>
        <v>03-Oct-17 4:02:29.555611 PM</v>
      </c>
      <c r="N79" t="s">
        <v>10</v>
      </c>
    </row>
    <row r="80" spans="2:14" x14ac:dyDescent="0.25">
      <c r="B80">
        <v>6533</v>
      </c>
      <c r="C80">
        <v>1</v>
      </c>
      <c r="D80">
        <v>39</v>
      </c>
      <c r="E80">
        <v>39</v>
      </c>
      <c r="F80" t="s">
        <v>0</v>
      </c>
      <c r="G80" t="s">
        <v>1</v>
      </c>
      <c r="I80" t="s">
        <v>2</v>
      </c>
      <c r="J80">
        <v>36</v>
      </c>
      <c r="K80">
        <v>70</v>
      </c>
      <c r="L80" t="str">
        <f>" 00:00:00.000697"</f>
        <v xml:space="preserve"> 00:00:00.000697</v>
      </c>
      <c r="M80" t="str">
        <f>"03-Oct-17 4:02:29.556308 PM"</f>
        <v>03-Oct-17 4:02:29.556308 PM</v>
      </c>
      <c r="N80" t="s">
        <v>5</v>
      </c>
    </row>
    <row r="81" spans="2:14" x14ac:dyDescent="0.25">
      <c r="B81">
        <v>6534</v>
      </c>
      <c r="C81">
        <v>1</v>
      </c>
      <c r="D81">
        <v>39</v>
      </c>
      <c r="E81">
        <v>39</v>
      </c>
      <c r="F81" t="s">
        <v>0</v>
      </c>
      <c r="G81" t="s">
        <v>1</v>
      </c>
      <c r="I81" t="s">
        <v>2</v>
      </c>
      <c r="J81">
        <v>14</v>
      </c>
      <c r="K81">
        <v>48</v>
      </c>
      <c r="L81" t="str">
        <f>" 00:00:00.000502"</f>
        <v xml:space="preserve"> 00:00:00.000502</v>
      </c>
      <c r="M81" t="str">
        <f>"03-Oct-17 4:02:29.556810 PM"</f>
        <v>03-Oct-17 4:02:29.556810 PM</v>
      </c>
      <c r="N81" t="s">
        <v>19</v>
      </c>
    </row>
    <row r="82" spans="2:14" x14ac:dyDescent="0.25">
      <c r="B82">
        <v>6535</v>
      </c>
      <c r="C82">
        <v>1</v>
      </c>
      <c r="D82">
        <v>39</v>
      </c>
      <c r="E82">
        <v>39</v>
      </c>
      <c r="F82" t="s">
        <v>0</v>
      </c>
      <c r="G82" t="s">
        <v>1</v>
      </c>
      <c r="I82" t="s">
        <v>2</v>
      </c>
      <c r="J82">
        <v>8</v>
      </c>
      <c r="K82">
        <v>42</v>
      </c>
      <c r="L82" t="str">
        <f>" 00:00:00.000326"</f>
        <v xml:space="preserve"> 00:00:00.000326</v>
      </c>
      <c r="M82" t="str">
        <f>"03-Oct-17 4:02:29.557136 PM"</f>
        <v>03-Oct-17 4:02:29.557136 PM</v>
      </c>
      <c r="N82" t="s">
        <v>5</v>
      </c>
    </row>
    <row r="83" spans="2:14" x14ac:dyDescent="0.25">
      <c r="B83">
        <v>6536</v>
      </c>
      <c r="C83">
        <v>1</v>
      </c>
      <c r="D83">
        <v>0</v>
      </c>
      <c r="E83">
        <v>37</v>
      </c>
      <c r="F83" t="s">
        <v>0</v>
      </c>
      <c r="G83" t="s">
        <v>1</v>
      </c>
      <c r="I83" t="s">
        <v>2</v>
      </c>
      <c r="J83">
        <v>36</v>
      </c>
      <c r="K83">
        <v>70</v>
      </c>
      <c r="L83" t="str">
        <f>" 00:00:01.228364"</f>
        <v xml:space="preserve"> 00:00:01.228364</v>
      </c>
      <c r="M83" t="str">
        <f>"03-Oct-17 4:02:30.785499 PM"</f>
        <v>03-Oct-17 4:02:30.785499 PM</v>
      </c>
      <c r="N83" t="s">
        <v>23</v>
      </c>
    </row>
    <row r="84" spans="2:14" x14ac:dyDescent="0.25">
      <c r="B84">
        <v>6537</v>
      </c>
      <c r="C84">
        <v>1</v>
      </c>
      <c r="D84">
        <v>12</v>
      </c>
      <c r="E84">
        <v>38</v>
      </c>
      <c r="F84" t="s">
        <v>0</v>
      </c>
      <c r="G84" t="s">
        <v>1</v>
      </c>
      <c r="I84" t="s">
        <v>2</v>
      </c>
      <c r="J84">
        <v>36</v>
      </c>
      <c r="K84">
        <v>70</v>
      </c>
      <c r="L84" t="str">
        <f>" 00:00:00.000697"</f>
        <v xml:space="preserve"> 00:00:00.000697</v>
      </c>
      <c r="M84" t="str">
        <f>"03-Oct-17 4:02:30.786196 PM"</f>
        <v>03-Oct-17 4:02:30.786196 PM</v>
      </c>
      <c r="N84" t="s">
        <v>3</v>
      </c>
    </row>
    <row r="85" spans="2:14" x14ac:dyDescent="0.25">
      <c r="B85">
        <v>6538</v>
      </c>
      <c r="C85">
        <v>1</v>
      </c>
      <c r="D85">
        <v>12</v>
      </c>
      <c r="E85">
        <v>38</v>
      </c>
      <c r="F85" t="s">
        <v>0</v>
      </c>
      <c r="G85" t="s">
        <v>1</v>
      </c>
      <c r="I85" t="s">
        <v>2</v>
      </c>
      <c r="J85">
        <v>14</v>
      </c>
      <c r="K85">
        <v>48</v>
      </c>
      <c r="L85" t="str">
        <f>" 00:00:00.000503"</f>
        <v xml:space="preserve"> 00:00:00.000503</v>
      </c>
      <c r="M85" t="str">
        <f>"03-Oct-17 4:02:30.786699 PM"</f>
        <v>03-Oct-17 4:02:30.786699 PM</v>
      </c>
      <c r="N85" t="s">
        <v>20</v>
      </c>
    </row>
    <row r="86" spans="2:14" x14ac:dyDescent="0.25">
      <c r="B86">
        <v>6539</v>
      </c>
      <c r="C86">
        <v>1</v>
      </c>
      <c r="D86">
        <v>12</v>
      </c>
      <c r="E86">
        <v>38</v>
      </c>
      <c r="F86" t="s">
        <v>0</v>
      </c>
      <c r="G86" t="s">
        <v>1</v>
      </c>
      <c r="I86" t="s">
        <v>2</v>
      </c>
      <c r="J86">
        <v>8</v>
      </c>
      <c r="K86">
        <v>42</v>
      </c>
      <c r="L86" t="str">
        <f>" 00:00:00.000326"</f>
        <v xml:space="preserve"> 00:00:00.000326</v>
      </c>
      <c r="M86" t="str">
        <f>"03-Oct-17 4:02:30.787024 PM"</f>
        <v>03-Oct-17 4:02:30.787024 PM</v>
      </c>
      <c r="N86" t="s">
        <v>7</v>
      </c>
    </row>
    <row r="87" spans="2:14" x14ac:dyDescent="0.25">
      <c r="B87">
        <v>6540</v>
      </c>
      <c r="C87">
        <v>1</v>
      </c>
      <c r="D87">
        <v>39</v>
      </c>
      <c r="E87">
        <v>39</v>
      </c>
      <c r="F87" t="s">
        <v>0</v>
      </c>
      <c r="G87" t="s">
        <v>1</v>
      </c>
      <c r="I87" t="s">
        <v>2</v>
      </c>
      <c r="J87">
        <v>36</v>
      </c>
      <c r="K87">
        <v>70</v>
      </c>
      <c r="L87" t="str">
        <f>" 00:00:00.000271"</f>
        <v xml:space="preserve"> 00:00:00.000271</v>
      </c>
      <c r="M87" t="str">
        <f>"03-Oct-17 4:02:30.787295 PM"</f>
        <v>03-Oct-17 4:02:30.787295 PM</v>
      </c>
      <c r="N87" t="s">
        <v>5</v>
      </c>
    </row>
    <row r="88" spans="2:14" x14ac:dyDescent="0.25">
      <c r="B88">
        <v>6541</v>
      </c>
      <c r="C88">
        <v>1</v>
      </c>
      <c r="D88">
        <v>0</v>
      </c>
      <c r="E88">
        <v>37</v>
      </c>
      <c r="F88" t="s">
        <v>0</v>
      </c>
      <c r="G88" t="s">
        <v>1</v>
      </c>
      <c r="I88" t="s">
        <v>2</v>
      </c>
      <c r="J88">
        <v>36</v>
      </c>
      <c r="K88">
        <v>70</v>
      </c>
      <c r="L88" t="str">
        <f>" 00:00:01.243176"</f>
        <v xml:space="preserve"> 00:00:01.243176</v>
      </c>
      <c r="M88" t="str">
        <f>"03-Oct-17 4:02:32.030471 PM"</f>
        <v>03-Oct-17 4:02:32.030471 PM</v>
      </c>
      <c r="N88" t="s">
        <v>21</v>
      </c>
    </row>
    <row r="89" spans="2:14" x14ac:dyDescent="0.25">
      <c r="B89">
        <v>6542</v>
      </c>
      <c r="C89">
        <v>1</v>
      </c>
      <c r="D89">
        <v>12</v>
      </c>
      <c r="E89">
        <v>38</v>
      </c>
      <c r="F89" t="s">
        <v>0</v>
      </c>
      <c r="G89" t="s">
        <v>1</v>
      </c>
      <c r="I89" t="s">
        <v>2</v>
      </c>
      <c r="J89">
        <v>36</v>
      </c>
      <c r="K89">
        <v>70</v>
      </c>
      <c r="L89" t="str">
        <f>" 00:00:00.000697"</f>
        <v xml:space="preserve"> 00:00:00.000697</v>
      </c>
      <c r="M89" t="str">
        <f>"03-Oct-17 4:02:32.031168 PM"</f>
        <v>03-Oct-17 4:02:32.031168 PM</v>
      </c>
      <c r="N89" t="s">
        <v>10</v>
      </c>
    </row>
    <row r="90" spans="2:14" x14ac:dyDescent="0.25">
      <c r="B90">
        <v>6543</v>
      </c>
      <c r="C90">
        <v>1</v>
      </c>
      <c r="D90">
        <v>12</v>
      </c>
      <c r="E90">
        <v>38</v>
      </c>
      <c r="F90" t="s">
        <v>0</v>
      </c>
      <c r="G90" t="s">
        <v>1</v>
      </c>
      <c r="I90" t="s">
        <v>2</v>
      </c>
      <c r="J90">
        <v>14</v>
      </c>
      <c r="K90">
        <v>48</v>
      </c>
      <c r="L90" t="str">
        <f>" 00:00:00.000503"</f>
        <v xml:space="preserve"> 00:00:00.000503</v>
      </c>
      <c r="M90" t="str">
        <f>"03-Oct-17 4:02:32.031671 PM"</f>
        <v>03-Oct-17 4:02:32.031671 PM</v>
      </c>
      <c r="N90" t="s">
        <v>20</v>
      </c>
    </row>
    <row r="91" spans="2:14" x14ac:dyDescent="0.25">
      <c r="B91">
        <v>6544</v>
      </c>
      <c r="C91">
        <v>1</v>
      </c>
      <c r="D91">
        <v>12</v>
      </c>
      <c r="E91">
        <v>38</v>
      </c>
      <c r="F91" t="s">
        <v>0</v>
      </c>
      <c r="G91" t="s">
        <v>1</v>
      </c>
      <c r="I91" t="s">
        <v>2</v>
      </c>
      <c r="J91">
        <v>8</v>
      </c>
      <c r="K91">
        <v>42</v>
      </c>
      <c r="L91" t="str">
        <f>" 00:00:00.000325"</f>
        <v xml:space="preserve"> 00:00:00.000325</v>
      </c>
      <c r="M91" t="str">
        <f>"03-Oct-17 4:02:32.031996 PM"</f>
        <v>03-Oct-17 4:02:32.031996 PM</v>
      </c>
      <c r="N91" t="s">
        <v>10</v>
      </c>
    </row>
    <row r="92" spans="2:14" x14ac:dyDescent="0.25">
      <c r="B92">
        <v>6545</v>
      </c>
      <c r="C92">
        <v>1</v>
      </c>
      <c r="D92">
        <v>39</v>
      </c>
      <c r="E92">
        <v>39</v>
      </c>
      <c r="F92" t="s">
        <v>0</v>
      </c>
      <c r="G92" t="s">
        <v>1</v>
      </c>
      <c r="I92" t="s">
        <v>2</v>
      </c>
      <c r="J92">
        <v>36</v>
      </c>
      <c r="K92">
        <v>70</v>
      </c>
      <c r="L92" t="str">
        <f>" 00:00:00.000271"</f>
        <v xml:space="preserve"> 00:00:00.000271</v>
      </c>
      <c r="M92" t="str">
        <f>"03-Oct-17 4:02:32.032267 PM"</f>
        <v>03-Oct-17 4:02:32.032267 PM</v>
      </c>
      <c r="N92" t="s">
        <v>5</v>
      </c>
    </row>
    <row r="93" spans="2:14" x14ac:dyDescent="0.25">
      <c r="B93">
        <v>6546</v>
      </c>
      <c r="C93">
        <v>1</v>
      </c>
      <c r="D93">
        <v>0</v>
      </c>
      <c r="E93">
        <v>37</v>
      </c>
      <c r="F93" t="s">
        <v>0</v>
      </c>
      <c r="G93" t="s">
        <v>1</v>
      </c>
      <c r="I93" t="s">
        <v>2</v>
      </c>
      <c r="J93">
        <v>36</v>
      </c>
      <c r="K93">
        <v>70</v>
      </c>
      <c r="L93" t="str">
        <f>" 00:00:01.240172"</f>
        <v xml:space="preserve"> 00:00:01.240172</v>
      </c>
      <c r="M93" t="str">
        <f>"03-Oct-17 4:02:33.272439 PM"</f>
        <v>03-Oct-17 4:02:33.272439 PM</v>
      </c>
      <c r="N93" t="s">
        <v>21</v>
      </c>
    </row>
    <row r="94" spans="2:14" x14ac:dyDescent="0.25">
      <c r="B94">
        <v>6547</v>
      </c>
      <c r="C94">
        <v>1</v>
      </c>
      <c r="D94">
        <v>12</v>
      </c>
      <c r="E94">
        <v>38</v>
      </c>
      <c r="F94" t="s">
        <v>0</v>
      </c>
      <c r="G94" t="s">
        <v>1</v>
      </c>
      <c r="I94" t="s">
        <v>2</v>
      </c>
      <c r="J94">
        <v>36</v>
      </c>
      <c r="K94">
        <v>70</v>
      </c>
      <c r="L94" t="str">
        <f>" 00:00:00.000697"</f>
        <v xml:space="preserve"> 00:00:00.000697</v>
      </c>
      <c r="M94" t="str">
        <f>"03-Oct-17 4:02:33.273136 PM"</f>
        <v>03-Oct-17 4:02:33.273136 PM</v>
      </c>
      <c r="N94" t="s">
        <v>10</v>
      </c>
    </row>
    <row r="95" spans="2:14" x14ac:dyDescent="0.25">
      <c r="B95">
        <v>6548</v>
      </c>
      <c r="C95">
        <v>1</v>
      </c>
      <c r="D95">
        <v>12</v>
      </c>
      <c r="E95">
        <v>38</v>
      </c>
      <c r="F95" t="s">
        <v>0</v>
      </c>
      <c r="G95" t="s">
        <v>1</v>
      </c>
      <c r="I95" t="s">
        <v>2</v>
      </c>
      <c r="J95">
        <v>14</v>
      </c>
      <c r="K95">
        <v>48</v>
      </c>
      <c r="L95" t="str">
        <f>" 00:00:00.000502"</f>
        <v xml:space="preserve"> 00:00:00.000502</v>
      </c>
      <c r="M95" t="str">
        <f>"03-Oct-17 4:02:33.273638 PM"</f>
        <v>03-Oct-17 4:02:33.273638 PM</v>
      </c>
      <c r="N95" t="s">
        <v>25</v>
      </c>
    </row>
    <row r="96" spans="2:14" x14ac:dyDescent="0.25">
      <c r="B96">
        <v>6549</v>
      </c>
      <c r="C96">
        <v>1</v>
      </c>
      <c r="D96">
        <v>12</v>
      </c>
      <c r="E96">
        <v>38</v>
      </c>
      <c r="F96" t="s">
        <v>0</v>
      </c>
      <c r="G96" t="s">
        <v>1</v>
      </c>
      <c r="I96" t="s">
        <v>2</v>
      </c>
      <c r="J96">
        <v>8</v>
      </c>
      <c r="K96">
        <v>42</v>
      </c>
      <c r="L96" t="str">
        <f>" 00:00:00.000326"</f>
        <v xml:space="preserve"> 00:00:00.000326</v>
      </c>
      <c r="M96" t="str">
        <f>"03-Oct-17 4:02:33.273964 PM"</f>
        <v>03-Oct-17 4:02:33.273964 PM</v>
      </c>
      <c r="N96" t="s">
        <v>10</v>
      </c>
    </row>
    <row r="97" spans="2:14" x14ac:dyDescent="0.25">
      <c r="B97">
        <v>6550</v>
      </c>
      <c r="C97">
        <v>1</v>
      </c>
      <c r="D97">
        <v>39</v>
      </c>
      <c r="E97">
        <v>39</v>
      </c>
      <c r="F97" t="s">
        <v>0</v>
      </c>
      <c r="G97" t="s">
        <v>1</v>
      </c>
      <c r="I97" t="s">
        <v>2</v>
      </c>
      <c r="J97">
        <v>36</v>
      </c>
      <c r="K97">
        <v>70</v>
      </c>
      <c r="L97" t="str">
        <f>" 00:00:00.000271"</f>
        <v xml:space="preserve"> 00:00:00.000271</v>
      </c>
      <c r="M97" t="str">
        <f>"03-Oct-17 4:02:33.274235 PM"</f>
        <v>03-Oct-17 4:02:33.274235 PM</v>
      </c>
      <c r="N97" t="s">
        <v>5</v>
      </c>
    </row>
    <row r="98" spans="2:14" x14ac:dyDescent="0.25">
      <c r="B98">
        <v>6551</v>
      </c>
      <c r="C98">
        <v>1</v>
      </c>
      <c r="D98">
        <v>0</v>
      </c>
      <c r="E98">
        <v>37</v>
      </c>
      <c r="F98" t="s">
        <v>0</v>
      </c>
      <c r="G98" t="s">
        <v>1</v>
      </c>
      <c r="I98" t="s">
        <v>2</v>
      </c>
      <c r="J98">
        <v>36</v>
      </c>
      <c r="K98">
        <v>70</v>
      </c>
      <c r="L98" t="str">
        <f>" 00:00:01.266067"</f>
        <v xml:space="preserve"> 00:00:01.266067</v>
      </c>
      <c r="M98" t="str">
        <f>"03-Oct-17 4:02:34.540301 PM"</f>
        <v>03-Oct-17 4:02:34.540301 PM</v>
      </c>
      <c r="N98" t="s">
        <v>21</v>
      </c>
    </row>
    <row r="99" spans="2:14" x14ac:dyDescent="0.25">
      <c r="B99">
        <v>6552</v>
      </c>
      <c r="C99">
        <v>1</v>
      </c>
      <c r="D99">
        <v>12</v>
      </c>
      <c r="E99">
        <v>38</v>
      </c>
      <c r="F99" t="s">
        <v>0</v>
      </c>
      <c r="G99" t="s">
        <v>1</v>
      </c>
      <c r="I99" t="s">
        <v>2</v>
      </c>
      <c r="J99">
        <v>36</v>
      </c>
      <c r="K99">
        <v>70</v>
      </c>
      <c r="L99" t="str">
        <f>" 00:00:00.000697"</f>
        <v xml:space="preserve"> 00:00:00.000697</v>
      </c>
      <c r="M99" t="str">
        <f>"03-Oct-17 4:02:34.540998 PM"</f>
        <v>03-Oct-17 4:02:34.540998 PM</v>
      </c>
      <c r="N99" t="s">
        <v>7</v>
      </c>
    </row>
    <row r="100" spans="2:14" x14ac:dyDescent="0.25">
      <c r="B100">
        <v>6553</v>
      </c>
      <c r="C100">
        <v>1</v>
      </c>
      <c r="D100">
        <v>39</v>
      </c>
      <c r="E100">
        <v>39</v>
      </c>
      <c r="F100" t="s">
        <v>0</v>
      </c>
      <c r="G100" t="s">
        <v>1</v>
      </c>
      <c r="I100" t="s">
        <v>2</v>
      </c>
      <c r="J100">
        <v>36</v>
      </c>
      <c r="K100">
        <v>70</v>
      </c>
      <c r="L100" t="str">
        <f>" 00:00:00.000697"</f>
        <v xml:space="preserve"> 00:00:00.000697</v>
      </c>
      <c r="M100" t="str">
        <f>"03-Oct-17 4:02:34.541695 PM"</f>
        <v>03-Oct-17 4:02:34.541695 PM</v>
      </c>
      <c r="N100" t="s">
        <v>12</v>
      </c>
    </row>
    <row r="101" spans="2:14" x14ac:dyDescent="0.25">
      <c r="B101">
        <v>6554</v>
      </c>
      <c r="C101">
        <v>1</v>
      </c>
      <c r="D101">
        <v>0</v>
      </c>
      <c r="E101">
        <v>37</v>
      </c>
      <c r="F101" t="s">
        <v>0</v>
      </c>
      <c r="G101" t="s">
        <v>1</v>
      </c>
      <c r="I101" t="s">
        <v>2</v>
      </c>
      <c r="J101">
        <v>36</v>
      </c>
      <c r="K101">
        <v>70</v>
      </c>
      <c r="L101" t="str">
        <f>" 00:00:01.217865"</f>
        <v xml:space="preserve"> 00:00:01.217865</v>
      </c>
      <c r="M101" t="str">
        <f>"03-Oct-17 4:02:35.759560 PM"</f>
        <v>03-Oct-17 4:02:35.759560 PM</v>
      </c>
      <c r="N101" t="s">
        <v>26</v>
      </c>
    </row>
    <row r="102" spans="2:14" x14ac:dyDescent="0.25">
      <c r="B102">
        <v>6555</v>
      </c>
      <c r="C102">
        <v>1</v>
      </c>
      <c r="D102">
        <v>39</v>
      </c>
      <c r="E102">
        <v>39</v>
      </c>
      <c r="F102" t="s">
        <v>0</v>
      </c>
      <c r="G102" t="s">
        <v>1</v>
      </c>
      <c r="I102" t="s">
        <v>2</v>
      </c>
      <c r="J102">
        <v>36</v>
      </c>
      <c r="K102">
        <v>70</v>
      </c>
      <c r="L102" t="str">
        <f>" 00:00:00.001394"</f>
        <v xml:space="preserve"> 00:00:00.001394</v>
      </c>
      <c r="M102" t="str">
        <f>"03-Oct-17 4:02:35.760954 PM"</f>
        <v>03-Oct-17 4:02:35.760954 PM</v>
      </c>
      <c r="N102" t="s">
        <v>12</v>
      </c>
    </row>
    <row r="103" spans="2:14" x14ac:dyDescent="0.25">
      <c r="B103">
        <v>6556</v>
      </c>
      <c r="C103">
        <v>1</v>
      </c>
      <c r="D103">
        <v>0</v>
      </c>
      <c r="E103">
        <v>37</v>
      </c>
      <c r="F103" t="s">
        <v>0</v>
      </c>
      <c r="G103" t="s">
        <v>1</v>
      </c>
      <c r="I103" t="s">
        <v>2</v>
      </c>
      <c r="J103">
        <v>36</v>
      </c>
      <c r="K103">
        <v>70</v>
      </c>
      <c r="L103" t="str">
        <f>" 00:00:01.264762"</f>
        <v xml:space="preserve"> 00:00:01.264762</v>
      </c>
      <c r="M103" t="str">
        <f>"03-Oct-17 4:02:37.025716 PM"</f>
        <v>03-Oct-17 4:02:37.025716 PM</v>
      </c>
      <c r="N103" t="s">
        <v>21</v>
      </c>
    </row>
    <row r="104" spans="2:14" x14ac:dyDescent="0.25">
      <c r="B104">
        <v>6557</v>
      </c>
      <c r="C104">
        <v>1</v>
      </c>
      <c r="D104">
        <v>0</v>
      </c>
      <c r="E104">
        <v>37</v>
      </c>
      <c r="F104" t="s">
        <v>0</v>
      </c>
      <c r="G104" t="s">
        <v>1</v>
      </c>
      <c r="I104" t="s">
        <v>2</v>
      </c>
      <c r="J104">
        <v>14</v>
      </c>
      <c r="K104">
        <v>48</v>
      </c>
      <c r="L104" t="str">
        <f>" 00:00:00.000503"</f>
        <v xml:space="preserve"> 00:00:00.000503</v>
      </c>
      <c r="M104" t="str">
        <f>"03-Oct-17 4:02:37.026218 PM"</f>
        <v>03-Oct-17 4:02:37.026218 PM</v>
      </c>
      <c r="N104" t="s">
        <v>16</v>
      </c>
    </row>
    <row r="105" spans="2:14" x14ac:dyDescent="0.25">
      <c r="B105">
        <v>6558</v>
      </c>
      <c r="C105">
        <v>1</v>
      </c>
      <c r="D105">
        <v>0</v>
      </c>
      <c r="E105">
        <v>37</v>
      </c>
      <c r="F105" t="s">
        <v>0</v>
      </c>
      <c r="G105" t="s">
        <v>1</v>
      </c>
      <c r="I105" t="s">
        <v>2</v>
      </c>
      <c r="J105">
        <v>8</v>
      </c>
      <c r="K105">
        <v>42</v>
      </c>
      <c r="L105" t="str">
        <f>" 00:00:00.000326"</f>
        <v xml:space="preserve"> 00:00:00.000326</v>
      </c>
      <c r="M105" t="str">
        <f>"03-Oct-17 4:02:37.026544 PM"</f>
        <v>03-Oct-17 4:02:37.026544 PM</v>
      </c>
      <c r="N105" t="s">
        <v>21</v>
      </c>
    </row>
    <row r="106" spans="2:14" x14ac:dyDescent="0.25">
      <c r="B106">
        <v>6559</v>
      </c>
      <c r="C106">
        <v>1</v>
      </c>
      <c r="D106">
        <v>12</v>
      </c>
      <c r="E106">
        <v>38</v>
      </c>
      <c r="F106" t="s">
        <v>0</v>
      </c>
      <c r="G106" t="s">
        <v>1</v>
      </c>
      <c r="I106" t="s">
        <v>2</v>
      </c>
      <c r="J106">
        <v>36</v>
      </c>
      <c r="K106">
        <v>70</v>
      </c>
      <c r="L106" t="str">
        <f>" 00:00:00.000271"</f>
        <v xml:space="preserve"> 00:00:00.000271</v>
      </c>
      <c r="M106" t="str">
        <f>"03-Oct-17 4:02:37.026815 PM"</f>
        <v>03-Oct-17 4:02:37.026815 PM</v>
      </c>
      <c r="N106" t="s">
        <v>7</v>
      </c>
    </row>
    <row r="107" spans="2:14" x14ac:dyDescent="0.25">
      <c r="B107">
        <v>6560</v>
      </c>
      <c r="C107">
        <v>1</v>
      </c>
      <c r="D107">
        <v>39</v>
      </c>
      <c r="E107">
        <v>39</v>
      </c>
      <c r="F107" t="s">
        <v>0</v>
      </c>
      <c r="G107" t="s">
        <v>1</v>
      </c>
      <c r="I107" t="s">
        <v>2</v>
      </c>
      <c r="J107">
        <v>36</v>
      </c>
      <c r="K107">
        <v>70</v>
      </c>
      <c r="L107" t="str">
        <f>" 00:00:00.000697"</f>
        <v xml:space="preserve"> 00:00:00.000697</v>
      </c>
      <c r="M107" t="str">
        <f>"03-Oct-17 4:02:37.027512 PM"</f>
        <v>03-Oct-17 4:02:37.027512 PM</v>
      </c>
      <c r="N107" t="s">
        <v>5</v>
      </c>
    </row>
    <row r="108" spans="2:14" x14ac:dyDescent="0.25">
      <c r="B108">
        <v>6561</v>
      </c>
      <c r="C108">
        <v>1</v>
      </c>
      <c r="D108">
        <v>0</v>
      </c>
      <c r="E108">
        <v>37</v>
      </c>
      <c r="F108" t="s">
        <v>0</v>
      </c>
      <c r="G108" t="s">
        <v>1</v>
      </c>
      <c r="I108" t="s">
        <v>2</v>
      </c>
      <c r="J108">
        <v>36</v>
      </c>
      <c r="K108">
        <v>70</v>
      </c>
      <c r="L108" t="str">
        <f>" 00:00:01.244987"</f>
        <v xml:space="preserve"> 00:00:01.244987</v>
      </c>
      <c r="M108" t="str">
        <f>"03-Oct-17 4:02:38.272498 PM"</f>
        <v>03-Oct-17 4:02:38.272498 PM</v>
      </c>
      <c r="N108" t="s">
        <v>21</v>
      </c>
    </row>
    <row r="109" spans="2:14" x14ac:dyDescent="0.25">
      <c r="B109">
        <v>6562</v>
      </c>
      <c r="C109">
        <v>1</v>
      </c>
      <c r="D109">
        <v>0</v>
      </c>
      <c r="E109">
        <v>37</v>
      </c>
      <c r="F109" t="s">
        <v>0</v>
      </c>
      <c r="G109" t="s">
        <v>1</v>
      </c>
      <c r="I109" t="s">
        <v>2</v>
      </c>
      <c r="J109">
        <v>14</v>
      </c>
      <c r="K109">
        <v>48</v>
      </c>
      <c r="L109" t="str">
        <f>" 00:00:00.000503"</f>
        <v xml:space="preserve"> 00:00:00.000503</v>
      </c>
      <c r="M109" t="str">
        <f>"03-Oct-17 4:02:38.273001 PM"</f>
        <v>03-Oct-17 4:02:38.273001 PM</v>
      </c>
      <c r="N109" t="s">
        <v>16</v>
      </c>
    </row>
    <row r="110" spans="2:14" x14ac:dyDescent="0.25">
      <c r="B110">
        <v>6563</v>
      </c>
      <c r="C110">
        <v>1</v>
      </c>
      <c r="D110">
        <v>0</v>
      </c>
      <c r="E110">
        <v>37</v>
      </c>
      <c r="F110" t="s">
        <v>0</v>
      </c>
      <c r="G110" t="s">
        <v>1</v>
      </c>
      <c r="I110" t="s">
        <v>2</v>
      </c>
      <c r="J110">
        <v>8</v>
      </c>
      <c r="K110">
        <v>42</v>
      </c>
      <c r="L110" t="str">
        <f>" 00:00:00.000326"</f>
        <v xml:space="preserve"> 00:00:00.000326</v>
      </c>
      <c r="M110" t="str">
        <f>"03-Oct-17 4:02:38.273327 PM"</f>
        <v>03-Oct-17 4:02:38.273327 PM</v>
      </c>
      <c r="N110" t="s">
        <v>21</v>
      </c>
    </row>
    <row r="111" spans="2:14" x14ac:dyDescent="0.25">
      <c r="B111">
        <v>6564</v>
      </c>
      <c r="C111">
        <v>1</v>
      </c>
      <c r="D111">
        <v>12</v>
      </c>
      <c r="E111">
        <v>38</v>
      </c>
      <c r="F111" t="s">
        <v>0</v>
      </c>
      <c r="G111" t="s">
        <v>1</v>
      </c>
      <c r="I111" t="s">
        <v>2</v>
      </c>
      <c r="J111">
        <v>36</v>
      </c>
      <c r="K111">
        <v>70</v>
      </c>
      <c r="L111" t="str">
        <f>" 00:00:00.000271"</f>
        <v xml:space="preserve"> 00:00:00.000271</v>
      </c>
      <c r="M111" t="str">
        <f>"03-Oct-17 4:02:38.273598 PM"</f>
        <v>03-Oct-17 4:02:38.273598 PM</v>
      </c>
      <c r="N111" t="s">
        <v>3</v>
      </c>
    </row>
    <row r="112" spans="2:14" x14ac:dyDescent="0.25">
      <c r="B112">
        <v>6565</v>
      </c>
      <c r="C112">
        <v>1</v>
      </c>
      <c r="D112">
        <v>39</v>
      </c>
      <c r="E112">
        <v>39</v>
      </c>
      <c r="F112" t="s">
        <v>0</v>
      </c>
      <c r="G112" t="s">
        <v>1</v>
      </c>
      <c r="I112" t="s">
        <v>2</v>
      </c>
      <c r="J112">
        <v>36</v>
      </c>
      <c r="K112">
        <v>70</v>
      </c>
      <c r="L112" t="str">
        <f>" 00:00:00.000697"</f>
        <v xml:space="preserve"> 00:00:00.000697</v>
      </c>
      <c r="M112" t="str">
        <f>"03-Oct-17 4:02:38.274295 PM"</f>
        <v>03-Oct-17 4:02:38.274295 PM</v>
      </c>
      <c r="N112" t="s">
        <v>5</v>
      </c>
    </row>
    <row r="113" spans="2:14" x14ac:dyDescent="0.25">
      <c r="B113">
        <v>6566</v>
      </c>
      <c r="C113">
        <v>1</v>
      </c>
      <c r="D113">
        <v>0</v>
      </c>
      <c r="E113">
        <v>37</v>
      </c>
      <c r="F113" t="s">
        <v>0</v>
      </c>
      <c r="G113" t="s">
        <v>1</v>
      </c>
      <c r="I113" t="s">
        <v>2</v>
      </c>
      <c r="J113">
        <v>36</v>
      </c>
      <c r="K113">
        <v>70</v>
      </c>
      <c r="L113" t="str">
        <f>" 00:00:01.254981"</f>
        <v xml:space="preserve"> 00:00:01.254981</v>
      </c>
      <c r="M113" t="str">
        <f>"03-Oct-17 4:02:39.529276 PM"</f>
        <v>03-Oct-17 4:02:39.529276 PM</v>
      </c>
      <c r="N113" t="s">
        <v>21</v>
      </c>
    </row>
    <row r="114" spans="2:14" x14ac:dyDescent="0.25">
      <c r="B114">
        <v>6567</v>
      </c>
      <c r="C114">
        <v>1</v>
      </c>
      <c r="D114">
        <v>12</v>
      </c>
      <c r="E114">
        <v>38</v>
      </c>
      <c r="F114" t="s">
        <v>0</v>
      </c>
      <c r="G114" t="s">
        <v>1</v>
      </c>
      <c r="I114" t="s">
        <v>2</v>
      </c>
      <c r="J114">
        <v>36</v>
      </c>
      <c r="K114">
        <v>70</v>
      </c>
      <c r="L114" t="str">
        <f>" 00:00:00.000697"</f>
        <v xml:space="preserve"> 00:00:00.000697</v>
      </c>
      <c r="M114" t="str">
        <f>"03-Oct-17 4:02:39.529973 PM"</f>
        <v>03-Oct-17 4:02:39.529973 PM</v>
      </c>
      <c r="N114" t="s">
        <v>5</v>
      </c>
    </row>
    <row r="115" spans="2:14" x14ac:dyDescent="0.25">
      <c r="B115">
        <v>6568</v>
      </c>
      <c r="C115">
        <v>1</v>
      </c>
      <c r="D115">
        <v>39</v>
      </c>
      <c r="E115">
        <v>39</v>
      </c>
      <c r="F115" t="s">
        <v>0</v>
      </c>
      <c r="G115" t="s">
        <v>1</v>
      </c>
      <c r="I115" t="s">
        <v>2</v>
      </c>
      <c r="J115">
        <v>36</v>
      </c>
      <c r="K115">
        <v>70</v>
      </c>
      <c r="L115" t="str">
        <f>" 00:00:00.000697"</f>
        <v xml:space="preserve"> 00:00:00.000697</v>
      </c>
      <c r="M115" t="str">
        <f>"03-Oct-17 4:02:39.530670 PM"</f>
        <v>03-Oct-17 4:02:39.530670 PM</v>
      </c>
      <c r="N115" t="s">
        <v>5</v>
      </c>
    </row>
    <row r="116" spans="2:14" x14ac:dyDescent="0.25">
      <c r="B116">
        <v>6569</v>
      </c>
      <c r="C116">
        <v>1</v>
      </c>
      <c r="D116">
        <v>0</v>
      </c>
      <c r="E116">
        <v>37</v>
      </c>
      <c r="F116" t="s">
        <v>0</v>
      </c>
      <c r="G116" t="s">
        <v>1</v>
      </c>
      <c r="I116" t="s">
        <v>2</v>
      </c>
      <c r="J116">
        <v>36</v>
      </c>
      <c r="K116">
        <v>70</v>
      </c>
      <c r="L116" t="str">
        <f>" 00:00:01.246217"</f>
        <v xml:space="preserve"> 00:00:01.246217</v>
      </c>
      <c r="M116" t="str">
        <f>"03-Oct-17 4:02:40.776887 PM"</f>
        <v>03-Oct-17 4:02:40.776887 PM</v>
      </c>
      <c r="N116" t="s">
        <v>24</v>
      </c>
    </row>
    <row r="117" spans="2:14" x14ac:dyDescent="0.25">
      <c r="B117">
        <v>6570</v>
      </c>
      <c r="C117">
        <v>1</v>
      </c>
      <c r="D117">
        <v>12</v>
      </c>
      <c r="E117">
        <v>38</v>
      </c>
      <c r="F117" t="s">
        <v>0</v>
      </c>
      <c r="G117" t="s">
        <v>1</v>
      </c>
      <c r="I117" t="s">
        <v>2</v>
      </c>
      <c r="J117">
        <v>36</v>
      </c>
      <c r="K117">
        <v>70</v>
      </c>
      <c r="L117" t="str">
        <f>" 00:00:00.000697"</f>
        <v xml:space="preserve"> 00:00:00.000697</v>
      </c>
      <c r="M117" t="str">
        <f>"03-Oct-17 4:02:40.777584 PM"</f>
        <v>03-Oct-17 4:02:40.777584 PM</v>
      </c>
      <c r="N117" t="s">
        <v>3</v>
      </c>
    </row>
    <row r="118" spans="2:14" x14ac:dyDescent="0.25">
      <c r="B118">
        <v>6571</v>
      </c>
      <c r="C118">
        <v>1</v>
      </c>
      <c r="D118">
        <v>12</v>
      </c>
      <c r="E118">
        <v>38</v>
      </c>
      <c r="F118" t="s">
        <v>0</v>
      </c>
      <c r="G118" t="s">
        <v>1</v>
      </c>
      <c r="I118" t="s">
        <v>2</v>
      </c>
      <c r="J118">
        <v>14</v>
      </c>
      <c r="K118">
        <v>48</v>
      </c>
      <c r="L118" t="str">
        <f>" 00:00:00.000502"</f>
        <v xml:space="preserve"> 00:00:00.000502</v>
      </c>
      <c r="M118" t="str">
        <f>"03-Oct-17 4:02:40.778086 PM"</f>
        <v>03-Oct-17 4:02:40.778086 PM</v>
      </c>
      <c r="N118" t="s">
        <v>20</v>
      </c>
    </row>
    <row r="119" spans="2:14" x14ac:dyDescent="0.25">
      <c r="B119">
        <v>6572</v>
      </c>
      <c r="C119">
        <v>1</v>
      </c>
      <c r="D119">
        <v>12</v>
      </c>
      <c r="E119">
        <v>38</v>
      </c>
      <c r="F119" t="s">
        <v>0</v>
      </c>
      <c r="G119" t="s">
        <v>1</v>
      </c>
      <c r="I119" t="s">
        <v>2</v>
      </c>
      <c r="J119">
        <v>8</v>
      </c>
      <c r="K119">
        <v>42</v>
      </c>
      <c r="L119" t="str">
        <f>" 00:00:00.000326"</f>
        <v xml:space="preserve"> 00:00:00.000326</v>
      </c>
      <c r="M119" t="str">
        <f>"03-Oct-17 4:02:40.778412 PM"</f>
        <v>03-Oct-17 4:02:40.778412 PM</v>
      </c>
      <c r="N119" t="s">
        <v>3</v>
      </c>
    </row>
    <row r="120" spans="2:14" x14ac:dyDescent="0.25">
      <c r="B120">
        <v>6573</v>
      </c>
      <c r="C120">
        <v>1</v>
      </c>
      <c r="D120">
        <v>39</v>
      </c>
      <c r="E120">
        <v>39</v>
      </c>
      <c r="F120" t="s">
        <v>0</v>
      </c>
      <c r="G120" t="s">
        <v>1</v>
      </c>
      <c r="I120" t="s">
        <v>2</v>
      </c>
      <c r="J120">
        <v>36</v>
      </c>
      <c r="K120">
        <v>70</v>
      </c>
      <c r="L120" t="str">
        <f>" 00:00:00.000271"</f>
        <v xml:space="preserve"> 00:00:00.000271</v>
      </c>
      <c r="M120" t="str">
        <f>"03-Oct-17 4:02:40.778683 PM"</f>
        <v>03-Oct-17 4:02:40.778683 PM</v>
      </c>
      <c r="N120" t="s">
        <v>5</v>
      </c>
    </row>
    <row r="121" spans="2:14" x14ac:dyDescent="0.25">
      <c r="B121">
        <v>6574</v>
      </c>
      <c r="C121">
        <v>1</v>
      </c>
      <c r="D121">
        <v>0</v>
      </c>
      <c r="E121">
        <v>37</v>
      </c>
      <c r="F121" t="s">
        <v>0</v>
      </c>
      <c r="G121" t="s">
        <v>1</v>
      </c>
      <c r="I121" t="s">
        <v>2</v>
      </c>
      <c r="J121">
        <v>36</v>
      </c>
      <c r="K121">
        <v>70</v>
      </c>
      <c r="L121" t="str">
        <f>" 00:00:01.225388"</f>
        <v xml:space="preserve"> 00:00:01.225388</v>
      </c>
      <c r="M121" t="str">
        <f>"03-Oct-17 4:02:42.004070 PM"</f>
        <v>03-Oct-17 4:02:42.004070 PM</v>
      </c>
      <c r="N121" t="s">
        <v>24</v>
      </c>
    </row>
    <row r="122" spans="2:14" x14ac:dyDescent="0.25">
      <c r="B122">
        <v>6575</v>
      </c>
      <c r="C122">
        <v>1</v>
      </c>
      <c r="D122">
        <v>12</v>
      </c>
      <c r="E122">
        <v>38</v>
      </c>
      <c r="F122" t="s">
        <v>0</v>
      </c>
      <c r="G122" t="s">
        <v>1</v>
      </c>
      <c r="I122" t="s">
        <v>2</v>
      </c>
      <c r="J122">
        <v>36</v>
      </c>
      <c r="K122">
        <v>70</v>
      </c>
      <c r="L122" t="str">
        <f>" 00:00:00.000697"</f>
        <v xml:space="preserve"> 00:00:00.000697</v>
      </c>
      <c r="M122" t="str">
        <f>"03-Oct-17 4:02:42.004767 PM"</f>
        <v>03-Oct-17 4:02:42.004767 PM</v>
      </c>
      <c r="N122" t="s">
        <v>3</v>
      </c>
    </row>
    <row r="123" spans="2:14" x14ac:dyDescent="0.25">
      <c r="B123">
        <v>6576</v>
      </c>
      <c r="C123">
        <v>1</v>
      </c>
      <c r="D123">
        <v>39</v>
      </c>
      <c r="E123">
        <v>39</v>
      </c>
      <c r="F123" t="s">
        <v>0</v>
      </c>
      <c r="G123" t="s">
        <v>1</v>
      </c>
      <c r="I123" t="s">
        <v>2</v>
      </c>
      <c r="J123">
        <v>36</v>
      </c>
      <c r="K123">
        <v>70</v>
      </c>
      <c r="L123" t="str">
        <f>" 00:00:00.000697"</f>
        <v xml:space="preserve"> 00:00:00.000697</v>
      </c>
      <c r="M123" t="str">
        <f>"03-Oct-17 4:02:42.005464 PM"</f>
        <v>03-Oct-17 4:02:42.005464 PM</v>
      </c>
      <c r="N123" t="s">
        <v>5</v>
      </c>
    </row>
    <row r="124" spans="2:14" x14ac:dyDescent="0.25">
      <c r="B124">
        <v>6577</v>
      </c>
      <c r="C124">
        <v>1</v>
      </c>
      <c r="D124">
        <v>0</v>
      </c>
      <c r="E124">
        <v>37</v>
      </c>
      <c r="F124" t="s">
        <v>0</v>
      </c>
      <c r="G124" t="s">
        <v>1</v>
      </c>
      <c r="I124" t="s">
        <v>2</v>
      </c>
      <c r="J124">
        <v>36</v>
      </c>
      <c r="K124">
        <v>70</v>
      </c>
      <c r="L124" t="str">
        <f>" 00:00:01.226429"</f>
        <v xml:space="preserve"> 00:00:01.226429</v>
      </c>
      <c r="M124" t="str">
        <f>"03-Oct-17 4:02:43.231893 PM"</f>
        <v>03-Oct-17 4:02:43.231893 PM</v>
      </c>
      <c r="N124" t="s">
        <v>24</v>
      </c>
    </row>
    <row r="125" spans="2:14" x14ac:dyDescent="0.25">
      <c r="B125">
        <v>6578</v>
      </c>
      <c r="C125">
        <v>1</v>
      </c>
      <c r="D125">
        <v>0</v>
      </c>
      <c r="E125">
        <v>37</v>
      </c>
      <c r="F125" t="s">
        <v>0</v>
      </c>
      <c r="G125" t="s">
        <v>1</v>
      </c>
      <c r="I125" t="s">
        <v>2</v>
      </c>
      <c r="J125">
        <v>14</v>
      </c>
      <c r="K125">
        <v>48</v>
      </c>
      <c r="L125" t="str">
        <f>" 00:00:00.000503"</f>
        <v xml:space="preserve"> 00:00:00.000503</v>
      </c>
      <c r="M125" t="str">
        <f>"03-Oct-17 4:02:43.232396 PM"</f>
        <v>03-Oct-17 4:02:43.232396 PM</v>
      </c>
      <c r="N125" t="s">
        <v>16</v>
      </c>
    </row>
    <row r="126" spans="2:14" x14ac:dyDescent="0.25">
      <c r="B126">
        <v>6579</v>
      </c>
      <c r="C126">
        <v>1</v>
      </c>
      <c r="D126">
        <v>0</v>
      </c>
      <c r="E126">
        <v>37</v>
      </c>
      <c r="F126" t="s">
        <v>0</v>
      </c>
      <c r="G126" t="s">
        <v>1</v>
      </c>
      <c r="I126" t="s">
        <v>2</v>
      </c>
      <c r="J126">
        <v>8</v>
      </c>
      <c r="K126">
        <v>42</v>
      </c>
      <c r="L126" t="str">
        <f>" 00:00:00.000326"</f>
        <v xml:space="preserve"> 00:00:00.000326</v>
      </c>
      <c r="M126" t="str">
        <f>"03-Oct-17 4:02:43.232722 PM"</f>
        <v>03-Oct-17 4:02:43.232722 PM</v>
      </c>
      <c r="N126" t="s">
        <v>24</v>
      </c>
    </row>
    <row r="127" spans="2:14" x14ac:dyDescent="0.25">
      <c r="B127">
        <v>6580</v>
      </c>
      <c r="C127">
        <v>1</v>
      </c>
      <c r="D127">
        <v>12</v>
      </c>
      <c r="E127">
        <v>38</v>
      </c>
      <c r="F127" t="s">
        <v>0</v>
      </c>
      <c r="G127" t="s">
        <v>1</v>
      </c>
      <c r="I127" t="s">
        <v>2</v>
      </c>
      <c r="J127">
        <v>36</v>
      </c>
      <c r="K127">
        <v>70</v>
      </c>
      <c r="L127" t="str">
        <f>" 00:00:00.000271"</f>
        <v xml:space="preserve"> 00:00:00.000271</v>
      </c>
      <c r="M127" t="str">
        <f>"03-Oct-17 4:02:43.232993 PM"</f>
        <v>03-Oct-17 4:02:43.232993 PM</v>
      </c>
      <c r="N127" t="s">
        <v>3</v>
      </c>
    </row>
    <row r="128" spans="2:14" x14ac:dyDescent="0.25">
      <c r="B128">
        <v>6581</v>
      </c>
      <c r="C128">
        <v>1</v>
      </c>
      <c r="D128">
        <v>39</v>
      </c>
      <c r="E128">
        <v>39</v>
      </c>
      <c r="F128" t="s">
        <v>0</v>
      </c>
      <c r="G128" t="s">
        <v>1</v>
      </c>
      <c r="I128" t="s">
        <v>2</v>
      </c>
      <c r="J128">
        <v>36</v>
      </c>
      <c r="K128">
        <v>70</v>
      </c>
      <c r="L128" t="str">
        <f>" 00:00:00.000697"</f>
        <v xml:space="preserve"> 00:00:00.000697</v>
      </c>
      <c r="M128" t="str">
        <f>"03-Oct-17 4:02:43.233690 PM"</f>
        <v>03-Oct-17 4:02:43.233690 PM</v>
      </c>
      <c r="N128" t="s">
        <v>5</v>
      </c>
    </row>
    <row r="129" spans="2:14" x14ac:dyDescent="0.25">
      <c r="B129">
        <v>6582</v>
      </c>
      <c r="C129">
        <v>1</v>
      </c>
      <c r="D129">
        <v>0</v>
      </c>
      <c r="E129">
        <v>37</v>
      </c>
      <c r="F129" t="s">
        <v>0</v>
      </c>
      <c r="G129" t="s">
        <v>1</v>
      </c>
      <c r="I129" t="s">
        <v>2</v>
      </c>
      <c r="J129">
        <v>36</v>
      </c>
      <c r="K129">
        <v>70</v>
      </c>
      <c r="L129" t="str">
        <f>" 00:00:01.245081"</f>
        <v xml:space="preserve"> 00:00:01.245081</v>
      </c>
      <c r="M129" t="str">
        <f>"03-Oct-17 4:02:44.478771 PM"</f>
        <v>03-Oct-17 4:02:44.478771 PM</v>
      </c>
      <c r="N129" t="s">
        <v>24</v>
      </c>
    </row>
    <row r="130" spans="2:14" x14ac:dyDescent="0.25">
      <c r="B130">
        <v>6583</v>
      </c>
      <c r="C130">
        <v>1</v>
      </c>
      <c r="D130">
        <v>12</v>
      </c>
      <c r="E130">
        <v>38</v>
      </c>
      <c r="F130" t="s">
        <v>0</v>
      </c>
      <c r="G130" t="s">
        <v>1</v>
      </c>
      <c r="I130" t="s">
        <v>2</v>
      </c>
      <c r="J130">
        <v>36</v>
      </c>
      <c r="K130">
        <v>70</v>
      </c>
      <c r="L130" t="str">
        <f>" 00:00:00.000697"</f>
        <v xml:space="preserve"> 00:00:00.000697</v>
      </c>
      <c r="M130" t="str">
        <f>"03-Oct-17 4:02:44.479468 PM"</f>
        <v>03-Oct-17 4:02:44.479468 PM</v>
      </c>
      <c r="N130" t="s">
        <v>7</v>
      </c>
    </row>
    <row r="131" spans="2:14" x14ac:dyDescent="0.25">
      <c r="B131">
        <v>6584</v>
      </c>
      <c r="C131">
        <v>1</v>
      </c>
      <c r="D131">
        <v>12</v>
      </c>
      <c r="E131">
        <v>38</v>
      </c>
      <c r="F131" t="s">
        <v>0</v>
      </c>
      <c r="G131" t="s">
        <v>1</v>
      </c>
      <c r="I131" t="s">
        <v>2</v>
      </c>
      <c r="J131">
        <v>14</v>
      </c>
      <c r="K131">
        <v>48</v>
      </c>
      <c r="L131" t="str">
        <f>" 00:00:00.000503"</f>
        <v xml:space="preserve"> 00:00:00.000503</v>
      </c>
      <c r="M131" t="str">
        <f>"03-Oct-17 4:02:44.479970 PM"</f>
        <v>03-Oct-17 4:02:44.479970 PM</v>
      </c>
      <c r="N131" t="s">
        <v>20</v>
      </c>
    </row>
    <row r="132" spans="2:14" x14ac:dyDescent="0.25">
      <c r="B132">
        <v>6585</v>
      </c>
      <c r="C132">
        <v>1</v>
      </c>
      <c r="D132">
        <v>12</v>
      </c>
      <c r="E132">
        <v>38</v>
      </c>
      <c r="F132" t="s">
        <v>0</v>
      </c>
      <c r="G132" t="s">
        <v>1</v>
      </c>
      <c r="I132" t="s">
        <v>2</v>
      </c>
      <c r="J132">
        <v>8</v>
      </c>
      <c r="K132">
        <v>42</v>
      </c>
      <c r="L132" t="str">
        <f>" 00:00:00.000326"</f>
        <v xml:space="preserve"> 00:00:00.000326</v>
      </c>
      <c r="M132" t="str">
        <f>"03-Oct-17 4:02:44.480297 PM"</f>
        <v>03-Oct-17 4:02:44.480297 PM</v>
      </c>
      <c r="N132" t="s">
        <v>7</v>
      </c>
    </row>
    <row r="133" spans="2:14" x14ac:dyDescent="0.25">
      <c r="B133">
        <v>6586</v>
      </c>
      <c r="C133">
        <v>1</v>
      </c>
      <c r="D133">
        <v>39</v>
      </c>
      <c r="E133">
        <v>39</v>
      </c>
      <c r="F133" t="s">
        <v>0</v>
      </c>
      <c r="G133" t="s">
        <v>1</v>
      </c>
      <c r="I133" t="s">
        <v>2</v>
      </c>
      <c r="J133">
        <v>36</v>
      </c>
      <c r="K133">
        <v>70</v>
      </c>
      <c r="L133" t="str">
        <f>" 00:00:00.000271"</f>
        <v xml:space="preserve"> 00:00:00.000271</v>
      </c>
      <c r="M133" t="str">
        <f>"03-Oct-17 4:02:44.480568 PM"</f>
        <v>03-Oct-17 4:02:44.480568 PM</v>
      </c>
      <c r="N133" t="s">
        <v>5</v>
      </c>
    </row>
    <row r="134" spans="2:14" x14ac:dyDescent="0.25">
      <c r="B134">
        <v>6587</v>
      </c>
      <c r="C134">
        <v>1</v>
      </c>
      <c r="D134">
        <v>0</v>
      </c>
      <c r="E134">
        <v>37</v>
      </c>
      <c r="F134" t="s">
        <v>0</v>
      </c>
      <c r="G134" t="s">
        <v>1</v>
      </c>
      <c r="I134" t="s">
        <v>2</v>
      </c>
      <c r="J134">
        <v>36</v>
      </c>
      <c r="K134">
        <v>70</v>
      </c>
      <c r="L134" t="str">
        <f>" 00:00:01.264825"</f>
        <v xml:space="preserve"> 00:00:01.264825</v>
      </c>
      <c r="M134" t="str">
        <f>"03-Oct-17 4:02:45.745392 PM"</f>
        <v>03-Oct-17 4:02:45.745392 PM</v>
      </c>
      <c r="N134" t="s">
        <v>24</v>
      </c>
    </row>
    <row r="135" spans="2:14" x14ac:dyDescent="0.25">
      <c r="B135">
        <v>6588</v>
      </c>
      <c r="C135">
        <v>1</v>
      </c>
      <c r="D135">
        <v>12</v>
      </c>
      <c r="E135">
        <v>38</v>
      </c>
      <c r="F135" t="s">
        <v>0</v>
      </c>
      <c r="G135" t="s">
        <v>1</v>
      </c>
      <c r="I135" t="s">
        <v>2</v>
      </c>
      <c r="J135">
        <v>36</v>
      </c>
      <c r="K135">
        <v>70</v>
      </c>
      <c r="L135" t="str">
        <f>" 00:00:00.000697"</f>
        <v xml:space="preserve"> 00:00:00.000697</v>
      </c>
      <c r="M135" t="str">
        <f>"03-Oct-17 4:02:45.746089 PM"</f>
        <v>03-Oct-17 4:02:45.746089 PM</v>
      </c>
      <c r="N135" t="s">
        <v>3</v>
      </c>
    </row>
    <row r="136" spans="2:14" x14ac:dyDescent="0.25">
      <c r="B136">
        <v>6589</v>
      </c>
      <c r="C136">
        <v>1</v>
      </c>
      <c r="D136">
        <v>12</v>
      </c>
      <c r="E136">
        <v>38</v>
      </c>
      <c r="F136" t="s">
        <v>0</v>
      </c>
      <c r="G136" t="s">
        <v>1</v>
      </c>
      <c r="I136" t="s">
        <v>2</v>
      </c>
      <c r="J136">
        <v>14</v>
      </c>
      <c r="K136">
        <v>48</v>
      </c>
      <c r="L136" t="str">
        <f>" 00:00:00.000503"</f>
        <v xml:space="preserve"> 00:00:00.000503</v>
      </c>
      <c r="M136" t="str">
        <f>"03-Oct-17 4:02:45.746592 PM"</f>
        <v>03-Oct-17 4:02:45.746592 PM</v>
      </c>
      <c r="N136" t="s">
        <v>20</v>
      </c>
    </row>
    <row r="137" spans="2:14" x14ac:dyDescent="0.25">
      <c r="B137">
        <v>6590</v>
      </c>
      <c r="C137">
        <v>1</v>
      </c>
      <c r="D137">
        <v>12</v>
      </c>
      <c r="E137">
        <v>38</v>
      </c>
      <c r="F137" t="s">
        <v>0</v>
      </c>
      <c r="G137" t="s">
        <v>1</v>
      </c>
      <c r="I137" t="s">
        <v>2</v>
      </c>
      <c r="J137">
        <v>8</v>
      </c>
      <c r="K137">
        <v>42</v>
      </c>
      <c r="L137" t="str">
        <f>" 00:00:00.000325"</f>
        <v xml:space="preserve"> 00:00:00.000325</v>
      </c>
      <c r="M137" t="str">
        <f>"03-Oct-17 4:02:45.746917 PM"</f>
        <v>03-Oct-17 4:02:45.746917 PM</v>
      </c>
      <c r="N137" t="s">
        <v>7</v>
      </c>
    </row>
    <row r="138" spans="2:14" x14ac:dyDescent="0.25">
      <c r="B138">
        <v>6591</v>
      </c>
      <c r="C138">
        <v>1</v>
      </c>
      <c r="D138">
        <v>39</v>
      </c>
      <c r="E138">
        <v>39</v>
      </c>
      <c r="F138" t="s">
        <v>0</v>
      </c>
      <c r="G138" t="s">
        <v>1</v>
      </c>
      <c r="I138" t="s">
        <v>2</v>
      </c>
      <c r="J138">
        <v>36</v>
      </c>
      <c r="K138">
        <v>70</v>
      </c>
      <c r="L138" t="str">
        <f>" 00:00:00.000271"</f>
        <v xml:space="preserve"> 00:00:00.000271</v>
      </c>
      <c r="M138" t="str">
        <f>"03-Oct-17 4:02:45.747188 PM"</f>
        <v>03-Oct-17 4:02:45.747188 PM</v>
      </c>
      <c r="N138" t="s">
        <v>5</v>
      </c>
    </row>
    <row r="139" spans="2:14" x14ac:dyDescent="0.25">
      <c r="B139">
        <v>6592</v>
      </c>
      <c r="C139">
        <v>1</v>
      </c>
      <c r="D139">
        <v>0</v>
      </c>
      <c r="E139">
        <v>37</v>
      </c>
      <c r="F139" t="s">
        <v>0</v>
      </c>
      <c r="G139" t="s">
        <v>1</v>
      </c>
      <c r="I139" t="s">
        <v>2</v>
      </c>
      <c r="J139">
        <v>36</v>
      </c>
      <c r="K139">
        <v>70</v>
      </c>
      <c r="L139" t="str">
        <f>" 00:00:01.250451"</f>
        <v xml:space="preserve"> 00:00:01.250451</v>
      </c>
      <c r="M139" t="str">
        <f>"03-Oct-17 4:02:46.997639 PM"</f>
        <v>03-Oct-17 4:02:46.997639 PM</v>
      </c>
      <c r="N139" t="s">
        <v>24</v>
      </c>
    </row>
    <row r="140" spans="2:14" x14ac:dyDescent="0.25">
      <c r="B140">
        <v>6593</v>
      </c>
      <c r="C140">
        <v>1</v>
      </c>
      <c r="D140">
        <v>12</v>
      </c>
      <c r="E140">
        <v>38</v>
      </c>
      <c r="F140" t="s">
        <v>0</v>
      </c>
      <c r="G140" t="s">
        <v>1</v>
      </c>
      <c r="I140" t="s">
        <v>2</v>
      </c>
      <c r="J140">
        <v>36</v>
      </c>
      <c r="K140">
        <v>70</v>
      </c>
      <c r="L140" t="str">
        <f>" 00:00:00.000697"</f>
        <v xml:space="preserve"> 00:00:00.000697</v>
      </c>
      <c r="M140" t="str">
        <f>"03-Oct-17 4:02:46.998336 PM"</f>
        <v>03-Oct-17 4:02:46.998336 PM</v>
      </c>
      <c r="N140" t="s">
        <v>7</v>
      </c>
    </row>
    <row r="141" spans="2:14" x14ac:dyDescent="0.25">
      <c r="B141">
        <v>6594</v>
      </c>
      <c r="C141">
        <v>1</v>
      </c>
      <c r="D141">
        <v>12</v>
      </c>
      <c r="E141">
        <v>38</v>
      </c>
      <c r="F141" t="s">
        <v>0</v>
      </c>
      <c r="G141" t="s">
        <v>1</v>
      </c>
      <c r="I141" t="s">
        <v>2</v>
      </c>
      <c r="J141">
        <v>14</v>
      </c>
      <c r="K141">
        <v>48</v>
      </c>
      <c r="L141" t="str">
        <f>" 00:00:00.000503"</f>
        <v xml:space="preserve"> 00:00:00.000503</v>
      </c>
      <c r="M141" t="str">
        <f>"03-Oct-17 4:02:46.998839 PM"</f>
        <v>03-Oct-17 4:02:46.998839 PM</v>
      </c>
      <c r="N141" t="s">
        <v>20</v>
      </c>
    </row>
    <row r="142" spans="2:14" x14ac:dyDescent="0.25">
      <c r="B142">
        <v>6595</v>
      </c>
      <c r="C142">
        <v>1</v>
      </c>
      <c r="D142">
        <v>12</v>
      </c>
      <c r="E142">
        <v>38</v>
      </c>
      <c r="F142" t="s">
        <v>0</v>
      </c>
      <c r="G142" t="s">
        <v>1</v>
      </c>
      <c r="I142" t="s">
        <v>2</v>
      </c>
      <c r="J142">
        <v>8</v>
      </c>
      <c r="K142">
        <v>42</v>
      </c>
      <c r="L142" t="str">
        <f>" 00:00:00.000325"</f>
        <v xml:space="preserve"> 00:00:00.000325</v>
      </c>
      <c r="M142" t="str">
        <f>"03-Oct-17 4:02:46.999164 PM"</f>
        <v>03-Oct-17 4:02:46.999164 PM</v>
      </c>
      <c r="N142" t="s">
        <v>3</v>
      </c>
    </row>
    <row r="143" spans="2:14" x14ac:dyDescent="0.25">
      <c r="B143">
        <v>6596</v>
      </c>
      <c r="C143">
        <v>1</v>
      </c>
      <c r="D143">
        <v>39</v>
      </c>
      <c r="E143">
        <v>39</v>
      </c>
      <c r="F143" t="s">
        <v>0</v>
      </c>
      <c r="G143" t="s">
        <v>1</v>
      </c>
      <c r="I143" t="s">
        <v>2</v>
      </c>
      <c r="J143">
        <v>36</v>
      </c>
      <c r="K143">
        <v>70</v>
      </c>
      <c r="L143" t="str">
        <f>" 00:00:00.000271"</f>
        <v xml:space="preserve"> 00:00:00.000271</v>
      </c>
      <c r="M143" t="str">
        <f>"03-Oct-17 4:02:46.999435 PM"</f>
        <v>03-Oct-17 4:02:46.999435 PM</v>
      </c>
      <c r="N143" t="s">
        <v>5</v>
      </c>
    </row>
    <row r="144" spans="2:14" x14ac:dyDescent="0.25">
      <c r="B144">
        <v>6597</v>
      </c>
      <c r="C144">
        <v>1</v>
      </c>
      <c r="D144">
        <v>0</v>
      </c>
      <c r="E144">
        <v>37</v>
      </c>
      <c r="F144" t="s">
        <v>0</v>
      </c>
      <c r="G144" t="s">
        <v>1</v>
      </c>
      <c r="I144" t="s">
        <v>2</v>
      </c>
      <c r="J144">
        <v>36</v>
      </c>
      <c r="K144">
        <v>70</v>
      </c>
      <c r="L144" t="str">
        <f>" 00:00:01.215015"</f>
        <v xml:space="preserve"> 00:00:01.215015</v>
      </c>
      <c r="M144" t="str">
        <f>"03-Oct-17 4:02:48.214450 PM"</f>
        <v>03-Oct-17 4:02:48.214450 PM</v>
      </c>
      <c r="N144" t="s">
        <v>24</v>
      </c>
    </row>
    <row r="145" spans="2:14" x14ac:dyDescent="0.25">
      <c r="B145">
        <v>6598</v>
      </c>
      <c r="C145">
        <v>1</v>
      </c>
      <c r="D145">
        <v>12</v>
      </c>
      <c r="E145">
        <v>38</v>
      </c>
      <c r="F145" t="s">
        <v>0</v>
      </c>
      <c r="G145" t="s">
        <v>1</v>
      </c>
      <c r="I145" t="s">
        <v>2</v>
      </c>
      <c r="J145">
        <v>36</v>
      </c>
      <c r="K145">
        <v>70</v>
      </c>
      <c r="L145" t="str">
        <f>" 00:00:00.000697"</f>
        <v xml:space="preserve"> 00:00:00.000697</v>
      </c>
      <c r="M145" t="str">
        <f>"03-Oct-17 4:02:48.215147 PM"</f>
        <v>03-Oct-17 4:02:48.215147 PM</v>
      </c>
      <c r="N145" t="s">
        <v>3</v>
      </c>
    </row>
    <row r="146" spans="2:14" x14ac:dyDescent="0.25">
      <c r="B146">
        <v>6599</v>
      </c>
      <c r="C146">
        <v>1</v>
      </c>
      <c r="D146">
        <v>39</v>
      </c>
      <c r="E146">
        <v>39</v>
      </c>
      <c r="F146" t="s">
        <v>0</v>
      </c>
      <c r="G146" t="s">
        <v>1</v>
      </c>
      <c r="I146" t="s">
        <v>2</v>
      </c>
      <c r="J146">
        <v>36</v>
      </c>
      <c r="K146">
        <v>70</v>
      </c>
      <c r="L146" t="str">
        <f>" 00:00:00.000697"</f>
        <v xml:space="preserve"> 00:00:00.000697</v>
      </c>
      <c r="M146" t="str">
        <f>"03-Oct-17 4:02:48.215844 PM"</f>
        <v>03-Oct-17 4:02:48.215844 PM</v>
      </c>
      <c r="N146" t="s">
        <v>5</v>
      </c>
    </row>
    <row r="147" spans="2:14" x14ac:dyDescent="0.25">
      <c r="B147">
        <v>6600</v>
      </c>
      <c r="C147">
        <v>1</v>
      </c>
      <c r="D147">
        <v>0</v>
      </c>
      <c r="E147">
        <v>37</v>
      </c>
      <c r="F147" t="s">
        <v>0</v>
      </c>
      <c r="G147" t="s">
        <v>1</v>
      </c>
      <c r="I147" t="s">
        <v>2</v>
      </c>
      <c r="J147">
        <v>36</v>
      </c>
      <c r="K147">
        <v>70</v>
      </c>
      <c r="L147" t="str">
        <f>" 00:00:01.250934"</f>
        <v xml:space="preserve"> 00:00:01.250934</v>
      </c>
      <c r="M147" t="str">
        <f>"03-Oct-17 4:02:49.466777 PM"</f>
        <v>03-Oct-17 4:02:49.466777 PM</v>
      </c>
      <c r="N147" t="s">
        <v>24</v>
      </c>
    </row>
    <row r="148" spans="2:14" x14ac:dyDescent="0.25">
      <c r="B148">
        <v>6601</v>
      </c>
      <c r="C148">
        <v>1</v>
      </c>
      <c r="D148">
        <v>12</v>
      </c>
      <c r="E148">
        <v>38</v>
      </c>
      <c r="F148" t="s">
        <v>0</v>
      </c>
      <c r="G148" t="s">
        <v>1</v>
      </c>
      <c r="I148" t="s">
        <v>2</v>
      </c>
      <c r="J148">
        <v>36</v>
      </c>
      <c r="K148">
        <v>70</v>
      </c>
      <c r="L148" t="str">
        <f>" 00:00:00.000697"</f>
        <v xml:space="preserve"> 00:00:00.000697</v>
      </c>
      <c r="M148" t="str">
        <f>"03-Oct-17 4:02:49.467474 PM"</f>
        <v>03-Oct-17 4:02:49.467474 PM</v>
      </c>
      <c r="N148" t="s">
        <v>3</v>
      </c>
    </row>
    <row r="149" spans="2:14" x14ac:dyDescent="0.25">
      <c r="B149">
        <v>6602</v>
      </c>
      <c r="C149">
        <v>1</v>
      </c>
      <c r="D149">
        <v>12</v>
      </c>
      <c r="E149">
        <v>38</v>
      </c>
      <c r="F149" t="s">
        <v>0</v>
      </c>
      <c r="G149" t="s">
        <v>1</v>
      </c>
      <c r="I149" t="s">
        <v>2</v>
      </c>
      <c r="J149">
        <v>14</v>
      </c>
      <c r="K149">
        <v>48</v>
      </c>
      <c r="L149" t="str">
        <f>" 00:00:00.000503"</f>
        <v xml:space="preserve"> 00:00:00.000503</v>
      </c>
      <c r="M149" t="str">
        <f>"03-Oct-17 4:02:49.467977 PM"</f>
        <v>03-Oct-17 4:02:49.467977 PM</v>
      </c>
      <c r="N149" t="s">
        <v>20</v>
      </c>
    </row>
    <row r="150" spans="2:14" x14ac:dyDescent="0.25">
      <c r="B150">
        <v>6603</v>
      </c>
      <c r="C150">
        <v>1</v>
      </c>
      <c r="D150">
        <v>12</v>
      </c>
      <c r="E150">
        <v>38</v>
      </c>
      <c r="F150" t="s">
        <v>0</v>
      </c>
      <c r="G150" t="s">
        <v>1</v>
      </c>
      <c r="I150" t="s">
        <v>2</v>
      </c>
      <c r="J150">
        <v>8</v>
      </c>
      <c r="K150">
        <v>42</v>
      </c>
      <c r="L150" t="str">
        <f>" 00:00:00.000325"</f>
        <v xml:space="preserve"> 00:00:00.000325</v>
      </c>
      <c r="M150" t="str">
        <f>"03-Oct-17 4:02:49.468302 PM"</f>
        <v>03-Oct-17 4:02:49.468302 PM</v>
      </c>
      <c r="N150" t="s">
        <v>3</v>
      </c>
    </row>
    <row r="151" spans="2:14" x14ac:dyDescent="0.25">
      <c r="B151">
        <v>6604</v>
      </c>
      <c r="C151">
        <v>1</v>
      </c>
      <c r="D151">
        <v>39</v>
      </c>
      <c r="E151">
        <v>39</v>
      </c>
      <c r="F151" t="s">
        <v>0</v>
      </c>
      <c r="G151" t="s">
        <v>1</v>
      </c>
      <c r="I151" t="s">
        <v>2</v>
      </c>
      <c r="J151">
        <v>36</v>
      </c>
      <c r="K151">
        <v>70</v>
      </c>
      <c r="L151" t="str">
        <f>" 00:00:00.000271"</f>
        <v xml:space="preserve"> 00:00:00.000271</v>
      </c>
      <c r="M151" t="str">
        <f>"03-Oct-17 4:02:49.468573 PM"</f>
        <v>03-Oct-17 4:02:49.468573 PM</v>
      </c>
      <c r="N151" t="s">
        <v>5</v>
      </c>
    </row>
    <row r="152" spans="2:14" x14ac:dyDescent="0.25">
      <c r="B152">
        <v>6605</v>
      </c>
      <c r="C152">
        <v>1</v>
      </c>
      <c r="D152">
        <v>0</v>
      </c>
      <c r="E152">
        <v>37</v>
      </c>
      <c r="F152" t="s">
        <v>0</v>
      </c>
      <c r="G152" t="s">
        <v>1</v>
      </c>
      <c r="I152" t="s">
        <v>2</v>
      </c>
      <c r="J152">
        <v>36</v>
      </c>
      <c r="K152">
        <v>70</v>
      </c>
      <c r="L152" t="str">
        <f>" 00:00:01.236432"</f>
        <v xml:space="preserve"> 00:00:01.236432</v>
      </c>
      <c r="M152" t="str">
        <f>"03-Oct-17 4:02:50.705005 PM"</f>
        <v>03-Oct-17 4:02:50.705005 PM</v>
      </c>
      <c r="N152" t="s">
        <v>24</v>
      </c>
    </row>
    <row r="153" spans="2:14" x14ac:dyDescent="0.25">
      <c r="B153">
        <v>6606</v>
      </c>
      <c r="C153">
        <v>1</v>
      </c>
      <c r="D153">
        <v>12</v>
      </c>
      <c r="E153">
        <v>38</v>
      </c>
      <c r="F153" t="s">
        <v>0</v>
      </c>
      <c r="G153" t="s">
        <v>1</v>
      </c>
      <c r="I153" t="s">
        <v>2</v>
      </c>
      <c r="J153">
        <v>36</v>
      </c>
      <c r="K153">
        <v>70</v>
      </c>
      <c r="L153" t="str">
        <f>" 00:00:00.000697"</f>
        <v xml:space="preserve"> 00:00:00.000697</v>
      </c>
      <c r="M153" t="str">
        <f>"03-Oct-17 4:02:50.705702 PM"</f>
        <v>03-Oct-17 4:02:50.705702 PM</v>
      </c>
      <c r="N153" t="s">
        <v>3</v>
      </c>
    </row>
    <row r="154" spans="2:14" x14ac:dyDescent="0.25">
      <c r="B154">
        <v>6607</v>
      </c>
      <c r="C154">
        <v>1</v>
      </c>
      <c r="D154">
        <v>12</v>
      </c>
      <c r="E154">
        <v>38</v>
      </c>
      <c r="F154" t="s">
        <v>0</v>
      </c>
      <c r="G154" t="s">
        <v>1</v>
      </c>
      <c r="I154" t="s">
        <v>2</v>
      </c>
      <c r="J154">
        <v>14</v>
      </c>
      <c r="K154">
        <v>48</v>
      </c>
      <c r="L154" t="str">
        <f>" 00:00:00.000503"</f>
        <v xml:space="preserve"> 00:00:00.000503</v>
      </c>
      <c r="M154" t="str">
        <f>"03-Oct-17 4:02:50.706204 PM"</f>
        <v>03-Oct-17 4:02:50.706204 PM</v>
      </c>
      <c r="N154" t="s">
        <v>20</v>
      </c>
    </row>
    <row r="155" spans="2:14" x14ac:dyDescent="0.25">
      <c r="B155">
        <v>6608</v>
      </c>
      <c r="C155">
        <v>1</v>
      </c>
      <c r="D155">
        <v>12</v>
      </c>
      <c r="E155">
        <v>38</v>
      </c>
      <c r="F155" t="s">
        <v>0</v>
      </c>
      <c r="G155" t="s">
        <v>1</v>
      </c>
      <c r="I155" t="s">
        <v>2</v>
      </c>
      <c r="J155">
        <v>8</v>
      </c>
      <c r="K155">
        <v>42</v>
      </c>
      <c r="L155" t="str">
        <f>" 00:00:00.000326"</f>
        <v xml:space="preserve"> 00:00:00.000326</v>
      </c>
      <c r="M155" t="str">
        <f>"03-Oct-17 4:02:50.706530 PM"</f>
        <v>03-Oct-17 4:02:50.706530 PM</v>
      </c>
      <c r="N155" t="s">
        <v>3</v>
      </c>
    </row>
    <row r="156" spans="2:14" x14ac:dyDescent="0.25">
      <c r="B156">
        <v>6609</v>
      </c>
      <c r="C156">
        <v>1</v>
      </c>
      <c r="D156">
        <v>39</v>
      </c>
      <c r="E156">
        <v>39</v>
      </c>
      <c r="F156" t="s">
        <v>0</v>
      </c>
      <c r="G156" t="s">
        <v>1</v>
      </c>
      <c r="I156" t="s">
        <v>2</v>
      </c>
      <c r="J156">
        <v>36</v>
      </c>
      <c r="K156">
        <v>70</v>
      </c>
      <c r="L156" t="str">
        <f>" 00:00:00.000271"</f>
        <v xml:space="preserve"> 00:00:00.000271</v>
      </c>
      <c r="M156" t="str">
        <f>"03-Oct-17 4:02:50.706801 PM"</f>
        <v>03-Oct-17 4:02:50.706801 PM</v>
      </c>
      <c r="N156" t="s">
        <v>5</v>
      </c>
    </row>
    <row r="157" spans="2:14" x14ac:dyDescent="0.25">
      <c r="B157">
        <v>6610</v>
      </c>
      <c r="C157">
        <v>1</v>
      </c>
      <c r="D157">
        <v>0</v>
      </c>
      <c r="E157">
        <v>37</v>
      </c>
      <c r="F157" t="s">
        <v>0</v>
      </c>
      <c r="G157" t="s">
        <v>1</v>
      </c>
      <c r="I157" t="s">
        <v>2</v>
      </c>
      <c r="J157">
        <v>36</v>
      </c>
      <c r="K157">
        <v>70</v>
      </c>
      <c r="L157" t="str">
        <f>" 00:00:02.499732"</f>
        <v xml:space="preserve"> 00:00:02.499732</v>
      </c>
      <c r="M157" t="str">
        <f>"03-Oct-17 4:02:53.206533 PM"</f>
        <v>03-Oct-17 4:02:53.206533 PM</v>
      </c>
      <c r="N157" t="s">
        <v>24</v>
      </c>
    </row>
    <row r="158" spans="2:14" x14ac:dyDescent="0.25">
      <c r="B158">
        <v>6611</v>
      </c>
      <c r="C158">
        <v>1</v>
      </c>
      <c r="D158">
        <v>12</v>
      </c>
      <c r="E158">
        <v>38</v>
      </c>
      <c r="F158" t="s">
        <v>0</v>
      </c>
      <c r="G158" t="s">
        <v>1</v>
      </c>
      <c r="I158" t="s">
        <v>2</v>
      </c>
      <c r="J158">
        <v>36</v>
      </c>
      <c r="K158">
        <v>70</v>
      </c>
      <c r="L158" t="str">
        <f>" 00:00:00.000697"</f>
        <v xml:space="preserve"> 00:00:00.000697</v>
      </c>
      <c r="M158" t="str">
        <f>"03-Oct-17 4:02:53.207230 PM"</f>
        <v>03-Oct-17 4:02:53.207230 PM</v>
      </c>
      <c r="N158" t="s">
        <v>7</v>
      </c>
    </row>
    <row r="159" spans="2:14" x14ac:dyDescent="0.25">
      <c r="B159">
        <v>6612</v>
      </c>
      <c r="C159">
        <v>1</v>
      </c>
      <c r="D159">
        <v>12</v>
      </c>
      <c r="E159">
        <v>38</v>
      </c>
      <c r="F159" t="s">
        <v>0</v>
      </c>
      <c r="G159" t="s">
        <v>1</v>
      </c>
      <c r="I159" t="s">
        <v>2</v>
      </c>
      <c r="J159">
        <v>14</v>
      </c>
      <c r="K159">
        <v>48</v>
      </c>
      <c r="L159" t="str">
        <f>" 00:00:00.000503"</f>
        <v xml:space="preserve"> 00:00:00.000503</v>
      </c>
      <c r="M159" t="str">
        <f>"03-Oct-17 4:02:53.207733 PM"</f>
        <v>03-Oct-17 4:02:53.207733 PM</v>
      </c>
      <c r="N159" t="s">
        <v>20</v>
      </c>
    </row>
    <row r="160" spans="2:14" x14ac:dyDescent="0.25">
      <c r="B160">
        <v>6613</v>
      </c>
      <c r="C160">
        <v>1</v>
      </c>
      <c r="D160">
        <v>12</v>
      </c>
      <c r="E160">
        <v>38</v>
      </c>
      <c r="F160" t="s">
        <v>0</v>
      </c>
      <c r="G160" t="s">
        <v>1</v>
      </c>
      <c r="I160" t="s">
        <v>2</v>
      </c>
      <c r="J160">
        <v>8</v>
      </c>
      <c r="K160">
        <v>42</v>
      </c>
      <c r="L160" t="str">
        <f>" 00:00:00.000326"</f>
        <v xml:space="preserve"> 00:00:00.000326</v>
      </c>
      <c r="M160" t="str">
        <f>"03-Oct-17 4:02:53.208059 PM"</f>
        <v>03-Oct-17 4:02:53.208059 PM</v>
      </c>
      <c r="N160" t="s">
        <v>3</v>
      </c>
    </row>
    <row r="161" spans="2:14" x14ac:dyDescent="0.25">
      <c r="B161">
        <v>6614</v>
      </c>
      <c r="C161">
        <v>1</v>
      </c>
      <c r="D161">
        <v>39</v>
      </c>
      <c r="E161">
        <v>39</v>
      </c>
      <c r="F161" t="s">
        <v>0</v>
      </c>
      <c r="G161" t="s">
        <v>1</v>
      </c>
      <c r="I161" t="s">
        <v>2</v>
      </c>
      <c r="J161">
        <v>36</v>
      </c>
      <c r="K161">
        <v>70</v>
      </c>
      <c r="L161" t="str">
        <f>" 00:00:00.000271"</f>
        <v xml:space="preserve"> 00:00:00.000271</v>
      </c>
      <c r="M161" t="str">
        <f>"03-Oct-17 4:02:53.208330 PM"</f>
        <v>03-Oct-17 4:02:53.208330 PM</v>
      </c>
      <c r="N161" t="s">
        <v>5</v>
      </c>
    </row>
    <row r="162" spans="2:14" x14ac:dyDescent="0.25">
      <c r="B162">
        <v>6615</v>
      </c>
      <c r="C162">
        <v>1</v>
      </c>
      <c r="D162">
        <v>12</v>
      </c>
      <c r="E162">
        <v>38</v>
      </c>
      <c r="F162" t="s">
        <v>0</v>
      </c>
      <c r="G162" t="s">
        <v>1</v>
      </c>
      <c r="I162" t="s">
        <v>2</v>
      </c>
      <c r="J162">
        <v>36</v>
      </c>
      <c r="K162">
        <v>70</v>
      </c>
      <c r="L162" t="str">
        <f>" 00:00:01.261164"</f>
        <v xml:space="preserve"> 00:00:01.261164</v>
      </c>
      <c r="M162" t="str">
        <f>"03-Oct-17 4:02:54.469494 PM"</f>
        <v>03-Oct-17 4:02:54.469494 PM</v>
      </c>
      <c r="N162" t="s">
        <v>3</v>
      </c>
    </row>
    <row r="163" spans="2:14" x14ac:dyDescent="0.25">
      <c r="B163">
        <v>6616</v>
      </c>
      <c r="C163">
        <v>1</v>
      </c>
      <c r="D163">
        <v>39</v>
      </c>
      <c r="E163">
        <v>39</v>
      </c>
      <c r="F163" t="s">
        <v>0</v>
      </c>
      <c r="G163" t="s">
        <v>1</v>
      </c>
      <c r="I163" t="s">
        <v>2</v>
      </c>
      <c r="J163">
        <v>36</v>
      </c>
      <c r="K163">
        <v>70</v>
      </c>
      <c r="L163" t="str">
        <f>" 00:00:00.000697"</f>
        <v xml:space="preserve"> 00:00:00.000697</v>
      </c>
      <c r="M163" t="str">
        <f>"03-Oct-17 4:02:54.470191 PM"</f>
        <v>03-Oct-17 4:02:54.470191 PM</v>
      </c>
      <c r="N163" t="s">
        <v>5</v>
      </c>
    </row>
    <row r="164" spans="2:14" x14ac:dyDescent="0.25">
      <c r="B164">
        <v>6617</v>
      </c>
      <c r="C164">
        <v>1</v>
      </c>
      <c r="D164">
        <v>0</v>
      </c>
      <c r="E164">
        <v>37</v>
      </c>
      <c r="F164" t="s">
        <v>0</v>
      </c>
      <c r="G164" t="s">
        <v>1</v>
      </c>
      <c r="I164" t="s">
        <v>2</v>
      </c>
      <c r="J164">
        <v>36</v>
      </c>
      <c r="K164">
        <v>70</v>
      </c>
      <c r="L164" t="str">
        <f>" 00:00:01.243993"</f>
        <v xml:space="preserve"> 00:00:01.243993</v>
      </c>
      <c r="M164" t="str">
        <f>"03-Oct-17 4:02:55.714184 PM"</f>
        <v>03-Oct-17 4:02:55.714184 PM</v>
      </c>
      <c r="N164" t="s">
        <v>24</v>
      </c>
    </row>
    <row r="165" spans="2:14" x14ac:dyDescent="0.25">
      <c r="B165">
        <v>6618</v>
      </c>
      <c r="C165">
        <v>1</v>
      </c>
      <c r="D165">
        <v>0</v>
      </c>
      <c r="E165">
        <v>37</v>
      </c>
      <c r="F165" t="s">
        <v>0</v>
      </c>
      <c r="G165" t="s">
        <v>1</v>
      </c>
      <c r="I165" t="s">
        <v>2</v>
      </c>
      <c r="J165">
        <v>14</v>
      </c>
      <c r="K165">
        <v>48</v>
      </c>
      <c r="L165" t="str">
        <f>" 00:00:00.000503"</f>
        <v xml:space="preserve"> 00:00:00.000503</v>
      </c>
      <c r="M165" t="str">
        <f>"03-Oct-17 4:02:55.714687 PM"</f>
        <v>03-Oct-17 4:02:55.714687 PM</v>
      </c>
      <c r="N165" t="s">
        <v>16</v>
      </c>
    </row>
    <row r="166" spans="2:14" x14ac:dyDescent="0.25">
      <c r="B166">
        <v>6619</v>
      </c>
      <c r="C166">
        <v>1</v>
      </c>
      <c r="D166">
        <v>0</v>
      </c>
      <c r="E166">
        <v>37</v>
      </c>
      <c r="F166" t="s">
        <v>0</v>
      </c>
      <c r="G166" t="s">
        <v>1</v>
      </c>
      <c r="I166" t="s">
        <v>2</v>
      </c>
      <c r="J166">
        <v>8</v>
      </c>
      <c r="K166">
        <v>42</v>
      </c>
      <c r="L166" t="str">
        <f>" 00:00:00.000325"</f>
        <v xml:space="preserve"> 00:00:00.000325</v>
      </c>
      <c r="M166" t="str">
        <f>"03-Oct-17 4:02:55.715012 PM"</f>
        <v>03-Oct-17 4:02:55.715012 PM</v>
      </c>
      <c r="N166" t="s">
        <v>23</v>
      </c>
    </row>
    <row r="167" spans="2:14" x14ac:dyDescent="0.25">
      <c r="B167">
        <v>6620</v>
      </c>
      <c r="C167">
        <v>1</v>
      </c>
      <c r="D167">
        <v>12</v>
      </c>
      <c r="E167">
        <v>38</v>
      </c>
      <c r="F167" t="s">
        <v>0</v>
      </c>
      <c r="G167" t="s">
        <v>1</v>
      </c>
      <c r="I167" t="s">
        <v>2</v>
      </c>
      <c r="J167">
        <v>36</v>
      </c>
      <c r="K167">
        <v>70</v>
      </c>
      <c r="L167" t="str">
        <f>" 00:00:00.000271"</f>
        <v xml:space="preserve"> 00:00:00.000271</v>
      </c>
      <c r="M167" t="str">
        <f>"03-Oct-17 4:02:55.715283 PM"</f>
        <v>03-Oct-17 4:02:55.715283 PM</v>
      </c>
      <c r="N167" t="s">
        <v>3</v>
      </c>
    </row>
    <row r="168" spans="2:14" x14ac:dyDescent="0.25">
      <c r="B168">
        <v>6621</v>
      </c>
      <c r="C168">
        <v>1</v>
      </c>
      <c r="D168">
        <v>39</v>
      </c>
      <c r="E168">
        <v>39</v>
      </c>
      <c r="F168" t="s">
        <v>0</v>
      </c>
      <c r="G168" t="s">
        <v>1</v>
      </c>
      <c r="I168" t="s">
        <v>2</v>
      </c>
      <c r="J168">
        <v>36</v>
      </c>
      <c r="K168">
        <v>70</v>
      </c>
      <c r="L168" t="str">
        <f>" 00:00:00.000697"</f>
        <v xml:space="preserve"> 00:00:00.000697</v>
      </c>
      <c r="M168" t="str">
        <f>"03-Oct-17 4:02:55.715980 PM"</f>
        <v>03-Oct-17 4:02:55.715980 PM</v>
      </c>
      <c r="N168" t="s">
        <v>5</v>
      </c>
    </row>
    <row r="169" spans="2:14" x14ac:dyDescent="0.25">
      <c r="B169">
        <v>6622</v>
      </c>
      <c r="C169">
        <v>1</v>
      </c>
      <c r="D169">
        <v>0</v>
      </c>
      <c r="E169">
        <v>37</v>
      </c>
      <c r="F169" t="s">
        <v>0</v>
      </c>
      <c r="G169" t="s">
        <v>1</v>
      </c>
      <c r="I169" t="s">
        <v>2</v>
      </c>
      <c r="J169">
        <v>36</v>
      </c>
      <c r="K169">
        <v>70</v>
      </c>
      <c r="L169" t="str">
        <f>" 00:00:01.230971"</f>
        <v xml:space="preserve"> 00:00:01.230971</v>
      </c>
      <c r="M169" t="str">
        <f>"03-Oct-17 4:02:56.946950 PM"</f>
        <v>03-Oct-17 4:02:56.946950 PM</v>
      </c>
      <c r="N169" t="s">
        <v>24</v>
      </c>
    </row>
    <row r="170" spans="2:14" x14ac:dyDescent="0.25">
      <c r="B170">
        <v>6623</v>
      </c>
      <c r="C170">
        <v>1</v>
      </c>
      <c r="D170">
        <v>0</v>
      </c>
      <c r="E170">
        <v>37</v>
      </c>
      <c r="F170" t="s">
        <v>0</v>
      </c>
      <c r="G170" t="s">
        <v>1</v>
      </c>
      <c r="I170" t="s">
        <v>2</v>
      </c>
      <c r="J170">
        <v>14</v>
      </c>
      <c r="K170">
        <v>48</v>
      </c>
      <c r="L170" t="str">
        <f>" 00:00:00.000503"</f>
        <v xml:space="preserve"> 00:00:00.000503</v>
      </c>
      <c r="M170" t="str">
        <f>"03-Oct-17 4:02:56.947453 PM"</f>
        <v>03-Oct-17 4:02:56.947453 PM</v>
      </c>
      <c r="N170" t="s">
        <v>16</v>
      </c>
    </row>
    <row r="171" spans="2:14" x14ac:dyDescent="0.25">
      <c r="B171">
        <v>6624</v>
      </c>
      <c r="C171">
        <v>1</v>
      </c>
      <c r="D171">
        <v>0</v>
      </c>
      <c r="E171">
        <v>37</v>
      </c>
      <c r="F171" t="s">
        <v>0</v>
      </c>
      <c r="G171" t="s">
        <v>1</v>
      </c>
      <c r="I171" t="s">
        <v>2</v>
      </c>
      <c r="J171">
        <v>8</v>
      </c>
      <c r="K171">
        <v>42</v>
      </c>
      <c r="L171" t="str">
        <f>" 00:00:00.000326"</f>
        <v xml:space="preserve"> 00:00:00.000326</v>
      </c>
      <c r="M171" t="str">
        <f>"03-Oct-17 4:02:56.947779 PM"</f>
        <v>03-Oct-17 4:02:56.947779 PM</v>
      </c>
      <c r="N171" t="s">
        <v>24</v>
      </c>
    </row>
    <row r="172" spans="2:14" x14ac:dyDescent="0.25">
      <c r="B172">
        <v>6625</v>
      </c>
      <c r="C172">
        <v>1</v>
      </c>
      <c r="D172">
        <v>39</v>
      </c>
      <c r="E172">
        <v>39</v>
      </c>
      <c r="F172" t="s">
        <v>0</v>
      </c>
      <c r="G172" t="s">
        <v>1</v>
      </c>
      <c r="I172" t="s">
        <v>2</v>
      </c>
      <c r="J172">
        <v>36</v>
      </c>
      <c r="K172">
        <v>70</v>
      </c>
      <c r="L172" t="str">
        <f>" 00:00:00.000968"</f>
        <v xml:space="preserve"> 00:00:00.000968</v>
      </c>
      <c r="M172" t="str">
        <f>"03-Oct-17 4:02:56.948746 PM"</f>
        <v>03-Oct-17 4:02:56.948746 PM</v>
      </c>
      <c r="N172" t="s">
        <v>5</v>
      </c>
    </row>
    <row r="173" spans="2:14" x14ac:dyDescent="0.25">
      <c r="B173">
        <v>6626</v>
      </c>
      <c r="C173">
        <v>1</v>
      </c>
      <c r="D173">
        <v>0</v>
      </c>
      <c r="E173">
        <v>37</v>
      </c>
      <c r="F173" t="s">
        <v>0</v>
      </c>
      <c r="G173" t="s">
        <v>1</v>
      </c>
      <c r="I173" t="s">
        <v>2</v>
      </c>
      <c r="J173">
        <v>36</v>
      </c>
      <c r="K173">
        <v>70</v>
      </c>
      <c r="L173" t="str">
        <f>" 00:00:01.245941"</f>
        <v xml:space="preserve"> 00:00:01.245941</v>
      </c>
      <c r="M173" t="str">
        <f>"03-Oct-17 4:02:58.194687 PM"</f>
        <v>03-Oct-17 4:02:58.194687 PM</v>
      </c>
      <c r="N173" t="s">
        <v>23</v>
      </c>
    </row>
    <row r="174" spans="2:14" x14ac:dyDescent="0.25">
      <c r="B174">
        <v>6627</v>
      </c>
      <c r="C174">
        <v>1</v>
      </c>
      <c r="D174">
        <v>12</v>
      </c>
      <c r="E174">
        <v>38</v>
      </c>
      <c r="F174" t="s">
        <v>0</v>
      </c>
      <c r="G174" t="s">
        <v>1</v>
      </c>
      <c r="I174" t="s">
        <v>2</v>
      </c>
      <c r="J174">
        <v>36</v>
      </c>
      <c r="K174">
        <v>70</v>
      </c>
      <c r="L174" t="str">
        <f>" 00:00:00.000697"</f>
        <v xml:space="preserve"> 00:00:00.000697</v>
      </c>
      <c r="M174" t="str">
        <f>"03-Oct-17 4:02:58.195384 PM"</f>
        <v>03-Oct-17 4:02:58.195384 PM</v>
      </c>
      <c r="N174" t="s">
        <v>5</v>
      </c>
    </row>
    <row r="175" spans="2:14" x14ac:dyDescent="0.25">
      <c r="B175">
        <v>6628</v>
      </c>
      <c r="C175">
        <v>1</v>
      </c>
      <c r="D175">
        <v>39</v>
      </c>
      <c r="E175">
        <v>39</v>
      </c>
      <c r="F175" t="s">
        <v>0</v>
      </c>
      <c r="G175" t="s">
        <v>1</v>
      </c>
      <c r="I175" t="s">
        <v>2</v>
      </c>
      <c r="J175">
        <v>36</v>
      </c>
      <c r="K175">
        <v>70</v>
      </c>
      <c r="L175" t="str">
        <f>" 00:00:00.000697"</f>
        <v xml:space="preserve"> 00:00:00.000697</v>
      </c>
      <c r="M175" t="str">
        <f>"03-Oct-17 4:02:58.196081 PM"</f>
        <v>03-Oct-17 4:02:58.196081 PM</v>
      </c>
      <c r="N175" t="s">
        <v>5</v>
      </c>
    </row>
    <row r="176" spans="2:14" x14ac:dyDescent="0.25">
      <c r="B176">
        <v>6629</v>
      </c>
      <c r="C176">
        <v>1</v>
      </c>
      <c r="D176">
        <v>39</v>
      </c>
      <c r="E176">
        <v>39</v>
      </c>
      <c r="F176" t="s">
        <v>0</v>
      </c>
      <c r="G176" t="s">
        <v>1</v>
      </c>
      <c r="I176" t="s">
        <v>2</v>
      </c>
      <c r="J176">
        <v>36</v>
      </c>
      <c r="K176">
        <v>70</v>
      </c>
      <c r="L176" t="str">
        <f>" 00:00:01.251950"</f>
        <v xml:space="preserve"> 00:00:01.251950</v>
      </c>
      <c r="M176" t="str">
        <f>"03-Oct-17 4:02:59.448031 PM"</f>
        <v>03-Oct-17 4:02:59.448031 PM</v>
      </c>
      <c r="N176" t="s">
        <v>5</v>
      </c>
    </row>
    <row r="177" spans="2:14" x14ac:dyDescent="0.25">
      <c r="B177">
        <v>6630</v>
      </c>
      <c r="C177">
        <v>1</v>
      </c>
      <c r="D177">
        <v>0</v>
      </c>
      <c r="E177">
        <v>37</v>
      </c>
      <c r="F177" t="s">
        <v>0</v>
      </c>
      <c r="G177" t="s">
        <v>1</v>
      </c>
      <c r="I177" t="s">
        <v>2</v>
      </c>
      <c r="J177">
        <v>36</v>
      </c>
      <c r="K177">
        <v>70</v>
      </c>
      <c r="L177" t="str">
        <f>" 00:00:01.270632"</f>
        <v xml:space="preserve"> 00:00:01.270632</v>
      </c>
      <c r="M177" t="str">
        <f>"03-Oct-17 4:03:00.718663 PM"</f>
        <v>03-Oct-17 4:03:00.718663 PM</v>
      </c>
      <c r="N177" t="s">
        <v>24</v>
      </c>
    </row>
    <row r="178" spans="2:14" x14ac:dyDescent="0.25">
      <c r="B178">
        <v>6631</v>
      </c>
      <c r="C178">
        <v>1</v>
      </c>
      <c r="D178">
        <v>0</v>
      </c>
      <c r="E178">
        <v>37</v>
      </c>
      <c r="F178" t="s">
        <v>0</v>
      </c>
      <c r="G178" t="s">
        <v>1</v>
      </c>
      <c r="I178" t="s">
        <v>2</v>
      </c>
      <c r="J178">
        <v>14</v>
      </c>
      <c r="K178">
        <v>48</v>
      </c>
      <c r="L178" t="str">
        <f>" 00:00:00.000503"</f>
        <v xml:space="preserve"> 00:00:00.000503</v>
      </c>
      <c r="M178" t="str">
        <f>"03-Oct-17 4:03:00.719166 PM"</f>
        <v>03-Oct-17 4:03:00.719166 PM</v>
      </c>
      <c r="N178" t="s">
        <v>7</v>
      </c>
    </row>
    <row r="179" spans="2:14" x14ac:dyDescent="0.25">
      <c r="B179">
        <v>6632</v>
      </c>
      <c r="C179">
        <v>1</v>
      </c>
      <c r="D179">
        <v>0</v>
      </c>
      <c r="E179">
        <v>37</v>
      </c>
      <c r="F179" t="s">
        <v>0</v>
      </c>
      <c r="G179" t="s">
        <v>1</v>
      </c>
      <c r="I179" t="s">
        <v>2</v>
      </c>
      <c r="J179">
        <v>8</v>
      </c>
      <c r="K179">
        <v>42</v>
      </c>
      <c r="L179" t="str">
        <f>" 00:00:00.000326"</f>
        <v xml:space="preserve"> 00:00:00.000326</v>
      </c>
      <c r="M179" t="str">
        <f>"03-Oct-17 4:03:00.719492 PM"</f>
        <v>03-Oct-17 4:03:00.719492 PM</v>
      </c>
      <c r="N179" t="s">
        <v>24</v>
      </c>
    </row>
    <row r="180" spans="2:14" x14ac:dyDescent="0.25">
      <c r="B180">
        <v>6633</v>
      </c>
      <c r="C180">
        <v>1</v>
      </c>
      <c r="D180">
        <v>12</v>
      </c>
      <c r="E180">
        <v>38</v>
      </c>
      <c r="F180" t="s">
        <v>0</v>
      </c>
      <c r="G180" t="s">
        <v>1</v>
      </c>
      <c r="I180" t="s">
        <v>2</v>
      </c>
      <c r="J180">
        <v>36</v>
      </c>
      <c r="K180">
        <v>70</v>
      </c>
      <c r="L180" t="str">
        <f>" 00:00:00.000271"</f>
        <v xml:space="preserve"> 00:00:00.000271</v>
      </c>
      <c r="M180" t="str">
        <f>"03-Oct-17 4:03:00.719763 PM"</f>
        <v>03-Oct-17 4:03:00.719763 PM</v>
      </c>
      <c r="N180" t="s">
        <v>7</v>
      </c>
    </row>
    <row r="181" spans="2:14" x14ac:dyDescent="0.25">
      <c r="B181">
        <v>6634</v>
      </c>
      <c r="C181">
        <v>1</v>
      </c>
      <c r="D181">
        <v>12</v>
      </c>
      <c r="E181">
        <v>38</v>
      </c>
      <c r="F181" t="s">
        <v>0</v>
      </c>
      <c r="G181" t="s">
        <v>1</v>
      </c>
      <c r="I181" t="s">
        <v>2</v>
      </c>
      <c r="J181">
        <v>14</v>
      </c>
      <c r="K181">
        <v>48</v>
      </c>
      <c r="L181" t="str">
        <f>" 00:00:00.000503"</f>
        <v xml:space="preserve"> 00:00:00.000503</v>
      </c>
      <c r="M181" t="str">
        <f>"03-Oct-17 4:03:00.720265 PM"</f>
        <v>03-Oct-17 4:03:00.720265 PM</v>
      </c>
      <c r="N181" t="s">
        <v>25</v>
      </c>
    </row>
    <row r="182" spans="2:14" x14ac:dyDescent="0.25">
      <c r="B182">
        <v>6635</v>
      </c>
      <c r="C182">
        <v>1</v>
      </c>
      <c r="D182">
        <v>12</v>
      </c>
      <c r="E182">
        <v>38</v>
      </c>
      <c r="F182" t="s">
        <v>0</v>
      </c>
      <c r="G182" t="s">
        <v>1</v>
      </c>
      <c r="I182" t="s">
        <v>2</v>
      </c>
      <c r="J182">
        <v>8</v>
      </c>
      <c r="K182">
        <v>42</v>
      </c>
      <c r="L182" t="str">
        <f>" 00:00:00.000326"</f>
        <v xml:space="preserve"> 00:00:00.000326</v>
      </c>
      <c r="M182" t="str">
        <f>"03-Oct-17 4:03:00.720591 PM"</f>
        <v>03-Oct-17 4:03:00.720591 PM</v>
      </c>
      <c r="N182" t="s">
        <v>3</v>
      </c>
    </row>
    <row r="183" spans="2:14" x14ac:dyDescent="0.25">
      <c r="B183">
        <v>6636</v>
      </c>
      <c r="C183">
        <v>1</v>
      </c>
      <c r="D183">
        <v>39</v>
      </c>
      <c r="E183">
        <v>39</v>
      </c>
      <c r="F183" t="s">
        <v>0</v>
      </c>
      <c r="G183" t="s">
        <v>1</v>
      </c>
      <c r="I183" t="s">
        <v>2</v>
      </c>
      <c r="J183">
        <v>36</v>
      </c>
      <c r="K183">
        <v>70</v>
      </c>
      <c r="L183" t="str">
        <f>" 00:00:00.000271"</f>
        <v xml:space="preserve"> 00:00:00.000271</v>
      </c>
      <c r="M183" t="str">
        <f>"03-Oct-17 4:03:00.720862 PM"</f>
        <v>03-Oct-17 4:03:00.720862 PM</v>
      </c>
      <c r="N183" t="s">
        <v>5</v>
      </c>
    </row>
    <row r="184" spans="2:14" x14ac:dyDescent="0.25">
      <c r="B184">
        <v>6637</v>
      </c>
      <c r="C184">
        <v>1</v>
      </c>
      <c r="D184">
        <v>0</v>
      </c>
      <c r="E184">
        <v>37</v>
      </c>
      <c r="F184" t="s">
        <v>0</v>
      </c>
      <c r="G184" t="s">
        <v>1</v>
      </c>
      <c r="I184" t="s">
        <v>2</v>
      </c>
      <c r="J184">
        <v>36</v>
      </c>
      <c r="K184">
        <v>70</v>
      </c>
      <c r="L184" t="str">
        <f>" 00:00:02.457589"</f>
        <v xml:space="preserve"> 00:00:02.457589</v>
      </c>
      <c r="M184" t="str">
        <f>"03-Oct-17 4:03:03.178450 PM"</f>
        <v>03-Oct-17 4:03:03.178450 PM</v>
      </c>
      <c r="N184" t="s">
        <v>24</v>
      </c>
    </row>
    <row r="185" spans="2:14" x14ac:dyDescent="0.25">
      <c r="B185">
        <v>6638</v>
      </c>
      <c r="C185">
        <v>1</v>
      </c>
      <c r="D185">
        <v>0</v>
      </c>
      <c r="E185">
        <v>37</v>
      </c>
      <c r="F185" t="s">
        <v>0</v>
      </c>
      <c r="G185" t="s">
        <v>1</v>
      </c>
      <c r="I185" t="s">
        <v>2</v>
      </c>
      <c r="J185">
        <v>14</v>
      </c>
      <c r="K185">
        <v>48</v>
      </c>
      <c r="L185" t="str">
        <f>" 00:00:00.000503"</f>
        <v xml:space="preserve"> 00:00:00.000503</v>
      </c>
      <c r="M185" t="str">
        <f>"03-Oct-17 4:03:03.178953 PM"</f>
        <v>03-Oct-17 4:03:03.178953 PM</v>
      </c>
      <c r="N185" t="s">
        <v>16</v>
      </c>
    </row>
    <row r="186" spans="2:14" x14ac:dyDescent="0.25">
      <c r="B186">
        <v>6639</v>
      </c>
      <c r="C186">
        <v>1</v>
      </c>
      <c r="D186">
        <v>0</v>
      </c>
      <c r="E186">
        <v>37</v>
      </c>
      <c r="F186" t="s">
        <v>0</v>
      </c>
      <c r="G186" t="s">
        <v>1</v>
      </c>
      <c r="I186" t="s">
        <v>2</v>
      </c>
      <c r="J186">
        <v>8</v>
      </c>
      <c r="K186">
        <v>42</v>
      </c>
      <c r="L186" t="str">
        <f>" 00:00:00.000326"</f>
        <v xml:space="preserve"> 00:00:00.000326</v>
      </c>
      <c r="M186" t="str">
        <f>"03-Oct-17 4:03:03.179279 PM"</f>
        <v>03-Oct-17 4:03:03.179279 PM</v>
      </c>
      <c r="N186" t="s">
        <v>24</v>
      </c>
    </row>
    <row r="187" spans="2:14" x14ac:dyDescent="0.25">
      <c r="B187">
        <v>6640</v>
      </c>
      <c r="C187">
        <v>1</v>
      </c>
      <c r="D187">
        <v>12</v>
      </c>
      <c r="E187">
        <v>38</v>
      </c>
      <c r="F187" t="s">
        <v>0</v>
      </c>
      <c r="G187" t="s">
        <v>1</v>
      </c>
      <c r="I187" t="s">
        <v>2</v>
      </c>
      <c r="J187">
        <v>36</v>
      </c>
      <c r="K187">
        <v>70</v>
      </c>
      <c r="L187" t="str">
        <f>" 00:00:00.000271"</f>
        <v xml:space="preserve"> 00:00:00.000271</v>
      </c>
      <c r="M187" t="str">
        <f>"03-Oct-17 4:03:03.179550 PM"</f>
        <v>03-Oct-17 4:03:03.179550 PM</v>
      </c>
      <c r="N187" t="s">
        <v>3</v>
      </c>
    </row>
    <row r="188" spans="2:14" x14ac:dyDescent="0.25">
      <c r="B188">
        <v>6641</v>
      </c>
      <c r="C188">
        <v>1</v>
      </c>
      <c r="D188">
        <v>39</v>
      </c>
      <c r="E188">
        <v>39</v>
      </c>
      <c r="F188" t="s">
        <v>0</v>
      </c>
      <c r="G188" t="s">
        <v>1</v>
      </c>
      <c r="I188" t="s">
        <v>2</v>
      </c>
      <c r="J188">
        <v>36</v>
      </c>
      <c r="K188">
        <v>70</v>
      </c>
      <c r="L188" t="str">
        <f>" 00:00:00.000697"</f>
        <v xml:space="preserve"> 00:00:00.000697</v>
      </c>
      <c r="M188" t="str">
        <f>"03-Oct-17 4:03:03.180247 PM"</f>
        <v>03-Oct-17 4:03:03.180247 PM</v>
      </c>
      <c r="N188" t="s">
        <v>5</v>
      </c>
    </row>
    <row r="189" spans="2:14" x14ac:dyDescent="0.25">
      <c r="B189">
        <v>6642</v>
      </c>
      <c r="C189">
        <v>1</v>
      </c>
      <c r="D189">
        <v>0</v>
      </c>
      <c r="E189">
        <v>37</v>
      </c>
      <c r="F189" t="s">
        <v>0</v>
      </c>
      <c r="G189" t="s">
        <v>1</v>
      </c>
      <c r="I189" t="s">
        <v>2</v>
      </c>
      <c r="J189">
        <v>36</v>
      </c>
      <c r="K189">
        <v>70</v>
      </c>
      <c r="L189" t="str">
        <f>" 00:00:01.251281"</f>
        <v xml:space="preserve"> 00:00:01.251281</v>
      </c>
      <c r="M189" t="str">
        <f>"03-Oct-17 4:03:04.431528 PM"</f>
        <v>03-Oct-17 4:03:04.431528 PM</v>
      </c>
      <c r="N189" t="s">
        <v>24</v>
      </c>
    </row>
    <row r="190" spans="2:14" x14ac:dyDescent="0.25">
      <c r="B190">
        <v>6643</v>
      </c>
      <c r="C190">
        <v>1</v>
      </c>
      <c r="D190">
        <v>12</v>
      </c>
      <c r="E190">
        <v>38</v>
      </c>
      <c r="F190" t="s">
        <v>0</v>
      </c>
      <c r="G190" t="s">
        <v>1</v>
      </c>
      <c r="I190" t="s">
        <v>2</v>
      </c>
      <c r="J190">
        <v>36</v>
      </c>
      <c r="K190">
        <v>70</v>
      </c>
      <c r="L190" t="str">
        <f>" 00:00:00.000697"</f>
        <v xml:space="preserve"> 00:00:00.000697</v>
      </c>
      <c r="M190" t="str">
        <f>"03-Oct-17 4:03:04.432225 PM"</f>
        <v>03-Oct-17 4:03:04.432225 PM</v>
      </c>
      <c r="N190" t="s">
        <v>3</v>
      </c>
    </row>
    <row r="191" spans="2:14" x14ac:dyDescent="0.25">
      <c r="B191">
        <v>6644</v>
      </c>
      <c r="C191">
        <v>1</v>
      </c>
      <c r="D191">
        <v>12</v>
      </c>
      <c r="E191">
        <v>38</v>
      </c>
      <c r="F191" t="s">
        <v>0</v>
      </c>
      <c r="G191" t="s">
        <v>1</v>
      </c>
      <c r="I191" t="s">
        <v>2</v>
      </c>
      <c r="J191">
        <v>14</v>
      </c>
      <c r="K191">
        <v>48</v>
      </c>
      <c r="L191" t="str">
        <f>" 00:00:00.000503"</f>
        <v xml:space="preserve"> 00:00:00.000503</v>
      </c>
      <c r="M191" t="str">
        <f>"03-Oct-17 4:03:04.432727 PM"</f>
        <v>03-Oct-17 4:03:04.432727 PM</v>
      </c>
      <c r="N191" t="s">
        <v>20</v>
      </c>
    </row>
    <row r="192" spans="2:14" x14ac:dyDescent="0.25">
      <c r="B192">
        <v>6645</v>
      </c>
      <c r="C192">
        <v>1</v>
      </c>
      <c r="D192">
        <v>12</v>
      </c>
      <c r="E192">
        <v>38</v>
      </c>
      <c r="F192" t="s">
        <v>0</v>
      </c>
      <c r="G192" t="s">
        <v>1</v>
      </c>
      <c r="I192" t="s">
        <v>2</v>
      </c>
      <c r="J192">
        <v>8</v>
      </c>
      <c r="K192">
        <v>42</v>
      </c>
      <c r="L192" t="str">
        <f>" 00:00:00.000326"</f>
        <v xml:space="preserve"> 00:00:00.000326</v>
      </c>
      <c r="M192" t="str">
        <f>"03-Oct-17 4:03:04.433053 PM"</f>
        <v>03-Oct-17 4:03:04.433053 PM</v>
      </c>
      <c r="N192" t="s">
        <v>7</v>
      </c>
    </row>
    <row r="193" spans="2:14" x14ac:dyDescent="0.25">
      <c r="B193">
        <v>6646</v>
      </c>
      <c r="C193">
        <v>1</v>
      </c>
      <c r="D193">
        <v>39</v>
      </c>
      <c r="E193">
        <v>39</v>
      </c>
      <c r="F193" t="s">
        <v>0</v>
      </c>
      <c r="G193" t="s">
        <v>1</v>
      </c>
      <c r="I193" t="s">
        <v>2</v>
      </c>
      <c r="J193">
        <v>36</v>
      </c>
      <c r="K193">
        <v>70</v>
      </c>
      <c r="L193" t="str">
        <f>" 00:00:00.000271"</f>
        <v xml:space="preserve"> 00:00:00.000271</v>
      </c>
      <c r="M193" t="str">
        <f>"03-Oct-17 4:03:04.433324 PM"</f>
        <v>03-Oct-17 4:03:04.433324 PM</v>
      </c>
      <c r="N193" t="s">
        <v>5</v>
      </c>
    </row>
    <row r="194" spans="2:14" x14ac:dyDescent="0.25">
      <c r="B194">
        <v>6647</v>
      </c>
      <c r="C194">
        <v>1</v>
      </c>
      <c r="D194">
        <v>39</v>
      </c>
      <c r="E194">
        <v>39</v>
      </c>
      <c r="F194" t="s">
        <v>0</v>
      </c>
      <c r="G194" t="s">
        <v>1</v>
      </c>
      <c r="I194" t="s">
        <v>2</v>
      </c>
      <c r="J194">
        <v>36</v>
      </c>
      <c r="K194">
        <v>70</v>
      </c>
      <c r="L194" t="str">
        <f>" 00:00:01.272266"</f>
        <v xml:space="preserve"> 00:00:01.272266</v>
      </c>
      <c r="M194" t="str">
        <f>"03-Oct-17 4:03:05.705589 PM"</f>
        <v>03-Oct-17 4:03:05.705589 PM</v>
      </c>
      <c r="N194" t="s">
        <v>5</v>
      </c>
    </row>
    <row r="195" spans="2:14" x14ac:dyDescent="0.25">
      <c r="B195">
        <v>6648</v>
      </c>
      <c r="C195">
        <v>1</v>
      </c>
      <c r="D195">
        <v>0</v>
      </c>
      <c r="E195">
        <v>37</v>
      </c>
      <c r="F195" t="s">
        <v>0</v>
      </c>
      <c r="G195" t="s">
        <v>1</v>
      </c>
      <c r="I195" t="s">
        <v>2</v>
      </c>
      <c r="J195">
        <v>36</v>
      </c>
      <c r="K195">
        <v>70</v>
      </c>
      <c r="L195" t="str">
        <f>" 00:00:02.461165"</f>
        <v xml:space="preserve"> 00:00:02.461165</v>
      </c>
      <c r="M195" t="str">
        <f>"03-Oct-17 4:03:08.166754 PM"</f>
        <v>03-Oct-17 4:03:08.166754 PM</v>
      </c>
      <c r="N195" t="s">
        <v>24</v>
      </c>
    </row>
    <row r="196" spans="2:14" x14ac:dyDescent="0.25">
      <c r="B196">
        <v>6649</v>
      </c>
      <c r="C196">
        <v>1</v>
      </c>
      <c r="D196">
        <v>12</v>
      </c>
      <c r="E196">
        <v>38</v>
      </c>
      <c r="F196" t="s">
        <v>0</v>
      </c>
      <c r="G196" t="s">
        <v>1</v>
      </c>
      <c r="I196" t="s">
        <v>2</v>
      </c>
      <c r="J196">
        <v>36</v>
      </c>
      <c r="K196">
        <v>70</v>
      </c>
      <c r="L196" t="str">
        <f>" 00:00:00.000697"</f>
        <v xml:space="preserve"> 00:00:00.000697</v>
      </c>
      <c r="M196" t="str">
        <f>"03-Oct-17 4:03:08.167451 PM"</f>
        <v>03-Oct-17 4:03:08.167451 PM</v>
      </c>
      <c r="N196" t="s">
        <v>3</v>
      </c>
    </row>
    <row r="197" spans="2:14" x14ac:dyDescent="0.25">
      <c r="B197">
        <v>6650</v>
      </c>
      <c r="C197">
        <v>1</v>
      </c>
      <c r="D197">
        <v>12</v>
      </c>
      <c r="E197">
        <v>38</v>
      </c>
      <c r="F197" t="s">
        <v>0</v>
      </c>
      <c r="G197" t="s">
        <v>1</v>
      </c>
      <c r="I197" t="s">
        <v>2</v>
      </c>
      <c r="J197">
        <v>14</v>
      </c>
      <c r="K197">
        <v>48</v>
      </c>
      <c r="L197" t="str">
        <f>" 00:00:00.000503"</f>
        <v xml:space="preserve"> 00:00:00.000503</v>
      </c>
      <c r="M197" t="str">
        <f>"03-Oct-17 4:03:08.167953 PM"</f>
        <v>03-Oct-17 4:03:08.167953 PM</v>
      </c>
      <c r="N197" t="s">
        <v>20</v>
      </c>
    </row>
    <row r="198" spans="2:14" x14ac:dyDescent="0.25">
      <c r="B198">
        <v>6651</v>
      </c>
      <c r="C198">
        <v>1</v>
      </c>
      <c r="D198">
        <v>12</v>
      </c>
      <c r="E198">
        <v>38</v>
      </c>
      <c r="F198" t="s">
        <v>0</v>
      </c>
      <c r="G198" t="s">
        <v>1</v>
      </c>
      <c r="I198" t="s">
        <v>2</v>
      </c>
      <c r="J198">
        <v>8</v>
      </c>
      <c r="K198">
        <v>42</v>
      </c>
      <c r="L198" t="str">
        <f>" 00:00:00.000326"</f>
        <v xml:space="preserve"> 00:00:00.000326</v>
      </c>
      <c r="M198" t="str">
        <f>"03-Oct-17 4:03:08.168279 PM"</f>
        <v>03-Oct-17 4:03:08.168279 PM</v>
      </c>
      <c r="N198" t="s">
        <v>3</v>
      </c>
    </row>
    <row r="199" spans="2:14" x14ac:dyDescent="0.25">
      <c r="B199">
        <v>6652</v>
      </c>
      <c r="C199">
        <v>1</v>
      </c>
      <c r="D199">
        <v>39</v>
      </c>
      <c r="E199">
        <v>39</v>
      </c>
      <c r="F199" t="s">
        <v>0</v>
      </c>
      <c r="G199" t="s">
        <v>1</v>
      </c>
      <c r="I199" t="s">
        <v>2</v>
      </c>
      <c r="J199">
        <v>36</v>
      </c>
      <c r="K199">
        <v>70</v>
      </c>
      <c r="L199" t="str">
        <f>" 00:00:00.000271"</f>
        <v xml:space="preserve"> 00:00:00.000271</v>
      </c>
      <c r="M199" t="str">
        <f>"03-Oct-17 4:03:08.168550 PM"</f>
        <v>03-Oct-17 4:03:08.168550 PM</v>
      </c>
      <c r="N199" t="s">
        <v>5</v>
      </c>
    </row>
    <row r="200" spans="2:14" x14ac:dyDescent="0.25">
      <c r="B200">
        <v>6653</v>
      </c>
      <c r="C200">
        <v>1</v>
      </c>
      <c r="D200">
        <v>0</v>
      </c>
      <c r="E200">
        <v>37</v>
      </c>
      <c r="F200" t="s">
        <v>0</v>
      </c>
      <c r="G200" t="s">
        <v>1</v>
      </c>
      <c r="I200" t="s">
        <v>2</v>
      </c>
      <c r="J200">
        <v>36</v>
      </c>
      <c r="K200">
        <v>70</v>
      </c>
      <c r="L200" t="str">
        <f>" 00:00:02.486401"</f>
        <v xml:space="preserve"> 00:00:02.486401</v>
      </c>
      <c r="M200" t="str">
        <f>"03-Oct-17 4:03:10.654950 PM"</f>
        <v>03-Oct-17 4:03:10.654950 PM</v>
      </c>
      <c r="N200" t="s">
        <v>24</v>
      </c>
    </row>
    <row r="201" spans="2:14" x14ac:dyDescent="0.25">
      <c r="B201">
        <v>6654</v>
      </c>
      <c r="C201">
        <v>1</v>
      </c>
      <c r="D201">
        <v>12</v>
      </c>
      <c r="E201">
        <v>38</v>
      </c>
      <c r="F201" t="s">
        <v>0</v>
      </c>
      <c r="G201" t="s">
        <v>1</v>
      </c>
      <c r="I201" t="s">
        <v>2</v>
      </c>
      <c r="J201">
        <v>36</v>
      </c>
      <c r="K201">
        <v>70</v>
      </c>
      <c r="L201" t="str">
        <f>" 00:00:00.000697"</f>
        <v xml:space="preserve"> 00:00:00.000697</v>
      </c>
      <c r="M201" t="str">
        <f>"03-Oct-17 4:03:10.655647 PM"</f>
        <v>03-Oct-17 4:03:10.655647 PM</v>
      </c>
      <c r="N201" t="s">
        <v>3</v>
      </c>
    </row>
    <row r="202" spans="2:14" x14ac:dyDescent="0.25">
      <c r="B202">
        <v>6655</v>
      </c>
      <c r="C202">
        <v>1</v>
      </c>
      <c r="D202">
        <v>12</v>
      </c>
      <c r="E202">
        <v>38</v>
      </c>
      <c r="F202" t="s">
        <v>0</v>
      </c>
      <c r="G202" t="s">
        <v>1</v>
      </c>
      <c r="I202" t="s">
        <v>2</v>
      </c>
      <c r="J202">
        <v>14</v>
      </c>
      <c r="K202">
        <v>48</v>
      </c>
      <c r="L202" t="str">
        <f>" 00:00:00.000503"</f>
        <v xml:space="preserve"> 00:00:00.000503</v>
      </c>
      <c r="M202" t="str">
        <f>"03-Oct-17 4:03:10.656150 PM"</f>
        <v>03-Oct-17 4:03:10.656150 PM</v>
      </c>
      <c r="N202" t="s">
        <v>20</v>
      </c>
    </row>
    <row r="203" spans="2:14" x14ac:dyDescent="0.25">
      <c r="B203">
        <v>6656</v>
      </c>
      <c r="C203">
        <v>1</v>
      </c>
      <c r="D203">
        <v>12</v>
      </c>
      <c r="E203">
        <v>38</v>
      </c>
      <c r="F203" t="s">
        <v>0</v>
      </c>
      <c r="G203" t="s">
        <v>1</v>
      </c>
      <c r="I203" t="s">
        <v>2</v>
      </c>
      <c r="J203">
        <v>8</v>
      </c>
      <c r="K203">
        <v>42</v>
      </c>
      <c r="L203" t="str">
        <f>" 00:00:00.000326"</f>
        <v xml:space="preserve"> 00:00:00.000326</v>
      </c>
      <c r="M203" t="str">
        <f>"03-Oct-17 4:03:10.656475 PM"</f>
        <v>03-Oct-17 4:03:10.656475 PM</v>
      </c>
      <c r="N203" t="s">
        <v>3</v>
      </c>
    </row>
    <row r="204" spans="2:14" x14ac:dyDescent="0.25">
      <c r="B204">
        <v>6657</v>
      </c>
      <c r="C204">
        <v>1</v>
      </c>
      <c r="D204">
        <v>39</v>
      </c>
      <c r="E204">
        <v>39</v>
      </c>
      <c r="F204" t="s">
        <v>0</v>
      </c>
      <c r="G204" t="s">
        <v>1</v>
      </c>
      <c r="I204" t="s">
        <v>2</v>
      </c>
      <c r="J204">
        <v>36</v>
      </c>
      <c r="K204">
        <v>70</v>
      </c>
      <c r="L204" t="str">
        <f>" 00:00:00.000271"</f>
        <v xml:space="preserve"> 00:00:00.000271</v>
      </c>
      <c r="M204" t="str">
        <f>"03-Oct-17 4:03:10.656746 PM"</f>
        <v>03-Oct-17 4:03:10.656746 PM</v>
      </c>
      <c r="N204" t="s">
        <v>5</v>
      </c>
    </row>
    <row r="205" spans="2:14" x14ac:dyDescent="0.25">
      <c r="B205">
        <v>6658</v>
      </c>
      <c r="C205">
        <v>1</v>
      </c>
      <c r="D205">
        <v>39</v>
      </c>
      <c r="E205">
        <v>39</v>
      </c>
      <c r="F205" t="s">
        <v>0</v>
      </c>
      <c r="G205" t="s">
        <v>1</v>
      </c>
      <c r="I205" t="s">
        <v>2</v>
      </c>
      <c r="J205">
        <v>36</v>
      </c>
      <c r="K205">
        <v>70</v>
      </c>
      <c r="L205" t="str">
        <f>" 00:00:01.262350"</f>
        <v xml:space="preserve"> 00:00:01.262350</v>
      </c>
      <c r="M205" t="str">
        <f>"03-Oct-17 4:03:11.919096 PM"</f>
        <v>03-Oct-17 4:03:11.919096 PM</v>
      </c>
      <c r="N205" t="s">
        <v>3</v>
      </c>
    </row>
    <row r="206" spans="2:14" x14ac:dyDescent="0.25">
      <c r="B206">
        <v>6659</v>
      </c>
      <c r="C206">
        <v>1</v>
      </c>
      <c r="D206">
        <v>0</v>
      </c>
      <c r="E206">
        <v>37</v>
      </c>
      <c r="F206" t="s">
        <v>0</v>
      </c>
      <c r="G206" t="s">
        <v>1</v>
      </c>
      <c r="I206" t="s">
        <v>2</v>
      </c>
      <c r="J206">
        <v>36</v>
      </c>
      <c r="K206">
        <v>70</v>
      </c>
      <c r="L206" t="str">
        <f>" 00:00:01.250122"</f>
        <v xml:space="preserve"> 00:00:01.250122</v>
      </c>
      <c r="M206" t="str">
        <f>"03-Oct-17 4:03:13.169218 PM"</f>
        <v>03-Oct-17 4:03:13.169218 PM</v>
      </c>
      <c r="N206" t="s">
        <v>24</v>
      </c>
    </row>
    <row r="207" spans="2:14" x14ac:dyDescent="0.25">
      <c r="B207">
        <v>6660</v>
      </c>
      <c r="C207">
        <v>1</v>
      </c>
      <c r="D207">
        <v>12</v>
      </c>
      <c r="E207">
        <v>38</v>
      </c>
      <c r="F207" t="s">
        <v>0</v>
      </c>
      <c r="G207" t="s">
        <v>1</v>
      </c>
      <c r="I207" t="s">
        <v>2</v>
      </c>
      <c r="J207">
        <v>36</v>
      </c>
      <c r="K207">
        <v>70</v>
      </c>
      <c r="L207" t="str">
        <f>" 00:00:00.000697"</f>
        <v xml:space="preserve"> 00:00:00.000697</v>
      </c>
      <c r="M207" t="str">
        <f>"03-Oct-17 4:03:13.169915 PM"</f>
        <v>03-Oct-17 4:03:13.169915 PM</v>
      </c>
      <c r="N207" t="s">
        <v>3</v>
      </c>
    </row>
    <row r="208" spans="2:14" x14ac:dyDescent="0.25">
      <c r="B208">
        <v>6661</v>
      </c>
      <c r="C208">
        <v>1</v>
      </c>
      <c r="D208">
        <v>12</v>
      </c>
      <c r="E208">
        <v>38</v>
      </c>
      <c r="F208" t="s">
        <v>0</v>
      </c>
      <c r="G208" t="s">
        <v>1</v>
      </c>
      <c r="I208" t="s">
        <v>2</v>
      </c>
      <c r="J208">
        <v>14</v>
      </c>
      <c r="K208">
        <v>48</v>
      </c>
      <c r="L208" t="str">
        <f>" 00:00:00.000502"</f>
        <v xml:space="preserve"> 00:00:00.000502</v>
      </c>
      <c r="M208" t="str">
        <f>"03-Oct-17 4:03:13.170417 PM"</f>
        <v>03-Oct-17 4:03:13.170417 PM</v>
      </c>
      <c r="N208" t="s">
        <v>20</v>
      </c>
    </row>
    <row r="209" spans="2:14" x14ac:dyDescent="0.25">
      <c r="B209">
        <v>6662</v>
      </c>
      <c r="C209">
        <v>1</v>
      </c>
      <c r="D209">
        <v>12</v>
      </c>
      <c r="E209">
        <v>38</v>
      </c>
      <c r="F209" t="s">
        <v>0</v>
      </c>
      <c r="G209" t="s">
        <v>1</v>
      </c>
      <c r="I209" t="s">
        <v>2</v>
      </c>
      <c r="J209">
        <v>8</v>
      </c>
      <c r="K209">
        <v>42</v>
      </c>
      <c r="L209" t="str">
        <f>" 00:00:00.000326"</f>
        <v xml:space="preserve"> 00:00:00.000326</v>
      </c>
      <c r="M209" t="str">
        <f>"03-Oct-17 4:03:13.170743 PM"</f>
        <v>03-Oct-17 4:03:13.170743 PM</v>
      </c>
      <c r="N209" t="s">
        <v>3</v>
      </c>
    </row>
    <row r="210" spans="2:14" x14ac:dyDescent="0.25">
      <c r="B210">
        <v>6663</v>
      </c>
      <c r="C210">
        <v>1</v>
      </c>
      <c r="D210">
        <v>39</v>
      </c>
      <c r="E210">
        <v>39</v>
      </c>
      <c r="F210" t="s">
        <v>0</v>
      </c>
      <c r="G210" t="s">
        <v>1</v>
      </c>
      <c r="I210" t="s">
        <v>2</v>
      </c>
      <c r="J210">
        <v>36</v>
      </c>
      <c r="K210">
        <v>70</v>
      </c>
      <c r="L210" t="str">
        <f>" 00:00:00.000271"</f>
        <v xml:space="preserve"> 00:00:00.000271</v>
      </c>
      <c r="M210" t="str">
        <f>"03-Oct-17 4:03:13.171014 PM"</f>
        <v>03-Oct-17 4:03:13.171014 PM</v>
      </c>
      <c r="N210" t="s">
        <v>5</v>
      </c>
    </row>
    <row r="211" spans="2:14" x14ac:dyDescent="0.25">
      <c r="B211">
        <v>6664</v>
      </c>
      <c r="C211">
        <v>1</v>
      </c>
      <c r="D211">
        <v>0</v>
      </c>
      <c r="E211">
        <v>37</v>
      </c>
      <c r="F211" t="s">
        <v>0</v>
      </c>
      <c r="G211" t="s">
        <v>1</v>
      </c>
      <c r="I211" t="s">
        <v>2</v>
      </c>
      <c r="J211">
        <v>36</v>
      </c>
      <c r="K211">
        <v>70</v>
      </c>
      <c r="L211" t="str">
        <f>" 00:00:01.213321"</f>
        <v xml:space="preserve"> 00:00:01.213321</v>
      </c>
      <c r="M211" t="str">
        <f>"03-Oct-17 4:03:14.384334 PM"</f>
        <v>03-Oct-17 4:03:14.384334 PM</v>
      </c>
      <c r="N211" t="s">
        <v>24</v>
      </c>
    </row>
    <row r="212" spans="2:14" x14ac:dyDescent="0.25">
      <c r="B212">
        <v>6665</v>
      </c>
      <c r="C212">
        <v>1</v>
      </c>
      <c r="D212">
        <v>12</v>
      </c>
      <c r="E212">
        <v>38</v>
      </c>
      <c r="F212" t="s">
        <v>0</v>
      </c>
      <c r="G212" t="s">
        <v>1</v>
      </c>
      <c r="I212" t="s">
        <v>2</v>
      </c>
      <c r="J212">
        <v>36</v>
      </c>
      <c r="K212">
        <v>70</v>
      </c>
      <c r="L212" t="str">
        <f>" 00:00:00.000697"</f>
        <v xml:space="preserve"> 00:00:00.000697</v>
      </c>
      <c r="M212" t="str">
        <f>"03-Oct-17 4:03:14.385031 PM"</f>
        <v>03-Oct-17 4:03:14.385031 PM</v>
      </c>
      <c r="N212" t="s">
        <v>7</v>
      </c>
    </row>
    <row r="213" spans="2:14" x14ac:dyDescent="0.25">
      <c r="B213">
        <v>6666</v>
      </c>
      <c r="C213">
        <v>1</v>
      </c>
      <c r="D213">
        <v>39</v>
      </c>
      <c r="E213">
        <v>39</v>
      </c>
      <c r="F213" t="s">
        <v>0</v>
      </c>
      <c r="G213" t="s">
        <v>1</v>
      </c>
      <c r="I213" t="s">
        <v>2</v>
      </c>
      <c r="J213">
        <v>36</v>
      </c>
      <c r="K213">
        <v>70</v>
      </c>
      <c r="L213" t="str">
        <f>" 00:00:00.000697"</f>
        <v xml:space="preserve"> 00:00:00.000697</v>
      </c>
      <c r="M213" t="str">
        <f>"03-Oct-17 4:03:14.385728 PM"</f>
        <v>03-Oct-17 4:03:14.385728 PM</v>
      </c>
      <c r="N213" t="s">
        <v>5</v>
      </c>
    </row>
    <row r="214" spans="2:14" x14ac:dyDescent="0.25">
      <c r="B214">
        <v>6667</v>
      </c>
      <c r="C214">
        <v>1</v>
      </c>
      <c r="D214">
        <v>39</v>
      </c>
      <c r="E214">
        <v>39</v>
      </c>
      <c r="F214" t="s">
        <v>0</v>
      </c>
      <c r="G214" t="s">
        <v>1</v>
      </c>
      <c r="I214" t="s">
        <v>2</v>
      </c>
      <c r="J214">
        <v>14</v>
      </c>
      <c r="K214">
        <v>48</v>
      </c>
      <c r="L214" t="str">
        <f>" 00:00:00.000503"</f>
        <v xml:space="preserve"> 00:00:00.000503</v>
      </c>
      <c r="M214" t="str">
        <f>"03-Oct-17 4:03:14.386231 PM"</f>
        <v>03-Oct-17 4:03:14.386231 PM</v>
      </c>
      <c r="N214" t="s">
        <v>11</v>
      </c>
    </row>
    <row r="215" spans="2:14" x14ac:dyDescent="0.25">
      <c r="B215">
        <v>6668</v>
      </c>
      <c r="C215">
        <v>1</v>
      </c>
      <c r="D215">
        <v>39</v>
      </c>
      <c r="E215">
        <v>39</v>
      </c>
      <c r="F215" t="s">
        <v>0</v>
      </c>
      <c r="G215" t="s">
        <v>1</v>
      </c>
      <c r="I215" t="s">
        <v>2</v>
      </c>
      <c r="J215">
        <v>8</v>
      </c>
      <c r="K215">
        <v>42</v>
      </c>
      <c r="L215" t="str">
        <f>" 00:00:00.000325"</f>
        <v xml:space="preserve"> 00:00:00.000325</v>
      </c>
      <c r="M215" t="str">
        <f>"03-Oct-17 4:03:14.386556 PM"</f>
        <v>03-Oct-17 4:03:14.386556 PM</v>
      </c>
      <c r="N215" t="s">
        <v>5</v>
      </c>
    </row>
    <row r="216" spans="2:14" x14ac:dyDescent="0.25">
      <c r="B216">
        <v>6669</v>
      </c>
      <c r="C216">
        <v>1</v>
      </c>
      <c r="D216">
        <v>0</v>
      </c>
      <c r="E216">
        <v>37</v>
      </c>
      <c r="F216" t="s">
        <v>0</v>
      </c>
      <c r="G216" t="s">
        <v>1</v>
      </c>
      <c r="I216" t="s">
        <v>2</v>
      </c>
      <c r="J216">
        <v>36</v>
      </c>
      <c r="K216">
        <v>70</v>
      </c>
      <c r="L216" t="str">
        <f>" 00:00:01.235032"</f>
        <v xml:space="preserve"> 00:00:01.235032</v>
      </c>
      <c r="M216" t="str">
        <f>"03-Oct-17 4:03:15.621588 PM"</f>
        <v>03-Oct-17 4:03:15.621588 PM</v>
      </c>
      <c r="N216" t="s">
        <v>24</v>
      </c>
    </row>
    <row r="217" spans="2:14" x14ac:dyDescent="0.25">
      <c r="B217">
        <v>6670</v>
      </c>
      <c r="C217">
        <v>1</v>
      </c>
      <c r="D217">
        <v>12</v>
      </c>
      <c r="E217">
        <v>38</v>
      </c>
      <c r="F217" t="s">
        <v>0</v>
      </c>
      <c r="G217" t="s">
        <v>1</v>
      </c>
      <c r="I217" t="s">
        <v>2</v>
      </c>
      <c r="J217">
        <v>36</v>
      </c>
      <c r="K217">
        <v>70</v>
      </c>
      <c r="L217" t="str">
        <f>" 00:00:00.000697"</f>
        <v xml:space="preserve"> 00:00:00.000697</v>
      </c>
      <c r="M217" t="str">
        <f>"03-Oct-17 4:03:15.622285 PM"</f>
        <v>03-Oct-17 4:03:15.622285 PM</v>
      </c>
      <c r="N217" t="s">
        <v>3</v>
      </c>
    </row>
    <row r="218" spans="2:14" x14ac:dyDescent="0.25">
      <c r="B218">
        <v>6671</v>
      </c>
      <c r="C218">
        <v>1</v>
      </c>
      <c r="D218">
        <v>39</v>
      </c>
      <c r="E218">
        <v>39</v>
      </c>
      <c r="F218" t="s">
        <v>0</v>
      </c>
      <c r="G218" t="s">
        <v>1</v>
      </c>
      <c r="I218" t="s">
        <v>2</v>
      </c>
      <c r="J218">
        <v>36</v>
      </c>
      <c r="K218">
        <v>70</v>
      </c>
      <c r="L218" t="str">
        <f>" 00:00:00.000697"</f>
        <v xml:space="preserve"> 00:00:00.000697</v>
      </c>
      <c r="M218" t="str">
        <f>"03-Oct-17 4:03:15.622982 PM"</f>
        <v>03-Oct-17 4:03:15.622982 PM</v>
      </c>
      <c r="N218" t="s">
        <v>5</v>
      </c>
    </row>
    <row r="219" spans="2:14" x14ac:dyDescent="0.25">
      <c r="B219">
        <v>6672</v>
      </c>
      <c r="C219">
        <v>1</v>
      </c>
      <c r="D219">
        <v>0</v>
      </c>
      <c r="E219">
        <v>37</v>
      </c>
      <c r="F219" t="s">
        <v>0</v>
      </c>
      <c r="G219" t="s">
        <v>1</v>
      </c>
      <c r="I219" t="s">
        <v>2</v>
      </c>
      <c r="J219">
        <v>36</v>
      </c>
      <c r="K219">
        <v>70</v>
      </c>
      <c r="L219" t="str">
        <f>" 00:00:01.263015"</f>
        <v xml:space="preserve"> 00:00:01.263015</v>
      </c>
      <c r="M219" t="str">
        <f>"03-Oct-17 4:03:16.885997 PM"</f>
        <v>03-Oct-17 4:03:16.885997 PM</v>
      </c>
      <c r="N219" t="s">
        <v>24</v>
      </c>
    </row>
    <row r="220" spans="2:14" x14ac:dyDescent="0.25">
      <c r="B220">
        <v>6673</v>
      </c>
      <c r="C220">
        <v>1</v>
      </c>
      <c r="D220">
        <v>0</v>
      </c>
      <c r="E220">
        <v>37</v>
      </c>
      <c r="F220" t="s">
        <v>0</v>
      </c>
      <c r="G220" t="s">
        <v>1</v>
      </c>
      <c r="I220" t="s">
        <v>2</v>
      </c>
      <c r="J220">
        <v>14</v>
      </c>
      <c r="K220">
        <v>48</v>
      </c>
      <c r="L220" t="str">
        <f>" 00:00:00.000503"</f>
        <v xml:space="preserve"> 00:00:00.000503</v>
      </c>
      <c r="M220" t="str">
        <f>"03-Oct-17 4:03:16.886500 PM"</f>
        <v>03-Oct-17 4:03:16.886500 PM</v>
      </c>
      <c r="N220" t="s">
        <v>16</v>
      </c>
    </row>
    <row r="221" spans="2:14" x14ac:dyDescent="0.25">
      <c r="B221">
        <v>6674</v>
      </c>
      <c r="C221">
        <v>1</v>
      </c>
      <c r="D221">
        <v>0</v>
      </c>
      <c r="E221">
        <v>37</v>
      </c>
      <c r="F221" t="s">
        <v>0</v>
      </c>
      <c r="G221" t="s">
        <v>1</v>
      </c>
      <c r="I221" t="s">
        <v>2</v>
      </c>
      <c r="J221">
        <v>8</v>
      </c>
      <c r="K221">
        <v>42</v>
      </c>
      <c r="L221" t="str">
        <f>" 00:00:00.000326"</f>
        <v xml:space="preserve"> 00:00:00.000326</v>
      </c>
      <c r="M221" t="str">
        <f>"03-Oct-17 4:03:16.886826 PM"</f>
        <v>03-Oct-17 4:03:16.886826 PM</v>
      </c>
      <c r="N221" t="s">
        <v>24</v>
      </c>
    </row>
    <row r="222" spans="2:14" x14ac:dyDescent="0.25">
      <c r="B222">
        <v>6675</v>
      </c>
      <c r="C222">
        <v>1</v>
      </c>
      <c r="D222">
        <v>12</v>
      </c>
      <c r="E222">
        <v>38</v>
      </c>
      <c r="F222" t="s">
        <v>0</v>
      </c>
      <c r="G222" t="s">
        <v>1</v>
      </c>
      <c r="I222" t="s">
        <v>2</v>
      </c>
      <c r="J222">
        <v>36</v>
      </c>
      <c r="K222">
        <v>70</v>
      </c>
      <c r="L222" t="str">
        <f>" 00:00:00.000271"</f>
        <v xml:space="preserve"> 00:00:00.000271</v>
      </c>
      <c r="M222" t="str">
        <f>"03-Oct-17 4:03:16.887097 PM"</f>
        <v>03-Oct-17 4:03:16.887097 PM</v>
      </c>
      <c r="N222" t="s">
        <v>3</v>
      </c>
    </row>
    <row r="223" spans="2:14" x14ac:dyDescent="0.25">
      <c r="B223">
        <v>6676</v>
      </c>
      <c r="C223">
        <v>1</v>
      </c>
      <c r="D223">
        <v>39</v>
      </c>
      <c r="E223">
        <v>39</v>
      </c>
      <c r="F223" t="s">
        <v>0</v>
      </c>
      <c r="G223" t="s">
        <v>1</v>
      </c>
      <c r="I223" t="s">
        <v>2</v>
      </c>
      <c r="J223">
        <v>36</v>
      </c>
      <c r="K223">
        <v>70</v>
      </c>
      <c r="L223" t="str">
        <f>" 00:00:00.000697"</f>
        <v xml:space="preserve"> 00:00:00.000697</v>
      </c>
      <c r="M223" t="str">
        <f>"03-Oct-17 4:03:16.887794 PM"</f>
        <v>03-Oct-17 4:03:16.887794 PM</v>
      </c>
      <c r="N223" t="s">
        <v>5</v>
      </c>
    </row>
    <row r="224" spans="2:14" x14ac:dyDescent="0.25">
      <c r="B224">
        <v>6677</v>
      </c>
      <c r="C224">
        <v>1</v>
      </c>
      <c r="D224">
        <v>0</v>
      </c>
      <c r="E224">
        <v>37</v>
      </c>
      <c r="F224" t="s">
        <v>0</v>
      </c>
      <c r="G224" t="s">
        <v>1</v>
      </c>
      <c r="I224" t="s">
        <v>2</v>
      </c>
      <c r="J224">
        <v>36</v>
      </c>
      <c r="K224">
        <v>70</v>
      </c>
      <c r="L224" t="str">
        <f>" 00:00:01.227623"</f>
        <v xml:space="preserve"> 00:00:01.227623</v>
      </c>
      <c r="M224" t="str">
        <f>"03-Oct-17 4:03:18.115417 PM"</f>
        <v>03-Oct-17 4:03:18.115417 PM</v>
      </c>
      <c r="N224" t="s">
        <v>24</v>
      </c>
    </row>
    <row r="225" spans="2:14" x14ac:dyDescent="0.25">
      <c r="B225">
        <v>6678</v>
      </c>
      <c r="C225">
        <v>1</v>
      </c>
      <c r="D225">
        <v>12</v>
      </c>
      <c r="E225">
        <v>38</v>
      </c>
      <c r="F225" t="s">
        <v>0</v>
      </c>
      <c r="G225" t="s">
        <v>1</v>
      </c>
      <c r="I225" t="s">
        <v>2</v>
      </c>
      <c r="J225">
        <v>36</v>
      </c>
      <c r="K225">
        <v>70</v>
      </c>
      <c r="L225" t="str">
        <f>" 00:00:00.000697"</f>
        <v xml:space="preserve"> 00:00:00.000697</v>
      </c>
      <c r="M225" t="str">
        <f>"03-Oct-17 4:03:18.116114 PM"</f>
        <v>03-Oct-17 4:03:18.116114 PM</v>
      </c>
      <c r="N225" t="s">
        <v>3</v>
      </c>
    </row>
    <row r="226" spans="2:14" x14ac:dyDescent="0.25">
      <c r="B226">
        <v>6679</v>
      </c>
      <c r="C226">
        <v>1</v>
      </c>
      <c r="D226">
        <v>39</v>
      </c>
      <c r="E226">
        <v>39</v>
      </c>
      <c r="F226" t="s">
        <v>0</v>
      </c>
      <c r="G226" t="s">
        <v>1</v>
      </c>
      <c r="I226" t="s">
        <v>2</v>
      </c>
      <c r="J226">
        <v>36</v>
      </c>
      <c r="K226">
        <v>70</v>
      </c>
      <c r="L226" t="str">
        <f>" 00:00:00.000697"</f>
        <v xml:space="preserve"> 00:00:00.000697</v>
      </c>
      <c r="M226" t="str">
        <f>"03-Oct-17 4:03:18.116811 PM"</f>
        <v>03-Oct-17 4:03:18.116811 PM</v>
      </c>
      <c r="N226" t="s">
        <v>5</v>
      </c>
    </row>
    <row r="227" spans="2:14" x14ac:dyDescent="0.25">
      <c r="B227">
        <v>6680</v>
      </c>
      <c r="C227">
        <v>1</v>
      </c>
      <c r="D227">
        <v>0</v>
      </c>
      <c r="E227">
        <v>37</v>
      </c>
      <c r="F227" t="s">
        <v>0</v>
      </c>
      <c r="G227" t="s">
        <v>1</v>
      </c>
      <c r="I227" t="s">
        <v>2</v>
      </c>
      <c r="J227">
        <v>36</v>
      </c>
      <c r="K227">
        <v>70</v>
      </c>
      <c r="L227" t="str">
        <f>" 00:00:01.238734"</f>
        <v xml:space="preserve"> 00:00:01.238734</v>
      </c>
      <c r="M227" t="str">
        <f>"03-Oct-17 4:03:19.355544 PM"</f>
        <v>03-Oct-17 4:03:19.355544 PM</v>
      </c>
      <c r="N227" t="s">
        <v>24</v>
      </c>
    </row>
    <row r="228" spans="2:14" x14ac:dyDescent="0.25">
      <c r="B228">
        <v>6681</v>
      </c>
      <c r="C228">
        <v>1</v>
      </c>
      <c r="D228">
        <v>12</v>
      </c>
      <c r="E228">
        <v>38</v>
      </c>
      <c r="F228" t="s">
        <v>0</v>
      </c>
      <c r="G228" t="s">
        <v>1</v>
      </c>
      <c r="I228" t="s">
        <v>2</v>
      </c>
      <c r="J228">
        <v>36</v>
      </c>
      <c r="K228">
        <v>70</v>
      </c>
      <c r="L228" t="str">
        <f>" 00:00:00.000697"</f>
        <v xml:space="preserve"> 00:00:00.000697</v>
      </c>
      <c r="M228" t="str">
        <f>"03-Oct-17 4:03:19.356241 PM"</f>
        <v>03-Oct-17 4:03:19.356241 PM</v>
      </c>
      <c r="N228" t="s">
        <v>3</v>
      </c>
    </row>
    <row r="229" spans="2:14" x14ac:dyDescent="0.25">
      <c r="B229">
        <v>6682</v>
      </c>
      <c r="C229">
        <v>1</v>
      </c>
      <c r="D229">
        <v>12</v>
      </c>
      <c r="E229">
        <v>38</v>
      </c>
      <c r="F229" t="s">
        <v>0</v>
      </c>
      <c r="G229" t="s">
        <v>1</v>
      </c>
      <c r="I229" t="s">
        <v>2</v>
      </c>
      <c r="J229">
        <v>14</v>
      </c>
      <c r="K229">
        <v>48</v>
      </c>
      <c r="L229" t="str">
        <f>" 00:00:00.000502"</f>
        <v xml:space="preserve"> 00:00:00.000502</v>
      </c>
      <c r="M229" t="str">
        <f>"03-Oct-17 4:03:19.356743 PM"</f>
        <v>03-Oct-17 4:03:19.356743 PM</v>
      </c>
      <c r="N229" t="s">
        <v>20</v>
      </c>
    </row>
    <row r="230" spans="2:14" x14ac:dyDescent="0.25">
      <c r="B230">
        <v>6683</v>
      </c>
      <c r="C230">
        <v>1</v>
      </c>
      <c r="D230">
        <v>12</v>
      </c>
      <c r="E230">
        <v>38</v>
      </c>
      <c r="F230" t="s">
        <v>0</v>
      </c>
      <c r="G230" t="s">
        <v>1</v>
      </c>
      <c r="I230" t="s">
        <v>2</v>
      </c>
      <c r="J230">
        <v>8</v>
      </c>
      <c r="K230">
        <v>42</v>
      </c>
      <c r="L230" t="str">
        <f>" 00:00:00.000326"</f>
        <v xml:space="preserve"> 00:00:00.000326</v>
      </c>
      <c r="M230" t="str">
        <f>"03-Oct-17 4:03:19.357069 PM"</f>
        <v>03-Oct-17 4:03:19.357069 PM</v>
      </c>
      <c r="N230" t="s">
        <v>3</v>
      </c>
    </row>
    <row r="231" spans="2:14" x14ac:dyDescent="0.25">
      <c r="B231">
        <v>6684</v>
      </c>
      <c r="C231">
        <v>1</v>
      </c>
      <c r="D231">
        <v>39</v>
      </c>
      <c r="E231">
        <v>39</v>
      </c>
      <c r="F231" t="s">
        <v>0</v>
      </c>
      <c r="G231" t="s">
        <v>1</v>
      </c>
      <c r="I231" t="s">
        <v>2</v>
      </c>
      <c r="J231">
        <v>36</v>
      </c>
      <c r="K231">
        <v>70</v>
      </c>
      <c r="L231" t="str">
        <f>" 00:00:00.000271"</f>
        <v xml:space="preserve"> 00:00:00.000271</v>
      </c>
      <c r="M231" t="str">
        <f>"03-Oct-17 4:03:19.357340 PM"</f>
        <v>03-Oct-17 4:03:19.357340 PM</v>
      </c>
      <c r="N231" t="s">
        <v>5</v>
      </c>
    </row>
    <row r="232" spans="2:14" x14ac:dyDescent="0.25">
      <c r="B232">
        <v>6685</v>
      </c>
      <c r="C232">
        <v>1</v>
      </c>
      <c r="D232">
        <v>0</v>
      </c>
      <c r="E232">
        <v>37</v>
      </c>
      <c r="F232" t="s">
        <v>0</v>
      </c>
      <c r="G232" t="s">
        <v>1</v>
      </c>
      <c r="I232" t="s">
        <v>2</v>
      </c>
      <c r="J232">
        <v>36</v>
      </c>
      <c r="K232">
        <v>70</v>
      </c>
      <c r="L232" t="str">
        <f>" 00:00:01.245855"</f>
        <v xml:space="preserve"> 00:00:01.245855</v>
      </c>
      <c r="M232" t="str">
        <f>"03-Oct-17 4:03:20.603195 PM"</f>
        <v>03-Oct-17 4:03:20.603195 PM</v>
      </c>
      <c r="N232" t="s">
        <v>24</v>
      </c>
    </row>
    <row r="233" spans="2:14" x14ac:dyDescent="0.25">
      <c r="B233">
        <v>6686</v>
      </c>
      <c r="C233">
        <v>1</v>
      </c>
      <c r="D233">
        <v>12</v>
      </c>
      <c r="E233">
        <v>38</v>
      </c>
      <c r="F233" t="s">
        <v>0</v>
      </c>
      <c r="G233" t="s">
        <v>1</v>
      </c>
      <c r="I233" t="s">
        <v>2</v>
      </c>
      <c r="J233">
        <v>36</v>
      </c>
      <c r="K233">
        <v>70</v>
      </c>
      <c r="L233" t="str">
        <f>" 00:00:00.000697"</f>
        <v xml:space="preserve"> 00:00:00.000697</v>
      </c>
      <c r="M233" t="str">
        <f>"03-Oct-17 4:03:20.603892 PM"</f>
        <v>03-Oct-17 4:03:20.603892 PM</v>
      </c>
      <c r="N233" t="s">
        <v>3</v>
      </c>
    </row>
    <row r="234" spans="2:14" x14ac:dyDescent="0.25">
      <c r="B234">
        <v>6687</v>
      </c>
      <c r="C234">
        <v>1</v>
      </c>
      <c r="D234">
        <v>12</v>
      </c>
      <c r="E234">
        <v>38</v>
      </c>
      <c r="F234" t="s">
        <v>0</v>
      </c>
      <c r="G234" t="s">
        <v>1</v>
      </c>
      <c r="I234" t="s">
        <v>2</v>
      </c>
      <c r="J234">
        <v>14</v>
      </c>
      <c r="K234">
        <v>48</v>
      </c>
      <c r="L234" t="str">
        <f>" 00:00:00.000503"</f>
        <v xml:space="preserve"> 00:00:00.000503</v>
      </c>
      <c r="M234" t="str">
        <f>"03-Oct-17 4:03:20.604395 PM"</f>
        <v>03-Oct-17 4:03:20.604395 PM</v>
      </c>
      <c r="N234" t="s">
        <v>20</v>
      </c>
    </row>
    <row r="235" spans="2:14" x14ac:dyDescent="0.25">
      <c r="B235">
        <v>6688</v>
      </c>
      <c r="C235">
        <v>1</v>
      </c>
      <c r="D235">
        <v>12</v>
      </c>
      <c r="E235">
        <v>38</v>
      </c>
      <c r="F235" t="s">
        <v>0</v>
      </c>
      <c r="G235" t="s">
        <v>1</v>
      </c>
      <c r="I235" t="s">
        <v>2</v>
      </c>
      <c r="J235">
        <v>8</v>
      </c>
      <c r="K235">
        <v>42</v>
      </c>
      <c r="L235" t="str">
        <f>" 00:00:00.000325"</f>
        <v xml:space="preserve"> 00:00:00.000325</v>
      </c>
      <c r="M235" t="str">
        <f>"03-Oct-17 4:03:20.604720 PM"</f>
        <v>03-Oct-17 4:03:20.604720 PM</v>
      </c>
      <c r="N235" t="s">
        <v>3</v>
      </c>
    </row>
    <row r="236" spans="2:14" x14ac:dyDescent="0.25">
      <c r="B236">
        <v>6689</v>
      </c>
      <c r="C236">
        <v>1</v>
      </c>
      <c r="D236">
        <v>39</v>
      </c>
      <c r="E236">
        <v>39</v>
      </c>
      <c r="F236" t="s">
        <v>0</v>
      </c>
      <c r="G236" t="s">
        <v>1</v>
      </c>
      <c r="I236" t="s">
        <v>2</v>
      </c>
      <c r="J236">
        <v>36</v>
      </c>
      <c r="K236">
        <v>70</v>
      </c>
      <c r="L236" t="str">
        <f>" 00:00:00.000271"</f>
        <v xml:space="preserve"> 00:00:00.000271</v>
      </c>
      <c r="M236" t="str">
        <f>"03-Oct-17 4:03:20.604991 PM"</f>
        <v>03-Oct-17 4:03:20.604991 PM</v>
      </c>
      <c r="N236" t="s">
        <v>5</v>
      </c>
    </row>
    <row r="237" spans="2:14" x14ac:dyDescent="0.25">
      <c r="B237">
        <v>6690</v>
      </c>
      <c r="C237">
        <v>1</v>
      </c>
      <c r="D237">
        <v>0</v>
      </c>
      <c r="E237">
        <v>37</v>
      </c>
      <c r="F237" t="s">
        <v>0</v>
      </c>
      <c r="G237" t="s">
        <v>1</v>
      </c>
      <c r="I237" t="s">
        <v>2</v>
      </c>
      <c r="J237">
        <v>36</v>
      </c>
      <c r="K237">
        <v>70</v>
      </c>
      <c r="L237" t="str">
        <f>" 00:00:01.240782"</f>
        <v xml:space="preserve"> 00:00:01.240782</v>
      </c>
      <c r="M237" t="str">
        <f>"03-Oct-17 4:03:21.845773 PM"</f>
        <v>03-Oct-17 4:03:21.845773 PM</v>
      </c>
      <c r="N237" t="s">
        <v>24</v>
      </c>
    </row>
    <row r="238" spans="2:14" x14ac:dyDescent="0.25">
      <c r="B238">
        <v>6691</v>
      </c>
      <c r="C238">
        <v>1</v>
      </c>
      <c r="D238">
        <v>12</v>
      </c>
      <c r="E238">
        <v>38</v>
      </c>
      <c r="F238" t="s">
        <v>0</v>
      </c>
      <c r="G238" t="s">
        <v>1</v>
      </c>
      <c r="I238" t="s">
        <v>2</v>
      </c>
      <c r="J238">
        <v>36</v>
      </c>
      <c r="K238">
        <v>70</v>
      </c>
      <c r="L238" t="str">
        <f>" 00:00:00.000697"</f>
        <v xml:space="preserve"> 00:00:00.000697</v>
      </c>
      <c r="M238" t="str">
        <f>"03-Oct-17 4:03:21.846470 PM"</f>
        <v>03-Oct-17 4:03:21.846470 PM</v>
      </c>
      <c r="N238" t="s">
        <v>3</v>
      </c>
    </row>
    <row r="239" spans="2:14" x14ac:dyDescent="0.25">
      <c r="B239">
        <v>6692</v>
      </c>
      <c r="C239">
        <v>1</v>
      </c>
      <c r="D239">
        <v>12</v>
      </c>
      <c r="E239">
        <v>38</v>
      </c>
      <c r="F239" t="s">
        <v>0</v>
      </c>
      <c r="G239" t="s">
        <v>1</v>
      </c>
      <c r="I239" t="s">
        <v>2</v>
      </c>
      <c r="J239">
        <v>14</v>
      </c>
      <c r="K239">
        <v>48</v>
      </c>
      <c r="L239" t="str">
        <f>" 00:00:00.000502"</f>
        <v xml:space="preserve"> 00:00:00.000502</v>
      </c>
      <c r="M239" t="str">
        <f>"03-Oct-17 4:03:21.846972 PM"</f>
        <v>03-Oct-17 4:03:21.846972 PM</v>
      </c>
      <c r="N239" t="s">
        <v>20</v>
      </c>
    </row>
    <row r="240" spans="2:14" x14ac:dyDescent="0.25">
      <c r="B240">
        <v>6693</v>
      </c>
      <c r="C240">
        <v>1</v>
      </c>
      <c r="D240">
        <v>12</v>
      </c>
      <c r="E240">
        <v>38</v>
      </c>
      <c r="F240" t="s">
        <v>0</v>
      </c>
      <c r="G240" t="s">
        <v>1</v>
      </c>
      <c r="I240" t="s">
        <v>2</v>
      </c>
      <c r="J240">
        <v>8</v>
      </c>
      <c r="K240">
        <v>42</v>
      </c>
      <c r="L240" t="str">
        <f>" 00:00:00.000326"</f>
        <v xml:space="preserve"> 00:00:00.000326</v>
      </c>
      <c r="M240" t="str">
        <f>"03-Oct-17 4:03:21.847298 PM"</f>
        <v>03-Oct-17 4:03:21.847298 PM</v>
      </c>
      <c r="N240" t="s">
        <v>3</v>
      </c>
    </row>
    <row r="241" spans="2:14" x14ac:dyDescent="0.25">
      <c r="B241">
        <v>6694</v>
      </c>
      <c r="C241">
        <v>1</v>
      </c>
      <c r="D241">
        <v>39</v>
      </c>
      <c r="E241">
        <v>39</v>
      </c>
      <c r="F241" t="s">
        <v>0</v>
      </c>
      <c r="G241" t="s">
        <v>1</v>
      </c>
      <c r="I241" t="s">
        <v>2</v>
      </c>
      <c r="J241">
        <v>36</v>
      </c>
      <c r="K241">
        <v>70</v>
      </c>
      <c r="L241" t="str">
        <f>" 00:00:00.000271"</f>
        <v xml:space="preserve"> 00:00:00.000271</v>
      </c>
      <c r="M241" t="str">
        <f>"03-Oct-17 4:03:21.847569 PM"</f>
        <v>03-Oct-17 4:03:21.847569 PM</v>
      </c>
      <c r="N241" t="s">
        <v>5</v>
      </c>
    </row>
    <row r="242" spans="2:14" x14ac:dyDescent="0.25">
      <c r="B242">
        <v>6695</v>
      </c>
      <c r="C242">
        <v>1</v>
      </c>
      <c r="D242">
        <v>0</v>
      </c>
      <c r="E242">
        <v>37</v>
      </c>
      <c r="F242" t="s">
        <v>0</v>
      </c>
      <c r="G242" t="s">
        <v>1</v>
      </c>
      <c r="I242" t="s">
        <v>2</v>
      </c>
      <c r="J242">
        <v>36</v>
      </c>
      <c r="K242">
        <v>70</v>
      </c>
      <c r="L242" t="str">
        <f>" 00:00:01.245732"</f>
        <v xml:space="preserve"> 00:00:01.245732</v>
      </c>
      <c r="M242" t="str">
        <f>"03-Oct-17 4:03:23.093301 PM"</f>
        <v>03-Oct-17 4:03:23.093301 PM</v>
      </c>
      <c r="N242" t="s">
        <v>24</v>
      </c>
    </row>
    <row r="243" spans="2:14" x14ac:dyDescent="0.25">
      <c r="B243">
        <v>6696</v>
      </c>
      <c r="C243">
        <v>1</v>
      </c>
      <c r="D243">
        <v>0</v>
      </c>
      <c r="E243">
        <v>37</v>
      </c>
      <c r="F243" t="s">
        <v>0</v>
      </c>
      <c r="G243" t="s">
        <v>1</v>
      </c>
      <c r="I243" t="s">
        <v>2</v>
      </c>
      <c r="J243">
        <v>14</v>
      </c>
      <c r="K243">
        <v>48</v>
      </c>
      <c r="L243" t="str">
        <f>" 00:00:00.000503"</f>
        <v xml:space="preserve"> 00:00:00.000503</v>
      </c>
      <c r="M243" t="str">
        <f>"03-Oct-17 4:03:23.093803 PM"</f>
        <v>03-Oct-17 4:03:23.093803 PM</v>
      </c>
      <c r="N243" t="s">
        <v>16</v>
      </c>
    </row>
    <row r="244" spans="2:14" x14ac:dyDescent="0.25">
      <c r="B244">
        <v>6697</v>
      </c>
      <c r="C244">
        <v>1</v>
      </c>
      <c r="D244">
        <v>0</v>
      </c>
      <c r="E244">
        <v>37</v>
      </c>
      <c r="F244" t="s">
        <v>0</v>
      </c>
      <c r="G244" t="s">
        <v>1</v>
      </c>
      <c r="I244" t="s">
        <v>2</v>
      </c>
      <c r="J244">
        <v>8</v>
      </c>
      <c r="K244">
        <v>42</v>
      </c>
      <c r="L244" t="str">
        <f>" 00:00:00.000325"</f>
        <v xml:space="preserve"> 00:00:00.000325</v>
      </c>
      <c r="M244" t="str">
        <f>"03-Oct-17 4:03:23.094129 PM"</f>
        <v>03-Oct-17 4:03:23.094129 PM</v>
      </c>
      <c r="N244" t="s">
        <v>24</v>
      </c>
    </row>
    <row r="245" spans="2:14" x14ac:dyDescent="0.25">
      <c r="B245">
        <v>6698</v>
      </c>
      <c r="C245">
        <v>1</v>
      </c>
      <c r="D245">
        <v>12</v>
      </c>
      <c r="E245">
        <v>38</v>
      </c>
      <c r="F245" t="s">
        <v>0</v>
      </c>
      <c r="G245" t="s">
        <v>1</v>
      </c>
      <c r="I245" t="s">
        <v>2</v>
      </c>
      <c r="J245">
        <v>36</v>
      </c>
      <c r="K245">
        <v>70</v>
      </c>
      <c r="L245" t="str">
        <f>" 00:00:00.000271"</f>
        <v xml:space="preserve"> 00:00:00.000271</v>
      </c>
      <c r="M245" t="str">
        <f>"03-Oct-17 4:03:23.094400 PM"</f>
        <v>03-Oct-17 4:03:23.094400 PM</v>
      </c>
      <c r="N245" t="s">
        <v>3</v>
      </c>
    </row>
    <row r="246" spans="2:14" x14ac:dyDescent="0.25">
      <c r="B246">
        <v>6699</v>
      </c>
      <c r="C246">
        <v>1</v>
      </c>
      <c r="D246">
        <v>39</v>
      </c>
      <c r="E246">
        <v>39</v>
      </c>
      <c r="F246" t="s">
        <v>0</v>
      </c>
      <c r="G246" t="s">
        <v>1</v>
      </c>
      <c r="I246" t="s">
        <v>2</v>
      </c>
      <c r="J246">
        <v>36</v>
      </c>
      <c r="K246">
        <v>70</v>
      </c>
      <c r="L246" t="str">
        <f>" 00:00:00.000697"</f>
        <v xml:space="preserve"> 00:00:00.000697</v>
      </c>
      <c r="M246" t="str">
        <f>"03-Oct-17 4:03:23.095097 PM"</f>
        <v>03-Oct-17 4:03:23.095097 PM</v>
      </c>
      <c r="N246" t="s">
        <v>5</v>
      </c>
    </row>
    <row r="247" spans="2:14" x14ac:dyDescent="0.25">
      <c r="B247">
        <v>6700</v>
      </c>
      <c r="C247">
        <v>1</v>
      </c>
      <c r="D247">
        <v>0</v>
      </c>
      <c r="E247">
        <v>37</v>
      </c>
      <c r="F247" t="s">
        <v>0</v>
      </c>
      <c r="G247" t="s">
        <v>1</v>
      </c>
      <c r="I247" t="s">
        <v>2</v>
      </c>
      <c r="J247">
        <v>36</v>
      </c>
      <c r="K247">
        <v>70</v>
      </c>
      <c r="L247" t="str">
        <f>" 00:00:01.242809"</f>
        <v xml:space="preserve"> 00:00:01.242809</v>
      </c>
      <c r="M247" t="str">
        <f>"03-Oct-17 4:03:24.337905 PM"</f>
        <v>03-Oct-17 4:03:24.337905 PM</v>
      </c>
      <c r="N247" t="s">
        <v>24</v>
      </c>
    </row>
    <row r="248" spans="2:14" x14ac:dyDescent="0.25">
      <c r="B248">
        <v>6701</v>
      </c>
      <c r="C248">
        <v>1</v>
      </c>
      <c r="D248">
        <v>12</v>
      </c>
      <c r="E248">
        <v>38</v>
      </c>
      <c r="F248" t="s">
        <v>0</v>
      </c>
      <c r="G248" t="s">
        <v>1</v>
      </c>
      <c r="I248" t="s">
        <v>2</v>
      </c>
      <c r="J248">
        <v>36</v>
      </c>
      <c r="K248">
        <v>70</v>
      </c>
      <c r="L248" t="str">
        <f>" 00:00:00.000697"</f>
        <v xml:space="preserve"> 00:00:00.000697</v>
      </c>
      <c r="M248" t="str">
        <f>"03-Oct-17 4:03:24.338602 PM"</f>
        <v>03-Oct-17 4:03:24.338602 PM</v>
      </c>
      <c r="N248" t="s">
        <v>3</v>
      </c>
    </row>
    <row r="249" spans="2:14" x14ac:dyDescent="0.25">
      <c r="B249">
        <v>6702</v>
      </c>
      <c r="C249">
        <v>1</v>
      </c>
      <c r="D249">
        <v>12</v>
      </c>
      <c r="E249">
        <v>38</v>
      </c>
      <c r="F249" t="s">
        <v>0</v>
      </c>
      <c r="G249" t="s">
        <v>1</v>
      </c>
      <c r="I249" t="s">
        <v>2</v>
      </c>
      <c r="J249">
        <v>14</v>
      </c>
      <c r="K249">
        <v>48</v>
      </c>
      <c r="L249" t="str">
        <f>" 00:00:00.000502"</f>
        <v xml:space="preserve"> 00:00:00.000502</v>
      </c>
      <c r="M249" t="str">
        <f>"03-Oct-17 4:03:24.339105 PM"</f>
        <v>03-Oct-17 4:03:24.339105 PM</v>
      </c>
      <c r="N249" t="s">
        <v>20</v>
      </c>
    </row>
    <row r="250" spans="2:14" x14ac:dyDescent="0.25">
      <c r="B250">
        <v>6703</v>
      </c>
      <c r="C250">
        <v>1</v>
      </c>
      <c r="D250">
        <v>12</v>
      </c>
      <c r="E250">
        <v>38</v>
      </c>
      <c r="F250" t="s">
        <v>0</v>
      </c>
      <c r="G250" t="s">
        <v>1</v>
      </c>
      <c r="I250" t="s">
        <v>2</v>
      </c>
      <c r="J250">
        <v>8</v>
      </c>
      <c r="K250">
        <v>42</v>
      </c>
      <c r="L250" t="str">
        <f>" 00:00:00.000326"</f>
        <v xml:space="preserve"> 00:00:00.000326</v>
      </c>
      <c r="M250" t="str">
        <f>"03-Oct-17 4:03:24.339430 PM"</f>
        <v>03-Oct-17 4:03:24.339430 PM</v>
      </c>
      <c r="N250" t="s">
        <v>3</v>
      </c>
    </row>
    <row r="251" spans="2:14" x14ac:dyDescent="0.25">
      <c r="B251">
        <v>6704</v>
      </c>
      <c r="C251">
        <v>1</v>
      </c>
      <c r="D251">
        <v>39</v>
      </c>
      <c r="E251">
        <v>39</v>
      </c>
      <c r="F251" t="s">
        <v>0</v>
      </c>
      <c r="G251" t="s">
        <v>1</v>
      </c>
      <c r="I251" t="s">
        <v>2</v>
      </c>
      <c r="J251">
        <v>36</v>
      </c>
      <c r="K251">
        <v>70</v>
      </c>
      <c r="L251" t="str">
        <f>" 00:00:00.000271"</f>
        <v xml:space="preserve"> 00:00:00.000271</v>
      </c>
      <c r="M251" t="str">
        <f>"03-Oct-17 4:03:24.339701 PM"</f>
        <v>03-Oct-17 4:03:24.339701 PM</v>
      </c>
      <c r="N251" t="s">
        <v>5</v>
      </c>
    </row>
    <row r="252" spans="2:14" x14ac:dyDescent="0.25">
      <c r="B252">
        <v>6705</v>
      </c>
      <c r="C252">
        <v>1</v>
      </c>
      <c r="D252">
        <v>0</v>
      </c>
      <c r="E252">
        <v>37</v>
      </c>
      <c r="F252" t="s">
        <v>0</v>
      </c>
      <c r="G252" t="s">
        <v>1</v>
      </c>
      <c r="I252" t="s">
        <v>2</v>
      </c>
      <c r="J252">
        <v>36</v>
      </c>
      <c r="K252">
        <v>70</v>
      </c>
      <c r="L252" t="str">
        <f>" 00:00:01.237032"</f>
        <v xml:space="preserve"> 00:00:01.237032</v>
      </c>
      <c r="M252" t="str">
        <f>"03-Oct-17 4:03:25.576733 PM"</f>
        <v>03-Oct-17 4:03:25.576733 PM</v>
      </c>
      <c r="N252" t="s">
        <v>24</v>
      </c>
    </row>
    <row r="253" spans="2:14" x14ac:dyDescent="0.25">
      <c r="B253">
        <v>6706</v>
      </c>
      <c r="C253">
        <v>1</v>
      </c>
      <c r="D253">
        <v>12</v>
      </c>
      <c r="E253">
        <v>38</v>
      </c>
      <c r="F253" t="s">
        <v>0</v>
      </c>
      <c r="G253" t="s">
        <v>1</v>
      </c>
      <c r="I253" t="s">
        <v>2</v>
      </c>
      <c r="J253">
        <v>36</v>
      </c>
      <c r="K253">
        <v>70</v>
      </c>
      <c r="L253" t="str">
        <f>" 00:00:00.000697"</f>
        <v xml:space="preserve"> 00:00:00.000697</v>
      </c>
      <c r="M253" t="str">
        <f>"03-Oct-17 4:03:25.577430 PM"</f>
        <v>03-Oct-17 4:03:25.577430 PM</v>
      </c>
      <c r="N253" t="s">
        <v>3</v>
      </c>
    </row>
    <row r="254" spans="2:14" x14ac:dyDescent="0.25">
      <c r="B254">
        <v>6707</v>
      </c>
      <c r="C254">
        <v>1</v>
      </c>
      <c r="D254">
        <v>12</v>
      </c>
      <c r="E254">
        <v>38</v>
      </c>
      <c r="F254" t="s">
        <v>0</v>
      </c>
      <c r="G254" t="s">
        <v>1</v>
      </c>
      <c r="I254" t="s">
        <v>2</v>
      </c>
      <c r="J254">
        <v>14</v>
      </c>
      <c r="K254">
        <v>48</v>
      </c>
      <c r="L254" t="str">
        <f>" 00:00:00.000502"</f>
        <v xml:space="preserve"> 00:00:00.000502</v>
      </c>
      <c r="M254" t="str">
        <f>"03-Oct-17 4:03:25.577932 PM"</f>
        <v>03-Oct-17 4:03:25.577932 PM</v>
      </c>
      <c r="N254" t="s">
        <v>20</v>
      </c>
    </row>
    <row r="255" spans="2:14" x14ac:dyDescent="0.25">
      <c r="B255">
        <v>6708</v>
      </c>
      <c r="C255">
        <v>1</v>
      </c>
      <c r="D255">
        <v>12</v>
      </c>
      <c r="E255">
        <v>38</v>
      </c>
      <c r="F255" t="s">
        <v>0</v>
      </c>
      <c r="G255" t="s">
        <v>1</v>
      </c>
      <c r="I255" t="s">
        <v>2</v>
      </c>
      <c r="J255">
        <v>8</v>
      </c>
      <c r="K255">
        <v>42</v>
      </c>
      <c r="L255" t="str">
        <f>" 00:00:00.000326"</f>
        <v xml:space="preserve"> 00:00:00.000326</v>
      </c>
      <c r="M255" t="str">
        <f>"03-Oct-17 4:03:25.578258 PM"</f>
        <v>03-Oct-17 4:03:25.578258 PM</v>
      </c>
      <c r="N255" t="s">
        <v>3</v>
      </c>
    </row>
    <row r="256" spans="2:14" x14ac:dyDescent="0.25">
      <c r="B256">
        <v>6709</v>
      </c>
      <c r="C256">
        <v>1</v>
      </c>
      <c r="D256">
        <v>39</v>
      </c>
      <c r="E256">
        <v>39</v>
      </c>
      <c r="F256" t="s">
        <v>0</v>
      </c>
      <c r="G256" t="s">
        <v>1</v>
      </c>
      <c r="I256" t="s">
        <v>2</v>
      </c>
      <c r="J256">
        <v>36</v>
      </c>
      <c r="K256">
        <v>70</v>
      </c>
      <c r="L256" t="str">
        <f>" 00:00:00.000271"</f>
        <v xml:space="preserve"> 00:00:00.000271</v>
      </c>
      <c r="M256" t="str">
        <f>"03-Oct-17 4:03:25.578529 PM"</f>
        <v>03-Oct-17 4:03:25.578529 PM</v>
      </c>
      <c r="N256" t="s">
        <v>5</v>
      </c>
    </row>
    <row r="257" spans="2:14" x14ac:dyDescent="0.25">
      <c r="B257">
        <v>6710</v>
      </c>
      <c r="C257">
        <v>1</v>
      </c>
      <c r="D257">
        <v>0</v>
      </c>
      <c r="E257">
        <v>37</v>
      </c>
      <c r="F257" t="s">
        <v>0</v>
      </c>
      <c r="G257" t="s">
        <v>1</v>
      </c>
      <c r="I257" t="s">
        <v>2</v>
      </c>
      <c r="J257">
        <v>36</v>
      </c>
      <c r="K257">
        <v>70</v>
      </c>
      <c r="L257" t="str">
        <f>" 00:00:02.479533"</f>
        <v xml:space="preserve"> 00:00:02.479533</v>
      </c>
      <c r="M257" t="str">
        <f>"03-Oct-17 4:03:28.058062 PM"</f>
        <v>03-Oct-17 4:03:28.058062 PM</v>
      </c>
      <c r="N257" t="s">
        <v>24</v>
      </c>
    </row>
    <row r="258" spans="2:14" x14ac:dyDescent="0.25">
      <c r="B258">
        <v>6711</v>
      </c>
      <c r="C258">
        <v>1</v>
      </c>
      <c r="D258">
        <v>12</v>
      </c>
      <c r="E258">
        <v>38</v>
      </c>
      <c r="F258" t="s">
        <v>0</v>
      </c>
      <c r="G258" t="s">
        <v>1</v>
      </c>
      <c r="I258" t="s">
        <v>2</v>
      </c>
      <c r="J258">
        <v>36</v>
      </c>
      <c r="K258">
        <v>70</v>
      </c>
      <c r="L258" t="str">
        <f>" 00:00:00.000697"</f>
        <v xml:space="preserve"> 00:00:00.000697</v>
      </c>
      <c r="M258" t="str">
        <f>"03-Oct-17 4:03:28.058759 PM"</f>
        <v>03-Oct-17 4:03:28.058759 PM</v>
      </c>
      <c r="N258" t="s">
        <v>3</v>
      </c>
    </row>
    <row r="259" spans="2:14" x14ac:dyDescent="0.25">
      <c r="B259">
        <v>6712</v>
      </c>
      <c r="C259">
        <v>1</v>
      </c>
      <c r="D259">
        <v>12</v>
      </c>
      <c r="E259">
        <v>38</v>
      </c>
      <c r="F259" t="s">
        <v>0</v>
      </c>
      <c r="G259" t="s">
        <v>1</v>
      </c>
      <c r="I259" t="s">
        <v>2</v>
      </c>
      <c r="J259">
        <v>14</v>
      </c>
      <c r="K259">
        <v>48</v>
      </c>
      <c r="L259" t="str">
        <f>" 00:00:00.000502"</f>
        <v xml:space="preserve"> 00:00:00.000502</v>
      </c>
      <c r="M259" t="str">
        <f>"03-Oct-17 4:03:28.059261 PM"</f>
        <v>03-Oct-17 4:03:28.059261 PM</v>
      </c>
      <c r="N259" t="s">
        <v>20</v>
      </c>
    </row>
    <row r="260" spans="2:14" x14ac:dyDescent="0.25">
      <c r="B260">
        <v>6713</v>
      </c>
      <c r="C260">
        <v>1</v>
      </c>
      <c r="D260">
        <v>12</v>
      </c>
      <c r="E260">
        <v>38</v>
      </c>
      <c r="F260" t="s">
        <v>0</v>
      </c>
      <c r="G260" t="s">
        <v>1</v>
      </c>
      <c r="I260" t="s">
        <v>2</v>
      </c>
      <c r="J260">
        <v>8</v>
      </c>
      <c r="K260">
        <v>42</v>
      </c>
      <c r="L260" t="str">
        <f>" 00:00:00.000326"</f>
        <v xml:space="preserve"> 00:00:00.000326</v>
      </c>
      <c r="M260" t="str">
        <f>"03-Oct-17 4:03:28.059587 PM"</f>
        <v>03-Oct-17 4:03:28.059587 PM</v>
      </c>
      <c r="N260" t="s">
        <v>3</v>
      </c>
    </row>
    <row r="261" spans="2:14" x14ac:dyDescent="0.25">
      <c r="B261">
        <v>6714</v>
      </c>
      <c r="C261">
        <v>1</v>
      </c>
      <c r="D261">
        <v>39</v>
      </c>
      <c r="E261">
        <v>39</v>
      </c>
      <c r="F261" t="s">
        <v>0</v>
      </c>
      <c r="G261" t="s">
        <v>1</v>
      </c>
      <c r="I261" t="s">
        <v>2</v>
      </c>
      <c r="J261">
        <v>36</v>
      </c>
      <c r="K261">
        <v>70</v>
      </c>
      <c r="L261" t="str">
        <f>" 00:00:00.000271"</f>
        <v xml:space="preserve"> 00:00:00.000271</v>
      </c>
      <c r="M261" t="str">
        <f>"03-Oct-17 4:03:28.059858 PM"</f>
        <v>03-Oct-17 4:03:28.059858 PM</v>
      </c>
      <c r="N261" t="s">
        <v>5</v>
      </c>
    </row>
    <row r="262" spans="2:14" x14ac:dyDescent="0.25">
      <c r="B262">
        <v>6715</v>
      </c>
      <c r="C262">
        <v>1</v>
      </c>
      <c r="D262">
        <v>0</v>
      </c>
      <c r="E262">
        <v>37</v>
      </c>
      <c r="F262" t="s">
        <v>0</v>
      </c>
      <c r="G262" t="s">
        <v>1</v>
      </c>
      <c r="I262" t="s">
        <v>2</v>
      </c>
      <c r="J262">
        <v>36</v>
      </c>
      <c r="K262">
        <v>70</v>
      </c>
      <c r="L262" t="str">
        <f>" 00:00:01.260060"</f>
        <v xml:space="preserve"> 00:00:01.260060</v>
      </c>
      <c r="M262" t="str">
        <f>"03-Oct-17 4:03:29.319917 PM"</f>
        <v>03-Oct-17 4:03:29.319917 PM</v>
      </c>
      <c r="N262" t="s">
        <v>24</v>
      </c>
    </row>
    <row r="263" spans="2:14" x14ac:dyDescent="0.25">
      <c r="B263">
        <v>6716</v>
      </c>
      <c r="C263">
        <v>1</v>
      </c>
      <c r="D263">
        <v>12</v>
      </c>
      <c r="E263">
        <v>38</v>
      </c>
      <c r="F263" t="s">
        <v>0</v>
      </c>
      <c r="G263" t="s">
        <v>1</v>
      </c>
      <c r="I263" t="s">
        <v>2</v>
      </c>
      <c r="J263">
        <v>36</v>
      </c>
      <c r="K263">
        <v>70</v>
      </c>
      <c r="L263" t="str">
        <f>" 00:00:00.000697"</f>
        <v xml:space="preserve"> 00:00:00.000697</v>
      </c>
      <c r="M263" t="str">
        <f>"03-Oct-17 4:03:29.320614 PM"</f>
        <v>03-Oct-17 4:03:29.320614 PM</v>
      </c>
      <c r="N263" t="s">
        <v>3</v>
      </c>
    </row>
    <row r="264" spans="2:14" x14ac:dyDescent="0.25">
      <c r="B264">
        <v>6717</v>
      </c>
      <c r="C264">
        <v>1</v>
      </c>
      <c r="D264">
        <v>39</v>
      </c>
      <c r="E264">
        <v>39</v>
      </c>
      <c r="F264" t="s">
        <v>0</v>
      </c>
      <c r="G264" t="s">
        <v>1</v>
      </c>
      <c r="I264" t="s">
        <v>2</v>
      </c>
      <c r="J264">
        <v>36</v>
      </c>
      <c r="K264">
        <v>70</v>
      </c>
      <c r="L264" t="str">
        <f>" 00:00:00.000697"</f>
        <v xml:space="preserve"> 00:00:00.000697</v>
      </c>
      <c r="M264" t="str">
        <f>"03-Oct-17 4:03:29.321311 PM"</f>
        <v>03-Oct-17 4:03:29.321311 PM</v>
      </c>
      <c r="N264" t="s">
        <v>5</v>
      </c>
    </row>
    <row r="265" spans="2:14" x14ac:dyDescent="0.25">
      <c r="B265">
        <v>6718</v>
      </c>
      <c r="C265">
        <v>1</v>
      </c>
      <c r="D265">
        <v>0</v>
      </c>
      <c r="E265">
        <v>37</v>
      </c>
      <c r="F265" t="s">
        <v>0</v>
      </c>
      <c r="G265" t="s">
        <v>1</v>
      </c>
      <c r="I265" t="s">
        <v>2</v>
      </c>
      <c r="J265">
        <v>36</v>
      </c>
      <c r="K265">
        <v>70</v>
      </c>
      <c r="L265" t="str">
        <f>" 00:00:01.257570"</f>
        <v xml:space="preserve"> 00:00:01.257570</v>
      </c>
      <c r="M265" t="str">
        <f>"03-Oct-17 4:03:30.578881 PM"</f>
        <v>03-Oct-17 4:03:30.578881 PM</v>
      </c>
      <c r="N265" t="s">
        <v>24</v>
      </c>
    </row>
    <row r="266" spans="2:14" x14ac:dyDescent="0.25">
      <c r="B266">
        <v>6719</v>
      </c>
      <c r="C266">
        <v>1</v>
      </c>
      <c r="D266">
        <v>12</v>
      </c>
      <c r="E266">
        <v>38</v>
      </c>
      <c r="F266" t="s">
        <v>0</v>
      </c>
      <c r="G266" t="s">
        <v>1</v>
      </c>
      <c r="I266" t="s">
        <v>2</v>
      </c>
      <c r="J266">
        <v>36</v>
      </c>
      <c r="K266">
        <v>70</v>
      </c>
      <c r="L266" t="str">
        <f>" 00:00:00.000697"</f>
        <v xml:space="preserve"> 00:00:00.000697</v>
      </c>
      <c r="M266" t="str">
        <f>"03-Oct-17 4:03:30.579578 PM"</f>
        <v>03-Oct-17 4:03:30.579578 PM</v>
      </c>
      <c r="N266" t="s">
        <v>3</v>
      </c>
    </row>
    <row r="267" spans="2:14" x14ac:dyDescent="0.25">
      <c r="B267">
        <v>6720</v>
      </c>
      <c r="C267">
        <v>1</v>
      </c>
      <c r="D267">
        <v>39</v>
      </c>
      <c r="E267">
        <v>39</v>
      </c>
      <c r="F267" t="s">
        <v>0</v>
      </c>
      <c r="G267" t="s">
        <v>1</v>
      </c>
      <c r="I267" t="s">
        <v>2</v>
      </c>
      <c r="J267">
        <v>36</v>
      </c>
      <c r="K267">
        <v>70</v>
      </c>
      <c r="L267" t="str">
        <f>" 00:00:00.000697"</f>
        <v xml:space="preserve"> 00:00:00.000697</v>
      </c>
      <c r="M267" t="str">
        <f>"03-Oct-17 4:03:30.580275 PM"</f>
        <v>03-Oct-17 4:03:30.580275 PM</v>
      </c>
      <c r="N267" t="s">
        <v>5</v>
      </c>
    </row>
    <row r="268" spans="2:14" x14ac:dyDescent="0.25">
      <c r="B268">
        <v>6721</v>
      </c>
      <c r="C268">
        <v>1</v>
      </c>
      <c r="D268">
        <v>0</v>
      </c>
      <c r="E268">
        <v>37</v>
      </c>
      <c r="F268" t="s">
        <v>0</v>
      </c>
      <c r="G268" t="s">
        <v>1</v>
      </c>
      <c r="I268" t="s">
        <v>2</v>
      </c>
      <c r="J268">
        <v>36</v>
      </c>
      <c r="K268">
        <v>70</v>
      </c>
      <c r="L268" t="str">
        <f>" 00:00:01.235880"</f>
        <v xml:space="preserve"> 00:00:01.235880</v>
      </c>
      <c r="M268" t="str">
        <f>"03-Oct-17 4:03:31.816155 PM"</f>
        <v>03-Oct-17 4:03:31.816155 PM</v>
      </c>
      <c r="N268" t="s">
        <v>24</v>
      </c>
    </row>
    <row r="269" spans="2:14" x14ac:dyDescent="0.25">
      <c r="B269">
        <v>6722</v>
      </c>
      <c r="C269">
        <v>1</v>
      </c>
      <c r="D269">
        <v>12</v>
      </c>
      <c r="E269">
        <v>38</v>
      </c>
      <c r="F269" t="s">
        <v>0</v>
      </c>
      <c r="G269" t="s">
        <v>1</v>
      </c>
      <c r="I269" t="s">
        <v>2</v>
      </c>
      <c r="J269">
        <v>36</v>
      </c>
      <c r="K269">
        <v>70</v>
      </c>
      <c r="L269" t="str">
        <f>" 00:00:00.000697"</f>
        <v xml:space="preserve"> 00:00:00.000697</v>
      </c>
      <c r="M269" t="str">
        <f>"03-Oct-17 4:03:31.816852 PM"</f>
        <v>03-Oct-17 4:03:31.816852 PM</v>
      </c>
      <c r="N269" t="s">
        <v>7</v>
      </c>
    </row>
    <row r="270" spans="2:14" x14ac:dyDescent="0.25">
      <c r="B270">
        <v>6723</v>
      </c>
      <c r="C270">
        <v>1</v>
      </c>
      <c r="D270">
        <v>39</v>
      </c>
      <c r="E270">
        <v>39</v>
      </c>
      <c r="F270" t="s">
        <v>0</v>
      </c>
      <c r="G270" t="s">
        <v>1</v>
      </c>
      <c r="I270" t="s">
        <v>2</v>
      </c>
      <c r="J270">
        <v>36</v>
      </c>
      <c r="K270">
        <v>70</v>
      </c>
      <c r="L270" t="str">
        <f>" 00:00:00.000697"</f>
        <v xml:space="preserve"> 00:00:00.000697</v>
      </c>
      <c r="M270" t="str">
        <f>"03-Oct-17 4:03:31.817549 PM"</f>
        <v>03-Oct-17 4:03:31.817549 PM</v>
      </c>
      <c r="N270" t="s">
        <v>5</v>
      </c>
    </row>
    <row r="271" spans="2:14" x14ac:dyDescent="0.25">
      <c r="B271">
        <v>6724</v>
      </c>
      <c r="C271">
        <v>1</v>
      </c>
      <c r="D271">
        <v>0</v>
      </c>
      <c r="E271">
        <v>37</v>
      </c>
      <c r="F271" t="s">
        <v>0</v>
      </c>
      <c r="G271" t="s">
        <v>1</v>
      </c>
      <c r="I271" t="s">
        <v>2</v>
      </c>
      <c r="J271">
        <v>36</v>
      </c>
      <c r="K271">
        <v>70</v>
      </c>
      <c r="L271" t="str">
        <f>" 00:00:01.225043"</f>
        <v xml:space="preserve"> 00:00:01.225043</v>
      </c>
      <c r="M271" t="str">
        <f>"03-Oct-17 4:03:33.042592 PM"</f>
        <v>03-Oct-17 4:03:33.042592 PM</v>
      </c>
      <c r="N271" t="s">
        <v>24</v>
      </c>
    </row>
    <row r="272" spans="2:14" x14ac:dyDescent="0.25">
      <c r="B272">
        <v>6725</v>
      </c>
      <c r="C272">
        <v>1</v>
      </c>
      <c r="D272">
        <v>12</v>
      </c>
      <c r="E272">
        <v>38</v>
      </c>
      <c r="F272" t="s">
        <v>0</v>
      </c>
      <c r="G272" t="s">
        <v>1</v>
      </c>
      <c r="I272" t="s">
        <v>2</v>
      </c>
      <c r="J272">
        <v>36</v>
      </c>
      <c r="K272">
        <v>70</v>
      </c>
      <c r="L272" t="str">
        <f>" 00:00:00.000697"</f>
        <v xml:space="preserve"> 00:00:00.000697</v>
      </c>
      <c r="M272" t="str">
        <f>"03-Oct-17 4:03:33.043289 PM"</f>
        <v>03-Oct-17 4:03:33.043289 PM</v>
      </c>
      <c r="N272" t="s">
        <v>3</v>
      </c>
    </row>
    <row r="273" spans="2:14" x14ac:dyDescent="0.25">
      <c r="B273">
        <v>6726</v>
      </c>
      <c r="C273">
        <v>1</v>
      </c>
      <c r="D273">
        <v>12</v>
      </c>
      <c r="E273">
        <v>38</v>
      </c>
      <c r="F273" t="s">
        <v>0</v>
      </c>
      <c r="G273" t="s">
        <v>1</v>
      </c>
      <c r="I273" t="s">
        <v>2</v>
      </c>
      <c r="J273">
        <v>14</v>
      </c>
      <c r="K273">
        <v>48</v>
      </c>
      <c r="L273" t="str">
        <f>" 00:00:00.000503"</f>
        <v xml:space="preserve"> 00:00:00.000503</v>
      </c>
      <c r="M273" t="str">
        <f>"03-Oct-17 4:03:33.043791 PM"</f>
        <v>03-Oct-17 4:03:33.043791 PM</v>
      </c>
      <c r="N273" t="s">
        <v>20</v>
      </c>
    </row>
    <row r="274" spans="2:14" x14ac:dyDescent="0.25">
      <c r="B274">
        <v>6727</v>
      </c>
      <c r="C274">
        <v>1</v>
      </c>
      <c r="D274">
        <v>12</v>
      </c>
      <c r="E274">
        <v>38</v>
      </c>
      <c r="F274" t="s">
        <v>0</v>
      </c>
      <c r="G274" t="s">
        <v>1</v>
      </c>
      <c r="I274" t="s">
        <v>2</v>
      </c>
      <c r="J274">
        <v>8</v>
      </c>
      <c r="K274">
        <v>42</v>
      </c>
      <c r="L274" t="str">
        <f>" 00:00:00.000326"</f>
        <v xml:space="preserve"> 00:00:00.000326</v>
      </c>
      <c r="M274" t="str">
        <f>"03-Oct-17 4:03:33.044118 PM"</f>
        <v>03-Oct-17 4:03:33.044118 PM</v>
      </c>
      <c r="N274" t="s">
        <v>3</v>
      </c>
    </row>
    <row r="275" spans="2:14" x14ac:dyDescent="0.25">
      <c r="B275">
        <v>6728</v>
      </c>
      <c r="C275">
        <v>1</v>
      </c>
      <c r="D275">
        <v>39</v>
      </c>
      <c r="E275">
        <v>39</v>
      </c>
      <c r="F275" t="s">
        <v>0</v>
      </c>
      <c r="G275" t="s">
        <v>1</v>
      </c>
      <c r="I275" t="s">
        <v>2</v>
      </c>
      <c r="J275">
        <v>36</v>
      </c>
      <c r="K275">
        <v>70</v>
      </c>
      <c r="L275" t="str">
        <f>" 00:00:00.000271"</f>
        <v xml:space="preserve"> 00:00:00.000271</v>
      </c>
      <c r="M275" t="str">
        <f>"03-Oct-17 4:03:33.044389 PM"</f>
        <v>03-Oct-17 4:03:33.044389 PM</v>
      </c>
      <c r="N275" t="s">
        <v>5</v>
      </c>
    </row>
    <row r="276" spans="2:14" x14ac:dyDescent="0.25">
      <c r="B276">
        <v>6729</v>
      </c>
      <c r="C276">
        <v>1</v>
      </c>
      <c r="D276">
        <v>0</v>
      </c>
      <c r="E276">
        <v>37</v>
      </c>
      <c r="F276" t="s">
        <v>0</v>
      </c>
      <c r="G276" t="s">
        <v>1</v>
      </c>
      <c r="I276" t="s">
        <v>2</v>
      </c>
      <c r="J276">
        <v>36</v>
      </c>
      <c r="K276">
        <v>70</v>
      </c>
      <c r="L276" t="str">
        <f>" 00:00:01.239181"</f>
        <v xml:space="preserve"> 00:00:01.239181</v>
      </c>
      <c r="M276" t="str">
        <f>"03-Oct-17 4:03:34.283569 PM"</f>
        <v>03-Oct-17 4:03:34.283569 PM</v>
      </c>
      <c r="N276" t="s">
        <v>24</v>
      </c>
    </row>
    <row r="277" spans="2:14" x14ac:dyDescent="0.25">
      <c r="B277">
        <v>6730</v>
      </c>
      <c r="C277">
        <v>1</v>
      </c>
      <c r="D277">
        <v>12</v>
      </c>
      <c r="E277">
        <v>38</v>
      </c>
      <c r="F277" t="s">
        <v>0</v>
      </c>
      <c r="G277" t="s">
        <v>1</v>
      </c>
      <c r="I277" t="s">
        <v>2</v>
      </c>
      <c r="J277">
        <v>36</v>
      </c>
      <c r="K277">
        <v>70</v>
      </c>
      <c r="L277" t="str">
        <f>" 00:00:00.000697"</f>
        <v xml:space="preserve"> 00:00:00.000697</v>
      </c>
      <c r="M277" t="str">
        <f>"03-Oct-17 4:03:34.284266 PM"</f>
        <v>03-Oct-17 4:03:34.284266 PM</v>
      </c>
      <c r="N277" t="s">
        <v>3</v>
      </c>
    </row>
    <row r="278" spans="2:14" x14ac:dyDescent="0.25">
      <c r="B278">
        <v>6731</v>
      </c>
      <c r="C278">
        <v>1</v>
      </c>
      <c r="D278">
        <v>0</v>
      </c>
      <c r="E278">
        <v>37</v>
      </c>
      <c r="F278" t="s">
        <v>0</v>
      </c>
      <c r="G278" t="s">
        <v>1</v>
      </c>
      <c r="I278" t="s">
        <v>2</v>
      </c>
      <c r="J278">
        <v>36</v>
      </c>
      <c r="K278">
        <v>70</v>
      </c>
      <c r="L278" t="str">
        <f>" 00:00:01.272970"</f>
        <v xml:space="preserve"> 00:00:01.272970</v>
      </c>
      <c r="M278" t="str">
        <f>"03-Oct-17 4:03:35.557236 PM"</f>
        <v>03-Oct-17 4:03:35.557236 PM</v>
      </c>
      <c r="N278" t="s">
        <v>24</v>
      </c>
    </row>
    <row r="279" spans="2:14" x14ac:dyDescent="0.25">
      <c r="B279">
        <v>6732</v>
      </c>
      <c r="C279">
        <v>1</v>
      </c>
      <c r="D279">
        <v>12</v>
      </c>
      <c r="E279">
        <v>38</v>
      </c>
      <c r="F279" t="s">
        <v>0</v>
      </c>
      <c r="G279" t="s">
        <v>1</v>
      </c>
      <c r="I279" t="s">
        <v>2</v>
      </c>
      <c r="J279">
        <v>36</v>
      </c>
      <c r="K279">
        <v>70</v>
      </c>
      <c r="L279" t="str">
        <f>" 00:00:00.000697"</f>
        <v xml:space="preserve"> 00:00:00.000697</v>
      </c>
      <c r="M279" t="str">
        <f>"03-Oct-17 4:03:35.557933 PM"</f>
        <v>03-Oct-17 4:03:35.557933 PM</v>
      </c>
      <c r="N279" t="s">
        <v>3</v>
      </c>
    </row>
    <row r="280" spans="2:14" x14ac:dyDescent="0.25">
      <c r="B280">
        <v>6733</v>
      </c>
      <c r="C280">
        <v>1</v>
      </c>
      <c r="D280">
        <v>39</v>
      </c>
      <c r="E280">
        <v>39</v>
      </c>
      <c r="F280" t="s">
        <v>0</v>
      </c>
      <c r="G280" t="s">
        <v>1</v>
      </c>
      <c r="I280" t="s">
        <v>2</v>
      </c>
      <c r="J280">
        <v>36</v>
      </c>
      <c r="K280">
        <v>70</v>
      </c>
      <c r="L280" t="str">
        <f>" 00:00:00.000697"</f>
        <v xml:space="preserve"> 00:00:00.000697</v>
      </c>
      <c r="M280" t="str">
        <f>"03-Oct-17 4:03:35.558630 PM"</f>
        <v>03-Oct-17 4:03:35.558630 PM</v>
      </c>
      <c r="N280" t="s">
        <v>5</v>
      </c>
    </row>
    <row r="281" spans="2:14" x14ac:dyDescent="0.25">
      <c r="B281">
        <v>6734</v>
      </c>
      <c r="C281">
        <v>1</v>
      </c>
      <c r="D281">
        <v>39</v>
      </c>
      <c r="E281">
        <v>39</v>
      </c>
      <c r="F281" t="s">
        <v>0</v>
      </c>
      <c r="G281" t="s">
        <v>1</v>
      </c>
      <c r="I281" t="s">
        <v>2</v>
      </c>
      <c r="J281">
        <v>36</v>
      </c>
      <c r="K281">
        <v>70</v>
      </c>
      <c r="L281" t="str">
        <f>" 00:00:01.217361"</f>
        <v xml:space="preserve"> 00:00:01.217361</v>
      </c>
      <c r="M281" t="str">
        <f>"03-Oct-17 4:03:36.775991 PM"</f>
        <v>03-Oct-17 4:03:36.775991 PM</v>
      </c>
      <c r="N281" t="s">
        <v>5</v>
      </c>
    </row>
    <row r="282" spans="2:14" x14ac:dyDescent="0.25">
      <c r="B282">
        <v>6735</v>
      </c>
      <c r="C282">
        <v>1</v>
      </c>
      <c r="D282">
        <v>39</v>
      </c>
      <c r="E282">
        <v>39</v>
      </c>
      <c r="F282" t="s">
        <v>0</v>
      </c>
      <c r="G282" t="s">
        <v>1</v>
      </c>
      <c r="I282" t="s">
        <v>2</v>
      </c>
      <c r="J282">
        <v>36</v>
      </c>
      <c r="K282">
        <v>70</v>
      </c>
      <c r="L282" t="str">
        <f>" 00:00:01.248352"</f>
        <v xml:space="preserve"> 00:00:01.248352</v>
      </c>
      <c r="M282" t="str">
        <f>"03-Oct-17 4:03:38.024343 PM"</f>
        <v>03-Oct-17 4:03:38.024343 PM</v>
      </c>
      <c r="N282" t="s">
        <v>5</v>
      </c>
    </row>
    <row r="283" spans="2:14" x14ac:dyDescent="0.25">
      <c r="B283">
        <v>6736</v>
      </c>
      <c r="C283">
        <v>1</v>
      </c>
      <c r="D283">
        <v>0</v>
      </c>
      <c r="E283">
        <v>37</v>
      </c>
      <c r="F283" t="s">
        <v>0</v>
      </c>
      <c r="G283" t="s">
        <v>1</v>
      </c>
      <c r="I283" t="s">
        <v>2</v>
      </c>
      <c r="J283">
        <v>36</v>
      </c>
      <c r="K283">
        <v>70</v>
      </c>
      <c r="L283" t="str">
        <f>" 00:00:01.236211"</f>
        <v xml:space="preserve"> 00:00:01.236211</v>
      </c>
      <c r="M283" t="str">
        <f>"03-Oct-17 4:03:39.260553 PM"</f>
        <v>03-Oct-17 4:03:39.260553 PM</v>
      </c>
      <c r="N283" t="s">
        <v>24</v>
      </c>
    </row>
    <row r="284" spans="2:14" x14ac:dyDescent="0.25">
      <c r="B284">
        <v>6737</v>
      </c>
      <c r="C284">
        <v>1</v>
      </c>
      <c r="D284">
        <v>12</v>
      </c>
      <c r="E284">
        <v>38</v>
      </c>
      <c r="F284" t="s">
        <v>0</v>
      </c>
      <c r="G284" t="s">
        <v>1</v>
      </c>
      <c r="I284" t="s">
        <v>2</v>
      </c>
      <c r="J284">
        <v>36</v>
      </c>
      <c r="K284">
        <v>70</v>
      </c>
      <c r="L284" t="str">
        <f>" 00:00:00.000697"</f>
        <v xml:space="preserve"> 00:00:00.000697</v>
      </c>
      <c r="M284" t="str">
        <f>"03-Oct-17 4:03:39.261250 PM"</f>
        <v>03-Oct-17 4:03:39.261250 PM</v>
      </c>
      <c r="N284" t="s">
        <v>3</v>
      </c>
    </row>
    <row r="285" spans="2:14" x14ac:dyDescent="0.25">
      <c r="B285">
        <v>6738</v>
      </c>
      <c r="C285">
        <v>1</v>
      </c>
      <c r="D285">
        <v>12</v>
      </c>
      <c r="E285">
        <v>38</v>
      </c>
      <c r="F285" t="s">
        <v>0</v>
      </c>
      <c r="G285" t="s">
        <v>1</v>
      </c>
      <c r="I285" t="s">
        <v>2</v>
      </c>
      <c r="J285">
        <v>14</v>
      </c>
      <c r="K285">
        <v>48</v>
      </c>
      <c r="L285" t="str">
        <f>" 00:00:00.000503"</f>
        <v xml:space="preserve"> 00:00:00.000503</v>
      </c>
      <c r="M285" t="str">
        <f>"03-Oct-17 4:03:39.261753 PM"</f>
        <v>03-Oct-17 4:03:39.261753 PM</v>
      </c>
      <c r="N285" t="s">
        <v>20</v>
      </c>
    </row>
    <row r="286" spans="2:14" x14ac:dyDescent="0.25">
      <c r="B286">
        <v>6739</v>
      </c>
      <c r="C286">
        <v>1</v>
      </c>
      <c r="D286">
        <v>12</v>
      </c>
      <c r="E286">
        <v>38</v>
      </c>
      <c r="F286" t="s">
        <v>0</v>
      </c>
      <c r="G286" t="s">
        <v>1</v>
      </c>
      <c r="I286" t="s">
        <v>2</v>
      </c>
      <c r="J286">
        <v>8</v>
      </c>
      <c r="K286">
        <v>42</v>
      </c>
      <c r="L286" t="str">
        <f>" 00:00:00.000326"</f>
        <v xml:space="preserve"> 00:00:00.000326</v>
      </c>
      <c r="M286" t="str">
        <f>"03-Oct-17 4:03:39.262078 PM"</f>
        <v>03-Oct-17 4:03:39.262078 PM</v>
      </c>
      <c r="N286" t="s">
        <v>5</v>
      </c>
    </row>
    <row r="287" spans="2:14" x14ac:dyDescent="0.25">
      <c r="B287">
        <v>6740</v>
      </c>
      <c r="C287">
        <v>1</v>
      </c>
      <c r="D287">
        <v>39</v>
      </c>
      <c r="E287">
        <v>39</v>
      </c>
      <c r="F287" t="s">
        <v>0</v>
      </c>
      <c r="G287" t="s">
        <v>1</v>
      </c>
      <c r="I287" t="s">
        <v>2</v>
      </c>
      <c r="J287">
        <v>36</v>
      </c>
      <c r="K287">
        <v>70</v>
      </c>
      <c r="L287" t="str">
        <f>" 00:00:00.000271"</f>
        <v xml:space="preserve"> 00:00:00.000271</v>
      </c>
      <c r="M287" t="str">
        <f>"03-Oct-17 4:03:39.262349 PM"</f>
        <v>03-Oct-17 4:03:39.262349 PM</v>
      </c>
      <c r="N287" t="s">
        <v>5</v>
      </c>
    </row>
    <row r="288" spans="2:14" x14ac:dyDescent="0.25">
      <c r="B288">
        <v>6741</v>
      </c>
      <c r="C288">
        <v>1</v>
      </c>
      <c r="D288">
        <v>0</v>
      </c>
      <c r="E288">
        <v>37</v>
      </c>
      <c r="F288" t="s">
        <v>0</v>
      </c>
      <c r="G288" t="s">
        <v>1</v>
      </c>
      <c r="I288" t="s">
        <v>2</v>
      </c>
      <c r="J288">
        <v>36</v>
      </c>
      <c r="K288">
        <v>70</v>
      </c>
      <c r="L288" t="str">
        <f>" 00:00:01.247532"</f>
        <v xml:space="preserve"> 00:00:01.247532</v>
      </c>
      <c r="M288" t="str">
        <f>"03-Oct-17 4:03:40.509881 PM"</f>
        <v>03-Oct-17 4:03:40.509881 PM</v>
      </c>
      <c r="N288" t="s">
        <v>24</v>
      </c>
    </row>
    <row r="289" spans="2:14" x14ac:dyDescent="0.25">
      <c r="B289">
        <v>6742</v>
      </c>
      <c r="C289">
        <v>1</v>
      </c>
      <c r="D289">
        <v>12</v>
      </c>
      <c r="E289">
        <v>38</v>
      </c>
      <c r="F289" t="s">
        <v>0</v>
      </c>
      <c r="G289" t="s">
        <v>1</v>
      </c>
      <c r="I289" t="s">
        <v>2</v>
      </c>
      <c r="J289">
        <v>36</v>
      </c>
      <c r="K289">
        <v>70</v>
      </c>
      <c r="L289" t="str">
        <f>" 00:00:00.000697"</f>
        <v xml:space="preserve"> 00:00:00.000697</v>
      </c>
      <c r="M289" t="str">
        <f>"03-Oct-17 4:03:40.510578 PM"</f>
        <v>03-Oct-17 4:03:40.510578 PM</v>
      </c>
      <c r="N289" t="s">
        <v>3</v>
      </c>
    </row>
    <row r="290" spans="2:14" x14ac:dyDescent="0.25">
      <c r="B290">
        <v>6743</v>
      </c>
      <c r="C290">
        <v>1</v>
      </c>
      <c r="D290">
        <v>12</v>
      </c>
      <c r="E290">
        <v>38</v>
      </c>
      <c r="F290" t="s">
        <v>0</v>
      </c>
      <c r="G290" t="s">
        <v>1</v>
      </c>
      <c r="I290" t="s">
        <v>2</v>
      </c>
      <c r="J290">
        <v>14</v>
      </c>
      <c r="K290">
        <v>48</v>
      </c>
      <c r="L290" t="str">
        <f>" 00:00:00.000502"</f>
        <v xml:space="preserve"> 00:00:00.000502</v>
      </c>
      <c r="M290" t="str">
        <f>"03-Oct-17 4:03:40.511080 PM"</f>
        <v>03-Oct-17 4:03:40.511080 PM</v>
      </c>
      <c r="N290" t="s">
        <v>25</v>
      </c>
    </row>
    <row r="291" spans="2:14" x14ac:dyDescent="0.25">
      <c r="B291">
        <v>6744</v>
      </c>
      <c r="C291">
        <v>1</v>
      </c>
      <c r="D291">
        <v>12</v>
      </c>
      <c r="E291">
        <v>38</v>
      </c>
      <c r="F291" t="s">
        <v>0</v>
      </c>
      <c r="G291" t="s">
        <v>1</v>
      </c>
      <c r="I291" t="s">
        <v>2</v>
      </c>
      <c r="J291">
        <v>8</v>
      </c>
      <c r="K291">
        <v>42</v>
      </c>
      <c r="L291" t="str">
        <f>" 00:00:00.000326"</f>
        <v xml:space="preserve"> 00:00:00.000326</v>
      </c>
      <c r="M291" t="str">
        <f>"03-Oct-17 4:03:40.511406 PM"</f>
        <v>03-Oct-17 4:03:40.511406 PM</v>
      </c>
      <c r="N291" t="s">
        <v>3</v>
      </c>
    </row>
    <row r="292" spans="2:14" x14ac:dyDescent="0.25">
      <c r="B292">
        <v>6745</v>
      </c>
      <c r="C292">
        <v>1</v>
      </c>
      <c r="D292">
        <v>39</v>
      </c>
      <c r="E292">
        <v>39</v>
      </c>
      <c r="F292" t="s">
        <v>0</v>
      </c>
      <c r="G292" t="s">
        <v>1</v>
      </c>
      <c r="I292" t="s">
        <v>2</v>
      </c>
      <c r="J292">
        <v>36</v>
      </c>
      <c r="K292">
        <v>70</v>
      </c>
      <c r="L292" t="str">
        <f>" 00:00:00.000271"</f>
        <v xml:space="preserve"> 00:00:00.000271</v>
      </c>
      <c r="M292" t="str">
        <f>"03-Oct-17 4:03:40.511677 PM"</f>
        <v>03-Oct-17 4:03:40.511677 PM</v>
      </c>
      <c r="N292" t="s">
        <v>5</v>
      </c>
    </row>
    <row r="293" spans="2:14" x14ac:dyDescent="0.25">
      <c r="B293">
        <v>6746</v>
      </c>
      <c r="C293">
        <v>1</v>
      </c>
      <c r="D293">
        <v>39</v>
      </c>
      <c r="E293">
        <v>39</v>
      </c>
      <c r="F293" t="s">
        <v>0</v>
      </c>
      <c r="G293" t="s">
        <v>1</v>
      </c>
      <c r="I293" t="s">
        <v>2</v>
      </c>
      <c r="J293">
        <v>36</v>
      </c>
      <c r="K293">
        <v>70</v>
      </c>
      <c r="L293" t="str">
        <f>" 00:00:01.244628"</f>
        <v xml:space="preserve"> 00:00:01.244628</v>
      </c>
      <c r="M293" t="str">
        <f>"03-Oct-17 4:03:41.756305 PM"</f>
        <v>03-Oct-17 4:03:41.756305 PM</v>
      </c>
      <c r="N293" t="s">
        <v>5</v>
      </c>
    </row>
    <row r="294" spans="2:14" x14ac:dyDescent="0.25">
      <c r="B294">
        <v>6747</v>
      </c>
      <c r="C294">
        <v>1</v>
      </c>
      <c r="D294">
        <v>0</v>
      </c>
      <c r="E294">
        <v>37</v>
      </c>
      <c r="F294" t="s">
        <v>0</v>
      </c>
      <c r="G294" t="s">
        <v>1</v>
      </c>
      <c r="I294" t="s">
        <v>2</v>
      </c>
      <c r="J294">
        <v>36</v>
      </c>
      <c r="K294">
        <v>70</v>
      </c>
      <c r="L294" t="str">
        <f>" 00:00:01.234405"</f>
        <v xml:space="preserve"> 00:00:01.234405</v>
      </c>
      <c r="M294" t="str">
        <f>"03-Oct-17 4:03:42.990710 PM"</f>
        <v>03-Oct-17 4:03:42.990710 PM</v>
      </c>
      <c r="N294" t="s">
        <v>24</v>
      </c>
    </row>
    <row r="295" spans="2:14" x14ac:dyDescent="0.25">
      <c r="B295">
        <v>6748</v>
      </c>
      <c r="C295">
        <v>1</v>
      </c>
      <c r="D295">
        <v>0</v>
      </c>
      <c r="E295">
        <v>37</v>
      </c>
      <c r="F295" t="s">
        <v>0</v>
      </c>
      <c r="G295" t="s">
        <v>1</v>
      </c>
      <c r="I295" t="s">
        <v>2</v>
      </c>
      <c r="J295">
        <v>14</v>
      </c>
      <c r="K295">
        <v>48</v>
      </c>
      <c r="L295" t="str">
        <f>" 00:00:00.000503"</f>
        <v xml:space="preserve"> 00:00:00.000503</v>
      </c>
      <c r="M295" t="str">
        <f>"03-Oct-17 4:03:42.991212 PM"</f>
        <v>03-Oct-17 4:03:42.991212 PM</v>
      </c>
      <c r="N295" t="s">
        <v>16</v>
      </c>
    </row>
    <row r="296" spans="2:14" x14ac:dyDescent="0.25">
      <c r="B296">
        <v>6749</v>
      </c>
      <c r="C296">
        <v>1</v>
      </c>
      <c r="D296">
        <v>0</v>
      </c>
      <c r="E296">
        <v>37</v>
      </c>
      <c r="F296" t="s">
        <v>0</v>
      </c>
      <c r="G296" t="s">
        <v>1</v>
      </c>
      <c r="I296" t="s">
        <v>2</v>
      </c>
      <c r="J296">
        <v>8</v>
      </c>
      <c r="K296">
        <v>42</v>
      </c>
      <c r="L296" t="str">
        <f>" 00:00:00.000326"</f>
        <v xml:space="preserve"> 00:00:00.000326</v>
      </c>
      <c r="M296" t="str">
        <f>"03-Oct-17 4:03:42.991538 PM"</f>
        <v>03-Oct-17 4:03:42.991538 PM</v>
      </c>
      <c r="N296" t="s">
        <v>24</v>
      </c>
    </row>
    <row r="297" spans="2:14" x14ac:dyDescent="0.25">
      <c r="B297">
        <v>6750</v>
      </c>
      <c r="C297">
        <v>1</v>
      </c>
      <c r="D297">
        <v>12</v>
      </c>
      <c r="E297">
        <v>38</v>
      </c>
      <c r="F297" t="s">
        <v>0</v>
      </c>
      <c r="G297" t="s">
        <v>1</v>
      </c>
      <c r="I297" t="s">
        <v>2</v>
      </c>
      <c r="J297">
        <v>36</v>
      </c>
      <c r="K297">
        <v>70</v>
      </c>
      <c r="L297" t="str">
        <f>" 00:00:00.000271"</f>
        <v xml:space="preserve"> 00:00:00.000271</v>
      </c>
      <c r="M297" t="str">
        <f>"03-Oct-17 4:03:42.991809 PM"</f>
        <v>03-Oct-17 4:03:42.991809 PM</v>
      </c>
      <c r="N297" t="s">
        <v>3</v>
      </c>
    </row>
    <row r="298" spans="2:14" x14ac:dyDescent="0.25">
      <c r="B298">
        <v>6751</v>
      </c>
      <c r="C298">
        <v>1</v>
      </c>
      <c r="D298">
        <v>39</v>
      </c>
      <c r="E298">
        <v>39</v>
      </c>
      <c r="F298" t="s">
        <v>0</v>
      </c>
      <c r="G298" t="s">
        <v>1</v>
      </c>
      <c r="I298" t="s">
        <v>2</v>
      </c>
      <c r="J298">
        <v>36</v>
      </c>
      <c r="K298">
        <v>70</v>
      </c>
      <c r="L298" t="str">
        <f>" 00:00:00.000697"</f>
        <v xml:space="preserve"> 00:00:00.000697</v>
      </c>
      <c r="M298" t="str">
        <f>"03-Oct-17 4:03:42.992506 PM"</f>
        <v>03-Oct-17 4:03:42.992506 PM</v>
      </c>
      <c r="N298" t="s">
        <v>5</v>
      </c>
    </row>
    <row r="299" spans="2:14" x14ac:dyDescent="0.25">
      <c r="B299">
        <v>6752</v>
      </c>
      <c r="C299">
        <v>1</v>
      </c>
      <c r="D299">
        <v>0</v>
      </c>
      <c r="E299">
        <v>37</v>
      </c>
      <c r="F299" t="s">
        <v>0</v>
      </c>
      <c r="G299" t="s">
        <v>1</v>
      </c>
      <c r="I299" t="s">
        <v>2</v>
      </c>
      <c r="J299">
        <v>36</v>
      </c>
      <c r="K299">
        <v>70</v>
      </c>
      <c r="L299" t="str">
        <f>" 00:00:02.496433"</f>
        <v xml:space="preserve"> 00:00:02.496433</v>
      </c>
      <c r="M299" t="str">
        <f>"03-Oct-17 4:03:45.488938 PM"</f>
        <v>03-Oct-17 4:03:45.488938 PM</v>
      </c>
      <c r="N299" t="s">
        <v>24</v>
      </c>
    </row>
    <row r="300" spans="2:14" x14ac:dyDescent="0.25">
      <c r="B300">
        <v>6753</v>
      </c>
      <c r="C300">
        <v>1</v>
      </c>
      <c r="D300">
        <v>12</v>
      </c>
      <c r="E300">
        <v>38</v>
      </c>
      <c r="F300" t="s">
        <v>0</v>
      </c>
      <c r="G300" t="s">
        <v>1</v>
      </c>
      <c r="I300" t="s">
        <v>2</v>
      </c>
      <c r="J300">
        <v>36</v>
      </c>
      <c r="K300">
        <v>70</v>
      </c>
      <c r="L300" t="str">
        <f>" 00:00:00.000697"</f>
        <v xml:space="preserve"> 00:00:00.000697</v>
      </c>
      <c r="M300" t="str">
        <f>"03-Oct-17 4:03:45.489635 PM"</f>
        <v>03-Oct-17 4:03:45.489635 PM</v>
      </c>
      <c r="N300" t="s">
        <v>3</v>
      </c>
    </row>
    <row r="301" spans="2:14" x14ac:dyDescent="0.25">
      <c r="B301">
        <v>6754</v>
      </c>
      <c r="C301">
        <v>1</v>
      </c>
      <c r="D301">
        <v>12</v>
      </c>
      <c r="E301">
        <v>38</v>
      </c>
      <c r="F301" t="s">
        <v>0</v>
      </c>
      <c r="G301" t="s">
        <v>1</v>
      </c>
      <c r="I301" t="s">
        <v>2</v>
      </c>
      <c r="J301">
        <v>14</v>
      </c>
      <c r="K301">
        <v>48</v>
      </c>
      <c r="L301" t="str">
        <f>" 00:00:00.000502"</f>
        <v xml:space="preserve"> 00:00:00.000502</v>
      </c>
      <c r="M301" t="str">
        <f>"03-Oct-17 4:03:45.490137 PM"</f>
        <v>03-Oct-17 4:03:45.490137 PM</v>
      </c>
      <c r="N301" t="s">
        <v>20</v>
      </c>
    </row>
    <row r="302" spans="2:14" x14ac:dyDescent="0.25">
      <c r="B302">
        <v>6755</v>
      </c>
      <c r="C302">
        <v>1</v>
      </c>
      <c r="D302">
        <v>12</v>
      </c>
      <c r="E302">
        <v>38</v>
      </c>
      <c r="F302" t="s">
        <v>0</v>
      </c>
      <c r="G302" t="s">
        <v>1</v>
      </c>
      <c r="I302" t="s">
        <v>2</v>
      </c>
      <c r="J302">
        <v>8</v>
      </c>
      <c r="K302">
        <v>42</v>
      </c>
      <c r="L302" t="str">
        <f>" 00:00:00.000326"</f>
        <v xml:space="preserve"> 00:00:00.000326</v>
      </c>
      <c r="M302" t="str">
        <f>"03-Oct-17 4:03:45.490463 PM"</f>
        <v>03-Oct-17 4:03:45.490463 PM</v>
      </c>
      <c r="N302" t="s">
        <v>7</v>
      </c>
    </row>
    <row r="303" spans="2:14" x14ac:dyDescent="0.25">
      <c r="B303">
        <v>6756</v>
      </c>
      <c r="C303">
        <v>1</v>
      </c>
      <c r="D303">
        <v>39</v>
      </c>
      <c r="E303">
        <v>39</v>
      </c>
      <c r="F303" t="s">
        <v>0</v>
      </c>
      <c r="G303" t="s">
        <v>1</v>
      </c>
      <c r="I303" t="s">
        <v>2</v>
      </c>
      <c r="J303">
        <v>36</v>
      </c>
      <c r="K303">
        <v>70</v>
      </c>
      <c r="L303" t="str">
        <f>" 00:00:00.000271"</f>
        <v xml:space="preserve"> 00:00:00.000271</v>
      </c>
      <c r="M303" t="str">
        <f>"03-Oct-17 4:03:45.490734 PM"</f>
        <v>03-Oct-17 4:03:45.490734 PM</v>
      </c>
      <c r="N303" t="s">
        <v>5</v>
      </c>
    </row>
    <row r="304" spans="2:14" x14ac:dyDescent="0.25">
      <c r="B304">
        <v>6757</v>
      </c>
      <c r="C304">
        <v>1</v>
      </c>
      <c r="D304">
        <v>0</v>
      </c>
      <c r="E304">
        <v>37</v>
      </c>
      <c r="F304" t="s">
        <v>0</v>
      </c>
      <c r="G304" t="s">
        <v>1</v>
      </c>
      <c r="I304" t="s">
        <v>2</v>
      </c>
      <c r="J304">
        <v>36</v>
      </c>
      <c r="K304">
        <v>70</v>
      </c>
      <c r="L304" t="str">
        <f>" 00:00:01.236701"</f>
        <v xml:space="preserve"> 00:00:01.236701</v>
      </c>
      <c r="M304" t="str">
        <f>"03-Oct-17 4:03:46.727435 PM"</f>
        <v>03-Oct-17 4:03:46.727435 PM</v>
      </c>
      <c r="N304" t="s">
        <v>24</v>
      </c>
    </row>
    <row r="305" spans="2:14" x14ac:dyDescent="0.25">
      <c r="B305">
        <v>6758</v>
      </c>
      <c r="C305">
        <v>1</v>
      </c>
      <c r="D305">
        <v>12</v>
      </c>
      <c r="E305">
        <v>38</v>
      </c>
      <c r="F305" t="s">
        <v>0</v>
      </c>
      <c r="G305" t="s">
        <v>1</v>
      </c>
      <c r="I305" t="s">
        <v>2</v>
      </c>
      <c r="J305">
        <v>36</v>
      </c>
      <c r="K305">
        <v>70</v>
      </c>
      <c r="L305" t="str">
        <f>" 00:00:00.000697"</f>
        <v xml:space="preserve"> 00:00:00.000697</v>
      </c>
      <c r="M305" t="str">
        <f>"03-Oct-17 4:03:46.728132 PM"</f>
        <v>03-Oct-17 4:03:46.728132 PM</v>
      </c>
      <c r="N305" t="s">
        <v>3</v>
      </c>
    </row>
    <row r="306" spans="2:14" x14ac:dyDescent="0.25">
      <c r="B306">
        <v>6759</v>
      </c>
      <c r="C306">
        <v>1</v>
      </c>
      <c r="D306">
        <v>12</v>
      </c>
      <c r="E306">
        <v>38</v>
      </c>
      <c r="F306" t="s">
        <v>0</v>
      </c>
      <c r="G306" t="s">
        <v>1</v>
      </c>
      <c r="I306" t="s">
        <v>2</v>
      </c>
      <c r="J306">
        <v>14</v>
      </c>
      <c r="K306">
        <v>48</v>
      </c>
      <c r="L306" t="str">
        <f>" 00:00:00.000503"</f>
        <v xml:space="preserve"> 00:00:00.000503</v>
      </c>
      <c r="M306" t="str">
        <f>"03-Oct-17 4:03:46.728635 PM"</f>
        <v>03-Oct-17 4:03:46.728635 PM</v>
      </c>
      <c r="N306" t="s">
        <v>20</v>
      </c>
    </row>
    <row r="307" spans="2:14" x14ac:dyDescent="0.25">
      <c r="B307">
        <v>6760</v>
      </c>
      <c r="C307">
        <v>1</v>
      </c>
      <c r="D307">
        <v>12</v>
      </c>
      <c r="E307">
        <v>38</v>
      </c>
      <c r="F307" t="s">
        <v>0</v>
      </c>
      <c r="G307" t="s">
        <v>1</v>
      </c>
      <c r="I307" t="s">
        <v>2</v>
      </c>
      <c r="J307">
        <v>8</v>
      </c>
      <c r="K307">
        <v>42</v>
      </c>
      <c r="L307" t="str">
        <f>" 00:00:00.000325"</f>
        <v xml:space="preserve"> 00:00:00.000325</v>
      </c>
      <c r="M307" t="str">
        <f>"03-Oct-17 4:03:46.728960 PM"</f>
        <v>03-Oct-17 4:03:46.728960 PM</v>
      </c>
      <c r="N307" t="s">
        <v>3</v>
      </c>
    </row>
    <row r="308" spans="2:14" x14ac:dyDescent="0.25">
      <c r="B308">
        <v>6761</v>
      </c>
      <c r="C308">
        <v>1</v>
      </c>
      <c r="D308">
        <v>39</v>
      </c>
      <c r="E308">
        <v>39</v>
      </c>
      <c r="F308" t="s">
        <v>0</v>
      </c>
      <c r="G308" t="s">
        <v>1</v>
      </c>
      <c r="I308" t="s">
        <v>2</v>
      </c>
      <c r="J308">
        <v>36</v>
      </c>
      <c r="K308">
        <v>70</v>
      </c>
      <c r="L308" t="str">
        <f>" 00:00:00.000271"</f>
        <v xml:space="preserve"> 00:00:00.000271</v>
      </c>
      <c r="M308" t="str">
        <f>"03-Oct-17 4:03:46.729231 PM"</f>
        <v>03-Oct-17 4:03:46.729231 PM</v>
      </c>
      <c r="N308" t="s">
        <v>5</v>
      </c>
    </row>
    <row r="309" spans="2:14" x14ac:dyDescent="0.25">
      <c r="B309">
        <v>6762</v>
      </c>
      <c r="C309">
        <v>1</v>
      </c>
      <c r="D309">
        <v>0</v>
      </c>
      <c r="E309">
        <v>37</v>
      </c>
      <c r="F309" t="s">
        <v>0</v>
      </c>
      <c r="G309" t="s">
        <v>1</v>
      </c>
      <c r="I309" t="s">
        <v>2</v>
      </c>
      <c r="J309">
        <v>36</v>
      </c>
      <c r="K309">
        <v>70</v>
      </c>
      <c r="L309" t="str">
        <f>" 00:00:01.247386"</f>
        <v xml:space="preserve"> 00:00:01.247386</v>
      </c>
      <c r="M309" t="str">
        <f>"03-Oct-17 4:03:47.976617 PM"</f>
        <v>03-Oct-17 4:03:47.976617 PM</v>
      </c>
      <c r="N309" t="s">
        <v>24</v>
      </c>
    </row>
    <row r="310" spans="2:14" x14ac:dyDescent="0.25">
      <c r="B310">
        <v>6763</v>
      </c>
      <c r="C310">
        <v>1</v>
      </c>
      <c r="D310">
        <v>12</v>
      </c>
      <c r="E310">
        <v>38</v>
      </c>
      <c r="F310" t="s">
        <v>0</v>
      </c>
      <c r="G310" t="s">
        <v>1</v>
      </c>
      <c r="I310" t="s">
        <v>2</v>
      </c>
      <c r="J310">
        <v>36</v>
      </c>
      <c r="K310">
        <v>70</v>
      </c>
      <c r="L310" t="str">
        <f>" 00:00:00.000697"</f>
        <v xml:space="preserve"> 00:00:00.000697</v>
      </c>
      <c r="M310" t="str">
        <f>"03-Oct-17 4:03:47.977314 PM"</f>
        <v>03-Oct-17 4:03:47.977314 PM</v>
      </c>
      <c r="N310" t="s">
        <v>3</v>
      </c>
    </row>
    <row r="311" spans="2:14" x14ac:dyDescent="0.25">
      <c r="B311">
        <v>6764</v>
      </c>
      <c r="C311">
        <v>1</v>
      </c>
      <c r="D311">
        <v>12</v>
      </c>
      <c r="E311">
        <v>38</v>
      </c>
      <c r="F311" t="s">
        <v>0</v>
      </c>
      <c r="G311" t="s">
        <v>1</v>
      </c>
      <c r="I311" t="s">
        <v>2</v>
      </c>
      <c r="J311">
        <v>14</v>
      </c>
      <c r="K311">
        <v>48</v>
      </c>
      <c r="L311" t="str">
        <f>" 00:00:00.000503"</f>
        <v xml:space="preserve"> 00:00:00.000503</v>
      </c>
      <c r="M311" t="str">
        <f>"03-Oct-17 4:03:47.977816 PM"</f>
        <v>03-Oct-17 4:03:47.977816 PM</v>
      </c>
      <c r="N311" t="s">
        <v>20</v>
      </c>
    </row>
    <row r="312" spans="2:14" x14ac:dyDescent="0.25">
      <c r="B312">
        <v>6765</v>
      </c>
      <c r="C312">
        <v>1</v>
      </c>
      <c r="D312">
        <v>12</v>
      </c>
      <c r="E312">
        <v>38</v>
      </c>
      <c r="F312" t="s">
        <v>0</v>
      </c>
      <c r="G312" t="s">
        <v>1</v>
      </c>
      <c r="I312" t="s">
        <v>2</v>
      </c>
      <c r="J312">
        <v>8</v>
      </c>
      <c r="K312">
        <v>42</v>
      </c>
      <c r="L312" t="str">
        <f>" 00:00:00.000326"</f>
        <v xml:space="preserve"> 00:00:00.000326</v>
      </c>
      <c r="M312" t="str">
        <f>"03-Oct-17 4:03:47.978142 PM"</f>
        <v>03-Oct-17 4:03:47.978142 PM</v>
      </c>
      <c r="N312" t="s">
        <v>3</v>
      </c>
    </row>
    <row r="313" spans="2:14" x14ac:dyDescent="0.25">
      <c r="B313">
        <v>6766</v>
      </c>
      <c r="C313">
        <v>1</v>
      </c>
      <c r="D313">
        <v>39</v>
      </c>
      <c r="E313">
        <v>39</v>
      </c>
      <c r="F313" t="s">
        <v>0</v>
      </c>
      <c r="G313" t="s">
        <v>1</v>
      </c>
      <c r="I313" t="s">
        <v>2</v>
      </c>
      <c r="J313">
        <v>36</v>
      </c>
      <c r="K313">
        <v>70</v>
      </c>
      <c r="L313" t="str">
        <f>" 00:00:00.000271"</f>
        <v xml:space="preserve"> 00:00:00.000271</v>
      </c>
      <c r="M313" t="str">
        <f>"03-Oct-17 4:03:47.978413 PM"</f>
        <v>03-Oct-17 4:03:47.978413 PM</v>
      </c>
      <c r="N313" t="s">
        <v>5</v>
      </c>
    </row>
    <row r="314" spans="2:14" x14ac:dyDescent="0.25">
      <c r="B314">
        <v>6767</v>
      </c>
      <c r="C314">
        <v>1</v>
      </c>
      <c r="D314">
        <v>0</v>
      </c>
      <c r="E314">
        <v>37</v>
      </c>
      <c r="F314" t="s">
        <v>0</v>
      </c>
      <c r="G314" t="s">
        <v>1</v>
      </c>
      <c r="I314" t="s">
        <v>2</v>
      </c>
      <c r="J314">
        <v>36</v>
      </c>
      <c r="K314">
        <v>70</v>
      </c>
      <c r="L314" t="str">
        <f>" 00:00:01.232282"</f>
        <v xml:space="preserve"> 00:00:01.232282</v>
      </c>
      <c r="M314" t="str">
        <f>"03-Oct-17 4:03:49.210695 PM"</f>
        <v>03-Oct-17 4:03:49.210695 PM</v>
      </c>
      <c r="N314" t="s">
        <v>24</v>
      </c>
    </row>
    <row r="315" spans="2:14" x14ac:dyDescent="0.25">
      <c r="B315">
        <v>6768</v>
      </c>
      <c r="C315">
        <v>1</v>
      </c>
      <c r="D315">
        <v>12</v>
      </c>
      <c r="E315">
        <v>38</v>
      </c>
      <c r="F315" t="s">
        <v>0</v>
      </c>
      <c r="G315" t="s">
        <v>1</v>
      </c>
      <c r="I315" t="s">
        <v>2</v>
      </c>
      <c r="J315">
        <v>36</v>
      </c>
      <c r="K315">
        <v>70</v>
      </c>
      <c r="L315" t="str">
        <f>" 00:00:00.000697"</f>
        <v xml:space="preserve"> 00:00:00.000697</v>
      </c>
      <c r="M315" t="str">
        <f>"03-Oct-17 4:03:49.211392 PM"</f>
        <v>03-Oct-17 4:03:49.211392 PM</v>
      </c>
      <c r="N315" t="s">
        <v>7</v>
      </c>
    </row>
    <row r="316" spans="2:14" x14ac:dyDescent="0.25">
      <c r="B316">
        <v>6769</v>
      </c>
      <c r="C316">
        <v>1</v>
      </c>
      <c r="D316">
        <v>39</v>
      </c>
      <c r="E316">
        <v>39</v>
      </c>
      <c r="F316" t="s">
        <v>0</v>
      </c>
      <c r="G316" t="s">
        <v>1</v>
      </c>
      <c r="I316" t="s">
        <v>2</v>
      </c>
      <c r="J316">
        <v>36</v>
      </c>
      <c r="K316">
        <v>70</v>
      </c>
      <c r="L316" t="str">
        <f>" 00:00:00.000697"</f>
        <v xml:space="preserve"> 00:00:00.000697</v>
      </c>
      <c r="M316" t="str">
        <f>"03-Oct-17 4:03:49.212089 PM"</f>
        <v>03-Oct-17 4:03:49.212089 PM</v>
      </c>
      <c r="N316" t="s">
        <v>5</v>
      </c>
    </row>
    <row r="317" spans="2:14" x14ac:dyDescent="0.25">
      <c r="B317">
        <v>6770</v>
      </c>
      <c r="C317">
        <v>1</v>
      </c>
      <c r="D317">
        <v>39</v>
      </c>
      <c r="E317">
        <v>39</v>
      </c>
      <c r="F317" t="s">
        <v>0</v>
      </c>
      <c r="G317" t="s">
        <v>1</v>
      </c>
      <c r="I317" t="s">
        <v>2</v>
      </c>
      <c r="J317">
        <v>14</v>
      </c>
      <c r="K317">
        <v>48</v>
      </c>
      <c r="L317" t="str">
        <f>" 00:00:00.000502"</f>
        <v xml:space="preserve"> 00:00:00.000502</v>
      </c>
      <c r="M317" t="str">
        <f>"03-Oct-17 4:03:49.212591 PM"</f>
        <v>03-Oct-17 4:03:49.212591 PM</v>
      </c>
      <c r="N317" t="s">
        <v>11</v>
      </c>
    </row>
    <row r="318" spans="2:14" x14ac:dyDescent="0.25">
      <c r="B318">
        <v>6771</v>
      </c>
      <c r="C318">
        <v>1</v>
      </c>
      <c r="D318">
        <v>39</v>
      </c>
      <c r="E318">
        <v>39</v>
      </c>
      <c r="F318" t="s">
        <v>0</v>
      </c>
      <c r="G318" t="s">
        <v>1</v>
      </c>
      <c r="I318" t="s">
        <v>2</v>
      </c>
      <c r="J318">
        <v>8</v>
      </c>
      <c r="K318">
        <v>42</v>
      </c>
      <c r="L318" t="str">
        <f>" 00:00:00.000326"</f>
        <v xml:space="preserve"> 00:00:00.000326</v>
      </c>
      <c r="M318" t="str">
        <f>"03-Oct-17 4:03:49.212917 PM"</f>
        <v>03-Oct-17 4:03:49.212917 PM</v>
      </c>
      <c r="N318" t="s">
        <v>5</v>
      </c>
    </row>
    <row r="319" spans="2:14" x14ac:dyDescent="0.25">
      <c r="B319">
        <v>6772</v>
      </c>
      <c r="C319">
        <v>1</v>
      </c>
      <c r="D319">
        <v>0</v>
      </c>
      <c r="E319">
        <v>37</v>
      </c>
      <c r="F319" t="s">
        <v>0</v>
      </c>
      <c r="G319" t="s">
        <v>1</v>
      </c>
      <c r="I319" t="s">
        <v>2</v>
      </c>
      <c r="J319">
        <v>36</v>
      </c>
      <c r="K319">
        <v>70</v>
      </c>
      <c r="L319" t="str">
        <f>" 00:00:01.244856"</f>
        <v xml:space="preserve"> 00:00:01.244856</v>
      </c>
      <c r="M319" t="str">
        <f>"03-Oct-17 4:03:50.457773 PM"</f>
        <v>03-Oct-17 4:03:50.457773 PM</v>
      </c>
      <c r="N319" t="s">
        <v>24</v>
      </c>
    </row>
    <row r="320" spans="2:14" x14ac:dyDescent="0.25">
      <c r="B320">
        <v>6773</v>
      </c>
      <c r="C320">
        <v>1</v>
      </c>
      <c r="D320">
        <v>0</v>
      </c>
      <c r="E320">
        <v>37</v>
      </c>
      <c r="F320" t="s">
        <v>0</v>
      </c>
      <c r="G320" t="s">
        <v>1</v>
      </c>
      <c r="I320" t="s">
        <v>2</v>
      </c>
      <c r="J320">
        <v>14</v>
      </c>
      <c r="K320">
        <v>48</v>
      </c>
      <c r="L320" t="str">
        <f>" 00:00:00.000503"</f>
        <v xml:space="preserve"> 00:00:00.000503</v>
      </c>
      <c r="M320" t="str">
        <f>"03-Oct-17 4:03:50.458275 PM"</f>
        <v>03-Oct-17 4:03:50.458275 PM</v>
      </c>
      <c r="N320" t="s">
        <v>16</v>
      </c>
    </row>
    <row r="321" spans="2:14" x14ac:dyDescent="0.25">
      <c r="B321">
        <v>6774</v>
      </c>
      <c r="C321">
        <v>1</v>
      </c>
      <c r="D321">
        <v>0</v>
      </c>
      <c r="E321">
        <v>37</v>
      </c>
      <c r="F321" t="s">
        <v>0</v>
      </c>
      <c r="G321" t="s">
        <v>1</v>
      </c>
      <c r="I321" t="s">
        <v>2</v>
      </c>
      <c r="J321">
        <v>8</v>
      </c>
      <c r="K321">
        <v>42</v>
      </c>
      <c r="L321" t="str">
        <f>" 00:00:00.000325"</f>
        <v xml:space="preserve"> 00:00:00.000325</v>
      </c>
      <c r="M321" t="str">
        <f>"03-Oct-17 4:03:50.458601 PM"</f>
        <v>03-Oct-17 4:03:50.458601 PM</v>
      </c>
      <c r="N321" t="s">
        <v>24</v>
      </c>
    </row>
    <row r="322" spans="2:14" x14ac:dyDescent="0.25">
      <c r="B322">
        <v>6775</v>
      </c>
      <c r="C322">
        <v>1</v>
      </c>
      <c r="D322">
        <v>12</v>
      </c>
      <c r="E322">
        <v>38</v>
      </c>
      <c r="F322" t="s">
        <v>0</v>
      </c>
      <c r="G322" t="s">
        <v>1</v>
      </c>
      <c r="I322" t="s">
        <v>2</v>
      </c>
      <c r="J322">
        <v>36</v>
      </c>
      <c r="K322">
        <v>70</v>
      </c>
      <c r="L322" t="str">
        <f>" 00:00:00.000271"</f>
        <v xml:space="preserve"> 00:00:00.000271</v>
      </c>
      <c r="M322" t="str">
        <f>"03-Oct-17 4:03:50.458871 PM"</f>
        <v>03-Oct-17 4:03:50.458871 PM</v>
      </c>
      <c r="N322" t="s">
        <v>3</v>
      </c>
    </row>
    <row r="323" spans="2:14" x14ac:dyDescent="0.25">
      <c r="B323">
        <v>6776</v>
      </c>
      <c r="C323">
        <v>1</v>
      </c>
      <c r="D323">
        <v>39</v>
      </c>
      <c r="E323">
        <v>39</v>
      </c>
      <c r="F323" t="s">
        <v>0</v>
      </c>
      <c r="G323" t="s">
        <v>1</v>
      </c>
      <c r="I323" t="s">
        <v>2</v>
      </c>
      <c r="J323">
        <v>36</v>
      </c>
      <c r="K323">
        <v>70</v>
      </c>
      <c r="L323" t="str">
        <f>" 00:00:00.000697"</f>
        <v xml:space="preserve"> 00:00:00.000697</v>
      </c>
      <c r="M323" t="str">
        <f>"03-Oct-17 4:03:50.459569 PM"</f>
        <v>03-Oct-17 4:03:50.459569 PM</v>
      </c>
      <c r="N323" t="s">
        <v>5</v>
      </c>
    </row>
    <row r="324" spans="2:14" x14ac:dyDescent="0.25">
      <c r="B324">
        <v>6777</v>
      </c>
      <c r="C324">
        <v>1</v>
      </c>
      <c r="D324">
        <v>39</v>
      </c>
      <c r="E324">
        <v>39</v>
      </c>
      <c r="F324" t="s">
        <v>0</v>
      </c>
      <c r="G324" t="s">
        <v>1</v>
      </c>
      <c r="I324" t="s">
        <v>2</v>
      </c>
      <c r="J324">
        <v>36</v>
      </c>
      <c r="K324">
        <v>70</v>
      </c>
      <c r="L324" t="str">
        <f>" 00:00:01.291210"</f>
        <v xml:space="preserve"> 00:00:01.291210</v>
      </c>
      <c r="M324" t="str">
        <f>"03-Oct-17 4:03:51.750778 PM"</f>
        <v>03-Oct-17 4:03:51.750778 PM</v>
      </c>
      <c r="N324" t="s">
        <v>3</v>
      </c>
    </row>
    <row r="325" spans="2:14" x14ac:dyDescent="0.25">
      <c r="B325">
        <v>6778</v>
      </c>
      <c r="C325">
        <v>1</v>
      </c>
      <c r="D325">
        <v>12</v>
      </c>
      <c r="E325">
        <v>38</v>
      </c>
      <c r="F325" t="s">
        <v>0</v>
      </c>
      <c r="G325" t="s">
        <v>1</v>
      </c>
      <c r="I325" t="s">
        <v>2</v>
      </c>
      <c r="J325">
        <v>36</v>
      </c>
      <c r="K325">
        <v>70</v>
      </c>
      <c r="L325" t="str">
        <f>" 00:00:01.224118"</f>
        <v xml:space="preserve"> 00:00:01.224118</v>
      </c>
      <c r="M325" t="str">
        <f>"03-Oct-17 4:03:52.974896 PM"</f>
        <v>03-Oct-17 4:03:52.974896 PM</v>
      </c>
      <c r="N325" t="s">
        <v>3</v>
      </c>
    </row>
    <row r="326" spans="2:14" x14ac:dyDescent="0.25">
      <c r="B326">
        <v>6779</v>
      </c>
      <c r="C326">
        <v>1</v>
      </c>
      <c r="D326">
        <v>39</v>
      </c>
      <c r="E326">
        <v>39</v>
      </c>
      <c r="F326" t="s">
        <v>0</v>
      </c>
      <c r="G326" t="s">
        <v>1</v>
      </c>
      <c r="I326" t="s">
        <v>2</v>
      </c>
      <c r="J326">
        <v>36</v>
      </c>
      <c r="K326">
        <v>70</v>
      </c>
      <c r="L326" t="str">
        <f>" 00:00:00.000697"</f>
        <v xml:space="preserve"> 00:00:00.000697</v>
      </c>
      <c r="M326" t="str">
        <f>"03-Oct-17 4:03:52.975593 PM"</f>
        <v>03-Oct-17 4:03:52.975593 PM</v>
      </c>
      <c r="N326" t="s">
        <v>5</v>
      </c>
    </row>
    <row r="327" spans="2:14" x14ac:dyDescent="0.25">
      <c r="B327">
        <v>6780</v>
      </c>
      <c r="C327">
        <v>1</v>
      </c>
      <c r="D327">
        <v>0</v>
      </c>
      <c r="E327">
        <v>37</v>
      </c>
      <c r="F327" t="s">
        <v>0</v>
      </c>
      <c r="G327" t="s">
        <v>1</v>
      </c>
      <c r="I327" t="s">
        <v>2</v>
      </c>
      <c r="J327">
        <v>36</v>
      </c>
      <c r="K327">
        <v>70</v>
      </c>
      <c r="L327" t="str">
        <f>" 00:00:01.223670"</f>
        <v xml:space="preserve"> 00:00:01.223670</v>
      </c>
      <c r="M327" t="str">
        <f>"03-Oct-17 4:03:54.199263 PM"</f>
        <v>03-Oct-17 4:03:54.199263 PM</v>
      </c>
      <c r="N327" t="s">
        <v>26</v>
      </c>
    </row>
    <row r="328" spans="2:14" x14ac:dyDescent="0.25">
      <c r="B328">
        <v>6781</v>
      </c>
      <c r="C328">
        <v>1</v>
      </c>
      <c r="D328">
        <v>12</v>
      </c>
      <c r="E328">
        <v>38</v>
      </c>
      <c r="F328" t="s">
        <v>0</v>
      </c>
      <c r="G328" t="s">
        <v>1</v>
      </c>
      <c r="I328" t="s">
        <v>2</v>
      </c>
      <c r="J328">
        <v>36</v>
      </c>
      <c r="K328">
        <v>70</v>
      </c>
      <c r="L328" t="str">
        <f>" 00:00:00.000697"</f>
        <v xml:space="preserve"> 00:00:00.000697</v>
      </c>
      <c r="M328" t="str">
        <f>"03-Oct-17 4:03:54.199960 PM"</f>
        <v>03-Oct-17 4:03:54.199960 PM</v>
      </c>
      <c r="N328" t="s">
        <v>3</v>
      </c>
    </row>
    <row r="329" spans="2:14" x14ac:dyDescent="0.25">
      <c r="B329">
        <v>6782</v>
      </c>
      <c r="C329">
        <v>1</v>
      </c>
      <c r="D329">
        <v>39</v>
      </c>
      <c r="E329">
        <v>39</v>
      </c>
      <c r="F329" t="s">
        <v>0</v>
      </c>
      <c r="G329" t="s">
        <v>1</v>
      </c>
      <c r="I329" t="s">
        <v>2</v>
      </c>
      <c r="J329">
        <v>36</v>
      </c>
      <c r="K329">
        <v>70</v>
      </c>
      <c r="L329" t="str">
        <f>" 00:00:00.000697"</f>
        <v xml:space="preserve"> 00:00:00.000697</v>
      </c>
      <c r="M329" t="str">
        <f>"03-Oct-17 4:03:54.200657 PM"</f>
        <v>03-Oct-17 4:03:54.200657 PM</v>
      </c>
      <c r="N329" t="s">
        <v>5</v>
      </c>
    </row>
    <row r="330" spans="2:14" x14ac:dyDescent="0.25">
      <c r="B330">
        <v>6783</v>
      </c>
      <c r="C330">
        <v>1</v>
      </c>
      <c r="D330">
        <v>0</v>
      </c>
      <c r="E330">
        <v>37</v>
      </c>
      <c r="F330" t="s">
        <v>0</v>
      </c>
      <c r="G330" t="s">
        <v>1</v>
      </c>
      <c r="I330" t="s">
        <v>2</v>
      </c>
      <c r="J330">
        <v>36</v>
      </c>
      <c r="K330">
        <v>70</v>
      </c>
      <c r="L330" t="str">
        <f>" 00:00:01.234634"</f>
        <v xml:space="preserve"> 00:00:01.234634</v>
      </c>
      <c r="M330" t="str">
        <f>"03-Oct-17 4:03:55.435291 PM"</f>
        <v>03-Oct-17 4:03:55.435291 PM</v>
      </c>
      <c r="N330" t="s">
        <v>24</v>
      </c>
    </row>
    <row r="331" spans="2:14" x14ac:dyDescent="0.25">
      <c r="B331">
        <v>6784</v>
      </c>
      <c r="C331">
        <v>1</v>
      </c>
      <c r="D331">
        <v>12</v>
      </c>
      <c r="E331">
        <v>38</v>
      </c>
      <c r="F331" t="s">
        <v>0</v>
      </c>
      <c r="G331" t="s">
        <v>1</v>
      </c>
      <c r="I331" t="s">
        <v>2</v>
      </c>
      <c r="J331">
        <v>36</v>
      </c>
      <c r="K331">
        <v>70</v>
      </c>
      <c r="L331" t="str">
        <f>" 00:00:00.000697"</f>
        <v xml:space="preserve"> 00:00:00.000697</v>
      </c>
      <c r="M331" t="str">
        <f>"03-Oct-17 4:03:55.435988 PM"</f>
        <v>03-Oct-17 4:03:55.435988 PM</v>
      </c>
      <c r="N331" t="s">
        <v>3</v>
      </c>
    </row>
    <row r="332" spans="2:14" x14ac:dyDescent="0.25">
      <c r="B332">
        <v>6785</v>
      </c>
      <c r="C332">
        <v>1</v>
      </c>
      <c r="D332">
        <v>12</v>
      </c>
      <c r="E332">
        <v>38</v>
      </c>
      <c r="F332" t="s">
        <v>0</v>
      </c>
      <c r="G332" t="s">
        <v>1</v>
      </c>
      <c r="I332" t="s">
        <v>2</v>
      </c>
      <c r="J332">
        <v>14</v>
      </c>
      <c r="K332">
        <v>48</v>
      </c>
      <c r="L332" t="str">
        <f>" 00:00:00.000503"</f>
        <v xml:space="preserve"> 00:00:00.000503</v>
      </c>
      <c r="M332" t="str">
        <f>"03-Oct-17 4:03:55.436490 PM"</f>
        <v>03-Oct-17 4:03:55.436490 PM</v>
      </c>
      <c r="N332" t="s">
        <v>20</v>
      </c>
    </row>
    <row r="333" spans="2:14" x14ac:dyDescent="0.25">
      <c r="B333">
        <v>6786</v>
      </c>
      <c r="C333">
        <v>1</v>
      </c>
      <c r="D333">
        <v>12</v>
      </c>
      <c r="E333">
        <v>38</v>
      </c>
      <c r="F333" t="s">
        <v>0</v>
      </c>
      <c r="G333" t="s">
        <v>1</v>
      </c>
      <c r="I333" t="s">
        <v>2</v>
      </c>
      <c r="J333">
        <v>8</v>
      </c>
      <c r="K333">
        <v>42</v>
      </c>
      <c r="L333" t="str">
        <f>" 00:00:00.000326"</f>
        <v xml:space="preserve"> 00:00:00.000326</v>
      </c>
      <c r="M333" t="str">
        <f>"03-Oct-17 4:03:55.436816 PM"</f>
        <v>03-Oct-17 4:03:55.436816 PM</v>
      </c>
      <c r="N333" t="s">
        <v>3</v>
      </c>
    </row>
    <row r="334" spans="2:14" x14ac:dyDescent="0.25">
      <c r="B334">
        <v>6787</v>
      </c>
      <c r="C334">
        <v>1</v>
      </c>
      <c r="D334">
        <v>39</v>
      </c>
      <c r="E334">
        <v>39</v>
      </c>
      <c r="F334" t="s">
        <v>0</v>
      </c>
      <c r="G334" t="s">
        <v>1</v>
      </c>
      <c r="I334" t="s">
        <v>2</v>
      </c>
      <c r="J334">
        <v>36</v>
      </c>
      <c r="K334">
        <v>70</v>
      </c>
      <c r="L334" t="str">
        <f>" 00:00:00.000271"</f>
        <v xml:space="preserve"> 00:00:00.000271</v>
      </c>
      <c r="M334" t="str">
        <f>"03-Oct-17 4:03:55.437087 PM"</f>
        <v>03-Oct-17 4:03:55.437087 PM</v>
      </c>
      <c r="N334" t="s">
        <v>5</v>
      </c>
    </row>
    <row r="335" spans="2:14" x14ac:dyDescent="0.25">
      <c r="B335">
        <v>6788</v>
      </c>
      <c r="C335">
        <v>1</v>
      </c>
      <c r="D335">
        <v>0</v>
      </c>
      <c r="E335">
        <v>37</v>
      </c>
      <c r="F335" t="s">
        <v>0</v>
      </c>
      <c r="G335" t="s">
        <v>1</v>
      </c>
      <c r="I335" t="s">
        <v>2</v>
      </c>
      <c r="J335">
        <v>36</v>
      </c>
      <c r="K335">
        <v>70</v>
      </c>
      <c r="L335" t="str">
        <f>" 00:00:01.254523"</f>
        <v xml:space="preserve"> 00:00:01.254523</v>
      </c>
      <c r="M335" t="str">
        <f>"03-Oct-17 4:03:56.691610 PM"</f>
        <v>03-Oct-17 4:03:56.691610 PM</v>
      </c>
      <c r="N335" t="s">
        <v>24</v>
      </c>
    </row>
    <row r="336" spans="2:14" x14ac:dyDescent="0.25">
      <c r="B336">
        <v>6789</v>
      </c>
      <c r="C336">
        <v>1</v>
      </c>
      <c r="D336">
        <v>12</v>
      </c>
      <c r="E336">
        <v>38</v>
      </c>
      <c r="F336" t="s">
        <v>0</v>
      </c>
      <c r="G336" t="s">
        <v>1</v>
      </c>
      <c r="I336" t="s">
        <v>2</v>
      </c>
      <c r="J336">
        <v>36</v>
      </c>
      <c r="K336">
        <v>70</v>
      </c>
      <c r="L336" t="str">
        <f>" 00:00:00.000697"</f>
        <v xml:space="preserve"> 00:00:00.000697</v>
      </c>
      <c r="M336" t="str">
        <f>"03-Oct-17 4:03:56.692306 PM"</f>
        <v>03-Oct-17 4:03:56.692306 PM</v>
      </c>
      <c r="N336" t="s">
        <v>7</v>
      </c>
    </row>
    <row r="337" spans="2:14" x14ac:dyDescent="0.25">
      <c r="B337">
        <v>6790</v>
      </c>
      <c r="C337">
        <v>1</v>
      </c>
      <c r="D337">
        <v>39</v>
      </c>
      <c r="E337">
        <v>39</v>
      </c>
      <c r="F337" t="s">
        <v>0</v>
      </c>
      <c r="G337" t="s">
        <v>1</v>
      </c>
      <c r="I337" t="s">
        <v>2</v>
      </c>
      <c r="J337">
        <v>36</v>
      </c>
      <c r="K337">
        <v>70</v>
      </c>
      <c r="L337" t="str">
        <f>" 00:00:00.000697"</f>
        <v xml:space="preserve"> 00:00:00.000697</v>
      </c>
      <c r="M337" t="str">
        <f>"03-Oct-17 4:03:56.693004 PM"</f>
        <v>03-Oct-17 4:03:56.693004 PM</v>
      </c>
      <c r="N337" t="s">
        <v>5</v>
      </c>
    </row>
    <row r="338" spans="2:14" x14ac:dyDescent="0.25">
      <c r="B338">
        <v>6791</v>
      </c>
      <c r="C338">
        <v>1</v>
      </c>
      <c r="D338">
        <v>0</v>
      </c>
      <c r="E338">
        <v>37</v>
      </c>
      <c r="F338" t="s">
        <v>0</v>
      </c>
      <c r="G338" t="s">
        <v>1</v>
      </c>
      <c r="I338" t="s">
        <v>2</v>
      </c>
      <c r="J338">
        <v>36</v>
      </c>
      <c r="K338">
        <v>70</v>
      </c>
      <c r="L338" t="str">
        <f>" 00:00:01.265581"</f>
        <v xml:space="preserve"> 00:00:01.265581</v>
      </c>
      <c r="M338" t="str">
        <f>"03-Oct-17 4:03:57.958584 PM"</f>
        <v>03-Oct-17 4:03:57.958584 PM</v>
      </c>
      <c r="N338" t="s">
        <v>24</v>
      </c>
    </row>
    <row r="339" spans="2:14" x14ac:dyDescent="0.25">
      <c r="B339">
        <v>6792</v>
      </c>
      <c r="C339">
        <v>1</v>
      </c>
      <c r="D339">
        <v>0</v>
      </c>
      <c r="E339">
        <v>37</v>
      </c>
      <c r="F339" t="s">
        <v>0</v>
      </c>
      <c r="G339" t="s">
        <v>1</v>
      </c>
      <c r="I339" t="s">
        <v>2</v>
      </c>
      <c r="J339">
        <v>14</v>
      </c>
      <c r="K339">
        <v>48</v>
      </c>
      <c r="L339" t="str">
        <f>" 00:00:00.000503"</f>
        <v xml:space="preserve"> 00:00:00.000503</v>
      </c>
      <c r="M339" t="str">
        <f>"03-Oct-17 4:03:57.959087 PM"</f>
        <v>03-Oct-17 4:03:57.959087 PM</v>
      </c>
      <c r="N339" t="s">
        <v>16</v>
      </c>
    </row>
    <row r="340" spans="2:14" x14ac:dyDescent="0.25">
      <c r="B340">
        <v>6793</v>
      </c>
      <c r="C340">
        <v>1</v>
      </c>
      <c r="D340">
        <v>0</v>
      </c>
      <c r="E340">
        <v>37</v>
      </c>
      <c r="F340" t="s">
        <v>0</v>
      </c>
      <c r="G340" t="s">
        <v>1</v>
      </c>
      <c r="I340" t="s">
        <v>2</v>
      </c>
      <c r="J340">
        <v>8</v>
      </c>
      <c r="K340">
        <v>42</v>
      </c>
      <c r="L340" t="str">
        <f>" 00:00:00.000326"</f>
        <v xml:space="preserve"> 00:00:00.000326</v>
      </c>
      <c r="M340" t="str">
        <f>"03-Oct-17 4:03:57.959412 PM"</f>
        <v>03-Oct-17 4:03:57.959412 PM</v>
      </c>
      <c r="N340" t="s">
        <v>24</v>
      </c>
    </row>
    <row r="341" spans="2:14" x14ac:dyDescent="0.25">
      <c r="B341">
        <v>6794</v>
      </c>
      <c r="C341">
        <v>1</v>
      </c>
      <c r="D341">
        <v>12</v>
      </c>
      <c r="E341">
        <v>38</v>
      </c>
      <c r="F341" t="s">
        <v>0</v>
      </c>
      <c r="G341" t="s">
        <v>1</v>
      </c>
      <c r="I341" t="s">
        <v>2</v>
      </c>
      <c r="J341">
        <v>36</v>
      </c>
      <c r="K341">
        <v>70</v>
      </c>
      <c r="L341" t="str">
        <f>" 00:00:00.000271"</f>
        <v xml:space="preserve"> 00:00:00.000271</v>
      </c>
      <c r="M341" t="str">
        <f>"03-Oct-17 4:03:57.959683 PM"</f>
        <v>03-Oct-17 4:03:57.959683 PM</v>
      </c>
      <c r="N341" t="s">
        <v>3</v>
      </c>
    </row>
    <row r="342" spans="2:14" x14ac:dyDescent="0.25">
      <c r="B342">
        <v>6795</v>
      </c>
      <c r="C342">
        <v>1</v>
      </c>
      <c r="D342">
        <v>39</v>
      </c>
      <c r="E342">
        <v>39</v>
      </c>
      <c r="F342" t="s">
        <v>0</v>
      </c>
      <c r="G342" t="s">
        <v>1</v>
      </c>
      <c r="I342" t="s">
        <v>2</v>
      </c>
      <c r="J342">
        <v>36</v>
      </c>
      <c r="K342">
        <v>70</v>
      </c>
      <c r="L342" t="str">
        <f>" 00:00:00.000697"</f>
        <v xml:space="preserve"> 00:00:00.000697</v>
      </c>
      <c r="M342" t="str">
        <f>"03-Oct-17 4:03:57.960380 PM"</f>
        <v>03-Oct-17 4:03:57.960380 PM</v>
      </c>
      <c r="N342" t="s">
        <v>5</v>
      </c>
    </row>
    <row r="343" spans="2:14" x14ac:dyDescent="0.25">
      <c r="B343">
        <v>6796</v>
      </c>
      <c r="C343">
        <v>1</v>
      </c>
      <c r="D343">
        <v>0</v>
      </c>
      <c r="E343">
        <v>37</v>
      </c>
      <c r="F343" t="s">
        <v>0</v>
      </c>
      <c r="G343" t="s">
        <v>1</v>
      </c>
      <c r="I343" t="s">
        <v>2</v>
      </c>
      <c r="J343">
        <v>36</v>
      </c>
      <c r="K343">
        <v>70</v>
      </c>
      <c r="L343" t="str">
        <f>" 00:00:01.216640"</f>
        <v xml:space="preserve"> 00:00:01.216640</v>
      </c>
      <c r="M343" t="str">
        <f>"03-Oct-17 4:03:59.177020 PM"</f>
        <v>03-Oct-17 4:03:59.177020 PM</v>
      </c>
      <c r="N343" t="s">
        <v>24</v>
      </c>
    </row>
    <row r="344" spans="2:14" x14ac:dyDescent="0.25">
      <c r="B344">
        <v>6797</v>
      </c>
      <c r="C344">
        <v>1</v>
      </c>
      <c r="D344">
        <v>12</v>
      </c>
      <c r="E344">
        <v>38</v>
      </c>
      <c r="F344" t="s">
        <v>0</v>
      </c>
      <c r="G344" t="s">
        <v>1</v>
      </c>
      <c r="I344" t="s">
        <v>2</v>
      </c>
      <c r="J344">
        <v>36</v>
      </c>
      <c r="K344">
        <v>70</v>
      </c>
      <c r="L344" t="str">
        <f>" 00:00:00.000697"</f>
        <v xml:space="preserve"> 00:00:00.000697</v>
      </c>
      <c r="M344" t="str">
        <f>"03-Oct-17 4:03:59.177717 PM"</f>
        <v>03-Oct-17 4:03:59.177717 PM</v>
      </c>
      <c r="N344" t="s">
        <v>7</v>
      </c>
    </row>
    <row r="345" spans="2:14" x14ac:dyDescent="0.25">
      <c r="B345">
        <v>6798</v>
      </c>
      <c r="C345">
        <v>1</v>
      </c>
      <c r="D345">
        <v>12</v>
      </c>
      <c r="E345">
        <v>38</v>
      </c>
      <c r="F345" t="s">
        <v>0</v>
      </c>
      <c r="G345" t="s">
        <v>1</v>
      </c>
      <c r="I345" t="s">
        <v>2</v>
      </c>
      <c r="J345">
        <v>14</v>
      </c>
      <c r="K345">
        <v>48</v>
      </c>
      <c r="L345" t="str">
        <f>" 00:00:00.000502"</f>
        <v xml:space="preserve"> 00:00:00.000502</v>
      </c>
      <c r="M345" t="str">
        <f>"03-Oct-17 4:03:59.178219 PM"</f>
        <v>03-Oct-17 4:03:59.178219 PM</v>
      </c>
      <c r="N345" t="s">
        <v>20</v>
      </c>
    </row>
    <row r="346" spans="2:14" x14ac:dyDescent="0.25">
      <c r="B346">
        <v>6799</v>
      </c>
      <c r="C346">
        <v>1</v>
      </c>
      <c r="D346">
        <v>12</v>
      </c>
      <c r="E346">
        <v>38</v>
      </c>
      <c r="F346" t="s">
        <v>0</v>
      </c>
      <c r="G346" t="s">
        <v>1</v>
      </c>
      <c r="I346" t="s">
        <v>2</v>
      </c>
      <c r="J346">
        <v>8</v>
      </c>
      <c r="K346">
        <v>42</v>
      </c>
      <c r="L346" t="str">
        <f>" 00:00:00.000326"</f>
        <v xml:space="preserve"> 00:00:00.000326</v>
      </c>
      <c r="M346" t="str">
        <f>"03-Oct-17 4:03:59.178545 PM"</f>
        <v>03-Oct-17 4:03:59.178545 PM</v>
      </c>
      <c r="N346" t="s">
        <v>7</v>
      </c>
    </row>
    <row r="347" spans="2:14" x14ac:dyDescent="0.25">
      <c r="B347">
        <v>6800</v>
      </c>
      <c r="C347">
        <v>1</v>
      </c>
      <c r="D347">
        <v>39</v>
      </c>
      <c r="E347">
        <v>39</v>
      </c>
      <c r="F347" t="s">
        <v>0</v>
      </c>
      <c r="G347" t="s">
        <v>1</v>
      </c>
      <c r="I347" t="s">
        <v>2</v>
      </c>
      <c r="J347">
        <v>36</v>
      </c>
      <c r="K347">
        <v>70</v>
      </c>
      <c r="L347" t="str">
        <f>" 00:00:00.000271"</f>
        <v xml:space="preserve"> 00:00:00.000271</v>
      </c>
      <c r="M347" t="str">
        <f>"03-Oct-17 4:03:59.178816 PM"</f>
        <v>03-Oct-17 4:03:59.178816 PM</v>
      </c>
      <c r="N347" t="s">
        <v>5</v>
      </c>
    </row>
    <row r="348" spans="2:14" x14ac:dyDescent="0.25">
      <c r="B348">
        <v>6801</v>
      </c>
      <c r="C348">
        <v>1</v>
      </c>
      <c r="D348">
        <v>0</v>
      </c>
      <c r="E348">
        <v>37</v>
      </c>
      <c r="F348" t="s">
        <v>0</v>
      </c>
      <c r="G348" t="s">
        <v>1</v>
      </c>
      <c r="I348" t="s">
        <v>2</v>
      </c>
      <c r="J348">
        <v>36</v>
      </c>
      <c r="K348">
        <v>70</v>
      </c>
      <c r="L348" t="str">
        <f>" 00:00:01.243409"</f>
        <v xml:space="preserve"> 00:00:01.243409</v>
      </c>
      <c r="M348" t="str">
        <f>"03-Oct-17 4:04:00.422225 PM"</f>
        <v>03-Oct-17 4:04:00.422225 PM</v>
      </c>
      <c r="N348" t="s">
        <v>24</v>
      </c>
    </row>
    <row r="349" spans="2:14" x14ac:dyDescent="0.25">
      <c r="B349">
        <v>6802</v>
      </c>
      <c r="C349">
        <v>1</v>
      </c>
      <c r="D349">
        <v>12</v>
      </c>
      <c r="E349">
        <v>38</v>
      </c>
      <c r="F349" t="s">
        <v>0</v>
      </c>
      <c r="G349" t="s">
        <v>1</v>
      </c>
      <c r="I349" t="s">
        <v>2</v>
      </c>
      <c r="J349">
        <v>36</v>
      </c>
      <c r="K349">
        <v>70</v>
      </c>
      <c r="L349" t="str">
        <f>" 00:00:00.000697"</f>
        <v xml:space="preserve"> 00:00:00.000697</v>
      </c>
      <c r="M349" t="str">
        <f>"03-Oct-17 4:04:00.422922 PM"</f>
        <v>03-Oct-17 4:04:00.422922 PM</v>
      </c>
      <c r="N349" t="s">
        <v>3</v>
      </c>
    </row>
    <row r="350" spans="2:14" x14ac:dyDescent="0.25">
      <c r="B350">
        <v>6803</v>
      </c>
      <c r="C350">
        <v>1</v>
      </c>
      <c r="D350">
        <v>39</v>
      </c>
      <c r="E350">
        <v>39</v>
      </c>
      <c r="F350" t="s">
        <v>0</v>
      </c>
      <c r="G350" t="s">
        <v>1</v>
      </c>
      <c r="I350" t="s">
        <v>2</v>
      </c>
      <c r="J350">
        <v>36</v>
      </c>
      <c r="K350">
        <v>70</v>
      </c>
      <c r="L350" t="str">
        <f>" 00:00:00.000697"</f>
        <v xml:space="preserve"> 00:00:00.000697</v>
      </c>
      <c r="M350" t="str">
        <f>"03-Oct-17 4:04:00.423619 PM"</f>
        <v>03-Oct-17 4:04:00.423619 PM</v>
      </c>
      <c r="N350" t="s">
        <v>12</v>
      </c>
    </row>
    <row r="351" spans="2:14" x14ac:dyDescent="0.25">
      <c r="B351">
        <v>6804</v>
      </c>
      <c r="C351">
        <v>1</v>
      </c>
      <c r="D351">
        <v>0</v>
      </c>
      <c r="E351">
        <v>37</v>
      </c>
      <c r="F351" t="s">
        <v>0</v>
      </c>
      <c r="G351" t="s">
        <v>1</v>
      </c>
      <c r="I351" t="s">
        <v>2</v>
      </c>
      <c r="J351">
        <v>36</v>
      </c>
      <c r="K351">
        <v>70</v>
      </c>
      <c r="L351" t="str">
        <f>" 00:00:01.247060"</f>
        <v xml:space="preserve"> 00:00:01.247060</v>
      </c>
      <c r="M351" t="str">
        <f>"03-Oct-17 4:04:01.670679 PM"</f>
        <v>03-Oct-17 4:04:01.670679 PM</v>
      </c>
      <c r="N351" t="s">
        <v>21</v>
      </c>
    </row>
    <row r="352" spans="2:14" x14ac:dyDescent="0.25">
      <c r="B352">
        <v>6805</v>
      </c>
      <c r="C352">
        <v>1</v>
      </c>
      <c r="D352">
        <v>12</v>
      </c>
      <c r="E352">
        <v>38</v>
      </c>
      <c r="F352" t="s">
        <v>0</v>
      </c>
      <c r="G352" t="s">
        <v>1</v>
      </c>
      <c r="I352" t="s">
        <v>2</v>
      </c>
      <c r="J352">
        <v>36</v>
      </c>
      <c r="K352">
        <v>70</v>
      </c>
      <c r="L352" t="str">
        <f>" 00:00:00.000697"</f>
        <v xml:space="preserve"> 00:00:00.000697</v>
      </c>
      <c r="M352" t="str">
        <f>"03-Oct-17 4:04:01.671376 PM"</f>
        <v>03-Oct-17 4:04:01.671376 PM</v>
      </c>
      <c r="N352" t="s">
        <v>3</v>
      </c>
    </row>
    <row r="353" spans="2:14" x14ac:dyDescent="0.25">
      <c r="B353">
        <v>6806</v>
      </c>
      <c r="C353">
        <v>1</v>
      </c>
      <c r="D353">
        <v>0</v>
      </c>
      <c r="E353">
        <v>37</v>
      </c>
      <c r="F353" t="s">
        <v>0</v>
      </c>
      <c r="G353" t="s">
        <v>1</v>
      </c>
      <c r="I353" t="s">
        <v>2</v>
      </c>
      <c r="J353">
        <v>36</v>
      </c>
      <c r="K353">
        <v>70</v>
      </c>
      <c r="L353" t="str">
        <f>" 00:00:01.236878"</f>
        <v xml:space="preserve"> 00:00:01.236878</v>
      </c>
      <c r="M353" t="str">
        <f>"03-Oct-17 4:04:02.908254 PM"</f>
        <v>03-Oct-17 4:04:02.908254 PM</v>
      </c>
      <c r="N353" t="s">
        <v>24</v>
      </c>
    </row>
    <row r="354" spans="2:14" x14ac:dyDescent="0.25">
      <c r="B354">
        <v>6807</v>
      </c>
      <c r="C354">
        <v>1</v>
      </c>
      <c r="D354">
        <v>12</v>
      </c>
      <c r="E354">
        <v>38</v>
      </c>
      <c r="F354" t="s">
        <v>0</v>
      </c>
      <c r="G354" t="s">
        <v>1</v>
      </c>
      <c r="I354" t="s">
        <v>2</v>
      </c>
      <c r="J354">
        <v>36</v>
      </c>
      <c r="K354">
        <v>70</v>
      </c>
      <c r="L354" t="str">
        <f>" 00:00:00.000697"</f>
        <v xml:space="preserve"> 00:00:00.000697</v>
      </c>
      <c r="M354" t="str">
        <f>"03-Oct-17 4:04:02.908951 PM"</f>
        <v>03-Oct-17 4:04:02.908951 PM</v>
      </c>
      <c r="N354" t="s">
        <v>3</v>
      </c>
    </row>
    <row r="355" spans="2:14" x14ac:dyDescent="0.25">
      <c r="B355">
        <v>6808</v>
      </c>
      <c r="C355">
        <v>1</v>
      </c>
      <c r="D355">
        <v>12</v>
      </c>
      <c r="E355">
        <v>38</v>
      </c>
      <c r="F355" t="s">
        <v>0</v>
      </c>
      <c r="G355" t="s">
        <v>1</v>
      </c>
      <c r="I355" t="s">
        <v>2</v>
      </c>
      <c r="J355">
        <v>14</v>
      </c>
      <c r="K355">
        <v>48</v>
      </c>
      <c r="L355" t="str">
        <f>" 00:00:00.000502"</f>
        <v xml:space="preserve"> 00:00:00.000502</v>
      </c>
      <c r="M355" t="str">
        <f>"03-Oct-17 4:04:02.909453 PM"</f>
        <v>03-Oct-17 4:04:02.909453 PM</v>
      </c>
      <c r="N355" t="s">
        <v>20</v>
      </c>
    </row>
    <row r="356" spans="2:14" x14ac:dyDescent="0.25">
      <c r="B356">
        <v>6809</v>
      </c>
      <c r="C356">
        <v>1</v>
      </c>
      <c r="D356">
        <v>12</v>
      </c>
      <c r="E356">
        <v>38</v>
      </c>
      <c r="F356" t="s">
        <v>0</v>
      </c>
      <c r="G356" t="s">
        <v>1</v>
      </c>
      <c r="I356" t="s">
        <v>2</v>
      </c>
      <c r="J356">
        <v>8</v>
      </c>
      <c r="K356">
        <v>42</v>
      </c>
      <c r="L356" t="str">
        <f>" 00:00:00.000326"</f>
        <v xml:space="preserve"> 00:00:00.000326</v>
      </c>
      <c r="M356" t="str">
        <f>"03-Oct-17 4:04:02.909779 PM"</f>
        <v>03-Oct-17 4:04:02.909779 PM</v>
      </c>
      <c r="N356" t="s">
        <v>3</v>
      </c>
    </row>
    <row r="357" spans="2:14" x14ac:dyDescent="0.25">
      <c r="B357">
        <v>6810</v>
      </c>
      <c r="C357">
        <v>1</v>
      </c>
      <c r="D357">
        <v>39</v>
      </c>
      <c r="E357">
        <v>39</v>
      </c>
      <c r="F357" t="s">
        <v>0</v>
      </c>
      <c r="G357" t="s">
        <v>1</v>
      </c>
      <c r="I357" t="s">
        <v>2</v>
      </c>
      <c r="J357">
        <v>36</v>
      </c>
      <c r="K357">
        <v>70</v>
      </c>
      <c r="L357" t="str">
        <f>" 00:00:00.000271"</f>
        <v xml:space="preserve"> 00:00:00.000271</v>
      </c>
      <c r="M357" t="str">
        <f>"03-Oct-17 4:04:02.910050 PM"</f>
        <v>03-Oct-17 4:04:02.910050 PM</v>
      </c>
      <c r="N357" t="s">
        <v>5</v>
      </c>
    </row>
    <row r="358" spans="2:14" x14ac:dyDescent="0.25">
      <c r="B358">
        <v>6811</v>
      </c>
      <c r="C358">
        <v>1</v>
      </c>
      <c r="D358">
        <v>0</v>
      </c>
      <c r="E358">
        <v>37</v>
      </c>
      <c r="F358" t="s">
        <v>0</v>
      </c>
      <c r="G358" t="s">
        <v>1</v>
      </c>
      <c r="I358" t="s">
        <v>2</v>
      </c>
      <c r="J358">
        <v>36</v>
      </c>
      <c r="K358">
        <v>70</v>
      </c>
      <c r="L358" t="str">
        <f>" 00:00:02.490933"</f>
        <v xml:space="preserve"> 00:00:02.490933</v>
      </c>
      <c r="M358" t="str">
        <f>"03-Oct-17 4:04:05.400982 PM"</f>
        <v>03-Oct-17 4:04:05.400982 PM</v>
      </c>
      <c r="N358" t="s">
        <v>24</v>
      </c>
    </row>
    <row r="359" spans="2:14" x14ac:dyDescent="0.25">
      <c r="B359">
        <v>6812</v>
      </c>
      <c r="C359">
        <v>1</v>
      </c>
      <c r="D359">
        <v>12</v>
      </c>
      <c r="E359">
        <v>38</v>
      </c>
      <c r="F359" t="s">
        <v>0</v>
      </c>
      <c r="G359" t="s">
        <v>1</v>
      </c>
      <c r="I359" t="s">
        <v>2</v>
      </c>
      <c r="J359">
        <v>36</v>
      </c>
      <c r="K359">
        <v>70</v>
      </c>
      <c r="L359" t="str">
        <f>" 00:00:00.000697"</f>
        <v xml:space="preserve"> 00:00:00.000697</v>
      </c>
      <c r="M359" t="str">
        <f>"03-Oct-17 4:04:05.401679 PM"</f>
        <v>03-Oct-17 4:04:05.401679 PM</v>
      </c>
      <c r="N359" t="s">
        <v>3</v>
      </c>
    </row>
    <row r="360" spans="2:14" x14ac:dyDescent="0.25">
      <c r="B360">
        <v>6813</v>
      </c>
      <c r="C360">
        <v>1</v>
      </c>
      <c r="D360">
        <v>12</v>
      </c>
      <c r="E360">
        <v>38</v>
      </c>
      <c r="F360" t="s">
        <v>0</v>
      </c>
      <c r="G360" t="s">
        <v>1</v>
      </c>
      <c r="I360" t="s">
        <v>2</v>
      </c>
      <c r="J360">
        <v>14</v>
      </c>
      <c r="K360">
        <v>48</v>
      </c>
      <c r="L360" t="str">
        <f>" 00:00:00.000503"</f>
        <v xml:space="preserve"> 00:00:00.000503</v>
      </c>
      <c r="M360" t="str">
        <f>"03-Oct-17 4:04:05.402182 PM"</f>
        <v>03-Oct-17 4:04:05.402182 PM</v>
      </c>
      <c r="N360" t="s">
        <v>20</v>
      </c>
    </row>
    <row r="361" spans="2:14" x14ac:dyDescent="0.25">
      <c r="B361">
        <v>6814</v>
      </c>
      <c r="C361">
        <v>1</v>
      </c>
      <c r="D361">
        <v>12</v>
      </c>
      <c r="E361">
        <v>38</v>
      </c>
      <c r="F361" t="s">
        <v>0</v>
      </c>
      <c r="G361" t="s">
        <v>1</v>
      </c>
      <c r="I361" t="s">
        <v>2</v>
      </c>
      <c r="J361">
        <v>8</v>
      </c>
      <c r="K361">
        <v>42</v>
      </c>
      <c r="L361" t="str">
        <f>" 00:00:00.000326"</f>
        <v xml:space="preserve"> 00:00:00.000326</v>
      </c>
      <c r="M361" t="str">
        <f>"03-Oct-17 4:04:05.402508 PM"</f>
        <v>03-Oct-17 4:04:05.402508 PM</v>
      </c>
      <c r="N361" t="s">
        <v>3</v>
      </c>
    </row>
    <row r="362" spans="2:14" x14ac:dyDescent="0.25">
      <c r="B362">
        <v>6815</v>
      </c>
      <c r="C362">
        <v>1</v>
      </c>
      <c r="D362">
        <v>39</v>
      </c>
      <c r="E362">
        <v>39</v>
      </c>
      <c r="F362" t="s">
        <v>0</v>
      </c>
      <c r="G362" t="s">
        <v>1</v>
      </c>
      <c r="I362" t="s">
        <v>2</v>
      </c>
      <c r="J362">
        <v>36</v>
      </c>
      <c r="K362">
        <v>70</v>
      </c>
      <c r="L362" t="str">
        <f>" 00:00:00.000271"</f>
        <v xml:space="preserve"> 00:00:00.000271</v>
      </c>
      <c r="M362" t="str">
        <f>"03-Oct-17 4:04:05.402779 PM"</f>
        <v>03-Oct-17 4:04:05.402779 PM</v>
      </c>
      <c r="N362" t="s">
        <v>5</v>
      </c>
    </row>
    <row r="363" spans="2:14" x14ac:dyDescent="0.25">
      <c r="B363">
        <v>6816</v>
      </c>
      <c r="C363">
        <v>1</v>
      </c>
      <c r="D363">
        <v>0</v>
      </c>
      <c r="E363">
        <v>37</v>
      </c>
      <c r="F363" t="s">
        <v>0</v>
      </c>
      <c r="G363" t="s">
        <v>1</v>
      </c>
      <c r="I363" t="s">
        <v>2</v>
      </c>
      <c r="J363">
        <v>36</v>
      </c>
      <c r="K363">
        <v>70</v>
      </c>
      <c r="L363" t="str">
        <f>" 00:00:02.488446"</f>
        <v xml:space="preserve"> 00:00:02.488446</v>
      </c>
      <c r="M363" t="str">
        <f>"03-Oct-17 4:04:07.891225 PM"</f>
        <v>03-Oct-17 4:04:07.891225 PM</v>
      </c>
      <c r="N363" t="s">
        <v>24</v>
      </c>
    </row>
    <row r="364" spans="2:14" x14ac:dyDescent="0.25">
      <c r="B364">
        <v>6817</v>
      </c>
      <c r="C364">
        <v>1</v>
      </c>
      <c r="D364">
        <v>12</v>
      </c>
      <c r="E364">
        <v>38</v>
      </c>
      <c r="F364" t="s">
        <v>0</v>
      </c>
      <c r="G364" t="s">
        <v>1</v>
      </c>
      <c r="I364" t="s">
        <v>2</v>
      </c>
      <c r="J364">
        <v>36</v>
      </c>
      <c r="K364">
        <v>70</v>
      </c>
      <c r="L364" t="str">
        <f>" 00:00:00.000697"</f>
        <v xml:space="preserve"> 00:00:00.000697</v>
      </c>
      <c r="M364" t="str">
        <f>"03-Oct-17 4:04:07.891922 PM"</f>
        <v>03-Oct-17 4:04:07.891922 PM</v>
      </c>
      <c r="N364" t="s">
        <v>3</v>
      </c>
    </row>
    <row r="365" spans="2:14" x14ac:dyDescent="0.25">
      <c r="B365">
        <v>6818</v>
      </c>
      <c r="C365">
        <v>1</v>
      </c>
      <c r="D365">
        <v>12</v>
      </c>
      <c r="E365">
        <v>38</v>
      </c>
      <c r="F365" t="s">
        <v>0</v>
      </c>
      <c r="G365" t="s">
        <v>1</v>
      </c>
      <c r="I365" t="s">
        <v>2</v>
      </c>
      <c r="J365">
        <v>14</v>
      </c>
      <c r="K365">
        <v>48</v>
      </c>
      <c r="L365" t="str">
        <f>" 00:00:00.000502"</f>
        <v xml:space="preserve"> 00:00:00.000502</v>
      </c>
      <c r="M365" t="str">
        <f>"03-Oct-17 4:04:07.892424 PM"</f>
        <v>03-Oct-17 4:04:07.892424 PM</v>
      </c>
      <c r="N365" t="s">
        <v>20</v>
      </c>
    </row>
    <row r="366" spans="2:14" x14ac:dyDescent="0.25">
      <c r="B366">
        <v>6819</v>
      </c>
      <c r="C366">
        <v>1</v>
      </c>
      <c r="D366">
        <v>12</v>
      </c>
      <c r="E366">
        <v>38</v>
      </c>
      <c r="F366" t="s">
        <v>0</v>
      </c>
      <c r="G366" t="s">
        <v>1</v>
      </c>
      <c r="I366" t="s">
        <v>2</v>
      </c>
      <c r="J366">
        <v>8</v>
      </c>
      <c r="K366">
        <v>42</v>
      </c>
      <c r="L366" t="str">
        <f>" 00:00:00.000326"</f>
        <v xml:space="preserve"> 00:00:00.000326</v>
      </c>
      <c r="M366" t="str">
        <f>"03-Oct-17 4:04:07.892750 PM"</f>
        <v>03-Oct-17 4:04:07.892750 PM</v>
      </c>
      <c r="N366" t="s">
        <v>7</v>
      </c>
    </row>
    <row r="367" spans="2:14" x14ac:dyDescent="0.25">
      <c r="B367">
        <v>6820</v>
      </c>
      <c r="C367">
        <v>1</v>
      </c>
      <c r="D367">
        <v>39</v>
      </c>
      <c r="E367">
        <v>39</v>
      </c>
      <c r="F367" t="s">
        <v>0</v>
      </c>
      <c r="G367" t="s">
        <v>1</v>
      </c>
      <c r="I367" t="s">
        <v>2</v>
      </c>
      <c r="J367">
        <v>36</v>
      </c>
      <c r="K367">
        <v>70</v>
      </c>
      <c r="L367" t="str">
        <f>" 00:00:00.000271"</f>
        <v xml:space="preserve"> 00:00:00.000271</v>
      </c>
      <c r="M367" t="str">
        <f>"03-Oct-17 4:04:07.893021 PM"</f>
        <v>03-Oct-17 4:04:07.893021 PM</v>
      </c>
      <c r="N367" t="s">
        <v>5</v>
      </c>
    </row>
    <row r="368" spans="2:14" x14ac:dyDescent="0.25">
      <c r="B368">
        <v>6821</v>
      </c>
      <c r="C368">
        <v>1</v>
      </c>
      <c r="D368">
        <v>0</v>
      </c>
      <c r="E368">
        <v>37</v>
      </c>
      <c r="F368" t="s">
        <v>0</v>
      </c>
      <c r="G368" t="s">
        <v>1</v>
      </c>
      <c r="I368" t="s">
        <v>2</v>
      </c>
      <c r="J368">
        <v>36</v>
      </c>
      <c r="K368">
        <v>70</v>
      </c>
      <c r="L368" t="str">
        <f>" 00:00:01.245182"</f>
        <v xml:space="preserve"> 00:00:01.245182</v>
      </c>
      <c r="M368" t="str">
        <f>"03-Oct-17 4:04:09.138203 PM"</f>
        <v>03-Oct-17 4:04:09.138203 PM</v>
      </c>
      <c r="N368" t="s">
        <v>26</v>
      </c>
    </row>
    <row r="369" spans="2:14" x14ac:dyDescent="0.25">
      <c r="B369">
        <v>6822</v>
      </c>
      <c r="C369">
        <v>1</v>
      </c>
      <c r="D369">
        <v>12</v>
      </c>
      <c r="E369">
        <v>38</v>
      </c>
      <c r="F369" t="s">
        <v>0</v>
      </c>
      <c r="G369" t="s">
        <v>1</v>
      </c>
      <c r="I369" t="s">
        <v>2</v>
      </c>
      <c r="J369">
        <v>36</v>
      </c>
      <c r="K369">
        <v>70</v>
      </c>
      <c r="L369" t="str">
        <f>" 00:00:00.000697"</f>
        <v xml:space="preserve"> 00:00:00.000697</v>
      </c>
      <c r="M369" t="str">
        <f>"03-Oct-17 4:04:09.138900 PM"</f>
        <v>03-Oct-17 4:04:09.138900 PM</v>
      </c>
      <c r="N369" t="s">
        <v>3</v>
      </c>
    </row>
    <row r="370" spans="2:14" x14ac:dyDescent="0.25">
      <c r="B370">
        <v>6823</v>
      </c>
      <c r="C370">
        <v>1</v>
      </c>
      <c r="D370">
        <v>39</v>
      </c>
      <c r="E370">
        <v>39</v>
      </c>
      <c r="F370" t="s">
        <v>0</v>
      </c>
      <c r="G370" t="s">
        <v>1</v>
      </c>
      <c r="I370" t="s">
        <v>2</v>
      </c>
      <c r="J370">
        <v>36</v>
      </c>
      <c r="K370">
        <v>70</v>
      </c>
      <c r="L370" t="str">
        <f>" 00:00:00.000697"</f>
        <v xml:space="preserve"> 00:00:00.000697</v>
      </c>
      <c r="M370" t="str">
        <f>"03-Oct-17 4:04:09.139597 PM"</f>
        <v>03-Oct-17 4:04:09.139597 PM</v>
      </c>
      <c r="N370" t="s">
        <v>5</v>
      </c>
    </row>
    <row r="371" spans="2:14" x14ac:dyDescent="0.25">
      <c r="B371">
        <v>6824</v>
      </c>
      <c r="C371">
        <v>1</v>
      </c>
      <c r="D371">
        <v>39</v>
      </c>
      <c r="E371">
        <v>39</v>
      </c>
      <c r="F371" t="s">
        <v>0</v>
      </c>
      <c r="G371" t="s">
        <v>1</v>
      </c>
      <c r="I371" t="s">
        <v>2</v>
      </c>
      <c r="J371">
        <v>14</v>
      </c>
      <c r="K371">
        <v>48</v>
      </c>
      <c r="L371" t="str">
        <f>" 00:00:00.000502"</f>
        <v xml:space="preserve"> 00:00:00.000502</v>
      </c>
      <c r="M371" t="str">
        <f>"03-Oct-17 4:04:09.140099 PM"</f>
        <v>03-Oct-17 4:04:09.140099 PM</v>
      </c>
      <c r="N371" t="s">
        <v>8</v>
      </c>
    </row>
    <row r="372" spans="2:14" x14ac:dyDescent="0.25">
      <c r="B372">
        <v>6825</v>
      </c>
      <c r="C372">
        <v>1</v>
      </c>
      <c r="D372">
        <v>39</v>
      </c>
      <c r="E372">
        <v>39</v>
      </c>
      <c r="F372" t="s">
        <v>0</v>
      </c>
      <c r="G372" t="s">
        <v>1</v>
      </c>
      <c r="I372" t="s">
        <v>2</v>
      </c>
      <c r="J372">
        <v>8</v>
      </c>
      <c r="K372">
        <v>42</v>
      </c>
      <c r="L372" t="str">
        <f>" 00:00:00.000326"</f>
        <v xml:space="preserve"> 00:00:00.000326</v>
      </c>
      <c r="M372" t="str">
        <f>"03-Oct-17 4:04:09.140425 PM"</f>
        <v>03-Oct-17 4:04:09.140425 PM</v>
      </c>
      <c r="N372" t="s">
        <v>12</v>
      </c>
    </row>
    <row r="373" spans="2:14" x14ac:dyDescent="0.25">
      <c r="B373">
        <v>6826</v>
      </c>
      <c r="C373">
        <v>1</v>
      </c>
      <c r="D373">
        <v>0</v>
      </c>
      <c r="E373">
        <v>37</v>
      </c>
      <c r="F373" t="s">
        <v>0</v>
      </c>
      <c r="G373" t="s">
        <v>1</v>
      </c>
      <c r="I373" t="s">
        <v>2</v>
      </c>
      <c r="J373">
        <v>36</v>
      </c>
      <c r="K373">
        <v>70</v>
      </c>
      <c r="L373" t="str">
        <f>" 00:00:01.246156"</f>
        <v xml:space="preserve"> 00:00:01.246156</v>
      </c>
      <c r="M373" t="str">
        <f>"03-Oct-17 4:04:10.386581 PM"</f>
        <v>03-Oct-17 4:04:10.386581 PM</v>
      </c>
      <c r="N373" t="s">
        <v>24</v>
      </c>
    </row>
    <row r="374" spans="2:14" x14ac:dyDescent="0.25">
      <c r="B374">
        <v>6827</v>
      </c>
      <c r="C374">
        <v>1</v>
      </c>
      <c r="D374">
        <v>12</v>
      </c>
      <c r="E374">
        <v>38</v>
      </c>
      <c r="F374" t="s">
        <v>0</v>
      </c>
      <c r="G374" t="s">
        <v>1</v>
      </c>
      <c r="I374" t="s">
        <v>2</v>
      </c>
      <c r="J374">
        <v>36</v>
      </c>
      <c r="K374">
        <v>70</v>
      </c>
      <c r="L374" t="str">
        <f>" 00:00:00.000697"</f>
        <v xml:space="preserve"> 00:00:00.000697</v>
      </c>
      <c r="M374" t="str">
        <f>"03-Oct-17 4:04:10.387277 PM"</f>
        <v>03-Oct-17 4:04:10.387277 PM</v>
      </c>
      <c r="N374" t="s">
        <v>3</v>
      </c>
    </row>
    <row r="375" spans="2:14" x14ac:dyDescent="0.25">
      <c r="B375">
        <v>6828</v>
      </c>
      <c r="C375">
        <v>1</v>
      </c>
      <c r="D375">
        <v>39</v>
      </c>
      <c r="E375">
        <v>39</v>
      </c>
      <c r="F375" t="s">
        <v>0</v>
      </c>
      <c r="G375" t="s">
        <v>1</v>
      </c>
      <c r="I375" t="s">
        <v>2</v>
      </c>
      <c r="J375">
        <v>36</v>
      </c>
      <c r="K375">
        <v>70</v>
      </c>
      <c r="L375" t="str">
        <f>" 00:00:00.000697"</f>
        <v xml:space="preserve"> 00:00:00.000697</v>
      </c>
      <c r="M375" t="str">
        <f>"03-Oct-17 4:04:10.387975 PM"</f>
        <v>03-Oct-17 4:04:10.387975 PM</v>
      </c>
      <c r="N375" t="s">
        <v>5</v>
      </c>
    </row>
    <row r="376" spans="2:14" x14ac:dyDescent="0.25">
      <c r="B376">
        <v>6829</v>
      </c>
      <c r="C376">
        <v>1</v>
      </c>
      <c r="D376">
        <v>0</v>
      </c>
      <c r="E376">
        <v>37</v>
      </c>
      <c r="F376" t="s">
        <v>0</v>
      </c>
      <c r="G376" t="s">
        <v>1</v>
      </c>
      <c r="I376" t="s">
        <v>2</v>
      </c>
      <c r="J376">
        <v>36</v>
      </c>
      <c r="K376">
        <v>70</v>
      </c>
      <c r="L376" t="str">
        <f>" 00:00:01.242084"</f>
        <v xml:space="preserve"> 00:00:01.242084</v>
      </c>
      <c r="M376" t="str">
        <f>"03-Oct-17 4:04:11.630058 PM"</f>
        <v>03-Oct-17 4:04:11.630058 PM</v>
      </c>
      <c r="N376" t="s">
        <v>24</v>
      </c>
    </row>
    <row r="377" spans="2:14" x14ac:dyDescent="0.25">
      <c r="B377">
        <v>6830</v>
      </c>
      <c r="C377">
        <v>1</v>
      </c>
      <c r="D377">
        <v>12</v>
      </c>
      <c r="E377">
        <v>38</v>
      </c>
      <c r="F377" t="s">
        <v>0</v>
      </c>
      <c r="G377" t="s">
        <v>1</v>
      </c>
      <c r="I377" t="s">
        <v>2</v>
      </c>
      <c r="J377">
        <v>36</v>
      </c>
      <c r="K377">
        <v>70</v>
      </c>
      <c r="L377" t="str">
        <f>" 00:00:00.000697"</f>
        <v xml:space="preserve"> 00:00:00.000697</v>
      </c>
      <c r="M377" t="str">
        <f>"03-Oct-17 4:04:11.630755 PM"</f>
        <v>03-Oct-17 4:04:11.630755 PM</v>
      </c>
      <c r="N377" t="s">
        <v>7</v>
      </c>
    </row>
    <row r="378" spans="2:14" x14ac:dyDescent="0.25">
      <c r="B378">
        <v>6831</v>
      </c>
      <c r="C378">
        <v>1</v>
      </c>
      <c r="D378">
        <v>39</v>
      </c>
      <c r="E378">
        <v>39</v>
      </c>
      <c r="F378" t="s">
        <v>0</v>
      </c>
      <c r="G378" t="s">
        <v>1</v>
      </c>
      <c r="I378" t="s">
        <v>2</v>
      </c>
      <c r="J378">
        <v>36</v>
      </c>
      <c r="K378">
        <v>70</v>
      </c>
      <c r="L378" t="str">
        <f>" 00:00:00.000697"</f>
        <v xml:space="preserve"> 00:00:00.000697</v>
      </c>
      <c r="M378" t="str">
        <f>"03-Oct-17 4:04:11.631452 PM"</f>
        <v>03-Oct-17 4:04:11.631452 PM</v>
      </c>
      <c r="N378" t="s">
        <v>5</v>
      </c>
    </row>
    <row r="379" spans="2:14" x14ac:dyDescent="0.25">
      <c r="B379">
        <v>6832</v>
      </c>
      <c r="C379">
        <v>1</v>
      </c>
      <c r="D379">
        <v>39</v>
      </c>
      <c r="E379">
        <v>39</v>
      </c>
      <c r="F379" t="s">
        <v>0</v>
      </c>
      <c r="G379" t="s">
        <v>1</v>
      </c>
      <c r="I379" t="s">
        <v>2</v>
      </c>
      <c r="J379">
        <v>36</v>
      </c>
      <c r="K379">
        <v>70</v>
      </c>
      <c r="L379" t="str">
        <f>" 00:00:01.237955"</f>
        <v xml:space="preserve"> 00:00:01.237955</v>
      </c>
      <c r="M379" t="str">
        <f>"03-Oct-17 4:04:12.869407 PM"</f>
        <v>03-Oct-17 4:04:12.869407 PM</v>
      </c>
      <c r="N379" t="s">
        <v>5</v>
      </c>
    </row>
    <row r="380" spans="2:14" x14ac:dyDescent="0.25">
      <c r="B380">
        <v>6833</v>
      </c>
      <c r="C380">
        <v>1</v>
      </c>
      <c r="D380">
        <v>12</v>
      </c>
      <c r="E380">
        <v>38</v>
      </c>
      <c r="F380" t="s">
        <v>0</v>
      </c>
      <c r="G380" t="s">
        <v>1</v>
      </c>
      <c r="I380" t="s">
        <v>2</v>
      </c>
      <c r="J380">
        <v>36</v>
      </c>
      <c r="K380">
        <v>70</v>
      </c>
      <c r="L380" t="str">
        <f>" 00:00:01.244481"</f>
        <v xml:space="preserve"> 00:00:01.244481</v>
      </c>
      <c r="M380" t="str">
        <f>"03-Oct-17 4:04:14.113888 PM"</f>
        <v>03-Oct-17 4:04:14.113888 PM</v>
      </c>
      <c r="N380" t="s">
        <v>3</v>
      </c>
    </row>
    <row r="381" spans="2:14" x14ac:dyDescent="0.25">
      <c r="B381">
        <v>6834</v>
      </c>
      <c r="C381">
        <v>1</v>
      </c>
      <c r="D381">
        <v>39</v>
      </c>
      <c r="E381">
        <v>39</v>
      </c>
      <c r="F381" t="s">
        <v>0</v>
      </c>
      <c r="G381" t="s">
        <v>1</v>
      </c>
      <c r="I381" t="s">
        <v>2</v>
      </c>
      <c r="J381">
        <v>36</v>
      </c>
      <c r="K381">
        <v>70</v>
      </c>
      <c r="L381" t="str">
        <f>" 00:00:00.000697"</f>
        <v xml:space="preserve"> 00:00:00.000697</v>
      </c>
      <c r="M381" t="str">
        <f>"03-Oct-17 4:04:14.114585 PM"</f>
        <v>03-Oct-17 4:04:14.114585 PM</v>
      </c>
      <c r="N381" t="s">
        <v>3</v>
      </c>
    </row>
    <row r="382" spans="2:14" x14ac:dyDescent="0.25">
      <c r="B382">
        <v>6835</v>
      </c>
      <c r="C382">
        <v>1</v>
      </c>
      <c r="D382">
        <v>12</v>
      </c>
      <c r="E382">
        <v>38</v>
      </c>
      <c r="F382" t="s">
        <v>0</v>
      </c>
      <c r="G382" t="s">
        <v>1</v>
      </c>
      <c r="I382" t="s">
        <v>2</v>
      </c>
      <c r="J382">
        <v>36</v>
      </c>
      <c r="K382">
        <v>70</v>
      </c>
      <c r="L382" t="str">
        <f>" 00:00:01.269224"</f>
        <v xml:space="preserve"> 00:00:01.269224</v>
      </c>
      <c r="M382" t="str">
        <f>"03-Oct-17 4:04:15.383809 PM"</f>
        <v>03-Oct-17 4:04:15.383809 PM</v>
      </c>
      <c r="N382" t="s">
        <v>3</v>
      </c>
    </row>
    <row r="383" spans="2:14" x14ac:dyDescent="0.25">
      <c r="B383">
        <v>6836</v>
      </c>
      <c r="C383">
        <v>1</v>
      </c>
      <c r="D383">
        <v>12</v>
      </c>
      <c r="E383">
        <v>38</v>
      </c>
      <c r="F383" t="s">
        <v>0</v>
      </c>
      <c r="G383" t="s">
        <v>1</v>
      </c>
      <c r="I383" t="s">
        <v>2</v>
      </c>
      <c r="J383">
        <v>14</v>
      </c>
      <c r="K383">
        <v>48</v>
      </c>
      <c r="L383" t="str">
        <f>" 00:00:00.000503"</f>
        <v xml:space="preserve"> 00:00:00.000503</v>
      </c>
      <c r="M383" t="str">
        <f>"03-Oct-17 4:04:15.384312 PM"</f>
        <v>03-Oct-17 4:04:15.384312 PM</v>
      </c>
      <c r="N383" t="s">
        <v>20</v>
      </c>
    </row>
    <row r="384" spans="2:14" x14ac:dyDescent="0.25">
      <c r="B384">
        <v>6837</v>
      </c>
      <c r="C384">
        <v>1</v>
      </c>
      <c r="D384">
        <v>39</v>
      </c>
      <c r="E384">
        <v>39</v>
      </c>
      <c r="F384" t="s">
        <v>0</v>
      </c>
      <c r="G384" t="s">
        <v>1</v>
      </c>
      <c r="I384" t="s">
        <v>2</v>
      </c>
      <c r="J384">
        <v>36</v>
      </c>
      <c r="K384">
        <v>70</v>
      </c>
      <c r="L384" t="str">
        <f>" 00:00:00.000597"</f>
        <v xml:space="preserve"> 00:00:00.000597</v>
      </c>
      <c r="M384" t="str">
        <f>"03-Oct-17 4:04:15.384909 PM"</f>
        <v>03-Oct-17 4:04:15.384909 PM</v>
      </c>
      <c r="N384" t="s">
        <v>12</v>
      </c>
    </row>
    <row r="385" spans="2:14" x14ac:dyDescent="0.25">
      <c r="B385">
        <v>6838</v>
      </c>
      <c r="C385">
        <v>1</v>
      </c>
      <c r="D385">
        <v>0</v>
      </c>
      <c r="E385">
        <v>37</v>
      </c>
      <c r="F385" t="s">
        <v>0</v>
      </c>
      <c r="G385" t="s">
        <v>1</v>
      </c>
      <c r="I385" t="s">
        <v>2</v>
      </c>
      <c r="J385">
        <v>36</v>
      </c>
      <c r="K385">
        <v>70</v>
      </c>
      <c r="L385" t="str">
        <f>" 00:00:01.212961"</f>
        <v xml:space="preserve"> 00:00:01.212961</v>
      </c>
      <c r="M385" t="str">
        <f>"03-Oct-17 4:04:16.597870 PM"</f>
        <v>03-Oct-17 4:04:16.597870 PM</v>
      </c>
      <c r="N385" t="s">
        <v>24</v>
      </c>
    </row>
    <row r="386" spans="2:14" x14ac:dyDescent="0.25">
      <c r="B386">
        <v>6839</v>
      </c>
      <c r="C386">
        <v>1</v>
      </c>
      <c r="D386">
        <v>12</v>
      </c>
      <c r="E386">
        <v>38</v>
      </c>
      <c r="F386" t="s">
        <v>0</v>
      </c>
      <c r="G386" t="s">
        <v>1</v>
      </c>
      <c r="I386" t="s">
        <v>2</v>
      </c>
      <c r="J386">
        <v>36</v>
      </c>
      <c r="K386">
        <v>70</v>
      </c>
      <c r="L386" t="str">
        <f>" 00:00:00.000697"</f>
        <v xml:space="preserve"> 00:00:00.000697</v>
      </c>
      <c r="M386" t="str">
        <f>"03-Oct-17 4:04:16.598567 PM"</f>
        <v>03-Oct-17 4:04:16.598567 PM</v>
      </c>
      <c r="N386" t="s">
        <v>3</v>
      </c>
    </row>
    <row r="387" spans="2:14" x14ac:dyDescent="0.25">
      <c r="B387">
        <v>6840</v>
      </c>
      <c r="C387">
        <v>1</v>
      </c>
      <c r="D387">
        <v>12</v>
      </c>
      <c r="E387">
        <v>38</v>
      </c>
      <c r="F387" t="s">
        <v>0</v>
      </c>
      <c r="G387" t="s">
        <v>1</v>
      </c>
      <c r="I387" t="s">
        <v>2</v>
      </c>
      <c r="J387">
        <v>14</v>
      </c>
      <c r="K387">
        <v>48</v>
      </c>
      <c r="L387" t="str">
        <f>" 00:00:00.000503"</f>
        <v xml:space="preserve"> 00:00:00.000503</v>
      </c>
      <c r="M387" t="str">
        <f>"03-Oct-17 4:04:16.599069 PM"</f>
        <v>03-Oct-17 4:04:16.599069 PM</v>
      </c>
      <c r="N387" t="s">
        <v>20</v>
      </c>
    </row>
    <row r="388" spans="2:14" x14ac:dyDescent="0.25">
      <c r="B388">
        <v>6841</v>
      </c>
      <c r="C388">
        <v>1</v>
      </c>
      <c r="D388">
        <v>12</v>
      </c>
      <c r="E388">
        <v>38</v>
      </c>
      <c r="F388" t="s">
        <v>0</v>
      </c>
      <c r="G388" t="s">
        <v>1</v>
      </c>
      <c r="I388" t="s">
        <v>2</v>
      </c>
      <c r="J388">
        <v>8</v>
      </c>
      <c r="K388">
        <v>42</v>
      </c>
      <c r="L388" t="str">
        <f>" 00:00:00.000326"</f>
        <v xml:space="preserve"> 00:00:00.000326</v>
      </c>
      <c r="M388" t="str">
        <f>"03-Oct-17 4:04:16.599395 PM"</f>
        <v>03-Oct-17 4:04:16.599395 PM</v>
      </c>
      <c r="N388" t="s">
        <v>3</v>
      </c>
    </row>
    <row r="389" spans="2:14" x14ac:dyDescent="0.25">
      <c r="B389">
        <v>6842</v>
      </c>
      <c r="C389">
        <v>1</v>
      </c>
      <c r="D389">
        <v>39</v>
      </c>
      <c r="E389">
        <v>39</v>
      </c>
      <c r="F389" t="s">
        <v>0</v>
      </c>
      <c r="G389" t="s">
        <v>1</v>
      </c>
      <c r="I389" t="s">
        <v>2</v>
      </c>
      <c r="J389">
        <v>36</v>
      </c>
      <c r="K389">
        <v>70</v>
      </c>
      <c r="L389" t="str">
        <f>" 00:00:00.000271"</f>
        <v xml:space="preserve"> 00:00:00.000271</v>
      </c>
      <c r="M389" t="str">
        <f>"03-Oct-17 4:04:16.599666 PM"</f>
        <v>03-Oct-17 4:04:16.599666 PM</v>
      </c>
      <c r="N389" t="s">
        <v>5</v>
      </c>
    </row>
    <row r="390" spans="2:14" x14ac:dyDescent="0.25">
      <c r="B390">
        <v>6843</v>
      </c>
      <c r="C390">
        <v>1</v>
      </c>
      <c r="D390">
        <v>0</v>
      </c>
      <c r="E390">
        <v>37</v>
      </c>
      <c r="F390" t="s">
        <v>0</v>
      </c>
      <c r="G390" t="s">
        <v>1</v>
      </c>
      <c r="I390" t="s">
        <v>2</v>
      </c>
      <c r="J390">
        <v>36</v>
      </c>
      <c r="K390">
        <v>70</v>
      </c>
      <c r="L390" t="str">
        <f>" 00:00:01.267590"</f>
        <v xml:space="preserve"> 00:00:01.267590</v>
      </c>
      <c r="M390" t="str">
        <f>"03-Oct-17 4:04:17.867256 PM"</f>
        <v>03-Oct-17 4:04:17.867256 PM</v>
      </c>
      <c r="N390" t="s">
        <v>24</v>
      </c>
    </row>
    <row r="391" spans="2:14" x14ac:dyDescent="0.25">
      <c r="B391">
        <v>6844</v>
      </c>
      <c r="C391">
        <v>1</v>
      </c>
      <c r="D391">
        <v>12</v>
      </c>
      <c r="E391">
        <v>38</v>
      </c>
      <c r="F391" t="s">
        <v>0</v>
      </c>
      <c r="G391" t="s">
        <v>1</v>
      </c>
      <c r="I391" t="s">
        <v>2</v>
      </c>
      <c r="J391">
        <v>36</v>
      </c>
      <c r="K391">
        <v>70</v>
      </c>
      <c r="L391" t="str">
        <f>" 00:00:00.000697"</f>
        <v xml:space="preserve"> 00:00:00.000697</v>
      </c>
      <c r="M391" t="str">
        <f>"03-Oct-17 4:04:17.867953 PM"</f>
        <v>03-Oct-17 4:04:17.867953 PM</v>
      </c>
      <c r="N391" t="s">
        <v>3</v>
      </c>
    </row>
    <row r="392" spans="2:14" x14ac:dyDescent="0.25">
      <c r="B392">
        <v>6845</v>
      </c>
      <c r="C392">
        <v>1</v>
      </c>
      <c r="D392">
        <v>39</v>
      </c>
      <c r="E392">
        <v>39</v>
      </c>
      <c r="F392" t="s">
        <v>0</v>
      </c>
      <c r="G392" t="s">
        <v>1</v>
      </c>
      <c r="I392" t="s">
        <v>2</v>
      </c>
      <c r="J392">
        <v>36</v>
      </c>
      <c r="K392">
        <v>70</v>
      </c>
      <c r="L392" t="str">
        <f>" 00:00:00.000697"</f>
        <v xml:space="preserve"> 00:00:00.000697</v>
      </c>
      <c r="M392" t="str">
        <f>"03-Oct-17 4:04:17.868650 PM"</f>
        <v>03-Oct-17 4:04:17.868650 PM</v>
      </c>
      <c r="N392" t="s">
        <v>5</v>
      </c>
    </row>
    <row r="393" spans="2:14" x14ac:dyDescent="0.25">
      <c r="B393">
        <v>6846</v>
      </c>
      <c r="C393">
        <v>1</v>
      </c>
      <c r="D393">
        <v>0</v>
      </c>
      <c r="E393">
        <v>37</v>
      </c>
      <c r="F393" t="s">
        <v>0</v>
      </c>
      <c r="G393" t="s">
        <v>1</v>
      </c>
      <c r="I393" t="s">
        <v>2</v>
      </c>
      <c r="J393">
        <v>36</v>
      </c>
      <c r="K393">
        <v>70</v>
      </c>
      <c r="L393" t="str">
        <f>" 00:00:01.219256"</f>
        <v xml:space="preserve"> 00:00:01.219256</v>
      </c>
      <c r="M393" t="str">
        <f>"03-Oct-17 4:04:19.087905 PM"</f>
        <v>03-Oct-17 4:04:19.087905 PM</v>
      </c>
      <c r="N393" t="s">
        <v>26</v>
      </c>
    </row>
    <row r="394" spans="2:14" x14ac:dyDescent="0.25">
      <c r="B394">
        <v>6847</v>
      </c>
      <c r="C394">
        <v>1</v>
      </c>
      <c r="D394">
        <v>12</v>
      </c>
      <c r="E394">
        <v>38</v>
      </c>
      <c r="F394" t="s">
        <v>0</v>
      </c>
      <c r="G394" t="s">
        <v>1</v>
      </c>
      <c r="I394" t="s">
        <v>2</v>
      </c>
      <c r="J394">
        <v>36</v>
      </c>
      <c r="K394">
        <v>70</v>
      </c>
      <c r="L394" t="str">
        <f>" 00:00:00.000697"</f>
        <v xml:space="preserve"> 00:00:00.000697</v>
      </c>
      <c r="M394" t="str">
        <f>"03-Oct-17 4:04:19.088602 PM"</f>
        <v>03-Oct-17 4:04:19.088602 PM</v>
      </c>
      <c r="N394" t="s">
        <v>5</v>
      </c>
    </row>
    <row r="395" spans="2:14" x14ac:dyDescent="0.25">
      <c r="B395">
        <v>6848</v>
      </c>
      <c r="C395">
        <v>1</v>
      </c>
      <c r="D395">
        <v>39</v>
      </c>
      <c r="E395">
        <v>39</v>
      </c>
      <c r="F395" t="s">
        <v>0</v>
      </c>
      <c r="G395" t="s">
        <v>1</v>
      </c>
      <c r="I395" t="s">
        <v>2</v>
      </c>
      <c r="J395">
        <v>36</v>
      </c>
      <c r="K395">
        <v>70</v>
      </c>
      <c r="L395" t="str">
        <f>" 00:00:00.000697"</f>
        <v xml:space="preserve"> 00:00:00.000697</v>
      </c>
      <c r="M395" t="str">
        <f>"03-Oct-17 4:04:19.089299 PM"</f>
        <v>03-Oct-17 4:04:19.089299 PM</v>
      </c>
      <c r="N395" t="s">
        <v>3</v>
      </c>
    </row>
    <row r="396" spans="2:14" x14ac:dyDescent="0.25">
      <c r="B396">
        <v>6849</v>
      </c>
      <c r="C396">
        <v>1</v>
      </c>
      <c r="D396">
        <v>12</v>
      </c>
      <c r="E396">
        <v>38</v>
      </c>
      <c r="F396" t="s">
        <v>0</v>
      </c>
      <c r="G396" t="s">
        <v>1</v>
      </c>
      <c r="I396" t="s">
        <v>2</v>
      </c>
      <c r="J396">
        <v>14</v>
      </c>
      <c r="K396">
        <v>48</v>
      </c>
      <c r="L396" t="str">
        <f>" 00:00:01.246150"</f>
        <v xml:space="preserve"> 00:00:01.246150</v>
      </c>
      <c r="M396" t="str">
        <f>"03-Oct-17 4:04:20.335449 PM"</f>
        <v>03-Oct-17 4:04:20.335449 PM</v>
      </c>
      <c r="N396" t="s">
        <v>20</v>
      </c>
    </row>
    <row r="397" spans="2:14" x14ac:dyDescent="0.25">
      <c r="B397">
        <v>6850</v>
      </c>
      <c r="C397">
        <v>1</v>
      </c>
      <c r="D397">
        <v>12</v>
      </c>
      <c r="E397">
        <v>38</v>
      </c>
      <c r="F397" t="s">
        <v>0</v>
      </c>
      <c r="G397" t="s">
        <v>1</v>
      </c>
      <c r="I397" t="s">
        <v>2</v>
      </c>
      <c r="J397">
        <v>8</v>
      </c>
      <c r="K397">
        <v>42</v>
      </c>
      <c r="L397" t="str">
        <f>" 00:00:00.000325"</f>
        <v xml:space="preserve"> 00:00:00.000325</v>
      </c>
      <c r="M397" t="str">
        <f>"03-Oct-17 4:04:20.335774 PM"</f>
        <v>03-Oct-17 4:04:20.335774 PM</v>
      </c>
      <c r="N397" t="s">
        <v>3</v>
      </c>
    </row>
    <row r="398" spans="2:14" x14ac:dyDescent="0.25">
      <c r="B398">
        <v>6851</v>
      </c>
      <c r="C398">
        <v>1</v>
      </c>
      <c r="D398">
        <v>39</v>
      </c>
      <c r="E398">
        <v>39</v>
      </c>
      <c r="F398" t="s">
        <v>0</v>
      </c>
      <c r="G398" t="s">
        <v>1</v>
      </c>
      <c r="I398" t="s">
        <v>2</v>
      </c>
      <c r="J398">
        <v>36</v>
      </c>
      <c r="K398">
        <v>70</v>
      </c>
      <c r="L398" t="str">
        <f>" 00:00:00.000271"</f>
        <v xml:space="preserve"> 00:00:00.000271</v>
      </c>
      <c r="M398" t="str">
        <f>"03-Oct-17 4:04:20.336045 PM"</f>
        <v>03-Oct-17 4:04:20.336045 PM</v>
      </c>
      <c r="N398" t="s">
        <v>3</v>
      </c>
    </row>
    <row r="399" spans="2:14" x14ac:dyDescent="0.25">
      <c r="B399">
        <v>6852</v>
      </c>
      <c r="C399">
        <v>1</v>
      </c>
      <c r="D399">
        <v>0</v>
      </c>
      <c r="E399">
        <v>37</v>
      </c>
      <c r="F399" t="s">
        <v>0</v>
      </c>
      <c r="G399" t="s">
        <v>1</v>
      </c>
      <c r="I399" t="s">
        <v>2</v>
      </c>
      <c r="J399">
        <v>36</v>
      </c>
      <c r="K399">
        <v>70</v>
      </c>
      <c r="L399" t="str">
        <f>" 00:00:01.242732"</f>
        <v xml:space="preserve"> 00:00:01.242732</v>
      </c>
      <c r="M399" t="str">
        <f>"03-Oct-17 4:04:21.578777 PM"</f>
        <v>03-Oct-17 4:04:21.578777 PM</v>
      </c>
      <c r="N399" t="s">
        <v>24</v>
      </c>
    </row>
    <row r="400" spans="2:14" x14ac:dyDescent="0.25">
      <c r="B400">
        <v>6853</v>
      </c>
      <c r="C400">
        <v>1</v>
      </c>
      <c r="D400">
        <v>12</v>
      </c>
      <c r="E400">
        <v>38</v>
      </c>
      <c r="F400" t="s">
        <v>0</v>
      </c>
      <c r="G400" t="s">
        <v>1</v>
      </c>
      <c r="I400" t="s">
        <v>2</v>
      </c>
      <c r="J400">
        <v>36</v>
      </c>
      <c r="K400">
        <v>70</v>
      </c>
      <c r="L400" t="str">
        <f>" 00:00:00.000697"</f>
        <v xml:space="preserve"> 00:00:00.000697</v>
      </c>
      <c r="M400" t="str">
        <f>"03-Oct-17 4:04:21.579474 PM"</f>
        <v>03-Oct-17 4:04:21.579474 PM</v>
      </c>
      <c r="N400" t="s">
        <v>3</v>
      </c>
    </row>
    <row r="401" spans="2:14" x14ac:dyDescent="0.25">
      <c r="B401">
        <v>6854</v>
      </c>
      <c r="C401">
        <v>1</v>
      </c>
      <c r="D401">
        <v>39</v>
      </c>
      <c r="E401">
        <v>39</v>
      </c>
      <c r="F401" t="s">
        <v>0</v>
      </c>
      <c r="G401" t="s">
        <v>1</v>
      </c>
      <c r="I401" t="s">
        <v>2</v>
      </c>
      <c r="J401">
        <v>36</v>
      </c>
      <c r="K401">
        <v>70</v>
      </c>
      <c r="L401" t="str">
        <f>" 00:00:00.000697"</f>
        <v xml:space="preserve"> 00:00:00.000697</v>
      </c>
      <c r="M401" t="str">
        <f>"03-Oct-17 4:04:21.580171 PM"</f>
        <v>03-Oct-17 4:04:21.580171 PM</v>
      </c>
      <c r="N401" t="s">
        <v>5</v>
      </c>
    </row>
    <row r="402" spans="2:14" x14ac:dyDescent="0.25">
      <c r="B402">
        <v>6855</v>
      </c>
      <c r="C402">
        <v>1</v>
      </c>
      <c r="D402">
        <v>0</v>
      </c>
      <c r="E402">
        <v>37</v>
      </c>
      <c r="F402" t="s">
        <v>0</v>
      </c>
      <c r="G402" t="s">
        <v>1</v>
      </c>
      <c r="I402" t="s">
        <v>2</v>
      </c>
      <c r="J402">
        <v>36</v>
      </c>
      <c r="K402">
        <v>70</v>
      </c>
      <c r="L402" t="str">
        <f>" 00:00:01.272510"</f>
        <v xml:space="preserve"> 00:00:01.272510</v>
      </c>
      <c r="M402" t="str">
        <f>"03-Oct-17 4:04:22.852681 PM"</f>
        <v>03-Oct-17 4:04:22.852681 PM</v>
      </c>
      <c r="N402" t="s">
        <v>19</v>
      </c>
    </row>
    <row r="403" spans="2:14" x14ac:dyDescent="0.25">
      <c r="B403">
        <v>6856</v>
      </c>
      <c r="C403">
        <v>1</v>
      </c>
      <c r="D403">
        <v>12</v>
      </c>
      <c r="E403">
        <v>38</v>
      </c>
      <c r="F403" t="s">
        <v>0</v>
      </c>
      <c r="G403" t="s">
        <v>1</v>
      </c>
      <c r="I403" t="s">
        <v>2</v>
      </c>
      <c r="J403">
        <v>36</v>
      </c>
      <c r="K403">
        <v>70</v>
      </c>
      <c r="L403" t="str">
        <f>" 00:00:00.000697"</f>
        <v xml:space="preserve"> 00:00:00.000697</v>
      </c>
      <c r="M403" t="str">
        <f>"03-Oct-17 4:04:22.853378 PM"</f>
        <v>03-Oct-17 4:04:22.853378 PM</v>
      </c>
      <c r="N403" t="s">
        <v>5</v>
      </c>
    </row>
    <row r="404" spans="2:14" x14ac:dyDescent="0.25">
      <c r="B404">
        <v>6857</v>
      </c>
      <c r="C404">
        <v>1</v>
      </c>
      <c r="D404">
        <v>12</v>
      </c>
      <c r="E404">
        <v>38</v>
      </c>
      <c r="F404" t="s">
        <v>0</v>
      </c>
      <c r="G404" t="s">
        <v>1</v>
      </c>
      <c r="I404" t="s">
        <v>2</v>
      </c>
      <c r="J404">
        <v>14</v>
      </c>
      <c r="K404">
        <v>48</v>
      </c>
      <c r="L404" t="str">
        <f>" 00:00:00.000503"</f>
        <v xml:space="preserve"> 00:00:00.000503</v>
      </c>
      <c r="M404" t="str">
        <f>"03-Oct-17 4:04:22.853880 PM"</f>
        <v>03-Oct-17 4:04:22.853880 PM</v>
      </c>
      <c r="N404" t="s">
        <v>20</v>
      </c>
    </row>
    <row r="405" spans="2:14" x14ac:dyDescent="0.25">
      <c r="B405">
        <v>6858</v>
      </c>
      <c r="C405">
        <v>1</v>
      </c>
      <c r="D405">
        <v>12</v>
      </c>
      <c r="E405">
        <v>38</v>
      </c>
      <c r="F405" t="s">
        <v>0</v>
      </c>
      <c r="G405" t="s">
        <v>1</v>
      </c>
      <c r="I405" t="s">
        <v>2</v>
      </c>
      <c r="J405">
        <v>8</v>
      </c>
      <c r="K405">
        <v>42</v>
      </c>
      <c r="L405" t="str">
        <f>" 00:00:00.000326"</f>
        <v xml:space="preserve"> 00:00:00.000326</v>
      </c>
      <c r="M405" t="str">
        <f>"03-Oct-17 4:04:22.854206 PM"</f>
        <v>03-Oct-17 4:04:22.854206 PM</v>
      </c>
      <c r="N405" t="s">
        <v>3</v>
      </c>
    </row>
    <row r="406" spans="2:14" x14ac:dyDescent="0.25">
      <c r="B406">
        <v>6859</v>
      </c>
      <c r="C406">
        <v>1</v>
      </c>
      <c r="D406">
        <v>39</v>
      </c>
      <c r="E406">
        <v>39</v>
      </c>
      <c r="F406" t="s">
        <v>0</v>
      </c>
      <c r="G406" t="s">
        <v>1</v>
      </c>
      <c r="I406" t="s">
        <v>2</v>
      </c>
      <c r="J406">
        <v>36</v>
      </c>
      <c r="K406">
        <v>70</v>
      </c>
      <c r="L406" t="str">
        <f>" 00:00:00.000271"</f>
        <v xml:space="preserve"> 00:00:00.000271</v>
      </c>
      <c r="M406" t="str">
        <f>"03-Oct-17 4:04:22.854477 PM"</f>
        <v>03-Oct-17 4:04:22.854477 PM</v>
      </c>
      <c r="N406" t="s">
        <v>5</v>
      </c>
    </row>
    <row r="407" spans="2:14" x14ac:dyDescent="0.25">
      <c r="B407">
        <v>6860</v>
      </c>
      <c r="C407">
        <v>1</v>
      </c>
      <c r="D407">
        <v>39</v>
      </c>
      <c r="E407">
        <v>39</v>
      </c>
      <c r="F407" t="s">
        <v>0</v>
      </c>
      <c r="G407" t="s">
        <v>1</v>
      </c>
      <c r="I407" t="s">
        <v>2</v>
      </c>
      <c r="J407">
        <v>14</v>
      </c>
      <c r="K407">
        <v>48</v>
      </c>
      <c r="L407" t="str">
        <f>" 00:00:00.000503"</f>
        <v xml:space="preserve"> 00:00:00.000503</v>
      </c>
      <c r="M407" t="str">
        <f>"03-Oct-17 4:04:22.854980 PM"</f>
        <v>03-Oct-17 4:04:22.854980 PM</v>
      </c>
      <c r="N407" t="s">
        <v>22</v>
      </c>
    </row>
    <row r="408" spans="2:14" x14ac:dyDescent="0.25">
      <c r="B408">
        <v>6861</v>
      </c>
      <c r="C408">
        <v>1</v>
      </c>
      <c r="D408">
        <v>0</v>
      </c>
      <c r="E408">
        <v>37</v>
      </c>
      <c r="F408" t="s">
        <v>0</v>
      </c>
      <c r="G408" t="s">
        <v>1</v>
      </c>
      <c r="I408" t="s">
        <v>2</v>
      </c>
      <c r="J408">
        <v>36</v>
      </c>
      <c r="K408">
        <v>70</v>
      </c>
      <c r="L408" t="str">
        <f>" 00:00:01.233591"</f>
        <v xml:space="preserve"> 00:00:01.233591</v>
      </c>
      <c r="M408" t="str">
        <f>"03-Oct-17 4:04:24.088571 PM"</f>
        <v>03-Oct-17 4:04:24.088571 PM</v>
      </c>
      <c r="N408" t="s">
        <v>24</v>
      </c>
    </row>
    <row r="409" spans="2:14" x14ac:dyDescent="0.25">
      <c r="B409">
        <v>6862</v>
      </c>
      <c r="C409">
        <v>1</v>
      </c>
      <c r="D409">
        <v>12</v>
      </c>
      <c r="E409">
        <v>38</v>
      </c>
      <c r="F409" t="s">
        <v>0</v>
      </c>
      <c r="G409" t="s">
        <v>1</v>
      </c>
      <c r="I409" t="s">
        <v>2</v>
      </c>
      <c r="J409">
        <v>36</v>
      </c>
      <c r="K409">
        <v>70</v>
      </c>
      <c r="L409" t="str">
        <f>" 00:00:00.000697"</f>
        <v xml:space="preserve"> 00:00:00.000697</v>
      </c>
      <c r="M409" t="str">
        <f>"03-Oct-17 4:04:24.089268 PM"</f>
        <v>03-Oct-17 4:04:24.089268 PM</v>
      </c>
      <c r="N409" t="s">
        <v>5</v>
      </c>
    </row>
    <row r="410" spans="2:14" x14ac:dyDescent="0.25">
      <c r="B410">
        <v>6863</v>
      </c>
      <c r="C410">
        <v>1</v>
      </c>
      <c r="D410">
        <v>39</v>
      </c>
      <c r="E410">
        <v>39</v>
      </c>
      <c r="F410" t="s">
        <v>0</v>
      </c>
      <c r="G410" t="s">
        <v>1</v>
      </c>
      <c r="I410" t="s">
        <v>2</v>
      </c>
      <c r="J410">
        <v>36</v>
      </c>
      <c r="K410">
        <v>70</v>
      </c>
      <c r="L410" t="str">
        <f>" 00:00:00.000697"</f>
        <v xml:space="preserve"> 00:00:00.000697</v>
      </c>
      <c r="M410" t="str">
        <f>"03-Oct-17 4:04:24.089965 PM"</f>
        <v>03-Oct-17 4:04:24.089965 PM</v>
      </c>
      <c r="N410" t="s">
        <v>5</v>
      </c>
    </row>
    <row r="411" spans="2:14" x14ac:dyDescent="0.25">
      <c r="B411">
        <v>6864</v>
      </c>
      <c r="C411">
        <v>1</v>
      </c>
      <c r="D411">
        <v>0</v>
      </c>
      <c r="E411">
        <v>37</v>
      </c>
      <c r="F411" t="s">
        <v>0</v>
      </c>
      <c r="G411" t="s">
        <v>1</v>
      </c>
      <c r="I411" t="s">
        <v>2</v>
      </c>
      <c r="J411">
        <v>36</v>
      </c>
      <c r="K411">
        <v>70</v>
      </c>
      <c r="L411" t="str">
        <f>" 00:00:01.234138"</f>
        <v xml:space="preserve"> 00:00:01.234138</v>
      </c>
      <c r="M411" t="str">
        <f>"03-Oct-17 4:04:25.324103 PM"</f>
        <v>03-Oct-17 4:04:25.324103 PM</v>
      </c>
      <c r="N411" t="s">
        <v>24</v>
      </c>
    </row>
    <row r="412" spans="2:14" x14ac:dyDescent="0.25">
      <c r="B412">
        <v>6865</v>
      </c>
      <c r="C412">
        <v>1</v>
      </c>
      <c r="D412">
        <v>0</v>
      </c>
      <c r="E412">
        <v>37</v>
      </c>
      <c r="F412" t="s">
        <v>0</v>
      </c>
      <c r="G412" t="s">
        <v>1</v>
      </c>
      <c r="I412" t="s">
        <v>2</v>
      </c>
      <c r="J412">
        <v>14</v>
      </c>
      <c r="K412">
        <v>48</v>
      </c>
      <c r="L412" t="str">
        <f>" 00:00:00.000502"</f>
        <v xml:space="preserve"> 00:00:00.000502</v>
      </c>
      <c r="M412" t="str">
        <f>"03-Oct-17 4:04:25.324605 PM"</f>
        <v>03-Oct-17 4:04:25.324605 PM</v>
      </c>
      <c r="N412" t="s">
        <v>16</v>
      </c>
    </row>
    <row r="413" spans="2:14" x14ac:dyDescent="0.25">
      <c r="B413">
        <v>6866</v>
      </c>
      <c r="C413">
        <v>1</v>
      </c>
      <c r="D413">
        <v>0</v>
      </c>
      <c r="E413">
        <v>37</v>
      </c>
      <c r="F413" t="s">
        <v>0</v>
      </c>
      <c r="G413" t="s">
        <v>1</v>
      </c>
      <c r="I413" t="s">
        <v>2</v>
      </c>
      <c r="J413">
        <v>8</v>
      </c>
      <c r="K413">
        <v>42</v>
      </c>
      <c r="L413" t="str">
        <f>" 00:00:00.000326"</f>
        <v xml:space="preserve"> 00:00:00.000326</v>
      </c>
      <c r="M413" t="str">
        <f>"03-Oct-17 4:04:25.324931 PM"</f>
        <v>03-Oct-17 4:04:25.324931 PM</v>
      </c>
      <c r="N413" t="s">
        <v>23</v>
      </c>
    </row>
    <row r="414" spans="2:14" x14ac:dyDescent="0.25">
      <c r="B414">
        <v>6867</v>
      </c>
      <c r="C414">
        <v>1</v>
      </c>
      <c r="D414">
        <v>12</v>
      </c>
      <c r="E414">
        <v>38</v>
      </c>
      <c r="F414" t="s">
        <v>0</v>
      </c>
      <c r="G414" t="s">
        <v>1</v>
      </c>
      <c r="I414" t="s">
        <v>2</v>
      </c>
      <c r="J414">
        <v>36</v>
      </c>
      <c r="K414">
        <v>70</v>
      </c>
      <c r="L414" t="str">
        <f>" 00:00:00.000271"</f>
        <v xml:space="preserve"> 00:00:00.000271</v>
      </c>
      <c r="M414" t="str">
        <f>"03-Oct-17 4:04:25.325202 PM"</f>
        <v>03-Oct-17 4:04:25.325202 PM</v>
      </c>
      <c r="N414" t="s">
        <v>5</v>
      </c>
    </row>
    <row r="415" spans="2:14" x14ac:dyDescent="0.25">
      <c r="B415">
        <v>6868</v>
      </c>
      <c r="C415">
        <v>1</v>
      </c>
      <c r="D415">
        <v>39</v>
      </c>
      <c r="E415">
        <v>39</v>
      </c>
      <c r="F415" t="s">
        <v>0</v>
      </c>
      <c r="G415" t="s">
        <v>1</v>
      </c>
      <c r="I415" t="s">
        <v>2</v>
      </c>
      <c r="J415">
        <v>36</v>
      </c>
      <c r="K415">
        <v>70</v>
      </c>
      <c r="L415" t="str">
        <f>" 00:00:00.000697"</f>
        <v xml:space="preserve"> 00:00:00.000697</v>
      </c>
      <c r="M415" t="str">
        <f>"03-Oct-17 4:04:25.325899 PM"</f>
        <v>03-Oct-17 4:04:25.325899 PM</v>
      </c>
      <c r="N415" t="s">
        <v>5</v>
      </c>
    </row>
    <row r="416" spans="2:14" x14ac:dyDescent="0.25">
      <c r="B416">
        <v>6869</v>
      </c>
      <c r="C416">
        <v>1</v>
      </c>
      <c r="D416">
        <v>0</v>
      </c>
      <c r="E416">
        <v>37</v>
      </c>
      <c r="F416" t="s">
        <v>0</v>
      </c>
      <c r="G416" t="s">
        <v>1</v>
      </c>
      <c r="I416" t="s">
        <v>2</v>
      </c>
      <c r="J416">
        <v>36</v>
      </c>
      <c r="K416">
        <v>70</v>
      </c>
      <c r="L416" t="str">
        <f>" 00:00:01.239959"</f>
        <v xml:space="preserve"> 00:00:01.239959</v>
      </c>
      <c r="M416" t="str">
        <f>"03-Oct-17 4:04:26.565858 PM"</f>
        <v>03-Oct-17 4:04:26.565858 PM</v>
      </c>
      <c r="N416" t="s">
        <v>24</v>
      </c>
    </row>
    <row r="417" spans="2:14" x14ac:dyDescent="0.25">
      <c r="B417">
        <v>6870</v>
      </c>
      <c r="C417">
        <v>1</v>
      </c>
      <c r="D417">
        <v>12</v>
      </c>
      <c r="E417">
        <v>38</v>
      </c>
      <c r="F417" t="s">
        <v>0</v>
      </c>
      <c r="G417" t="s">
        <v>1</v>
      </c>
      <c r="I417" t="s">
        <v>2</v>
      </c>
      <c r="J417">
        <v>36</v>
      </c>
      <c r="K417">
        <v>70</v>
      </c>
      <c r="L417" t="str">
        <f>" 00:00:00.000697"</f>
        <v xml:space="preserve"> 00:00:00.000697</v>
      </c>
      <c r="M417" t="str">
        <f>"03-Oct-17 4:04:26.566554 PM"</f>
        <v>03-Oct-17 4:04:26.566554 PM</v>
      </c>
      <c r="N417" t="s">
        <v>3</v>
      </c>
    </row>
    <row r="418" spans="2:14" x14ac:dyDescent="0.25">
      <c r="B418">
        <v>6871</v>
      </c>
      <c r="C418">
        <v>1</v>
      </c>
      <c r="D418">
        <v>39</v>
      </c>
      <c r="E418">
        <v>39</v>
      </c>
      <c r="F418" t="s">
        <v>0</v>
      </c>
      <c r="G418" t="s">
        <v>1</v>
      </c>
      <c r="I418" t="s">
        <v>2</v>
      </c>
      <c r="J418">
        <v>36</v>
      </c>
      <c r="K418">
        <v>70</v>
      </c>
      <c r="L418" t="str">
        <f>" 00:00:00.000697"</f>
        <v xml:space="preserve"> 00:00:00.000697</v>
      </c>
      <c r="M418" t="str">
        <f>"03-Oct-17 4:04:26.567252 PM"</f>
        <v>03-Oct-17 4:04:26.567252 PM</v>
      </c>
      <c r="N418" t="s">
        <v>5</v>
      </c>
    </row>
    <row r="419" spans="2:14" x14ac:dyDescent="0.25">
      <c r="B419">
        <v>6872</v>
      </c>
      <c r="C419">
        <v>1</v>
      </c>
      <c r="D419">
        <v>0</v>
      </c>
      <c r="E419">
        <v>37</v>
      </c>
      <c r="F419" t="s">
        <v>0</v>
      </c>
      <c r="G419" t="s">
        <v>1</v>
      </c>
      <c r="I419" t="s">
        <v>2</v>
      </c>
      <c r="J419">
        <v>36</v>
      </c>
      <c r="K419">
        <v>70</v>
      </c>
      <c r="L419" t="str">
        <f>" 00:00:01.257934"</f>
        <v xml:space="preserve"> 00:00:01.257934</v>
      </c>
      <c r="M419" t="str">
        <f>"03-Oct-17 4:04:27.825185 PM"</f>
        <v>03-Oct-17 4:04:27.825185 PM</v>
      </c>
      <c r="N419" t="s">
        <v>24</v>
      </c>
    </row>
    <row r="420" spans="2:14" x14ac:dyDescent="0.25">
      <c r="B420">
        <v>6873</v>
      </c>
      <c r="C420">
        <v>1</v>
      </c>
      <c r="D420">
        <v>0</v>
      </c>
      <c r="E420">
        <v>37</v>
      </c>
      <c r="F420" t="s">
        <v>0</v>
      </c>
      <c r="G420" t="s">
        <v>1</v>
      </c>
      <c r="I420" t="s">
        <v>2</v>
      </c>
      <c r="J420">
        <v>14</v>
      </c>
      <c r="K420">
        <v>48</v>
      </c>
      <c r="L420" t="str">
        <f>" 00:00:00.000503"</f>
        <v xml:space="preserve"> 00:00:00.000503</v>
      </c>
      <c r="M420" t="str">
        <f>"03-Oct-17 4:04:27.825688 PM"</f>
        <v>03-Oct-17 4:04:27.825688 PM</v>
      </c>
      <c r="N420" t="s">
        <v>16</v>
      </c>
    </row>
    <row r="421" spans="2:14" x14ac:dyDescent="0.25">
      <c r="B421">
        <v>6874</v>
      </c>
      <c r="C421">
        <v>1</v>
      </c>
      <c r="D421">
        <v>0</v>
      </c>
      <c r="E421">
        <v>37</v>
      </c>
      <c r="F421" t="s">
        <v>0</v>
      </c>
      <c r="G421" t="s">
        <v>1</v>
      </c>
      <c r="I421" t="s">
        <v>2</v>
      </c>
      <c r="J421">
        <v>8</v>
      </c>
      <c r="K421">
        <v>42</v>
      </c>
      <c r="L421" t="str">
        <f>" 00:00:00.000325"</f>
        <v xml:space="preserve"> 00:00:00.000325</v>
      </c>
      <c r="M421" t="str">
        <f>"03-Oct-17 4:04:27.826013 PM"</f>
        <v>03-Oct-17 4:04:27.826013 PM</v>
      </c>
      <c r="N421" t="s">
        <v>24</v>
      </c>
    </row>
    <row r="422" spans="2:14" x14ac:dyDescent="0.25">
      <c r="B422">
        <v>6875</v>
      </c>
      <c r="C422">
        <v>1</v>
      </c>
      <c r="D422">
        <v>12</v>
      </c>
      <c r="E422">
        <v>38</v>
      </c>
      <c r="F422" t="s">
        <v>0</v>
      </c>
      <c r="G422" t="s">
        <v>1</v>
      </c>
      <c r="I422" t="s">
        <v>2</v>
      </c>
      <c r="J422">
        <v>36</v>
      </c>
      <c r="K422">
        <v>70</v>
      </c>
      <c r="L422" t="str">
        <f>" 00:00:00.000271"</f>
        <v xml:space="preserve"> 00:00:00.000271</v>
      </c>
      <c r="M422" t="str">
        <f>"03-Oct-17 4:04:27.826284 PM"</f>
        <v>03-Oct-17 4:04:27.826284 PM</v>
      </c>
      <c r="N422" t="s">
        <v>3</v>
      </c>
    </row>
    <row r="423" spans="2:14" x14ac:dyDescent="0.25">
      <c r="B423">
        <v>6876</v>
      </c>
      <c r="C423">
        <v>1</v>
      </c>
      <c r="D423">
        <v>39</v>
      </c>
      <c r="E423">
        <v>39</v>
      </c>
      <c r="F423" t="s">
        <v>0</v>
      </c>
      <c r="G423" t="s">
        <v>1</v>
      </c>
      <c r="I423" t="s">
        <v>2</v>
      </c>
      <c r="J423">
        <v>36</v>
      </c>
      <c r="K423">
        <v>70</v>
      </c>
      <c r="L423" t="str">
        <f>" 00:00:00.000697"</f>
        <v xml:space="preserve"> 00:00:00.000697</v>
      </c>
      <c r="M423" t="str">
        <f>"03-Oct-17 4:04:27.826981 PM"</f>
        <v>03-Oct-17 4:04:27.826981 PM</v>
      </c>
      <c r="N423" t="s">
        <v>5</v>
      </c>
    </row>
    <row r="424" spans="2:14" x14ac:dyDescent="0.25">
      <c r="B424">
        <v>6877</v>
      </c>
      <c r="C424">
        <v>1</v>
      </c>
      <c r="D424">
        <v>0</v>
      </c>
      <c r="E424">
        <v>37</v>
      </c>
      <c r="F424" t="s">
        <v>0</v>
      </c>
      <c r="G424" t="s">
        <v>1</v>
      </c>
      <c r="I424" t="s">
        <v>2</v>
      </c>
      <c r="J424">
        <v>36</v>
      </c>
      <c r="K424">
        <v>70</v>
      </c>
      <c r="L424" t="str">
        <f>" 00:00:01.239282"</f>
        <v xml:space="preserve"> 00:00:01.239282</v>
      </c>
      <c r="M424" t="str">
        <f>"03-Oct-17 4:04:29.066263 PM"</f>
        <v>03-Oct-17 4:04:29.066263 PM</v>
      </c>
      <c r="N424" t="s">
        <v>24</v>
      </c>
    </row>
    <row r="425" spans="2:14" x14ac:dyDescent="0.25">
      <c r="B425">
        <v>6878</v>
      </c>
      <c r="C425">
        <v>1</v>
      </c>
      <c r="D425">
        <v>0</v>
      </c>
      <c r="E425">
        <v>37</v>
      </c>
      <c r="F425" t="s">
        <v>0</v>
      </c>
      <c r="G425" t="s">
        <v>1</v>
      </c>
      <c r="I425" t="s">
        <v>2</v>
      </c>
      <c r="J425">
        <v>14</v>
      </c>
      <c r="K425">
        <v>48</v>
      </c>
      <c r="L425" t="str">
        <f>" 00:00:00.000502"</f>
        <v xml:space="preserve"> 00:00:00.000502</v>
      </c>
      <c r="M425" t="str">
        <f>"03-Oct-17 4:04:29.066766 PM"</f>
        <v>03-Oct-17 4:04:29.066766 PM</v>
      </c>
      <c r="N425" t="s">
        <v>16</v>
      </c>
    </row>
    <row r="426" spans="2:14" x14ac:dyDescent="0.25">
      <c r="B426">
        <v>6879</v>
      </c>
      <c r="C426">
        <v>1</v>
      </c>
      <c r="D426">
        <v>0</v>
      </c>
      <c r="E426">
        <v>37</v>
      </c>
      <c r="F426" t="s">
        <v>0</v>
      </c>
      <c r="G426" t="s">
        <v>1</v>
      </c>
      <c r="I426" t="s">
        <v>2</v>
      </c>
      <c r="J426">
        <v>8</v>
      </c>
      <c r="K426">
        <v>42</v>
      </c>
      <c r="L426" t="str">
        <f>" 00:00:00.000326"</f>
        <v xml:space="preserve"> 00:00:00.000326</v>
      </c>
      <c r="M426" t="str">
        <f>"03-Oct-17 4:04:29.067091 PM"</f>
        <v>03-Oct-17 4:04:29.067091 PM</v>
      </c>
      <c r="N426" t="s">
        <v>24</v>
      </c>
    </row>
    <row r="427" spans="2:14" x14ac:dyDescent="0.25">
      <c r="B427">
        <v>6880</v>
      </c>
      <c r="C427">
        <v>1</v>
      </c>
      <c r="D427">
        <v>12</v>
      </c>
      <c r="E427">
        <v>38</v>
      </c>
      <c r="F427" t="s">
        <v>0</v>
      </c>
      <c r="G427" t="s">
        <v>1</v>
      </c>
      <c r="I427" t="s">
        <v>2</v>
      </c>
      <c r="J427">
        <v>36</v>
      </c>
      <c r="K427">
        <v>70</v>
      </c>
      <c r="L427" t="str">
        <f>" 00:00:00.000271"</f>
        <v xml:space="preserve"> 00:00:00.000271</v>
      </c>
      <c r="M427" t="str">
        <f>"03-Oct-17 4:04:29.067362 PM"</f>
        <v>03-Oct-17 4:04:29.067362 PM</v>
      </c>
      <c r="N427" t="s">
        <v>3</v>
      </c>
    </row>
    <row r="428" spans="2:14" x14ac:dyDescent="0.25">
      <c r="B428">
        <v>6881</v>
      </c>
      <c r="C428">
        <v>1</v>
      </c>
      <c r="D428">
        <v>39</v>
      </c>
      <c r="E428">
        <v>39</v>
      </c>
      <c r="F428" t="s">
        <v>0</v>
      </c>
      <c r="G428" t="s">
        <v>1</v>
      </c>
      <c r="I428" t="s">
        <v>2</v>
      </c>
      <c r="J428">
        <v>36</v>
      </c>
      <c r="K428">
        <v>70</v>
      </c>
      <c r="L428" t="str">
        <f>" 00:00:00.000697"</f>
        <v xml:space="preserve"> 00:00:00.000697</v>
      </c>
      <c r="M428" t="str">
        <f>"03-Oct-17 4:04:29.068059 PM"</f>
        <v>03-Oct-17 4:04:29.068059 PM</v>
      </c>
      <c r="N428" t="s">
        <v>5</v>
      </c>
    </row>
    <row r="429" spans="2:14" x14ac:dyDescent="0.25">
      <c r="B429">
        <v>6882</v>
      </c>
      <c r="C429">
        <v>1</v>
      </c>
      <c r="D429">
        <v>0</v>
      </c>
      <c r="E429">
        <v>37</v>
      </c>
      <c r="F429" t="s">
        <v>0</v>
      </c>
      <c r="G429" t="s">
        <v>1</v>
      </c>
      <c r="I429" t="s">
        <v>2</v>
      </c>
      <c r="J429">
        <v>36</v>
      </c>
      <c r="K429">
        <v>70</v>
      </c>
      <c r="L429" t="str">
        <f>" 00:00:01.243282"</f>
        <v xml:space="preserve"> 00:00:01.243282</v>
      </c>
      <c r="M429" t="str">
        <f>"03-Oct-17 4:04:30.311341 PM"</f>
        <v>03-Oct-17 4:04:30.311341 PM</v>
      </c>
      <c r="N429" t="s">
        <v>26</v>
      </c>
    </row>
    <row r="430" spans="2:14" x14ac:dyDescent="0.25">
      <c r="B430">
        <v>6883</v>
      </c>
      <c r="C430">
        <v>1</v>
      </c>
      <c r="D430">
        <v>12</v>
      </c>
      <c r="E430">
        <v>38</v>
      </c>
      <c r="F430" t="s">
        <v>0</v>
      </c>
      <c r="G430" t="s">
        <v>1</v>
      </c>
      <c r="I430" t="s">
        <v>2</v>
      </c>
      <c r="J430">
        <v>36</v>
      </c>
      <c r="K430">
        <v>70</v>
      </c>
      <c r="L430" t="str">
        <f>" 00:00:00.000697"</f>
        <v xml:space="preserve"> 00:00:00.000697</v>
      </c>
      <c r="M430" t="str">
        <f>"03-Oct-17 4:04:30.312038 PM"</f>
        <v>03-Oct-17 4:04:30.312038 PM</v>
      </c>
      <c r="N430" t="s">
        <v>3</v>
      </c>
    </row>
    <row r="431" spans="2:14" x14ac:dyDescent="0.25">
      <c r="B431">
        <v>6884</v>
      </c>
      <c r="C431">
        <v>1</v>
      </c>
      <c r="D431">
        <v>12</v>
      </c>
      <c r="E431">
        <v>38</v>
      </c>
      <c r="F431" t="s">
        <v>0</v>
      </c>
      <c r="G431" t="s">
        <v>1</v>
      </c>
      <c r="I431" t="s">
        <v>2</v>
      </c>
      <c r="J431">
        <v>14</v>
      </c>
      <c r="K431">
        <v>48</v>
      </c>
      <c r="L431" t="str">
        <f>" 00:00:00.000502"</f>
        <v xml:space="preserve"> 00:00:00.000502</v>
      </c>
      <c r="M431" t="str">
        <f>"03-Oct-17 4:04:30.312540 PM"</f>
        <v>03-Oct-17 4:04:30.312540 PM</v>
      </c>
      <c r="N431" t="s">
        <v>20</v>
      </c>
    </row>
    <row r="432" spans="2:14" x14ac:dyDescent="0.25">
      <c r="B432">
        <v>6885</v>
      </c>
      <c r="C432">
        <v>1</v>
      </c>
      <c r="D432">
        <v>12</v>
      </c>
      <c r="E432">
        <v>38</v>
      </c>
      <c r="F432" t="s">
        <v>0</v>
      </c>
      <c r="G432" t="s">
        <v>1</v>
      </c>
      <c r="I432" t="s">
        <v>2</v>
      </c>
      <c r="J432">
        <v>8</v>
      </c>
      <c r="K432">
        <v>42</v>
      </c>
      <c r="L432" t="str">
        <f>" 00:00:00.000326"</f>
        <v xml:space="preserve"> 00:00:00.000326</v>
      </c>
      <c r="M432" t="str">
        <f>"03-Oct-17 4:04:30.312866 PM"</f>
        <v>03-Oct-17 4:04:30.312866 PM</v>
      </c>
      <c r="N432" t="s">
        <v>3</v>
      </c>
    </row>
    <row r="433" spans="2:14" x14ac:dyDescent="0.25">
      <c r="B433">
        <v>6886</v>
      </c>
      <c r="C433">
        <v>1</v>
      </c>
      <c r="D433">
        <v>39</v>
      </c>
      <c r="E433">
        <v>39</v>
      </c>
      <c r="F433" t="s">
        <v>0</v>
      </c>
      <c r="G433" t="s">
        <v>1</v>
      </c>
      <c r="I433" t="s">
        <v>2</v>
      </c>
      <c r="J433">
        <v>36</v>
      </c>
      <c r="K433">
        <v>70</v>
      </c>
      <c r="L433" t="str">
        <f>" 00:00:00.000271"</f>
        <v xml:space="preserve"> 00:00:00.000271</v>
      </c>
      <c r="M433" t="str">
        <f>"03-Oct-17 4:04:30.313137 PM"</f>
        <v>03-Oct-17 4:04:30.313137 PM</v>
      </c>
      <c r="N433" t="s">
        <v>5</v>
      </c>
    </row>
    <row r="434" spans="2:14" x14ac:dyDescent="0.25">
      <c r="B434">
        <v>6887</v>
      </c>
      <c r="C434">
        <v>1</v>
      </c>
      <c r="D434">
        <v>0</v>
      </c>
      <c r="E434">
        <v>37</v>
      </c>
      <c r="F434" t="s">
        <v>0</v>
      </c>
      <c r="G434" t="s">
        <v>1</v>
      </c>
      <c r="I434" t="s">
        <v>2</v>
      </c>
      <c r="J434">
        <v>36</v>
      </c>
      <c r="K434">
        <v>70</v>
      </c>
      <c r="L434" t="str">
        <f>" 00:00:01.243782"</f>
        <v xml:space="preserve"> 00:00:01.243782</v>
      </c>
      <c r="M434" t="str">
        <f>"03-Oct-17 4:04:31.556919 PM"</f>
        <v>03-Oct-17 4:04:31.556919 PM</v>
      </c>
      <c r="N434" t="s">
        <v>24</v>
      </c>
    </row>
    <row r="435" spans="2:14" x14ac:dyDescent="0.25">
      <c r="B435">
        <v>6888</v>
      </c>
      <c r="C435">
        <v>1</v>
      </c>
      <c r="D435">
        <v>0</v>
      </c>
      <c r="E435">
        <v>37</v>
      </c>
      <c r="F435" t="s">
        <v>0</v>
      </c>
      <c r="G435" t="s">
        <v>1</v>
      </c>
      <c r="I435" t="s">
        <v>2</v>
      </c>
      <c r="J435">
        <v>14</v>
      </c>
      <c r="K435">
        <v>48</v>
      </c>
      <c r="L435" t="str">
        <f>" 00:00:00.000502"</f>
        <v xml:space="preserve"> 00:00:00.000502</v>
      </c>
      <c r="M435" t="str">
        <f>"03-Oct-17 4:04:31.557421 PM"</f>
        <v>03-Oct-17 4:04:31.557421 PM</v>
      </c>
      <c r="N435" t="s">
        <v>16</v>
      </c>
    </row>
    <row r="436" spans="2:14" x14ac:dyDescent="0.25">
      <c r="B436">
        <v>6889</v>
      </c>
      <c r="C436">
        <v>1</v>
      </c>
      <c r="D436">
        <v>0</v>
      </c>
      <c r="E436">
        <v>37</v>
      </c>
      <c r="F436" t="s">
        <v>0</v>
      </c>
      <c r="G436" t="s">
        <v>1</v>
      </c>
      <c r="I436" t="s">
        <v>2</v>
      </c>
      <c r="J436">
        <v>8</v>
      </c>
      <c r="K436">
        <v>42</v>
      </c>
      <c r="L436" t="str">
        <f>" 00:00:00.000326"</f>
        <v xml:space="preserve"> 00:00:00.000326</v>
      </c>
      <c r="M436" t="str">
        <f>"03-Oct-17 4:04:31.557747 PM"</f>
        <v>03-Oct-17 4:04:31.557747 PM</v>
      </c>
      <c r="N436" t="s">
        <v>24</v>
      </c>
    </row>
    <row r="437" spans="2:14" x14ac:dyDescent="0.25">
      <c r="B437">
        <v>6890</v>
      </c>
      <c r="C437">
        <v>1</v>
      </c>
      <c r="D437">
        <v>12</v>
      </c>
      <c r="E437">
        <v>38</v>
      </c>
      <c r="F437" t="s">
        <v>0</v>
      </c>
      <c r="G437" t="s">
        <v>1</v>
      </c>
      <c r="I437" t="s">
        <v>2</v>
      </c>
      <c r="J437">
        <v>36</v>
      </c>
      <c r="K437">
        <v>70</v>
      </c>
      <c r="L437" t="str">
        <f>" 00:00:00.000271"</f>
        <v xml:space="preserve"> 00:00:00.000271</v>
      </c>
      <c r="M437" t="str">
        <f>"03-Oct-17 4:04:31.558018 PM"</f>
        <v>03-Oct-17 4:04:31.558018 PM</v>
      </c>
      <c r="N437" t="s">
        <v>3</v>
      </c>
    </row>
    <row r="438" spans="2:14" x14ac:dyDescent="0.25">
      <c r="B438">
        <v>6891</v>
      </c>
      <c r="C438">
        <v>1</v>
      </c>
      <c r="D438">
        <v>39</v>
      </c>
      <c r="E438">
        <v>39</v>
      </c>
      <c r="F438" t="s">
        <v>0</v>
      </c>
      <c r="G438" t="s">
        <v>1</v>
      </c>
      <c r="I438" t="s">
        <v>2</v>
      </c>
      <c r="J438">
        <v>36</v>
      </c>
      <c r="K438">
        <v>70</v>
      </c>
      <c r="L438" t="str">
        <f>" 00:00:00.000697"</f>
        <v xml:space="preserve"> 00:00:00.000697</v>
      </c>
      <c r="M438" t="str">
        <f>"03-Oct-17 4:04:31.558715 PM"</f>
        <v>03-Oct-17 4:04:31.558715 PM</v>
      </c>
      <c r="N438" t="s">
        <v>5</v>
      </c>
    </row>
    <row r="439" spans="2:14" x14ac:dyDescent="0.25">
      <c r="B439">
        <v>6892</v>
      </c>
      <c r="C439">
        <v>1</v>
      </c>
      <c r="D439">
        <v>12</v>
      </c>
      <c r="E439">
        <v>38</v>
      </c>
      <c r="F439" t="s">
        <v>0</v>
      </c>
      <c r="G439" t="s">
        <v>1</v>
      </c>
      <c r="I439" t="s">
        <v>2</v>
      </c>
      <c r="J439">
        <v>36</v>
      </c>
      <c r="K439">
        <v>70</v>
      </c>
      <c r="L439" t="str">
        <f>" 00:00:01.255729"</f>
        <v xml:space="preserve"> 00:00:01.255729</v>
      </c>
      <c r="M439" t="str">
        <f>"03-Oct-17 4:04:32.814444 PM"</f>
        <v>03-Oct-17 4:04:32.814444 PM</v>
      </c>
      <c r="N439" t="s">
        <v>3</v>
      </c>
    </row>
    <row r="440" spans="2:14" x14ac:dyDescent="0.25">
      <c r="B440">
        <v>6893</v>
      </c>
      <c r="C440">
        <v>1</v>
      </c>
      <c r="D440">
        <v>39</v>
      </c>
      <c r="E440">
        <v>39</v>
      </c>
      <c r="F440" t="s">
        <v>0</v>
      </c>
      <c r="G440" t="s">
        <v>1</v>
      </c>
      <c r="I440" t="s">
        <v>2</v>
      </c>
      <c r="J440">
        <v>36</v>
      </c>
      <c r="K440">
        <v>70</v>
      </c>
      <c r="L440" t="str">
        <f>" 00:00:01.241825"</f>
        <v xml:space="preserve"> 00:00:01.241825</v>
      </c>
      <c r="M440" t="str">
        <f>"03-Oct-17 4:04:34.056269 PM"</f>
        <v>03-Oct-17 4:04:34.056269 PM</v>
      </c>
      <c r="N440" t="s">
        <v>5</v>
      </c>
    </row>
    <row r="441" spans="2:14" x14ac:dyDescent="0.25">
      <c r="B441">
        <v>6894</v>
      </c>
      <c r="C441">
        <v>1</v>
      </c>
      <c r="D441">
        <v>0</v>
      </c>
      <c r="E441">
        <v>37</v>
      </c>
      <c r="F441" t="s">
        <v>0</v>
      </c>
      <c r="G441" t="s">
        <v>1</v>
      </c>
      <c r="I441" t="s">
        <v>2</v>
      </c>
      <c r="J441">
        <v>36</v>
      </c>
      <c r="K441">
        <v>70</v>
      </c>
      <c r="L441" t="str">
        <f>" 00:00:01.246431"</f>
        <v xml:space="preserve"> 00:00:01.246431</v>
      </c>
      <c r="M441" t="str">
        <f>"03-Oct-17 4:04:35.302700 PM"</f>
        <v>03-Oct-17 4:04:35.302700 PM</v>
      </c>
      <c r="N441" t="s">
        <v>24</v>
      </c>
    </row>
    <row r="442" spans="2:14" x14ac:dyDescent="0.25">
      <c r="B442">
        <v>6895</v>
      </c>
      <c r="C442">
        <v>1</v>
      </c>
      <c r="D442">
        <v>12</v>
      </c>
      <c r="E442">
        <v>38</v>
      </c>
      <c r="F442" t="s">
        <v>0</v>
      </c>
      <c r="G442" t="s">
        <v>1</v>
      </c>
      <c r="I442" t="s">
        <v>2</v>
      </c>
      <c r="J442">
        <v>36</v>
      </c>
      <c r="K442">
        <v>70</v>
      </c>
      <c r="L442" t="str">
        <f>" 00:00:00.000697"</f>
        <v xml:space="preserve"> 00:00:00.000697</v>
      </c>
      <c r="M442" t="str">
        <f>"03-Oct-17 4:04:35.303397 PM"</f>
        <v>03-Oct-17 4:04:35.303397 PM</v>
      </c>
      <c r="N442" t="s">
        <v>3</v>
      </c>
    </row>
    <row r="443" spans="2:14" x14ac:dyDescent="0.25">
      <c r="B443">
        <v>6896</v>
      </c>
      <c r="C443">
        <v>1</v>
      </c>
      <c r="D443">
        <v>39</v>
      </c>
      <c r="E443">
        <v>39</v>
      </c>
      <c r="F443" t="s">
        <v>0</v>
      </c>
      <c r="G443" t="s">
        <v>1</v>
      </c>
      <c r="I443" t="s">
        <v>2</v>
      </c>
      <c r="J443">
        <v>36</v>
      </c>
      <c r="K443">
        <v>70</v>
      </c>
      <c r="L443" t="str">
        <f>" 00:00:00.000697"</f>
        <v xml:space="preserve"> 00:00:00.000697</v>
      </c>
      <c r="M443" t="str">
        <f>"03-Oct-17 4:04:35.304094 PM"</f>
        <v>03-Oct-17 4:04:35.304094 PM</v>
      </c>
      <c r="N443" t="s">
        <v>5</v>
      </c>
    </row>
    <row r="444" spans="2:14" x14ac:dyDescent="0.25">
      <c r="B444">
        <v>6897</v>
      </c>
      <c r="C444">
        <v>1</v>
      </c>
      <c r="D444">
        <v>0</v>
      </c>
      <c r="E444">
        <v>37</v>
      </c>
      <c r="F444" t="s">
        <v>0</v>
      </c>
      <c r="G444" t="s">
        <v>1</v>
      </c>
      <c r="I444" t="s">
        <v>2</v>
      </c>
      <c r="J444">
        <v>36</v>
      </c>
      <c r="K444">
        <v>70</v>
      </c>
      <c r="L444" t="str">
        <f>" 00:00:01.248115"</f>
        <v xml:space="preserve"> 00:00:01.248115</v>
      </c>
      <c r="M444" t="str">
        <f>"03-Oct-17 4:04:36.552209 PM"</f>
        <v>03-Oct-17 4:04:36.552209 PM</v>
      </c>
      <c r="N444" t="s">
        <v>24</v>
      </c>
    </row>
    <row r="445" spans="2:14" x14ac:dyDescent="0.25">
      <c r="B445">
        <v>6898</v>
      </c>
      <c r="C445">
        <v>1</v>
      </c>
      <c r="D445">
        <v>12</v>
      </c>
      <c r="E445">
        <v>38</v>
      </c>
      <c r="F445" t="s">
        <v>0</v>
      </c>
      <c r="G445" t="s">
        <v>1</v>
      </c>
      <c r="I445" t="s">
        <v>2</v>
      </c>
      <c r="J445">
        <v>36</v>
      </c>
      <c r="K445">
        <v>70</v>
      </c>
      <c r="L445" t="str">
        <f>" 00:00:00.000697"</f>
        <v xml:space="preserve"> 00:00:00.000697</v>
      </c>
      <c r="M445" t="str">
        <f>"03-Oct-17 4:04:36.552905 PM"</f>
        <v>03-Oct-17 4:04:36.552905 PM</v>
      </c>
      <c r="N445" t="s">
        <v>3</v>
      </c>
    </row>
    <row r="446" spans="2:14" x14ac:dyDescent="0.25">
      <c r="B446">
        <v>6899</v>
      </c>
      <c r="C446">
        <v>1</v>
      </c>
      <c r="D446">
        <v>39</v>
      </c>
      <c r="E446">
        <v>39</v>
      </c>
      <c r="F446" t="s">
        <v>0</v>
      </c>
      <c r="G446" t="s">
        <v>1</v>
      </c>
      <c r="I446" t="s">
        <v>2</v>
      </c>
      <c r="J446">
        <v>36</v>
      </c>
      <c r="K446">
        <v>70</v>
      </c>
      <c r="L446" t="str">
        <f>" 00:00:00.000697"</f>
        <v xml:space="preserve"> 00:00:00.000697</v>
      </c>
      <c r="M446" t="str">
        <f>"03-Oct-17 4:04:36.553603 PM"</f>
        <v>03-Oct-17 4:04:36.553603 PM</v>
      </c>
      <c r="N446" t="s">
        <v>5</v>
      </c>
    </row>
    <row r="447" spans="2:14" x14ac:dyDescent="0.25">
      <c r="B447">
        <v>6900</v>
      </c>
      <c r="C447">
        <v>1</v>
      </c>
      <c r="D447">
        <v>0</v>
      </c>
      <c r="E447">
        <v>37</v>
      </c>
      <c r="F447" t="s">
        <v>0</v>
      </c>
      <c r="G447" t="s">
        <v>1</v>
      </c>
      <c r="I447" t="s">
        <v>2</v>
      </c>
      <c r="J447">
        <v>36</v>
      </c>
      <c r="K447">
        <v>70</v>
      </c>
      <c r="L447" t="str">
        <f>" 00:00:01.256978"</f>
        <v xml:space="preserve"> 00:00:01.256978</v>
      </c>
      <c r="M447" t="str">
        <f>"03-Oct-17 4:04:37.810580 PM"</f>
        <v>03-Oct-17 4:04:37.810580 PM</v>
      </c>
      <c r="N447" t="s">
        <v>26</v>
      </c>
    </row>
    <row r="448" spans="2:14" x14ac:dyDescent="0.25">
      <c r="B448">
        <v>6901</v>
      </c>
      <c r="C448">
        <v>1</v>
      </c>
      <c r="D448">
        <v>12</v>
      </c>
      <c r="E448">
        <v>38</v>
      </c>
      <c r="F448" t="s">
        <v>0</v>
      </c>
      <c r="G448" t="s">
        <v>1</v>
      </c>
      <c r="I448" t="s">
        <v>2</v>
      </c>
      <c r="J448">
        <v>36</v>
      </c>
      <c r="K448">
        <v>70</v>
      </c>
      <c r="L448" t="str">
        <f>" 00:00:00.000697"</f>
        <v xml:space="preserve"> 00:00:00.000697</v>
      </c>
      <c r="M448" t="str">
        <f>"03-Oct-17 4:04:37.811277 PM"</f>
        <v>03-Oct-17 4:04:37.811277 PM</v>
      </c>
      <c r="N448" t="s">
        <v>3</v>
      </c>
    </row>
    <row r="449" spans="2:14" x14ac:dyDescent="0.25">
      <c r="B449">
        <v>6902</v>
      </c>
      <c r="C449">
        <v>1</v>
      </c>
      <c r="D449">
        <v>39</v>
      </c>
      <c r="E449">
        <v>39</v>
      </c>
      <c r="F449" t="s">
        <v>0</v>
      </c>
      <c r="G449" t="s">
        <v>1</v>
      </c>
      <c r="I449" t="s">
        <v>2</v>
      </c>
      <c r="J449">
        <v>36</v>
      </c>
      <c r="K449">
        <v>70</v>
      </c>
      <c r="L449" t="str">
        <f>" 00:00:00.000697"</f>
        <v xml:space="preserve"> 00:00:00.000697</v>
      </c>
      <c r="M449" t="str">
        <f>"03-Oct-17 4:04:37.811974 PM"</f>
        <v>03-Oct-17 4:04:37.811974 PM</v>
      </c>
      <c r="N449" t="s">
        <v>5</v>
      </c>
    </row>
    <row r="450" spans="2:14" x14ac:dyDescent="0.25">
      <c r="B450">
        <v>6903</v>
      </c>
      <c r="C450">
        <v>1</v>
      </c>
      <c r="D450">
        <v>0</v>
      </c>
      <c r="E450">
        <v>37</v>
      </c>
      <c r="F450" t="s">
        <v>0</v>
      </c>
      <c r="G450" t="s">
        <v>1</v>
      </c>
      <c r="I450" t="s">
        <v>2</v>
      </c>
      <c r="J450">
        <v>36</v>
      </c>
      <c r="K450">
        <v>70</v>
      </c>
      <c r="L450" t="str">
        <f>" 00:00:01.233335"</f>
        <v xml:space="preserve"> 00:00:01.233335</v>
      </c>
      <c r="M450" t="str">
        <f>"03-Oct-17 4:04:39.045309 PM"</f>
        <v>03-Oct-17 4:04:39.045309 PM</v>
      </c>
      <c r="N450" t="s">
        <v>24</v>
      </c>
    </row>
    <row r="451" spans="2:14" x14ac:dyDescent="0.25">
      <c r="B451">
        <v>6904</v>
      </c>
      <c r="C451">
        <v>1</v>
      </c>
      <c r="D451">
        <v>12</v>
      </c>
      <c r="E451">
        <v>38</v>
      </c>
      <c r="F451" t="s">
        <v>0</v>
      </c>
      <c r="G451" t="s">
        <v>1</v>
      </c>
      <c r="I451" t="s">
        <v>2</v>
      </c>
      <c r="J451">
        <v>36</v>
      </c>
      <c r="K451">
        <v>70</v>
      </c>
      <c r="L451" t="str">
        <f>" 00:00:00.000697"</f>
        <v xml:space="preserve"> 00:00:00.000697</v>
      </c>
      <c r="M451" t="str">
        <f>"03-Oct-17 4:04:39.046006 PM"</f>
        <v>03-Oct-17 4:04:39.046006 PM</v>
      </c>
      <c r="N451" t="s">
        <v>3</v>
      </c>
    </row>
    <row r="452" spans="2:14" x14ac:dyDescent="0.25">
      <c r="B452">
        <v>6905</v>
      </c>
      <c r="C452">
        <v>1</v>
      </c>
      <c r="D452">
        <v>39</v>
      </c>
      <c r="E452">
        <v>39</v>
      </c>
      <c r="F452" t="s">
        <v>0</v>
      </c>
      <c r="G452" t="s">
        <v>1</v>
      </c>
      <c r="I452" t="s">
        <v>2</v>
      </c>
      <c r="J452">
        <v>36</v>
      </c>
      <c r="K452">
        <v>70</v>
      </c>
      <c r="L452" t="str">
        <f>" 00:00:00.000697"</f>
        <v xml:space="preserve"> 00:00:00.000697</v>
      </c>
      <c r="M452" t="str">
        <f>"03-Oct-17 4:04:39.046703 PM"</f>
        <v>03-Oct-17 4:04:39.046703 PM</v>
      </c>
      <c r="N452" t="s">
        <v>5</v>
      </c>
    </row>
    <row r="453" spans="2:14" x14ac:dyDescent="0.25">
      <c r="B453">
        <v>6906</v>
      </c>
      <c r="C453">
        <v>1</v>
      </c>
      <c r="D453">
        <v>0</v>
      </c>
      <c r="E453">
        <v>37</v>
      </c>
      <c r="F453" t="s">
        <v>0</v>
      </c>
      <c r="G453" t="s">
        <v>1</v>
      </c>
      <c r="I453" t="s">
        <v>2</v>
      </c>
      <c r="J453">
        <v>36</v>
      </c>
      <c r="K453">
        <v>70</v>
      </c>
      <c r="L453" t="str">
        <f>" 00:00:01.240184"</f>
        <v xml:space="preserve"> 00:00:01.240184</v>
      </c>
      <c r="M453" t="str">
        <f>"03-Oct-17 4:04:40.286887 PM"</f>
        <v>03-Oct-17 4:04:40.286887 PM</v>
      </c>
      <c r="N453" t="s">
        <v>24</v>
      </c>
    </row>
    <row r="454" spans="2:14" x14ac:dyDescent="0.25">
      <c r="B454">
        <v>6907</v>
      </c>
      <c r="C454">
        <v>1</v>
      </c>
      <c r="D454">
        <v>12</v>
      </c>
      <c r="E454">
        <v>38</v>
      </c>
      <c r="F454" t="s">
        <v>0</v>
      </c>
      <c r="G454" t="s">
        <v>1</v>
      </c>
      <c r="I454" t="s">
        <v>2</v>
      </c>
      <c r="J454">
        <v>36</v>
      </c>
      <c r="K454">
        <v>70</v>
      </c>
      <c r="L454" t="str">
        <f>" 00:00:00.000697"</f>
        <v xml:space="preserve"> 00:00:00.000697</v>
      </c>
      <c r="M454" t="str">
        <f>"03-Oct-17 4:04:40.287584 PM"</f>
        <v>03-Oct-17 4:04:40.287584 PM</v>
      </c>
      <c r="N454" t="s">
        <v>3</v>
      </c>
    </row>
    <row r="455" spans="2:14" x14ac:dyDescent="0.25">
      <c r="B455">
        <v>6908</v>
      </c>
      <c r="C455">
        <v>1</v>
      </c>
      <c r="D455">
        <v>39</v>
      </c>
      <c r="E455">
        <v>39</v>
      </c>
      <c r="F455" t="s">
        <v>0</v>
      </c>
      <c r="G455" t="s">
        <v>1</v>
      </c>
      <c r="I455" t="s">
        <v>2</v>
      </c>
      <c r="J455">
        <v>36</v>
      </c>
      <c r="K455">
        <v>70</v>
      </c>
      <c r="L455" t="str">
        <f>" 00:00:00.000697"</f>
        <v xml:space="preserve"> 00:00:00.000697</v>
      </c>
      <c r="M455" t="str">
        <f>"03-Oct-17 4:04:40.288281 PM"</f>
        <v>03-Oct-17 4:04:40.288281 PM</v>
      </c>
      <c r="N455" t="s">
        <v>5</v>
      </c>
    </row>
    <row r="456" spans="2:14" x14ac:dyDescent="0.25">
      <c r="B456">
        <v>6909</v>
      </c>
      <c r="C456">
        <v>1</v>
      </c>
      <c r="D456">
        <v>0</v>
      </c>
      <c r="E456">
        <v>37</v>
      </c>
      <c r="F456" t="s">
        <v>0</v>
      </c>
      <c r="G456" t="s">
        <v>1</v>
      </c>
      <c r="I456" t="s">
        <v>2</v>
      </c>
      <c r="J456">
        <v>36</v>
      </c>
      <c r="K456">
        <v>70</v>
      </c>
      <c r="L456" t="str">
        <f>" 00:00:01.254384"</f>
        <v xml:space="preserve"> 00:00:01.254384</v>
      </c>
      <c r="M456" t="str">
        <f>"03-Oct-17 4:04:41.542665 PM"</f>
        <v>03-Oct-17 4:04:41.542665 PM</v>
      </c>
      <c r="N456" t="s">
        <v>24</v>
      </c>
    </row>
    <row r="457" spans="2:14" x14ac:dyDescent="0.25">
      <c r="B457">
        <v>6910</v>
      </c>
      <c r="C457">
        <v>1</v>
      </c>
      <c r="D457">
        <v>12</v>
      </c>
      <c r="E457">
        <v>38</v>
      </c>
      <c r="F457" t="s">
        <v>0</v>
      </c>
      <c r="G457" t="s">
        <v>1</v>
      </c>
      <c r="I457" t="s">
        <v>2</v>
      </c>
      <c r="J457">
        <v>36</v>
      </c>
      <c r="K457">
        <v>70</v>
      </c>
      <c r="L457" t="str">
        <f>" 00:00:00.000697"</f>
        <v xml:space="preserve"> 00:00:00.000697</v>
      </c>
      <c r="M457" t="str">
        <f>"03-Oct-17 4:04:41.543362 PM"</f>
        <v>03-Oct-17 4:04:41.543362 PM</v>
      </c>
      <c r="N457" t="s">
        <v>3</v>
      </c>
    </row>
    <row r="458" spans="2:14" x14ac:dyDescent="0.25">
      <c r="B458">
        <v>6911</v>
      </c>
      <c r="C458">
        <v>1</v>
      </c>
      <c r="D458">
        <v>39</v>
      </c>
      <c r="E458">
        <v>39</v>
      </c>
      <c r="F458" t="s">
        <v>0</v>
      </c>
      <c r="G458" t="s">
        <v>1</v>
      </c>
      <c r="I458" t="s">
        <v>2</v>
      </c>
      <c r="J458">
        <v>36</v>
      </c>
      <c r="K458">
        <v>70</v>
      </c>
      <c r="L458" t="str">
        <f>" 00:00:00.000697"</f>
        <v xml:space="preserve"> 00:00:00.000697</v>
      </c>
      <c r="M458" t="str">
        <f>"03-Oct-17 4:04:41.544059 PM"</f>
        <v>03-Oct-17 4:04:41.544059 PM</v>
      </c>
      <c r="N458" t="s">
        <v>5</v>
      </c>
    </row>
    <row r="459" spans="2:14" x14ac:dyDescent="0.25">
      <c r="B459">
        <v>6912</v>
      </c>
      <c r="C459">
        <v>1</v>
      </c>
      <c r="D459">
        <v>39</v>
      </c>
      <c r="E459">
        <v>39</v>
      </c>
      <c r="F459" t="s">
        <v>0</v>
      </c>
      <c r="G459" t="s">
        <v>1</v>
      </c>
      <c r="I459" t="s">
        <v>2</v>
      </c>
      <c r="J459">
        <v>14</v>
      </c>
      <c r="K459">
        <v>48</v>
      </c>
      <c r="L459" t="str">
        <f>" 00:00:00.000502"</f>
        <v xml:space="preserve"> 00:00:00.000502</v>
      </c>
      <c r="M459" t="str">
        <f>"03-Oct-17 4:04:41.544561 PM"</f>
        <v>03-Oct-17 4:04:41.544561 PM</v>
      </c>
      <c r="N459" t="s">
        <v>26</v>
      </c>
    </row>
    <row r="460" spans="2:14" x14ac:dyDescent="0.25">
      <c r="B460">
        <v>6913</v>
      </c>
      <c r="C460">
        <v>1</v>
      </c>
      <c r="D460">
        <v>0</v>
      </c>
      <c r="E460">
        <v>37</v>
      </c>
      <c r="F460" t="s">
        <v>0</v>
      </c>
      <c r="G460" t="s">
        <v>1</v>
      </c>
      <c r="I460" t="s">
        <v>2</v>
      </c>
      <c r="J460">
        <v>36</v>
      </c>
      <c r="K460">
        <v>70</v>
      </c>
      <c r="L460" t="str">
        <f>" 00:00:01.240632"</f>
        <v xml:space="preserve"> 00:00:01.240632</v>
      </c>
      <c r="M460" t="str">
        <f>"03-Oct-17 4:04:42.785193 PM"</f>
        <v>03-Oct-17 4:04:42.785193 PM</v>
      </c>
      <c r="N460" t="s">
        <v>24</v>
      </c>
    </row>
    <row r="461" spans="2:14" x14ac:dyDescent="0.25">
      <c r="B461">
        <v>6914</v>
      </c>
      <c r="C461">
        <v>1</v>
      </c>
      <c r="D461">
        <v>12</v>
      </c>
      <c r="E461">
        <v>38</v>
      </c>
      <c r="F461" t="s">
        <v>0</v>
      </c>
      <c r="G461" t="s">
        <v>1</v>
      </c>
      <c r="I461" t="s">
        <v>2</v>
      </c>
      <c r="J461">
        <v>36</v>
      </c>
      <c r="K461">
        <v>70</v>
      </c>
      <c r="L461" t="str">
        <f>" 00:00:00.000697"</f>
        <v xml:space="preserve"> 00:00:00.000697</v>
      </c>
      <c r="M461" t="str">
        <f>"03-Oct-17 4:04:42.785890 PM"</f>
        <v>03-Oct-17 4:04:42.785890 PM</v>
      </c>
      <c r="N461" t="s">
        <v>5</v>
      </c>
    </row>
    <row r="462" spans="2:14" x14ac:dyDescent="0.25">
      <c r="B462">
        <v>6915</v>
      </c>
      <c r="C462">
        <v>1</v>
      </c>
      <c r="D462">
        <v>39</v>
      </c>
      <c r="E462">
        <v>39</v>
      </c>
      <c r="F462" t="s">
        <v>0</v>
      </c>
      <c r="G462" t="s">
        <v>1</v>
      </c>
      <c r="I462" t="s">
        <v>2</v>
      </c>
      <c r="J462">
        <v>36</v>
      </c>
      <c r="K462">
        <v>70</v>
      </c>
      <c r="L462" t="str">
        <f>" 00:00:00.000697"</f>
        <v xml:space="preserve"> 00:00:00.000697</v>
      </c>
      <c r="M462" t="str">
        <f>"03-Oct-17 4:04:42.786587 PM"</f>
        <v>03-Oct-17 4:04:42.786587 PM</v>
      </c>
      <c r="N462" t="s">
        <v>5</v>
      </c>
    </row>
    <row r="463" spans="2:14" x14ac:dyDescent="0.25">
      <c r="B463">
        <v>6916</v>
      </c>
      <c r="C463">
        <v>1</v>
      </c>
      <c r="D463">
        <v>0</v>
      </c>
      <c r="E463">
        <v>37</v>
      </c>
      <c r="F463" t="s">
        <v>0</v>
      </c>
      <c r="G463" t="s">
        <v>1</v>
      </c>
      <c r="I463" t="s">
        <v>2</v>
      </c>
      <c r="J463">
        <v>36</v>
      </c>
      <c r="K463">
        <v>70</v>
      </c>
      <c r="L463" t="str">
        <f>" 00:00:01.248390"</f>
        <v xml:space="preserve"> 00:00:01.248390</v>
      </c>
      <c r="M463" t="str">
        <f>"03-Oct-17 4:04:44.034977 PM"</f>
        <v>03-Oct-17 4:04:44.034977 PM</v>
      </c>
      <c r="N463" t="s">
        <v>26</v>
      </c>
    </row>
    <row r="464" spans="2:14" x14ac:dyDescent="0.25">
      <c r="B464">
        <v>6917</v>
      </c>
      <c r="C464">
        <v>1</v>
      </c>
      <c r="D464">
        <v>0</v>
      </c>
      <c r="E464">
        <v>37</v>
      </c>
      <c r="F464" t="s">
        <v>0</v>
      </c>
      <c r="G464" t="s">
        <v>1</v>
      </c>
      <c r="I464" t="s">
        <v>2</v>
      </c>
      <c r="J464">
        <v>14</v>
      </c>
      <c r="K464">
        <v>48</v>
      </c>
      <c r="L464" t="str">
        <f>" 00:00:00.000503"</f>
        <v xml:space="preserve"> 00:00:00.000503</v>
      </c>
      <c r="M464" t="str">
        <f>"03-Oct-17 4:04:44.035480 PM"</f>
        <v>03-Oct-17 4:04:44.035480 PM</v>
      </c>
      <c r="N464" t="s">
        <v>16</v>
      </c>
    </row>
    <row r="465" spans="2:14" x14ac:dyDescent="0.25">
      <c r="B465">
        <v>6918</v>
      </c>
      <c r="C465">
        <v>1</v>
      </c>
      <c r="D465">
        <v>0</v>
      </c>
      <c r="E465">
        <v>37</v>
      </c>
      <c r="F465" t="s">
        <v>0</v>
      </c>
      <c r="G465" t="s">
        <v>1</v>
      </c>
      <c r="I465" t="s">
        <v>2</v>
      </c>
      <c r="J465">
        <v>8</v>
      </c>
      <c r="K465">
        <v>42</v>
      </c>
      <c r="L465" t="str">
        <f>" 00:00:00.000326"</f>
        <v xml:space="preserve"> 00:00:00.000326</v>
      </c>
      <c r="M465" t="str">
        <f>"03-Oct-17 4:04:44.035806 PM"</f>
        <v>03-Oct-17 4:04:44.035806 PM</v>
      </c>
      <c r="N465" t="s">
        <v>24</v>
      </c>
    </row>
    <row r="466" spans="2:14" x14ac:dyDescent="0.25">
      <c r="B466">
        <v>6919</v>
      </c>
      <c r="C466">
        <v>1</v>
      </c>
      <c r="D466">
        <v>12</v>
      </c>
      <c r="E466">
        <v>38</v>
      </c>
      <c r="F466" t="s">
        <v>0</v>
      </c>
      <c r="G466" t="s">
        <v>1</v>
      </c>
      <c r="I466" t="s">
        <v>2</v>
      </c>
      <c r="J466">
        <v>36</v>
      </c>
      <c r="K466">
        <v>70</v>
      </c>
      <c r="L466" t="str">
        <f>" 00:00:00.000271"</f>
        <v xml:space="preserve"> 00:00:00.000271</v>
      </c>
      <c r="M466" t="str">
        <f>"03-Oct-17 4:04:44.036077 PM"</f>
        <v>03-Oct-17 4:04:44.036077 PM</v>
      </c>
      <c r="N466" t="s">
        <v>3</v>
      </c>
    </row>
    <row r="467" spans="2:14" x14ac:dyDescent="0.25">
      <c r="B467">
        <v>6920</v>
      </c>
      <c r="C467">
        <v>1</v>
      </c>
      <c r="D467">
        <v>39</v>
      </c>
      <c r="E467">
        <v>39</v>
      </c>
      <c r="F467" t="s">
        <v>0</v>
      </c>
      <c r="G467" t="s">
        <v>1</v>
      </c>
      <c r="I467" t="s">
        <v>2</v>
      </c>
      <c r="J467">
        <v>36</v>
      </c>
      <c r="K467">
        <v>70</v>
      </c>
      <c r="L467" t="str">
        <f>" 00:00:00.000697"</f>
        <v xml:space="preserve"> 00:00:00.000697</v>
      </c>
      <c r="M467" t="str">
        <f>"03-Oct-17 4:04:44.036774 PM"</f>
        <v>03-Oct-17 4:04:44.036774 PM</v>
      </c>
      <c r="N467" t="s">
        <v>5</v>
      </c>
    </row>
    <row r="468" spans="2:14" x14ac:dyDescent="0.25">
      <c r="B468">
        <v>6921</v>
      </c>
      <c r="C468">
        <v>1</v>
      </c>
      <c r="D468">
        <v>0</v>
      </c>
      <c r="E468">
        <v>37</v>
      </c>
      <c r="F468" t="s">
        <v>0</v>
      </c>
      <c r="G468" t="s">
        <v>1</v>
      </c>
      <c r="I468" t="s">
        <v>2</v>
      </c>
      <c r="J468">
        <v>36</v>
      </c>
      <c r="K468">
        <v>70</v>
      </c>
      <c r="L468" t="str">
        <f>" 00:00:02.477899"</f>
        <v xml:space="preserve"> 00:00:02.477899</v>
      </c>
      <c r="M468" t="str">
        <f>"03-Oct-17 4:04:46.514673 PM"</f>
        <v>03-Oct-17 4:04:46.514673 PM</v>
      </c>
      <c r="N468" t="s">
        <v>24</v>
      </c>
    </row>
    <row r="469" spans="2:14" x14ac:dyDescent="0.25">
      <c r="B469">
        <v>6922</v>
      </c>
      <c r="C469">
        <v>1</v>
      </c>
      <c r="D469">
        <v>12</v>
      </c>
      <c r="E469">
        <v>38</v>
      </c>
      <c r="F469" t="s">
        <v>0</v>
      </c>
      <c r="G469" t="s">
        <v>1</v>
      </c>
      <c r="I469" t="s">
        <v>2</v>
      </c>
      <c r="J469">
        <v>36</v>
      </c>
      <c r="K469">
        <v>70</v>
      </c>
      <c r="L469" t="str">
        <f>" 00:00:00.000697"</f>
        <v xml:space="preserve"> 00:00:00.000697</v>
      </c>
      <c r="M469" t="str">
        <f>"03-Oct-17 4:04:46.515370 PM"</f>
        <v>03-Oct-17 4:04:46.515370 PM</v>
      </c>
      <c r="N469" t="s">
        <v>3</v>
      </c>
    </row>
    <row r="470" spans="2:14" x14ac:dyDescent="0.25">
      <c r="B470">
        <v>6923</v>
      </c>
      <c r="C470">
        <v>1</v>
      </c>
      <c r="D470">
        <v>12</v>
      </c>
      <c r="E470">
        <v>38</v>
      </c>
      <c r="F470" t="s">
        <v>0</v>
      </c>
      <c r="G470" t="s">
        <v>1</v>
      </c>
      <c r="I470" t="s">
        <v>2</v>
      </c>
      <c r="J470">
        <v>14</v>
      </c>
      <c r="K470">
        <v>48</v>
      </c>
      <c r="L470" t="str">
        <f>" 00:00:00.000502"</f>
        <v xml:space="preserve"> 00:00:00.000502</v>
      </c>
      <c r="M470" t="str">
        <f>"03-Oct-17 4:04:46.515872 PM"</f>
        <v>03-Oct-17 4:04:46.515872 PM</v>
      </c>
      <c r="N470" t="s">
        <v>20</v>
      </c>
    </row>
    <row r="471" spans="2:14" x14ac:dyDescent="0.25">
      <c r="B471">
        <v>6924</v>
      </c>
      <c r="C471">
        <v>1</v>
      </c>
      <c r="D471">
        <v>12</v>
      </c>
      <c r="E471">
        <v>38</v>
      </c>
      <c r="F471" t="s">
        <v>0</v>
      </c>
      <c r="G471" t="s">
        <v>1</v>
      </c>
      <c r="I471" t="s">
        <v>2</v>
      </c>
      <c r="J471">
        <v>8</v>
      </c>
      <c r="K471">
        <v>42</v>
      </c>
      <c r="L471" t="str">
        <f>" 00:00:00.000326"</f>
        <v xml:space="preserve"> 00:00:00.000326</v>
      </c>
      <c r="M471" t="str">
        <f>"03-Oct-17 4:04:46.516198 PM"</f>
        <v>03-Oct-17 4:04:46.516198 PM</v>
      </c>
      <c r="N471" t="s">
        <v>10</v>
      </c>
    </row>
    <row r="472" spans="2:14" x14ac:dyDescent="0.25">
      <c r="B472">
        <v>6925</v>
      </c>
      <c r="C472">
        <v>1</v>
      </c>
      <c r="D472">
        <v>39</v>
      </c>
      <c r="E472">
        <v>39</v>
      </c>
      <c r="F472" t="s">
        <v>0</v>
      </c>
      <c r="G472" t="s">
        <v>1</v>
      </c>
      <c r="I472" t="s">
        <v>2</v>
      </c>
      <c r="J472">
        <v>36</v>
      </c>
      <c r="K472">
        <v>70</v>
      </c>
      <c r="L472" t="str">
        <f>" 00:00:00.000271"</f>
        <v xml:space="preserve"> 00:00:00.000271</v>
      </c>
      <c r="M472" t="str">
        <f>"03-Oct-17 4:04:46.516469 PM"</f>
        <v>03-Oct-17 4:04:46.516469 PM</v>
      </c>
      <c r="N472" t="s">
        <v>5</v>
      </c>
    </row>
    <row r="473" spans="2:14" x14ac:dyDescent="0.25">
      <c r="B473">
        <v>6926</v>
      </c>
      <c r="C473">
        <v>1</v>
      </c>
      <c r="D473">
        <v>0</v>
      </c>
      <c r="E473">
        <v>37</v>
      </c>
      <c r="F473" t="s">
        <v>0</v>
      </c>
      <c r="G473" t="s">
        <v>1</v>
      </c>
      <c r="I473" t="s">
        <v>2</v>
      </c>
      <c r="J473">
        <v>36</v>
      </c>
      <c r="K473">
        <v>70</v>
      </c>
      <c r="L473" t="str">
        <f>" 00:00:01.285869"</f>
        <v xml:space="preserve"> 00:00:01.285869</v>
      </c>
      <c r="M473" t="str">
        <f>"03-Oct-17 4:04:47.802338 PM"</f>
        <v>03-Oct-17 4:04:47.802338 PM</v>
      </c>
      <c r="N473" t="s">
        <v>24</v>
      </c>
    </row>
    <row r="474" spans="2:14" x14ac:dyDescent="0.25">
      <c r="B474">
        <v>6927</v>
      </c>
      <c r="C474">
        <v>1</v>
      </c>
      <c r="D474">
        <v>12</v>
      </c>
      <c r="E474">
        <v>38</v>
      </c>
      <c r="F474" t="s">
        <v>0</v>
      </c>
      <c r="G474" t="s">
        <v>1</v>
      </c>
      <c r="I474" t="s">
        <v>2</v>
      </c>
      <c r="J474">
        <v>36</v>
      </c>
      <c r="K474">
        <v>70</v>
      </c>
      <c r="L474" t="str">
        <f>" 00:00:00.000697"</f>
        <v xml:space="preserve"> 00:00:00.000697</v>
      </c>
      <c r="M474" t="str">
        <f>"03-Oct-17 4:04:47.803035 PM"</f>
        <v>03-Oct-17 4:04:47.803035 PM</v>
      </c>
      <c r="N474" t="s">
        <v>3</v>
      </c>
    </row>
    <row r="475" spans="2:14" x14ac:dyDescent="0.25">
      <c r="B475">
        <v>6928</v>
      </c>
      <c r="C475">
        <v>1</v>
      </c>
      <c r="D475">
        <v>39</v>
      </c>
      <c r="E475">
        <v>39</v>
      </c>
      <c r="F475" t="s">
        <v>0</v>
      </c>
      <c r="G475" t="s">
        <v>1</v>
      </c>
      <c r="I475" t="s">
        <v>2</v>
      </c>
      <c r="J475">
        <v>36</v>
      </c>
      <c r="K475">
        <v>70</v>
      </c>
      <c r="L475" t="str">
        <f>" 00:00:00.000697"</f>
        <v xml:space="preserve"> 00:00:00.000697</v>
      </c>
      <c r="M475" t="str">
        <f>"03-Oct-17 4:04:47.803732 PM"</f>
        <v>03-Oct-17 4:04:47.803732 PM</v>
      </c>
      <c r="N475" t="s">
        <v>5</v>
      </c>
    </row>
    <row r="476" spans="2:14" x14ac:dyDescent="0.25">
      <c r="B476">
        <v>6929</v>
      </c>
      <c r="C476">
        <v>1</v>
      </c>
      <c r="D476">
        <v>0</v>
      </c>
      <c r="E476">
        <v>37</v>
      </c>
      <c r="F476" t="s">
        <v>0</v>
      </c>
      <c r="G476" t="s">
        <v>1</v>
      </c>
      <c r="I476" t="s">
        <v>2</v>
      </c>
      <c r="J476">
        <v>36</v>
      </c>
      <c r="K476">
        <v>70</v>
      </c>
      <c r="L476" t="str">
        <f>" 00:00:01.198620"</f>
        <v xml:space="preserve"> 00:00:01.198620</v>
      </c>
      <c r="M476" t="str">
        <f>"03-Oct-17 4:04:49.002351 PM"</f>
        <v>03-Oct-17 4:04:49.002351 PM</v>
      </c>
      <c r="N476" t="s">
        <v>24</v>
      </c>
    </row>
    <row r="477" spans="2:14" x14ac:dyDescent="0.25">
      <c r="B477">
        <v>6930</v>
      </c>
      <c r="C477">
        <v>1</v>
      </c>
      <c r="D477">
        <v>12</v>
      </c>
      <c r="E477">
        <v>38</v>
      </c>
      <c r="F477" t="s">
        <v>0</v>
      </c>
      <c r="G477" t="s">
        <v>1</v>
      </c>
      <c r="I477" t="s">
        <v>2</v>
      </c>
      <c r="J477">
        <v>36</v>
      </c>
      <c r="K477">
        <v>70</v>
      </c>
      <c r="L477" t="str">
        <f>" 00:00:00.000697"</f>
        <v xml:space="preserve"> 00:00:00.000697</v>
      </c>
      <c r="M477" t="str">
        <f>"03-Oct-17 4:04:49.003048 PM"</f>
        <v>03-Oct-17 4:04:49.003048 PM</v>
      </c>
      <c r="N477" t="s">
        <v>3</v>
      </c>
    </row>
    <row r="478" spans="2:14" x14ac:dyDescent="0.25">
      <c r="B478">
        <v>6931</v>
      </c>
      <c r="C478">
        <v>1</v>
      </c>
      <c r="D478">
        <v>12</v>
      </c>
      <c r="E478">
        <v>38</v>
      </c>
      <c r="F478" t="s">
        <v>0</v>
      </c>
      <c r="G478" t="s">
        <v>1</v>
      </c>
      <c r="I478" t="s">
        <v>2</v>
      </c>
      <c r="J478">
        <v>14</v>
      </c>
      <c r="K478">
        <v>48</v>
      </c>
      <c r="L478" t="str">
        <f>" 00:00:00.000502"</f>
        <v xml:space="preserve"> 00:00:00.000502</v>
      </c>
      <c r="M478" t="str">
        <f>"03-Oct-17 4:04:49.003551 PM"</f>
        <v>03-Oct-17 4:04:49.003551 PM</v>
      </c>
      <c r="N478" t="s">
        <v>20</v>
      </c>
    </row>
    <row r="479" spans="2:14" x14ac:dyDescent="0.25">
      <c r="B479">
        <v>6932</v>
      </c>
      <c r="C479">
        <v>1</v>
      </c>
      <c r="D479">
        <v>12</v>
      </c>
      <c r="E479">
        <v>38</v>
      </c>
      <c r="F479" t="s">
        <v>0</v>
      </c>
      <c r="G479" t="s">
        <v>1</v>
      </c>
      <c r="I479" t="s">
        <v>2</v>
      </c>
      <c r="J479">
        <v>8</v>
      </c>
      <c r="K479">
        <v>42</v>
      </c>
      <c r="L479" t="str">
        <f>" 00:00:00.000326"</f>
        <v xml:space="preserve"> 00:00:00.000326</v>
      </c>
      <c r="M479" t="str">
        <f>"03-Oct-17 4:04:49.003876 PM"</f>
        <v>03-Oct-17 4:04:49.003876 PM</v>
      </c>
      <c r="N479" t="s">
        <v>5</v>
      </c>
    </row>
    <row r="480" spans="2:14" x14ac:dyDescent="0.25">
      <c r="B480">
        <v>6933</v>
      </c>
      <c r="C480">
        <v>1</v>
      </c>
      <c r="D480">
        <v>39</v>
      </c>
      <c r="E480">
        <v>39</v>
      </c>
      <c r="F480" t="s">
        <v>0</v>
      </c>
      <c r="G480" t="s">
        <v>1</v>
      </c>
      <c r="I480" t="s">
        <v>2</v>
      </c>
      <c r="J480">
        <v>36</v>
      </c>
      <c r="K480">
        <v>70</v>
      </c>
      <c r="L480" t="str">
        <f>" 00:00:00.000271"</f>
        <v xml:space="preserve"> 00:00:00.000271</v>
      </c>
      <c r="M480" t="str">
        <f>"03-Oct-17 4:04:49.004147 PM"</f>
        <v>03-Oct-17 4:04:49.004147 PM</v>
      </c>
      <c r="N480" t="s">
        <v>5</v>
      </c>
    </row>
    <row r="481" spans="2:14" x14ac:dyDescent="0.25">
      <c r="B481">
        <v>6934</v>
      </c>
      <c r="C481">
        <v>1</v>
      </c>
      <c r="D481">
        <v>0</v>
      </c>
      <c r="E481">
        <v>37</v>
      </c>
      <c r="F481" t="s">
        <v>0</v>
      </c>
      <c r="G481" t="s">
        <v>1</v>
      </c>
      <c r="I481" t="s">
        <v>2</v>
      </c>
      <c r="J481">
        <v>36</v>
      </c>
      <c r="K481">
        <v>70</v>
      </c>
      <c r="L481" t="str">
        <f>" 00:00:01.243732"</f>
        <v xml:space="preserve"> 00:00:01.243732</v>
      </c>
      <c r="M481" t="str">
        <f>"03-Oct-17 4:04:50.247879 PM"</f>
        <v>03-Oct-17 4:04:50.247879 PM</v>
      </c>
      <c r="N481" t="s">
        <v>26</v>
      </c>
    </row>
    <row r="482" spans="2:14" x14ac:dyDescent="0.25">
      <c r="B482">
        <v>6935</v>
      </c>
      <c r="C482">
        <v>1</v>
      </c>
      <c r="D482">
        <v>12</v>
      </c>
      <c r="E482">
        <v>38</v>
      </c>
      <c r="F482" t="s">
        <v>0</v>
      </c>
      <c r="G482" t="s">
        <v>1</v>
      </c>
      <c r="I482" t="s">
        <v>2</v>
      </c>
      <c r="J482">
        <v>36</v>
      </c>
      <c r="K482">
        <v>70</v>
      </c>
      <c r="L482" t="str">
        <f>" 00:00:00.000697"</f>
        <v xml:space="preserve"> 00:00:00.000697</v>
      </c>
      <c r="M482" t="str">
        <f>"03-Oct-17 4:04:50.248576 PM"</f>
        <v>03-Oct-17 4:04:50.248576 PM</v>
      </c>
      <c r="N482" t="s">
        <v>3</v>
      </c>
    </row>
    <row r="483" spans="2:14" x14ac:dyDescent="0.25">
      <c r="B483">
        <v>6936</v>
      </c>
      <c r="C483">
        <v>1</v>
      </c>
      <c r="D483">
        <v>39</v>
      </c>
      <c r="E483">
        <v>39</v>
      </c>
      <c r="F483" t="s">
        <v>0</v>
      </c>
      <c r="G483" t="s">
        <v>1</v>
      </c>
      <c r="I483" t="s">
        <v>2</v>
      </c>
      <c r="J483">
        <v>36</v>
      </c>
      <c r="K483">
        <v>70</v>
      </c>
      <c r="L483" t="str">
        <f>" 00:00:00.000697"</f>
        <v xml:space="preserve"> 00:00:00.000697</v>
      </c>
      <c r="M483" t="str">
        <f>"03-Oct-17 4:04:50.249273 PM"</f>
        <v>03-Oct-17 4:04:50.249273 PM</v>
      </c>
      <c r="N483" t="s">
        <v>5</v>
      </c>
    </row>
    <row r="484" spans="2:14" x14ac:dyDescent="0.25">
      <c r="B484">
        <v>6937</v>
      </c>
      <c r="C484">
        <v>1</v>
      </c>
      <c r="D484">
        <v>39</v>
      </c>
      <c r="E484">
        <v>39</v>
      </c>
      <c r="F484" t="s">
        <v>0</v>
      </c>
      <c r="G484" t="s">
        <v>1</v>
      </c>
      <c r="I484" t="s">
        <v>2</v>
      </c>
      <c r="J484">
        <v>14</v>
      </c>
      <c r="K484">
        <v>48</v>
      </c>
      <c r="L484" t="str">
        <f>" 00:00:00.000502"</f>
        <v xml:space="preserve"> 00:00:00.000502</v>
      </c>
      <c r="M484" t="str">
        <f>"03-Oct-17 4:04:50.249776 PM"</f>
        <v>03-Oct-17 4:04:50.249776 PM</v>
      </c>
      <c r="N484" t="s">
        <v>8</v>
      </c>
    </row>
    <row r="485" spans="2:14" x14ac:dyDescent="0.25">
      <c r="B485">
        <v>6938</v>
      </c>
      <c r="C485">
        <v>1</v>
      </c>
      <c r="D485">
        <v>39</v>
      </c>
      <c r="E485">
        <v>39</v>
      </c>
      <c r="F485" t="s">
        <v>0</v>
      </c>
      <c r="G485" t="s">
        <v>1</v>
      </c>
      <c r="I485" t="s">
        <v>2</v>
      </c>
      <c r="J485">
        <v>8</v>
      </c>
      <c r="K485">
        <v>42</v>
      </c>
      <c r="L485" t="str">
        <f>" 00:00:00.000326"</f>
        <v xml:space="preserve"> 00:00:00.000326</v>
      </c>
      <c r="M485" t="str">
        <f>"03-Oct-17 4:04:50.250101 PM"</f>
        <v>03-Oct-17 4:04:50.250101 PM</v>
      </c>
      <c r="N485" t="s">
        <v>12</v>
      </c>
    </row>
    <row r="486" spans="2:14" x14ac:dyDescent="0.25">
      <c r="B486">
        <v>6939</v>
      </c>
      <c r="C486">
        <v>1</v>
      </c>
      <c r="D486">
        <v>0</v>
      </c>
      <c r="E486">
        <v>37</v>
      </c>
      <c r="F486" t="s">
        <v>0</v>
      </c>
      <c r="G486" t="s">
        <v>1</v>
      </c>
      <c r="I486" t="s">
        <v>2</v>
      </c>
      <c r="J486">
        <v>36</v>
      </c>
      <c r="K486">
        <v>70</v>
      </c>
      <c r="L486" t="str">
        <f>" 00:00:01.245256"</f>
        <v xml:space="preserve"> 00:00:01.245256</v>
      </c>
      <c r="M486" t="str">
        <f>"03-Oct-17 4:04:51.495357 PM"</f>
        <v>03-Oct-17 4:04:51.495357 PM</v>
      </c>
      <c r="N486" t="s">
        <v>24</v>
      </c>
    </row>
    <row r="487" spans="2:14" x14ac:dyDescent="0.25">
      <c r="B487">
        <v>6940</v>
      </c>
      <c r="C487">
        <v>1</v>
      </c>
      <c r="D487">
        <v>12</v>
      </c>
      <c r="E487">
        <v>38</v>
      </c>
      <c r="F487" t="s">
        <v>0</v>
      </c>
      <c r="G487" t="s">
        <v>1</v>
      </c>
      <c r="I487" t="s">
        <v>2</v>
      </c>
      <c r="J487">
        <v>36</v>
      </c>
      <c r="K487">
        <v>70</v>
      </c>
      <c r="L487" t="str">
        <f>" 00:00:00.000697"</f>
        <v xml:space="preserve"> 00:00:00.000697</v>
      </c>
      <c r="M487" t="str">
        <f>"03-Oct-17 4:04:51.496054 PM"</f>
        <v>03-Oct-17 4:04:51.496054 PM</v>
      </c>
      <c r="N487" t="s">
        <v>3</v>
      </c>
    </row>
    <row r="488" spans="2:14" x14ac:dyDescent="0.25">
      <c r="B488">
        <v>6941</v>
      </c>
      <c r="C488">
        <v>1</v>
      </c>
      <c r="D488">
        <v>39</v>
      </c>
      <c r="E488">
        <v>39</v>
      </c>
      <c r="F488" t="s">
        <v>0</v>
      </c>
      <c r="G488" t="s">
        <v>1</v>
      </c>
      <c r="I488" t="s">
        <v>2</v>
      </c>
      <c r="J488">
        <v>36</v>
      </c>
      <c r="K488">
        <v>70</v>
      </c>
      <c r="L488" t="str">
        <f>" 00:00:00.000697"</f>
        <v xml:space="preserve"> 00:00:00.000697</v>
      </c>
      <c r="M488" t="str">
        <f>"03-Oct-17 4:04:51.496751 PM"</f>
        <v>03-Oct-17 4:04:51.496751 PM</v>
      </c>
      <c r="N488" t="s">
        <v>5</v>
      </c>
    </row>
    <row r="489" spans="2:14" x14ac:dyDescent="0.25">
      <c r="B489">
        <v>6942</v>
      </c>
      <c r="C489">
        <v>1</v>
      </c>
      <c r="D489">
        <v>0</v>
      </c>
      <c r="E489">
        <v>37</v>
      </c>
      <c r="F489" t="s">
        <v>0</v>
      </c>
      <c r="G489" t="s">
        <v>1</v>
      </c>
      <c r="I489" t="s">
        <v>2</v>
      </c>
      <c r="J489">
        <v>36</v>
      </c>
      <c r="K489">
        <v>70</v>
      </c>
      <c r="L489" t="str">
        <f>" 00:00:01.242534"</f>
        <v xml:space="preserve"> 00:00:01.242534</v>
      </c>
      <c r="M489" t="str">
        <f>"03-Oct-17 4:04:52.739285 PM"</f>
        <v>03-Oct-17 4:04:52.739285 PM</v>
      </c>
      <c r="N489" t="s">
        <v>24</v>
      </c>
    </row>
    <row r="490" spans="2:14" x14ac:dyDescent="0.25">
      <c r="B490">
        <v>6943</v>
      </c>
      <c r="C490">
        <v>1</v>
      </c>
      <c r="D490">
        <v>0</v>
      </c>
      <c r="E490">
        <v>37</v>
      </c>
      <c r="F490" t="s">
        <v>0</v>
      </c>
      <c r="G490" t="s">
        <v>1</v>
      </c>
      <c r="I490" t="s">
        <v>2</v>
      </c>
      <c r="J490">
        <v>14</v>
      </c>
      <c r="K490">
        <v>48</v>
      </c>
      <c r="L490" t="str">
        <f>" 00:00:00.000503"</f>
        <v xml:space="preserve"> 00:00:00.000503</v>
      </c>
      <c r="M490" t="str">
        <f>"03-Oct-17 4:04:52.739788 PM"</f>
        <v>03-Oct-17 4:04:52.739788 PM</v>
      </c>
      <c r="N490" t="s">
        <v>16</v>
      </c>
    </row>
    <row r="491" spans="2:14" x14ac:dyDescent="0.25">
      <c r="B491">
        <v>6944</v>
      </c>
      <c r="C491">
        <v>1</v>
      </c>
      <c r="D491">
        <v>0</v>
      </c>
      <c r="E491">
        <v>37</v>
      </c>
      <c r="F491" t="s">
        <v>0</v>
      </c>
      <c r="G491" t="s">
        <v>1</v>
      </c>
      <c r="I491" t="s">
        <v>2</v>
      </c>
      <c r="J491">
        <v>8</v>
      </c>
      <c r="K491">
        <v>42</v>
      </c>
      <c r="L491" t="str">
        <f>" 00:00:00.000325"</f>
        <v xml:space="preserve"> 00:00:00.000325</v>
      </c>
      <c r="M491" t="str">
        <f>"03-Oct-17 4:04:52.740113 PM"</f>
        <v>03-Oct-17 4:04:52.740113 PM</v>
      </c>
      <c r="N491" t="s">
        <v>24</v>
      </c>
    </row>
    <row r="492" spans="2:14" x14ac:dyDescent="0.25">
      <c r="B492">
        <v>6945</v>
      </c>
      <c r="C492">
        <v>1</v>
      </c>
      <c r="D492">
        <v>12</v>
      </c>
      <c r="E492">
        <v>38</v>
      </c>
      <c r="F492" t="s">
        <v>0</v>
      </c>
      <c r="G492" t="s">
        <v>1</v>
      </c>
      <c r="I492" t="s">
        <v>2</v>
      </c>
      <c r="J492">
        <v>36</v>
      </c>
      <c r="K492">
        <v>70</v>
      </c>
      <c r="L492" t="str">
        <f>" 00:00:00.000271"</f>
        <v xml:space="preserve"> 00:00:00.000271</v>
      </c>
      <c r="M492" t="str">
        <f>"03-Oct-17 4:04:52.740384 PM"</f>
        <v>03-Oct-17 4:04:52.740384 PM</v>
      </c>
      <c r="N492" t="s">
        <v>3</v>
      </c>
    </row>
    <row r="493" spans="2:14" x14ac:dyDescent="0.25">
      <c r="B493">
        <v>6946</v>
      </c>
      <c r="C493">
        <v>1</v>
      </c>
      <c r="D493">
        <v>39</v>
      </c>
      <c r="E493">
        <v>39</v>
      </c>
      <c r="F493" t="s">
        <v>0</v>
      </c>
      <c r="G493" t="s">
        <v>1</v>
      </c>
      <c r="I493" t="s">
        <v>2</v>
      </c>
      <c r="J493">
        <v>36</v>
      </c>
      <c r="K493">
        <v>70</v>
      </c>
      <c r="L493" t="str">
        <f>" 00:00:00.000697"</f>
        <v xml:space="preserve"> 00:00:00.000697</v>
      </c>
      <c r="M493" t="str">
        <f>"03-Oct-17 4:04:52.741081 PM"</f>
        <v>03-Oct-17 4:04:52.741081 PM</v>
      </c>
      <c r="N493" t="s">
        <v>5</v>
      </c>
    </row>
    <row r="494" spans="2:14" x14ac:dyDescent="0.25">
      <c r="B494">
        <v>6947</v>
      </c>
      <c r="C494">
        <v>1</v>
      </c>
      <c r="D494">
        <v>0</v>
      </c>
      <c r="E494">
        <v>37</v>
      </c>
      <c r="F494" t="s">
        <v>0</v>
      </c>
      <c r="G494" t="s">
        <v>1</v>
      </c>
      <c r="I494" t="s">
        <v>2</v>
      </c>
      <c r="J494">
        <v>36</v>
      </c>
      <c r="K494">
        <v>70</v>
      </c>
      <c r="L494" t="str">
        <f>" 00:00:01.246110"</f>
        <v xml:space="preserve"> 00:00:01.246110</v>
      </c>
      <c r="M494" t="str">
        <f>"03-Oct-17 4:04:53.987191 PM"</f>
        <v>03-Oct-17 4:04:53.987191 PM</v>
      </c>
      <c r="N494" t="s">
        <v>26</v>
      </c>
    </row>
    <row r="495" spans="2:14" x14ac:dyDescent="0.25">
      <c r="B495">
        <v>6948</v>
      </c>
      <c r="C495">
        <v>1</v>
      </c>
      <c r="D495">
        <v>0</v>
      </c>
      <c r="E495">
        <v>37</v>
      </c>
      <c r="F495" t="s">
        <v>0</v>
      </c>
      <c r="G495" t="s">
        <v>1</v>
      </c>
      <c r="I495" t="s">
        <v>2</v>
      </c>
      <c r="J495">
        <v>14</v>
      </c>
      <c r="K495">
        <v>48</v>
      </c>
      <c r="L495" t="str">
        <f>" 00:00:00.000503"</f>
        <v xml:space="preserve"> 00:00:00.000503</v>
      </c>
      <c r="M495" t="str">
        <f>"03-Oct-17 4:04:53.987694 PM"</f>
        <v>03-Oct-17 4:04:53.987694 PM</v>
      </c>
      <c r="N495" t="s">
        <v>16</v>
      </c>
    </row>
    <row r="496" spans="2:14" x14ac:dyDescent="0.25">
      <c r="B496">
        <v>6949</v>
      </c>
      <c r="C496">
        <v>1</v>
      </c>
      <c r="D496">
        <v>0</v>
      </c>
      <c r="E496">
        <v>37</v>
      </c>
      <c r="F496" t="s">
        <v>0</v>
      </c>
      <c r="G496" t="s">
        <v>1</v>
      </c>
      <c r="I496" t="s">
        <v>2</v>
      </c>
      <c r="J496">
        <v>8</v>
      </c>
      <c r="K496">
        <v>42</v>
      </c>
      <c r="L496" t="str">
        <f>" 00:00:00.000326"</f>
        <v xml:space="preserve"> 00:00:00.000326</v>
      </c>
      <c r="M496" t="str">
        <f>"03-Oct-17 4:04:53.988019 PM"</f>
        <v>03-Oct-17 4:04:53.988019 PM</v>
      </c>
      <c r="N496" t="s">
        <v>26</v>
      </c>
    </row>
    <row r="497" spans="2:14" x14ac:dyDescent="0.25">
      <c r="B497">
        <v>6950</v>
      </c>
      <c r="C497">
        <v>1</v>
      </c>
      <c r="D497">
        <v>12</v>
      </c>
      <c r="E497">
        <v>38</v>
      </c>
      <c r="F497" t="s">
        <v>0</v>
      </c>
      <c r="G497" t="s">
        <v>1</v>
      </c>
      <c r="I497" t="s">
        <v>2</v>
      </c>
      <c r="J497">
        <v>36</v>
      </c>
      <c r="K497">
        <v>70</v>
      </c>
      <c r="L497" t="str">
        <f>" 00:00:00.000271"</f>
        <v xml:space="preserve"> 00:00:00.000271</v>
      </c>
      <c r="M497" t="str">
        <f>"03-Oct-17 4:04:53.988290 PM"</f>
        <v>03-Oct-17 4:04:53.988290 PM</v>
      </c>
      <c r="N497" t="s">
        <v>3</v>
      </c>
    </row>
    <row r="498" spans="2:14" x14ac:dyDescent="0.25">
      <c r="B498">
        <v>6951</v>
      </c>
      <c r="C498">
        <v>1</v>
      </c>
      <c r="D498">
        <v>39</v>
      </c>
      <c r="E498">
        <v>39</v>
      </c>
      <c r="F498" t="s">
        <v>0</v>
      </c>
      <c r="G498" t="s">
        <v>1</v>
      </c>
      <c r="I498" t="s">
        <v>2</v>
      </c>
      <c r="J498">
        <v>36</v>
      </c>
      <c r="K498">
        <v>70</v>
      </c>
      <c r="L498" t="str">
        <f>" 00:00:00.000697"</f>
        <v xml:space="preserve"> 00:00:00.000697</v>
      </c>
      <c r="M498" t="str">
        <f>"03-Oct-17 4:04:53.988987 PM"</f>
        <v>03-Oct-17 4:04:53.988987 PM</v>
      </c>
      <c r="N498" t="s">
        <v>5</v>
      </c>
    </row>
    <row r="499" spans="2:14" x14ac:dyDescent="0.25">
      <c r="B499">
        <v>6952</v>
      </c>
      <c r="C499">
        <v>1</v>
      </c>
      <c r="D499">
        <v>0</v>
      </c>
      <c r="E499">
        <v>37</v>
      </c>
      <c r="F499" t="s">
        <v>0</v>
      </c>
      <c r="G499" t="s">
        <v>1</v>
      </c>
      <c r="I499" t="s">
        <v>2</v>
      </c>
      <c r="J499">
        <v>36</v>
      </c>
      <c r="K499">
        <v>70</v>
      </c>
      <c r="L499" t="str">
        <f>" 00:00:01.256638"</f>
        <v xml:space="preserve"> 00:00:01.256638</v>
      </c>
      <c r="M499" t="str">
        <f>"03-Oct-17 4:04:55.245625 PM"</f>
        <v>03-Oct-17 4:04:55.245625 PM</v>
      </c>
      <c r="N499" t="s">
        <v>24</v>
      </c>
    </row>
    <row r="500" spans="2:14" x14ac:dyDescent="0.25">
      <c r="B500">
        <v>6953</v>
      </c>
      <c r="C500">
        <v>1</v>
      </c>
      <c r="D500">
        <v>39</v>
      </c>
      <c r="E500">
        <v>39</v>
      </c>
      <c r="F500" t="s">
        <v>0</v>
      </c>
      <c r="G500" t="s">
        <v>1</v>
      </c>
      <c r="I500" t="s">
        <v>2</v>
      </c>
      <c r="J500">
        <v>36</v>
      </c>
      <c r="K500">
        <v>70</v>
      </c>
      <c r="L500" t="str">
        <f>" 00:00:00.001394"</f>
        <v xml:space="preserve"> 00:00:00.001394</v>
      </c>
      <c r="M500" t="str">
        <f>"03-Oct-17 4:04:55.247019 PM"</f>
        <v>03-Oct-17 4:04:55.247019 PM</v>
      </c>
      <c r="N500" t="s">
        <v>5</v>
      </c>
    </row>
    <row r="501" spans="2:14" x14ac:dyDescent="0.25">
      <c r="B501">
        <v>6954</v>
      </c>
      <c r="C501">
        <v>1</v>
      </c>
      <c r="D501">
        <v>0</v>
      </c>
      <c r="E501">
        <v>37</v>
      </c>
      <c r="F501" t="s">
        <v>0</v>
      </c>
      <c r="G501" t="s">
        <v>1</v>
      </c>
      <c r="I501" t="s">
        <v>2</v>
      </c>
      <c r="J501">
        <v>36</v>
      </c>
      <c r="K501">
        <v>70</v>
      </c>
      <c r="L501" t="str">
        <f>" 00:00:01.224923"</f>
        <v xml:space="preserve"> 00:00:01.224923</v>
      </c>
      <c r="M501" t="str">
        <f>"03-Oct-17 4:04:56.471942 PM"</f>
        <v>03-Oct-17 4:04:56.471942 PM</v>
      </c>
      <c r="N501" t="s">
        <v>26</v>
      </c>
    </row>
    <row r="502" spans="2:14" x14ac:dyDescent="0.25">
      <c r="B502">
        <v>6955</v>
      </c>
      <c r="C502">
        <v>1</v>
      </c>
      <c r="D502">
        <v>12</v>
      </c>
      <c r="E502">
        <v>38</v>
      </c>
      <c r="F502" t="s">
        <v>0</v>
      </c>
      <c r="G502" t="s">
        <v>1</v>
      </c>
      <c r="I502" t="s">
        <v>2</v>
      </c>
      <c r="J502">
        <v>36</v>
      </c>
      <c r="K502">
        <v>70</v>
      </c>
      <c r="L502" t="str">
        <f>" 00:00:00.000697"</f>
        <v xml:space="preserve"> 00:00:00.000697</v>
      </c>
      <c r="M502" t="str">
        <f>"03-Oct-17 4:04:56.472639 PM"</f>
        <v>03-Oct-17 4:04:56.472639 PM</v>
      </c>
      <c r="N502" t="s">
        <v>3</v>
      </c>
    </row>
    <row r="503" spans="2:14" x14ac:dyDescent="0.25">
      <c r="B503">
        <v>6956</v>
      </c>
      <c r="C503">
        <v>1</v>
      </c>
      <c r="D503">
        <v>12</v>
      </c>
      <c r="E503">
        <v>38</v>
      </c>
      <c r="F503" t="s">
        <v>0</v>
      </c>
      <c r="G503" t="s">
        <v>1</v>
      </c>
      <c r="I503" t="s">
        <v>2</v>
      </c>
      <c r="J503">
        <v>14</v>
      </c>
      <c r="K503">
        <v>48</v>
      </c>
      <c r="L503" t="str">
        <f>" 00:00:00.000503"</f>
        <v xml:space="preserve"> 00:00:00.000503</v>
      </c>
      <c r="M503" t="str">
        <f>"03-Oct-17 4:04:56.473141 PM"</f>
        <v>03-Oct-17 4:04:56.473141 PM</v>
      </c>
      <c r="N503" t="s">
        <v>20</v>
      </c>
    </row>
    <row r="504" spans="2:14" x14ac:dyDescent="0.25">
      <c r="B504">
        <v>6957</v>
      </c>
      <c r="C504">
        <v>1</v>
      </c>
      <c r="D504">
        <v>12</v>
      </c>
      <c r="E504">
        <v>38</v>
      </c>
      <c r="F504" t="s">
        <v>0</v>
      </c>
      <c r="G504" t="s">
        <v>1</v>
      </c>
      <c r="I504" t="s">
        <v>2</v>
      </c>
      <c r="J504">
        <v>8</v>
      </c>
      <c r="K504">
        <v>42</v>
      </c>
      <c r="L504" t="str">
        <f>" 00:00:00.000326"</f>
        <v xml:space="preserve"> 00:00:00.000326</v>
      </c>
      <c r="M504" t="str">
        <f>"03-Oct-17 4:04:56.473467 PM"</f>
        <v>03-Oct-17 4:04:56.473467 PM</v>
      </c>
      <c r="N504" t="s">
        <v>3</v>
      </c>
    </row>
    <row r="505" spans="2:14" x14ac:dyDescent="0.25">
      <c r="B505">
        <v>6958</v>
      </c>
      <c r="C505">
        <v>1</v>
      </c>
      <c r="D505">
        <v>39</v>
      </c>
      <c r="E505">
        <v>39</v>
      </c>
      <c r="F505" t="s">
        <v>0</v>
      </c>
      <c r="G505" t="s">
        <v>1</v>
      </c>
      <c r="I505" t="s">
        <v>2</v>
      </c>
      <c r="J505">
        <v>36</v>
      </c>
      <c r="K505">
        <v>70</v>
      </c>
      <c r="L505" t="str">
        <f>" 00:00:00.000271"</f>
        <v xml:space="preserve"> 00:00:00.000271</v>
      </c>
      <c r="M505" t="str">
        <f>"03-Oct-17 4:04:56.473738 PM"</f>
        <v>03-Oct-17 4:04:56.473738 PM</v>
      </c>
      <c r="N505" t="s">
        <v>5</v>
      </c>
    </row>
    <row r="506" spans="2:14" x14ac:dyDescent="0.25">
      <c r="B506">
        <v>6959</v>
      </c>
      <c r="C506">
        <v>1</v>
      </c>
      <c r="D506">
        <v>0</v>
      </c>
      <c r="E506">
        <v>37</v>
      </c>
      <c r="F506" t="s">
        <v>0</v>
      </c>
      <c r="G506" t="s">
        <v>1</v>
      </c>
      <c r="I506" t="s">
        <v>2</v>
      </c>
      <c r="J506">
        <v>36</v>
      </c>
      <c r="K506">
        <v>70</v>
      </c>
      <c r="L506" t="str">
        <f>" 00:00:01.257455"</f>
        <v xml:space="preserve"> 00:00:01.257455</v>
      </c>
      <c r="M506" t="str">
        <f>"03-Oct-17 4:04:57.731193 PM"</f>
        <v>03-Oct-17 4:04:57.731193 PM</v>
      </c>
      <c r="N506" t="s">
        <v>26</v>
      </c>
    </row>
    <row r="507" spans="2:14" x14ac:dyDescent="0.25">
      <c r="B507">
        <v>6960</v>
      </c>
      <c r="C507">
        <v>1</v>
      </c>
      <c r="D507">
        <v>12</v>
      </c>
      <c r="E507">
        <v>38</v>
      </c>
      <c r="F507" t="s">
        <v>0</v>
      </c>
      <c r="G507" t="s">
        <v>1</v>
      </c>
      <c r="I507" t="s">
        <v>2</v>
      </c>
      <c r="J507">
        <v>36</v>
      </c>
      <c r="K507">
        <v>70</v>
      </c>
      <c r="L507" t="str">
        <f>" 00:00:00.000697"</f>
        <v xml:space="preserve"> 00:00:00.000697</v>
      </c>
      <c r="M507" t="str">
        <f>"03-Oct-17 4:04:57.731890 PM"</f>
        <v>03-Oct-17 4:04:57.731890 PM</v>
      </c>
      <c r="N507" t="s">
        <v>3</v>
      </c>
    </row>
    <row r="508" spans="2:14" x14ac:dyDescent="0.25">
      <c r="B508">
        <v>6961</v>
      </c>
      <c r="C508">
        <v>1</v>
      </c>
      <c r="D508">
        <v>39</v>
      </c>
      <c r="E508">
        <v>39</v>
      </c>
      <c r="F508" t="s">
        <v>0</v>
      </c>
      <c r="G508" t="s">
        <v>1</v>
      </c>
      <c r="I508" t="s">
        <v>2</v>
      </c>
      <c r="J508">
        <v>36</v>
      </c>
      <c r="K508">
        <v>70</v>
      </c>
      <c r="L508" t="str">
        <f>" 00:00:00.000697"</f>
        <v xml:space="preserve"> 00:00:00.000697</v>
      </c>
      <c r="M508" t="str">
        <f>"03-Oct-17 4:04:57.732587 PM"</f>
        <v>03-Oct-17 4:04:57.732587 PM</v>
      </c>
      <c r="N508" t="s">
        <v>5</v>
      </c>
    </row>
    <row r="509" spans="2:14" x14ac:dyDescent="0.25">
      <c r="B509">
        <v>6962</v>
      </c>
      <c r="C509">
        <v>1</v>
      </c>
      <c r="D509">
        <v>0</v>
      </c>
      <c r="E509">
        <v>37</v>
      </c>
      <c r="F509" t="s">
        <v>0</v>
      </c>
      <c r="G509" t="s">
        <v>1</v>
      </c>
      <c r="I509" t="s">
        <v>2</v>
      </c>
      <c r="J509">
        <v>36</v>
      </c>
      <c r="K509">
        <v>70</v>
      </c>
      <c r="L509" t="str">
        <f>" 00:00:01.233878"</f>
        <v xml:space="preserve"> 00:00:01.233878</v>
      </c>
      <c r="M509" t="str">
        <f>"03-Oct-17 4:04:58.966465 PM"</f>
        <v>03-Oct-17 4:04:58.966465 PM</v>
      </c>
      <c r="N509" t="s">
        <v>24</v>
      </c>
    </row>
    <row r="510" spans="2:14" x14ac:dyDescent="0.25">
      <c r="B510">
        <v>6963</v>
      </c>
      <c r="C510">
        <v>1</v>
      </c>
      <c r="D510">
        <v>12</v>
      </c>
      <c r="E510">
        <v>38</v>
      </c>
      <c r="F510" t="s">
        <v>0</v>
      </c>
      <c r="G510" t="s">
        <v>1</v>
      </c>
      <c r="I510" t="s">
        <v>2</v>
      </c>
      <c r="J510">
        <v>36</v>
      </c>
      <c r="K510">
        <v>70</v>
      </c>
      <c r="L510" t="str">
        <f>" 00:00:00.000697"</f>
        <v xml:space="preserve"> 00:00:00.000697</v>
      </c>
      <c r="M510" t="str">
        <f>"03-Oct-17 4:04:58.967162 PM"</f>
        <v>03-Oct-17 4:04:58.967162 PM</v>
      </c>
      <c r="N510" t="s">
        <v>3</v>
      </c>
    </row>
    <row r="511" spans="2:14" x14ac:dyDescent="0.25">
      <c r="B511">
        <v>6964</v>
      </c>
      <c r="C511">
        <v>1</v>
      </c>
      <c r="D511">
        <v>39</v>
      </c>
      <c r="E511">
        <v>39</v>
      </c>
      <c r="F511" t="s">
        <v>0</v>
      </c>
      <c r="G511" t="s">
        <v>1</v>
      </c>
      <c r="I511" t="s">
        <v>2</v>
      </c>
      <c r="J511">
        <v>36</v>
      </c>
      <c r="K511">
        <v>70</v>
      </c>
      <c r="L511" t="str">
        <f>" 00:00:00.000697"</f>
        <v xml:space="preserve"> 00:00:00.000697</v>
      </c>
      <c r="M511" t="str">
        <f>"03-Oct-17 4:04:58.967859 PM"</f>
        <v>03-Oct-17 4:04:58.967859 PM</v>
      </c>
      <c r="N511" t="s">
        <v>5</v>
      </c>
    </row>
    <row r="512" spans="2:14" x14ac:dyDescent="0.25">
      <c r="B512">
        <v>6965</v>
      </c>
      <c r="C512">
        <v>1</v>
      </c>
      <c r="D512">
        <v>0</v>
      </c>
      <c r="E512">
        <v>37</v>
      </c>
      <c r="F512" t="s">
        <v>0</v>
      </c>
      <c r="G512" t="s">
        <v>1</v>
      </c>
      <c r="I512" t="s">
        <v>2</v>
      </c>
      <c r="J512">
        <v>36</v>
      </c>
      <c r="K512">
        <v>70</v>
      </c>
      <c r="L512" t="str">
        <f>" 00:00:01.244836"</f>
        <v xml:space="preserve"> 00:00:01.244836</v>
      </c>
      <c r="M512" t="str">
        <f>"03-Oct-17 4:05:00.212695 PM"</f>
        <v>03-Oct-17 4:05:00.212695 PM</v>
      </c>
      <c r="N512" t="s">
        <v>26</v>
      </c>
    </row>
    <row r="513" spans="2:14" x14ac:dyDescent="0.25">
      <c r="B513">
        <v>6966</v>
      </c>
      <c r="C513">
        <v>1</v>
      </c>
      <c r="D513">
        <v>12</v>
      </c>
      <c r="E513">
        <v>38</v>
      </c>
      <c r="F513" t="s">
        <v>0</v>
      </c>
      <c r="G513" t="s">
        <v>1</v>
      </c>
      <c r="I513" t="s">
        <v>2</v>
      </c>
      <c r="J513">
        <v>36</v>
      </c>
      <c r="K513">
        <v>70</v>
      </c>
      <c r="L513" t="str">
        <f>" 00:00:00.000697"</f>
        <v xml:space="preserve"> 00:00:00.000697</v>
      </c>
      <c r="M513" t="str">
        <f>"03-Oct-17 4:05:00.213392 PM"</f>
        <v>03-Oct-17 4:05:00.213392 PM</v>
      </c>
      <c r="N513" t="s">
        <v>3</v>
      </c>
    </row>
    <row r="514" spans="2:14" x14ac:dyDescent="0.25">
      <c r="B514">
        <v>6967</v>
      </c>
      <c r="C514">
        <v>1</v>
      </c>
      <c r="D514">
        <v>12</v>
      </c>
      <c r="E514">
        <v>38</v>
      </c>
      <c r="F514" t="s">
        <v>0</v>
      </c>
      <c r="G514" t="s">
        <v>1</v>
      </c>
      <c r="I514" t="s">
        <v>2</v>
      </c>
      <c r="J514">
        <v>14</v>
      </c>
      <c r="K514">
        <v>48</v>
      </c>
      <c r="L514" t="str">
        <f>" 00:00:00.000502"</f>
        <v xml:space="preserve"> 00:00:00.000502</v>
      </c>
      <c r="M514" t="str">
        <f>"03-Oct-17 4:05:00.213894 PM"</f>
        <v>03-Oct-17 4:05:00.213894 PM</v>
      </c>
      <c r="N514" t="s">
        <v>20</v>
      </c>
    </row>
    <row r="515" spans="2:14" x14ac:dyDescent="0.25">
      <c r="B515">
        <v>6968</v>
      </c>
      <c r="C515">
        <v>1</v>
      </c>
      <c r="D515">
        <v>12</v>
      </c>
      <c r="E515">
        <v>38</v>
      </c>
      <c r="F515" t="s">
        <v>0</v>
      </c>
      <c r="G515" t="s">
        <v>1</v>
      </c>
      <c r="I515" t="s">
        <v>2</v>
      </c>
      <c r="J515">
        <v>8</v>
      </c>
      <c r="K515">
        <v>42</v>
      </c>
      <c r="L515" t="str">
        <f>" 00:00:00.000326"</f>
        <v xml:space="preserve"> 00:00:00.000326</v>
      </c>
      <c r="M515" t="str">
        <f>"03-Oct-17 4:05:00.214220 PM"</f>
        <v>03-Oct-17 4:05:00.214220 PM</v>
      </c>
      <c r="N515" t="s">
        <v>3</v>
      </c>
    </row>
    <row r="516" spans="2:14" x14ac:dyDescent="0.25">
      <c r="B516">
        <v>6969</v>
      </c>
      <c r="C516">
        <v>1</v>
      </c>
      <c r="D516">
        <v>39</v>
      </c>
      <c r="E516">
        <v>39</v>
      </c>
      <c r="F516" t="s">
        <v>0</v>
      </c>
      <c r="G516" t="s">
        <v>1</v>
      </c>
      <c r="I516" t="s">
        <v>2</v>
      </c>
      <c r="J516">
        <v>36</v>
      </c>
      <c r="K516">
        <v>70</v>
      </c>
      <c r="L516" t="str">
        <f>" 00:00:00.000271"</f>
        <v xml:space="preserve"> 00:00:00.000271</v>
      </c>
      <c r="M516" t="str">
        <f>"03-Oct-17 4:05:00.214491 PM"</f>
        <v>03-Oct-17 4:05:00.214491 PM</v>
      </c>
      <c r="N516" t="s">
        <v>5</v>
      </c>
    </row>
    <row r="517" spans="2:14" x14ac:dyDescent="0.25">
      <c r="B517">
        <v>6970</v>
      </c>
      <c r="C517">
        <v>1</v>
      </c>
      <c r="D517">
        <v>0</v>
      </c>
      <c r="E517">
        <v>37</v>
      </c>
      <c r="F517" t="s">
        <v>0</v>
      </c>
      <c r="G517" t="s">
        <v>1</v>
      </c>
      <c r="I517" t="s">
        <v>2</v>
      </c>
      <c r="J517">
        <v>36</v>
      </c>
      <c r="K517">
        <v>70</v>
      </c>
      <c r="L517" t="str">
        <f>" 00:00:01.251382"</f>
        <v xml:space="preserve"> 00:00:01.251382</v>
      </c>
      <c r="M517" t="str">
        <f>"03-Oct-17 4:05:01.465873 PM"</f>
        <v>03-Oct-17 4:05:01.465873 PM</v>
      </c>
      <c r="N517" t="s">
        <v>24</v>
      </c>
    </row>
    <row r="518" spans="2:14" x14ac:dyDescent="0.25">
      <c r="B518">
        <v>6971</v>
      </c>
      <c r="C518">
        <v>1</v>
      </c>
      <c r="D518">
        <v>12</v>
      </c>
      <c r="E518">
        <v>38</v>
      </c>
      <c r="F518" t="s">
        <v>0</v>
      </c>
      <c r="G518" t="s">
        <v>1</v>
      </c>
      <c r="I518" t="s">
        <v>2</v>
      </c>
      <c r="J518">
        <v>36</v>
      </c>
      <c r="K518">
        <v>70</v>
      </c>
      <c r="L518" t="str">
        <f>" 00:00:00.000697"</f>
        <v xml:space="preserve"> 00:00:00.000697</v>
      </c>
      <c r="M518" t="str">
        <f>"03-Oct-17 4:05:01.466570 PM"</f>
        <v>03-Oct-17 4:05:01.466570 PM</v>
      </c>
      <c r="N518" t="s">
        <v>5</v>
      </c>
    </row>
    <row r="519" spans="2:14" x14ac:dyDescent="0.25">
      <c r="B519">
        <v>6972</v>
      </c>
      <c r="C519">
        <v>1</v>
      </c>
      <c r="D519">
        <v>39</v>
      </c>
      <c r="E519">
        <v>39</v>
      </c>
      <c r="F519" t="s">
        <v>0</v>
      </c>
      <c r="G519" t="s">
        <v>1</v>
      </c>
      <c r="I519" t="s">
        <v>2</v>
      </c>
      <c r="J519">
        <v>36</v>
      </c>
      <c r="K519">
        <v>70</v>
      </c>
      <c r="L519" t="str">
        <f>" 00:00:00.000697"</f>
        <v xml:space="preserve"> 00:00:00.000697</v>
      </c>
      <c r="M519" t="str">
        <f>"03-Oct-17 4:05:01.467267 PM"</f>
        <v>03-Oct-17 4:05:01.467267 PM</v>
      </c>
      <c r="N519" t="s">
        <v>5</v>
      </c>
    </row>
    <row r="520" spans="2:14" x14ac:dyDescent="0.25">
      <c r="B520">
        <v>6973</v>
      </c>
      <c r="C520">
        <v>1</v>
      </c>
      <c r="D520">
        <v>0</v>
      </c>
      <c r="E520">
        <v>37</v>
      </c>
      <c r="F520" t="s">
        <v>0</v>
      </c>
      <c r="G520" t="s">
        <v>1</v>
      </c>
      <c r="I520" t="s">
        <v>2</v>
      </c>
      <c r="J520">
        <v>36</v>
      </c>
      <c r="K520">
        <v>70</v>
      </c>
      <c r="L520" t="str">
        <f>" 00:00:01.237284"</f>
        <v xml:space="preserve"> 00:00:01.237284</v>
      </c>
      <c r="M520" t="str">
        <f>"03-Oct-17 4:05:02.704551 PM"</f>
        <v>03-Oct-17 4:05:02.704551 PM</v>
      </c>
      <c r="N520" t="s">
        <v>24</v>
      </c>
    </row>
    <row r="521" spans="2:14" x14ac:dyDescent="0.25">
      <c r="B521">
        <v>6974</v>
      </c>
      <c r="C521">
        <v>1</v>
      </c>
      <c r="D521">
        <v>0</v>
      </c>
      <c r="E521">
        <v>37</v>
      </c>
      <c r="F521" t="s">
        <v>0</v>
      </c>
      <c r="G521" t="s">
        <v>1</v>
      </c>
      <c r="I521" t="s">
        <v>2</v>
      </c>
      <c r="J521">
        <v>14</v>
      </c>
      <c r="K521">
        <v>48</v>
      </c>
      <c r="L521" t="str">
        <f>" 00:00:00.000502"</f>
        <v xml:space="preserve"> 00:00:00.000502</v>
      </c>
      <c r="M521" t="str">
        <f>"03-Oct-17 4:05:02.705053 PM"</f>
        <v>03-Oct-17 4:05:02.705053 PM</v>
      </c>
      <c r="N521" t="s">
        <v>16</v>
      </c>
    </row>
    <row r="522" spans="2:14" x14ac:dyDescent="0.25">
      <c r="B522">
        <v>6975</v>
      </c>
      <c r="C522">
        <v>1</v>
      </c>
      <c r="D522">
        <v>0</v>
      </c>
      <c r="E522">
        <v>37</v>
      </c>
      <c r="F522" t="s">
        <v>0</v>
      </c>
      <c r="G522" t="s">
        <v>1</v>
      </c>
      <c r="I522" t="s">
        <v>2</v>
      </c>
      <c r="J522">
        <v>8</v>
      </c>
      <c r="K522">
        <v>42</v>
      </c>
      <c r="L522" t="str">
        <f>" 00:00:00.000326"</f>
        <v xml:space="preserve"> 00:00:00.000326</v>
      </c>
      <c r="M522" t="str">
        <f>"03-Oct-17 4:05:02.705379 PM"</f>
        <v>03-Oct-17 4:05:02.705379 PM</v>
      </c>
      <c r="N522" t="s">
        <v>24</v>
      </c>
    </row>
    <row r="523" spans="2:14" x14ac:dyDescent="0.25">
      <c r="B523">
        <v>6976</v>
      </c>
      <c r="C523">
        <v>1</v>
      </c>
      <c r="D523">
        <v>12</v>
      </c>
      <c r="E523">
        <v>38</v>
      </c>
      <c r="F523" t="s">
        <v>0</v>
      </c>
      <c r="G523" t="s">
        <v>1</v>
      </c>
      <c r="I523" t="s">
        <v>2</v>
      </c>
      <c r="J523">
        <v>36</v>
      </c>
      <c r="K523">
        <v>70</v>
      </c>
      <c r="L523" t="str">
        <f>" 00:00:00.000271"</f>
        <v xml:space="preserve"> 00:00:00.000271</v>
      </c>
      <c r="M523" t="str">
        <f>"03-Oct-17 4:05:02.705650 PM"</f>
        <v>03-Oct-17 4:05:02.705650 PM</v>
      </c>
      <c r="N523" t="s">
        <v>3</v>
      </c>
    </row>
    <row r="524" spans="2:14" x14ac:dyDescent="0.25">
      <c r="B524">
        <v>6977</v>
      </c>
      <c r="C524">
        <v>1</v>
      </c>
      <c r="D524">
        <v>39</v>
      </c>
      <c r="E524">
        <v>39</v>
      </c>
      <c r="F524" t="s">
        <v>0</v>
      </c>
      <c r="G524" t="s">
        <v>1</v>
      </c>
      <c r="I524" t="s">
        <v>2</v>
      </c>
      <c r="J524">
        <v>36</v>
      </c>
      <c r="K524">
        <v>70</v>
      </c>
      <c r="L524" t="str">
        <f>" 00:00:00.000697"</f>
        <v xml:space="preserve"> 00:00:00.000697</v>
      </c>
      <c r="M524" t="str">
        <f>"03-Oct-17 4:05:02.706347 PM"</f>
        <v>03-Oct-17 4:05:02.706347 PM</v>
      </c>
      <c r="N524" t="s">
        <v>5</v>
      </c>
    </row>
    <row r="525" spans="2:14" x14ac:dyDescent="0.25">
      <c r="B525">
        <v>6978</v>
      </c>
      <c r="C525">
        <v>1</v>
      </c>
      <c r="D525">
        <v>12</v>
      </c>
      <c r="E525">
        <v>38</v>
      </c>
      <c r="F525" t="s">
        <v>0</v>
      </c>
      <c r="G525" t="s">
        <v>1</v>
      </c>
      <c r="I525" t="s">
        <v>2</v>
      </c>
      <c r="J525">
        <v>36</v>
      </c>
      <c r="K525">
        <v>70</v>
      </c>
      <c r="L525" t="str">
        <f>" 00:00:01.286854"</f>
        <v xml:space="preserve"> 00:00:01.286854</v>
      </c>
      <c r="M525" t="str">
        <f>"03-Oct-17 4:05:03.993201 PM"</f>
        <v>03-Oct-17 4:05:03.993201 PM</v>
      </c>
      <c r="N525" t="s">
        <v>3</v>
      </c>
    </row>
    <row r="526" spans="2:14" x14ac:dyDescent="0.25">
      <c r="B526">
        <v>6979</v>
      </c>
      <c r="C526">
        <v>1</v>
      </c>
      <c r="D526">
        <v>39</v>
      </c>
      <c r="E526">
        <v>39</v>
      </c>
      <c r="F526" t="s">
        <v>0</v>
      </c>
      <c r="G526" t="s">
        <v>1</v>
      </c>
      <c r="I526" t="s">
        <v>2</v>
      </c>
      <c r="J526">
        <v>36</v>
      </c>
      <c r="K526">
        <v>70</v>
      </c>
      <c r="L526" t="str">
        <f>" 00:00:00.000697"</f>
        <v xml:space="preserve"> 00:00:00.000697</v>
      </c>
      <c r="M526" t="str">
        <f>"03-Oct-17 4:05:03.993898 PM"</f>
        <v>03-Oct-17 4:05:03.993898 PM</v>
      </c>
      <c r="N526" t="s">
        <v>5</v>
      </c>
    </row>
    <row r="527" spans="2:14" x14ac:dyDescent="0.25">
      <c r="B527">
        <v>6980</v>
      </c>
      <c r="C527">
        <v>1</v>
      </c>
      <c r="D527">
        <v>0</v>
      </c>
      <c r="E527">
        <v>37</v>
      </c>
      <c r="F527" t="s">
        <v>0</v>
      </c>
      <c r="G527" t="s">
        <v>1</v>
      </c>
      <c r="I527" t="s">
        <v>2</v>
      </c>
      <c r="J527">
        <v>36</v>
      </c>
      <c r="K527">
        <v>70</v>
      </c>
      <c r="L527" t="str">
        <f>" 00:00:01.210512"</f>
        <v xml:space="preserve"> 00:00:01.210512</v>
      </c>
      <c r="M527" t="str">
        <f>"03-Oct-17 4:05:05.204409 PM"</f>
        <v>03-Oct-17 4:05:05.204409 PM</v>
      </c>
      <c r="N527" t="s">
        <v>26</v>
      </c>
    </row>
    <row r="528" spans="2:14" x14ac:dyDescent="0.25">
      <c r="B528">
        <v>6981</v>
      </c>
      <c r="C528">
        <v>1</v>
      </c>
      <c r="D528">
        <v>12</v>
      </c>
      <c r="E528">
        <v>38</v>
      </c>
      <c r="F528" t="s">
        <v>0</v>
      </c>
      <c r="G528" t="s">
        <v>1</v>
      </c>
      <c r="I528" t="s">
        <v>2</v>
      </c>
      <c r="J528">
        <v>36</v>
      </c>
      <c r="K528">
        <v>70</v>
      </c>
      <c r="L528" t="str">
        <f>" 00:00:00.000697"</f>
        <v xml:space="preserve"> 00:00:00.000697</v>
      </c>
      <c r="M528" t="str">
        <f>"03-Oct-17 4:05:05.205106 PM"</f>
        <v>03-Oct-17 4:05:05.205106 PM</v>
      </c>
      <c r="N528" t="s">
        <v>3</v>
      </c>
    </row>
    <row r="529" spans="2:14" x14ac:dyDescent="0.25">
      <c r="B529">
        <v>6982</v>
      </c>
      <c r="C529">
        <v>1</v>
      </c>
      <c r="D529">
        <v>12</v>
      </c>
      <c r="E529">
        <v>38</v>
      </c>
      <c r="F529" t="s">
        <v>0</v>
      </c>
      <c r="G529" t="s">
        <v>1</v>
      </c>
      <c r="I529" t="s">
        <v>2</v>
      </c>
      <c r="J529">
        <v>14</v>
      </c>
      <c r="K529">
        <v>48</v>
      </c>
      <c r="L529" t="str">
        <f>" 00:00:00.000502"</f>
        <v xml:space="preserve"> 00:00:00.000502</v>
      </c>
      <c r="M529" t="str">
        <f>"03-Oct-17 4:05:05.205608 PM"</f>
        <v>03-Oct-17 4:05:05.205608 PM</v>
      </c>
      <c r="N529" t="s">
        <v>20</v>
      </c>
    </row>
    <row r="530" spans="2:14" x14ac:dyDescent="0.25">
      <c r="B530">
        <v>6983</v>
      </c>
      <c r="C530">
        <v>1</v>
      </c>
      <c r="D530">
        <v>12</v>
      </c>
      <c r="E530">
        <v>38</v>
      </c>
      <c r="F530" t="s">
        <v>0</v>
      </c>
      <c r="G530" t="s">
        <v>1</v>
      </c>
      <c r="I530" t="s">
        <v>2</v>
      </c>
      <c r="J530">
        <v>8</v>
      </c>
      <c r="K530">
        <v>42</v>
      </c>
      <c r="L530" t="str">
        <f>" 00:00:00.000326"</f>
        <v xml:space="preserve"> 00:00:00.000326</v>
      </c>
      <c r="M530" t="str">
        <f>"03-Oct-17 4:05:05.205934 PM"</f>
        <v>03-Oct-17 4:05:05.205934 PM</v>
      </c>
      <c r="N530" t="s">
        <v>3</v>
      </c>
    </row>
    <row r="531" spans="2:14" x14ac:dyDescent="0.25">
      <c r="B531">
        <v>6984</v>
      </c>
      <c r="C531">
        <v>1</v>
      </c>
      <c r="D531">
        <v>39</v>
      </c>
      <c r="E531">
        <v>39</v>
      </c>
      <c r="F531" t="s">
        <v>0</v>
      </c>
      <c r="G531" t="s">
        <v>1</v>
      </c>
      <c r="I531" t="s">
        <v>2</v>
      </c>
      <c r="J531">
        <v>36</v>
      </c>
      <c r="K531">
        <v>70</v>
      </c>
      <c r="L531" t="str">
        <f>" 00:00:00.000271"</f>
        <v xml:space="preserve"> 00:00:00.000271</v>
      </c>
      <c r="M531" t="str">
        <f>"03-Oct-17 4:05:05.206205 PM"</f>
        <v>03-Oct-17 4:05:05.206205 PM</v>
      </c>
      <c r="N531" t="s">
        <v>5</v>
      </c>
    </row>
    <row r="532" spans="2:14" x14ac:dyDescent="0.25">
      <c r="B532">
        <v>6985</v>
      </c>
      <c r="C532">
        <v>1</v>
      </c>
      <c r="D532">
        <v>0</v>
      </c>
      <c r="E532">
        <v>37</v>
      </c>
      <c r="F532" t="s">
        <v>0</v>
      </c>
      <c r="G532" t="s">
        <v>1</v>
      </c>
      <c r="I532" t="s">
        <v>2</v>
      </c>
      <c r="J532">
        <v>36</v>
      </c>
      <c r="K532">
        <v>70</v>
      </c>
      <c r="L532" t="str">
        <f>" 00:00:01.237125"</f>
        <v xml:space="preserve"> 00:00:01.237125</v>
      </c>
      <c r="M532" t="str">
        <f>"03-Oct-17 4:05:06.443330 PM"</f>
        <v>03-Oct-17 4:05:06.443330 PM</v>
      </c>
      <c r="N532" t="s">
        <v>24</v>
      </c>
    </row>
    <row r="533" spans="2:14" x14ac:dyDescent="0.25">
      <c r="B533">
        <v>6986</v>
      </c>
      <c r="C533">
        <v>1</v>
      </c>
      <c r="D533">
        <v>12</v>
      </c>
      <c r="E533">
        <v>38</v>
      </c>
      <c r="F533" t="s">
        <v>0</v>
      </c>
      <c r="G533" t="s">
        <v>1</v>
      </c>
      <c r="I533" t="s">
        <v>2</v>
      </c>
      <c r="J533">
        <v>36</v>
      </c>
      <c r="K533">
        <v>70</v>
      </c>
      <c r="L533" t="str">
        <f>" 00:00:00.000697"</f>
        <v xml:space="preserve"> 00:00:00.000697</v>
      </c>
      <c r="M533" t="str">
        <f>"03-Oct-17 4:05:06.444027 PM"</f>
        <v>03-Oct-17 4:05:06.444027 PM</v>
      </c>
      <c r="N533" t="s">
        <v>3</v>
      </c>
    </row>
    <row r="534" spans="2:14" x14ac:dyDescent="0.25">
      <c r="B534">
        <v>6987</v>
      </c>
      <c r="C534">
        <v>1</v>
      </c>
      <c r="D534">
        <v>12</v>
      </c>
      <c r="E534">
        <v>38</v>
      </c>
      <c r="F534" t="s">
        <v>0</v>
      </c>
      <c r="G534" t="s">
        <v>1</v>
      </c>
      <c r="I534" t="s">
        <v>2</v>
      </c>
      <c r="J534">
        <v>14</v>
      </c>
      <c r="K534">
        <v>48</v>
      </c>
      <c r="L534" t="str">
        <f>" 00:00:00.000503"</f>
        <v xml:space="preserve"> 00:00:00.000503</v>
      </c>
      <c r="M534" t="str">
        <f>"03-Oct-17 4:05:06.444530 PM"</f>
        <v>03-Oct-17 4:05:06.444530 PM</v>
      </c>
      <c r="N534" t="s">
        <v>20</v>
      </c>
    </row>
    <row r="535" spans="2:14" x14ac:dyDescent="0.25">
      <c r="B535">
        <v>6988</v>
      </c>
      <c r="C535">
        <v>1</v>
      </c>
      <c r="D535">
        <v>12</v>
      </c>
      <c r="E535">
        <v>38</v>
      </c>
      <c r="F535" t="s">
        <v>0</v>
      </c>
      <c r="G535" t="s">
        <v>1</v>
      </c>
      <c r="I535" t="s">
        <v>2</v>
      </c>
      <c r="J535">
        <v>8</v>
      </c>
      <c r="K535">
        <v>42</v>
      </c>
      <c r="L535" t="str">
        <f>" 00:00:00.000326"</f>
        <v xml:space="preserve"> 00:00:00.000326</v>
      </c>
      <c r="M535" t="str">
        <f>"03-Oct-17 4:05:06.444856 PM"</f>
        <v>03-Oct-17 4:05:06.444856 PM</v>
      </c>
      <c r="N535" t="s">
        <v>3</v>
      </c>
    </row>
    <row r="536" spans="2:14" x14ac:dyDescent="0.25">
      <c r="B536">
        <v>6989</v>
      </c>
      <c r="C536">
        <v>1</v>
      </c>
      <c r="D536">
        <v>39</v>
      </c>
      <c r="E536">
        <v>39</v>
      </c>
      <c r="F536" t="s">
        <v>0</v>
      </c>
      <c r="G536" t="s">
        <v>1</v>
      </c>
      <c r="I536" t="s">
        <v>2</v>
      </c>
      <c r="J536">
        <v>36</v>
      </c>
      <c r="K536">
        <v>70</v>
      </c>
      <c r="L536" t="str">
        <f>" 00:00:00.000271"</f>
        <v xml:space="preserve"> 00:00:00.000271</v>
      </c>
      <c r="M536" t="str">
        <f>"03-Oct-17 4:05:06.445127 PM"</f>
        <v>03-Oct-17 4:05:06.445127 PM</v>
      </c>
      <c r="N536" t="s">
        <v>5</v>
      </c>
    </row>
    <row r="537" spans="2:14" x14ac:dyDescent="0.25">
      <c r="B537">
        <v>6990</v>
      </c>
      <c r="C537">
        <v>1</v>
      </c>
      <c r="D537">
        <v>12</v>
      </c>
      <c r="E537">
        <v>38</v>
      </c>
      <c r="F537" t="s">
        <v>0</v>
      </c>
      <c r="G537" t="s">
        <v>1</v>
      </c>
      <c r="I537" t="s">
        <v>2</v>
      </c>
      <c r="J537">
        <v>36</v>
      </c>
      <c r="K537">
        <v>70</v>
      </c>
      <c r="L537" t="str">
        <f>" 00:00:01.239419"</f>
        <v xml:space="preserve"> 00:00:01.239419</v>
      </c>
      <c r="M537" t="str">
        <f>"03-Oct-17 4:05:07.684546 PM"</f>
        <v>03-Oct-17 4:05:07.684546 PM</v>
      </c>
      <c r="N537" t="s">
        <v>5</v>
      </c>
    </row>
    <row r="538" spans="2:14" x14ac:dyDescent="0.25">
      <c r="B538">
        <v>6991</v>
      </c>
      <c r="C538">
        <v>1</v>
      </c>
      <c r="D538">
        <v>39</v>
      </c>
      <c r="E538">
        <v>39</v>
      </c>
      <c r="F538" t="s">
        <v>0</v>
      </c>
      <c r="G538" t="s">
        <v>1</v>
      </c>
      <c r="I538" t="s">
        <v>2</v>
      </c>
      <c r="J538">
        <v>36</v>
      </c>
      <c r="K538">
        <v>70</v>
      </c>
      <c r="L538" t="str">
        <f>" 00:00:00.000697"</f>
        <v xml:space="preserve"> 00:00:00.000697</v>
      </c>
      <c r="M538" t="str">
        <f>"03-Oct-17 4:05:07.685243 PM"</f>
        <v>03-Oct-17 4:05:07.685243 PM</v>
      </c>
      <c r="N538" t="s">
        <v>5</v>
      </c>
    </row>
    <row r="539" spans="2:14" x14ac:dyDescent="0.25">
      <c r="B539">
        <v>6992</v>
      </c>
      <c r="C539">
        <v>1</v>
      </c>
      <c r="D539">
        <v>0</v>
      </c>
      <c r="E539">
        <v>37</v>
      </c>
      <c r="F539" t="s">
        <v>0</v>
      </c>
      <c r="G539" t="s">
        <v>1</v>
      </c>
      <c r="I539" t="s">
        <v>2</v>
      </c>
      <c r="J539">
        <v>36</v>
      </c>
      <c r="K539">
        <v>70</v>
      </c>
      <c r="L539" t="str">
        <f>" 00:00:01.238394"</f>
        <v xml:space="preserve"> 00:00:01.238394</v>
      </c>
      <c r="M539" t="str">
        <f>"03-Oct-17 4:05:08.923637 PM"</f>
        <v>03-Oct-17 4:05:08.923637 PM</v>
      </c>
      <c r="N539" t="s">
        <v>26</v>
      </c>
    </row>
    <row r="540" spans="2:14" x14ac:dyDescent="0.25">
      <c r="B540">
        <v>6993</v>
      </c>
      <c r="C540">
        <v>1</v>
      </c>
      <c r="D540">
        <v>12</v>
      </c>
      <c r="E540">
        <v>38</v>
      </c>
      <c r="F540" t="s">
        <v>0</v>
      </c>
      <c r="G540" t="s">
        <v>1</v>
      </c>
      <c r="I540" t="s">
        <v>2</v>
      </c>
      <c r="J540">
        <v>36</v>
      </c>
      <c r="K540">
        <v>70</v>
      </c>
      <c r="L540" t="str">
        <f>" 00:00:00.000697"</f>
        <v xml:space="preserve"> 00:00:00.000697</v>
      </c>
      <c r="M540" t="str">
        <f>"03-Oct-17 4:05:08.924334 PM"</f>
        <v>03-Oct-17 4:05:08.924334 PM</v>
      </c>
      <c r="N540" t="s">
        <v>5</v>
      </c>
    </row>
    <row r="541" spans="2:14" x14ac:dyDescent="0.25">
      <c r="B541">
        <v>6994</v>
      </c>
      <c r="C541">
        <v>1</v>
      </c>
      <c r="D541">
        <v>12</v>
      </c>
      <c r="E541">
        <v>38</v>
      </c>
      <c r="F541" t="s">
        <v>0</v>
      </c>
      <c r="G541" t="s">
        <v>1</v>
      </c>
      <c r="I541" t="s">
        <v>2</v>
      </c>
      <c r="J541">
        <v>14</v>
      </c>
      <c r="K541">
        <v>48</v>
      </c>
      <c r="L541" t="str">
        <f>" 00:00:00.000503"</f>
        <v xml:space="preserve"> 00:00:00.000503</v>
      </c>
      <c r="M541" t="str">
        <f>"03-Oct-17 4:05:08.924837 PM"</f>
        <v>03-Oct-17 4:05:08.924837 PM</v>
      </c>
      <c r="N541" t="s">
        <v>20</v>
      </c>
    </row>
    <row r="542" spans="2:14" x14ac:dyDescent="0.25">
      <c r="B542">
        <v>6995</v>
      </c>
      <c r="C542">
        <v>1</v>
      </c>
      <c r="D542">
        <v>12</v>
      </c>
      <c r="E542">
        <v>38</v>
      </c>
      <c r="F542" t="s">
        <v>0</v>
      </c>
      <c r="G542" t="s">
        <v>1</v>
      </c>
      <c r="I542" t="s">
        <v>2</v>
      </c>
      <c r="J542">
        <v>8</v>
      </c>
      <c r="K542">
        <v>42</v>
      </c>
      <c r="L542" t="str">
        <f>" 00:00:00.000326"</f>
        <v xml:space="preserve"> 00:00:00.000326</v>
      </c>
      <c r="M542" t="str">
        <f>"03-Oct-17 4:05:08.925162 PM"</f>
        <v>03-Oct-17 4:05:08.925162 PM</v>
      </c>
      <c r="N542" t="s">
        <v>3</v>
      </c>
    </row>
    <row r="543" spans="2:14" x14ac:dyDescent="0.25">
      <c r="B543">
        <v>6996</v>
      </c>
      <c r="C543">
        <v>1</v>
      </c>
      <c r="D543">
        <v>39</v>
      </c>
      <c r="E543">
        <v>39</v>
      </c>
      <c r="F543" t="s">
        <v>0</v>
      </c>
      <c r="G543" t="s">
        <v>1</v>
      </c>
      <c r="I543" t="s">
        <v>2</v>
      </c>
      <c r="J543">
        <v>36</v>
      </c>
      <c r="K543">
        <v>70</v>
      </c>
      <c r="L543" t="str">
        <f>" 00:00:00.000271"</f>
        <v xml:space="preserve"> 00:00:00.000271</v>
      </c>
      <c r="M543" t="str">
        <f>"03-Oct-17 4:05:08.925433 PM"</f>
        <v>03-Oct-17 4:05:08.925433 PM</v>
      </c>
      <c r="N543" t="s">
        <v>5</v>
      </c>
    </row>
    <row r="544" spans="2:14" x14ac:dyDescent="0.25">
      <c r="B544">
        <v>6997</v>
      </c>
      <c r="C544">
        <v>1</v>
      </c>
      <c r="D544">
        <v>0</v>
      </c>
      <c r="E544">
        <v>37</v>
      </c>
      <c r="F544" t="s">
        <v>0</v>
      </c>
      <c r="G544" t="s">
        <v>1</v>
      </c>
      <c r="I544" t="s">
        <v>2</v>
      </c>
      <c r="J544">
        <v>36</v>
      </c>
      <c r="K544">
        <v>70</v>
      </c>
      <c r="L544" t="str">
        <f>" 00:00:01.255232"</f>
        <v xml:space="preserve"> 00:00:01.255232</v>
      </c>
      <c r="M544" t="str">
        <f>"03-Oct-17 4:05:10.180665 PM"</f>
        <v>03-Oct-17 4:05:10.180665 PM</v>
      </c>
      <c r="N544" t="s">
        <v>23</v>
      </c>
    </row>
    <row r="545" spans="2:14" x14ac:dyDescent="0.25">
      <c r="B545">
        <v>6998</v>
      </c>
      <c r="C545">
        <v>1</v>
      </c>
      <c r="D545">
        <v>12</v>
      </c>
      <c r="E545">
        <v>38</v>
      </c>
      <c r="F545" t="s">
        <v>0</v>
      </c>
      <c r="G545" t="s">
        <v>1</v>
      </c>
      <c r="I545" t="s">
        <v>2</v>
      </c>
      <c r="J545">
        <v>36</v>
      </c>
      <c r="K545">
        <v>70</v>
      </c>
      <c r="L545" t="str">
        <f>" 00:00:00.000697"</f>
        <v xml:space="preserve"> 00:00:00.000697</v>
      </c>
      <c r="M545" t="str">
        <f>"03-Oct-17 4:05:10.181362 PM"</f>
        <v>03-Oct-17 4:05:10.181362 PM</v>
      </c>
      <c r="N545" t="s">
        <v>5</v>
      </c>
    </row>
    <row r="546" spans="2:14" x14ac:dyDescent="0.25">
      <c r="B546">
        <v>6999</v>
      </c>
      <c r="C546">
        <v>1</v>
      </c>
      <c r="D546">
        <v>39</v>
      </c>
      <c r="E546">
        <v>39</v>
      </c>
      <c r="F546" t="s">
        <v>0</v>
      </c>
      <c r="G546" t="s">
        <v>1</v>
      </c>
      <c r="I546" t="s">
        <v>2</v>
      </c>
      <c r="J546">
        <v>36</v>
      </c>
      <c r="K546">
        <v>70</v>
      </c>
      <c r="L546" t="str">
        <f>" 00:00:00.000697"</f>
        <v xml:space="preserve"> 00:00:00.000697</v>
      </c>
      <c r="M546" t="str">
        <f>"03-Oct-17 4:05:10.182059 PM"</f>
        <v>03-Oct-17 4:05:10.182059 PM</v>
      </c>
      <c r="N546" t="s">
        <v>5</v>
      </c>
    </row>
    <row r="547" spans="2:14" x14ac:dyDescent="0.25">
      <c r="B547">
        <v>7000</v>
      </c>
      <c r="C547">
        <v>1</v>
      </c>
      <c r="D547">
        <v>39</v>
      </c>
      <c r="E547">
        <v>39</v>
      </c>
      <c r="F547" t="s">
        <v>0</v>
      </c>
      <c r="G547" t="s">
        <v>1</v>
      </c>
      <c r="I547" t="s">
        <v>2</v>
      </c>
      <c r="J547">
        <v>14</v>
      </c>
      <c r="K547">
        <v>48</v>
      </c>
      <c r="L547" t="str">
        <f>" 00:00:00.000503"</f>
        <v xml:space="preserve"> 00:00:00.000503</v>
      </c>
      <c r="M547" t="str">
        <f>"03-Oct-17 4:05:10.182562 PM"</f>
        <v>03-Oct-17 4:05:10.182562 PM</v>
      </c>
      <c r="N547" t="s">
        <v>8</v>
      </c>
    </row>
    <row r="548" spans="2:14" x14ac:dyDescent="0.25">
      <c r="B548">
        <v>7001</v>
      </c>
      <c r="C548">
        <v>1</v>
      </c>
      <c r="D548">
        <v>39</v>
      </c>
      <c r="E548">
        <v>39</v>
      </c>
      <c r="F548" t="s">
        <v>0</v>
      </c>
      <c r="G548" t="s">
        <v>1</v>
      </c>
      <c r="I548" t="s">
        <v>2</v>
      </c>
      <c r="J548">
        <v>8</v>
      </c>
      <c r="K548">
        <v>42</v>
      </c>
      <c r="L548" t="str">
        <f>" 00:00:00.000326"</f>
        <v xml:space="preserve"> 00:00:00.000326</v>
      </c>
      <c r="M548" t="str">
        <f>"03-Oct-17 4:05:10.182887 PM"</f>
        <v>03-Oct-17 4:05:10.182887 PM</v>
      </c>
      <c r="N548" t="s">
        <v>12</v>
      </c>
    </row>
    <row r="549" spans="2:14" x14ac:dyDescent="0.25">
      <c r="B549">
        <v>7002</v>
      </c>
      <c r="C549">
        <v>1</v>
      </c>
      <c r="D549">
        <v>0</v>
      </c>
      <c r="E549">
        <v>37</v>
      </c>
      <c r="F549" t="s">
        <v>0</v>
      </c>
      <c r="G549" t="s">
        <v>1</v>
      </c>
      <c r="I549" t="s">
        <v>2</v>
      </c>
      <c r="J549">
        <v>36</v>
      </c>
      <c r="K549">
        <v>70</v>
      </c>
      <c r="L549" t="str">
        <f>" 00:00:01.246198"</f>
        <v xml:space="preserve"> 00:00:01.246198</v>
      </c>
      <c r="M549" t="str">
        <f>"03-Oct-17 4:05:11.429085 PM"</f>
        <v>03-Oct-17 4:05:11.429085 PM</v>
      </c>
      <c r="N549" t="s">
        <v>26</v>
      </c>
    </row>
    <row r="550" spans="2:14" x14ac:dyDescent="0.25">
      <c r="B550">
        <v>7003</v>
      </c>
      <c r="C550">
        <v>1</v>
      </c>
      <c r="D550">
        <v>12</v>
      </c>
      <c r="E550">
        <v>38</v>
      </c>
      <c r="F550" t="s">
        <v>0</v>
      </c>
      <c r="G550" t="s">
        <v>1</v>
      </c>
      <c r="I550" t="s">
        <v>2</v>
      </c>
      <c r="J550">
        <v>36</v>
      </c>
      <c r="K550">
        <v>70</v>
      </c>
      <c r="L550" t="str">
        <f>" 00:00:00.000697"</f>
        <v xml:space="preserve"> 00:00:00.000697</v>
      </c>
      <c r="M550" t="str">
        <f>"03-Oct-17 4:05:11.429782 PM"</f>
        <v>03-Oct-17 4:05:11.429782 PM</v>
      </c>
      <c r="N550" t="s">
        <v>3</v>
      </c>
    </row>
    <row r="551" spans="2:14" x14ac:dyDescent="0.25">
      <c r="B551">
        <v>7004</v>
      </c>
      <c r="C551">
        <v>1</v>
      </c>
      <c r="D551">
        <v>39</v>
      </c>
      <c r="E551">
        <v>39</v>
      </c>
      <c r="F551" t="s">
        <v>0</v>
      </c>
      <c r="G551" t="s">
        <v>1</v>
      </c>
      <c r="I551" t="s">
        <v>2</v>
      </c>
      <c r="J551">
        <v>36</v>
      </c>
      <c r="K551">
        <v>70</v>
      </c>
      <c r="L551" t="str">
        <f>" 00:00:00.000697"</f>
        <v xml:space="preserve"> 00:00:00.000697</v>
      </c>
      <c r="M551" t="str">
        <f>"03-Oct-17 4:05:11.430479 PM"</f>
        <v>03-Oct-17 4:05:11.430479 PM</v>
      </c>
      <c r="N551" t="s">
        <v>5</v>
      </c>
    </row>
    <row r="552" spans="2:14" x14ac:dyDescent="0.25">
      <c r="B552">
        <v>7005</v>
      </c>
      <c r="C552">
        <v>1</v>
      </c>
      <c r="D552">
        <v>0</v>
      </c>
      <c r="E552">
        <v>37</v>
      </c>
      <c r="F552" t="s">
        <v>0</v>
      </c>
      <c r="G552" t="s">
        <v>1</v>
      </c>
      <c r="I552" t="s">
        <v>2</v>
      </c>
      <c r="J552">
        <v>36</v>
      </c>
      <c r="K552">
        <v>70</v>
      </c>
      <c r="L552" t="str">
        <f>" 00:00:01.263087"</f>
        <v xml:space="preserve"> 00:00:01.263087</v>
      </c>
      <c r="M552" t="str">
        <f>"03-Oct-17 4:05:12.693566 PM"</f>
        <v>03-Oct-17 4:05:12.693566 PM</v>
      </c>
      <c r="N552" t="s">
        <v>22</v>
      </c>
    </row>
    <row r="553" spans="2:14" x14ac:dyDescent="0.25">
      <c r="B553">
        <v>7006</v>
      </c>
      <c r="C553">
        <v>1</v>
      </c>
      <c r="D553">
        <v>39</v>
      </c>
      <c r="E553">
        <v>39</v>
      </c>
      <c r="F553" t="s">
        <v>0</v>
      </c>
      <c r="G553" t="s">
        <v>1</v>
      </c>
      <c r="I553" t="s">
        <v>2</v>
      </c>
      <c r="J553">
        <v>36</v>
      </c>
      <c r="K553">
        <v>70</v>
      </c>
      <c r="L553" t="str">
        <f>" 00:00:00.001394"</f>
        <v xml:space="preserve"> 00:00:00.001394</v>
      </c>
      <c r="M553" t="str">
        <f>"03-Oct-17 4:05:12.694960 PM"</f>
        <v>03-Oct-17 4:05:12.694960 PM</v>
      </c>
      <c r="N553" t="s">
        <v>10</v>
      </c>
    </row>
    <row r="554" spans="2:14" x14ac:dyDescent="0.25">
      <c r="B554">
        <v>7007</v>
      </c>
      <c r="C554">
        <v>1</v>
      </c>
      <c r="D554">
        <v>0</v>
      </c>
      <c r="E554">
        <v>37</v>
      </c>
      <c r="F554" t="s">
        <v>0</v>
      </c>
      <c r="G554" t="s">
        <v>1</v>
      </c>
      <c r="I554" t="s">
        <v>2</v>
      </c>
      <c r="J554">
        <v>36</v>
      </c>
      <c r="K554">
        <v>70</v>
      </c>
      <c r="L554" t="str">
        <f>" 00:00:01.219880"</f>
        <v xml:space="preserve"> 00:00:01.219880</v>
      </c>
      <c r="M554" t="str">
        <f>"03-Oct-17 4:05:13.914840 PM"</f>
        <v>03-Oct-17 4:05:13.914840 PM</v>
      </c>
      <c r="N554" t="s">
        <v>26</v>
      </c>
    </row>
    <row r="555" spans="2:14" x14ac:dyDescent="0.25">
      <c r="B555">
        <v>7008</v>
      </c>
      <c r="C555">
        <v>1</v>
      </c>
      <c r="D555">
        <v>12</v>
      </c>
      <c r="E555">
        <v>38</v>
      </c>
      <c r="F555" t="s">
        <v>0</v>
      </c>
      <c r="G555" t="s">
        <v>1</v>
      </c>
      <c r="I555" t="s">
        <v>2</v>
      </c>
      <c r="J555">
        <v>36</v>
      </c>
      <c r="K555">
        <v>70</v>
      </c>
      <c r="L555" t="str">
        <f>" 00:00:00.000697"</f>
        <v xml:space="preserve"> 00:00:00.000697</v>
      </c>
      <c r="M555" t="str">
        <f>"03-Oct-17 4:05:13.915537 PM"</f>
        <v>03-Oct-17 4:05:13.915537 PM</v>
      </c>
      <c r="N555" t="s">
        <v>3</v>
      </c>
    </row>
    <row r="556" spans="2:14" x14ac:dyDescent="0.25">
      <c r="B556">
        <v>7009</v>
      </c>
      <c r="C556">
        <v>1</v>
      </c>
      <c r="D556">
        <v>39</v>
      </c>
      <c r="E556">
        <v>39</v>
      </c>
      <c r="F556" t="s">
        <v>0</v>
      </c>
      <c r="G556" t="s">
        <v>1</v>
      </c>
      <c r="I556" t="s">
        <v>2</v>
      </c>
      <c r="J556">
        <v>36</v>
      </c>
      <c r="K556">
        <v>70</v>
      </c>
      <c r="L556" t="str">
        <f>" 00:00:00.000697"</f>
        <v xml:space="preserve"> 00:00:00.000697</v>
      </c>
      <c r="M556" t="str">
        <f>"03-Oct-17 4:05:13.916234 PM"</f>
        <v>03-Oct-17 4:05:13.916234 PM</v>
      </c>
      <c r="N556" t="s">
        <v>5</v>
      </c>
    </row>
    <row r="557" spans="2:14" x14ac:dyDescent="0.25">
      <c r="B557">
        <v>7010</v>
      </c>
      <c r="C557">
        <v>1</v>
      </c>
      <c r="D557">
        <v>0</v>
      </c>
      <c r="E557">
        <v>37</v>
      </c>
      <c r="F557" t="s">
        <v>0</v>
      </c>
      <c r="G557" t="s">
        <v>1</v>
      </c>
      <c r="I557" t="s">
        <v>2</v>
      </c>
      <c r="J557">
        <v>36</v>
      </c>
      <c r="K557">
        <v>70</v>
      </c>
      <c r="L557" t="str">
        <f>" 00:00:01.251191"</f>
        <v xml:space="preserve"> 00:00:01.251191</v>
      </c>
      <c r="M557" t="str">
        <f>"03-Oct-17 4:05:15.167425 PM"</f>
        <v>03-Oct-17 4:05:15.167425 PM</v>
      </c>
      <c r="N557" t="s">
        <v>24</v>
      </c>
    </row>
    <row r="558" spans="2:14" x14ac:dyDescent="0.25">
      <c r="B558">
        <v>7011</v>
      </c>
      <c r="C558">
        <v>1</v>
      </c>
      <c r="D558">
        <v>12</v>
      </c>
      <c r="E558">
        <v>38</v>
      </c>
      <c r="F558" t="s">
        <v>0</v>
      </c>
      <c r="G558" t="s">
        <v>1</v>
      </c>
      <c r="I558" t="s">
        <v>2</v>
      </c>
      <c r="J558">
        <v>36</v>
      </c>
      <c r="K558">
        <v>70</v>
      </c>
      <c r="L558" t="str">
        <f>" 00:00:00.000697"</f>
        <v xml:space="preserve"> 00:00:00.000697</v>
      </c>
      <c r="M558" t="str">
        <f>"03-Oct-17 4:05:15.168122 PM"</f>
        <v>03-Oct-17 4:05:15.168122 PM</v>
      </c>
      <c r="N558" t="s">
        <v>3</v>
      </c>
    </row>
    <row r="559" spans="2:14" x14ac:dyDescent="0.25">
      <c r="B559">
        <v>7012</v>
      </c>
      <c r="C559">
        <v>1</v>
      </c>
      <c r="D559">
        <v>39</v>
      </c>
      <c r="E559">
        <v>39</v>
      </c>
      <c r="F559" t="s">
        <v>0</v>
      </c>
      <c r="G559" t="s">
        <v>1</v>
      </c>
      <c r="I559" t="s">
        <v>2</v>
      </c>
      <c r="J559">
        <v>36</v>
      </c>
      <c r="K559">
        <v>70</v>
      </c>
      <c r="L559" t="str">
        <f>" 00:00:00.000697"</f>
        <v xml:space="preserve"> 00:00:00.000697</v>
      </c>
      <c r="M559" t="str">
        <f>"03-Oct-17 4:05:15.168819 PM"</f>
        <v>03-Oct-17 4:05:15.168819 PM</v>
      </c>
      <c r="N559" t="s">
        <v>5</v>
      </c>
    </row>
    <row r="560" spans="2:14" x14ac:dyDescent="0.25">
      <c r="B560">
        <v>7013</v>
      </c>
      <c r="C560">
        <v>1</v>
      </c>
      <c r="D560">
        <v>0</v>
      </c>
      <c r="E560">
        <v>37</v>
      </c>
      <c r="F560" t="s">
        <v>0</v>
      </c>
      <c r="G560" t="s">
        <v>1</v>
      </c>
      <c r="I560" t="s">
        <v>2</v>
      </c>
      <c r="J560">
        <v>36</v>
      </c>
      <c r="K560">
        <v>70</v>
      </c>
      <c r="L560" t="str">
        <f>" 00:00:01.260547"</f>
        <v xml:space="preserve"> 00:00:01.260547</v>
      </c>
      <c r="M560" t="str">
        <f>"03-Oct-17 4:05:16.429366 PM"</f>
        <v>03-Oct-17 4:05:16.429366 PM</v>
      </c>
      <c r="N560" t="s">
        <v>26</v>
      </c>
    </row>
    <row r="561" spans="2:14" x14ac:dyDescent="0.25">
      <c r="B561">
        <v>7014</v>
      </c>
      <c r="C561">
        <v>1</v>
      </c>
      <c r="D561">
        <v>0</v>
      </c>
      <c r="E561">
        <v>37</v>
      </c>
      <c r="F561" t="s">
        <v>0</v>
      </c>
      <c r="G561" t="s">
        <v>1</v>
      </c>
      <c r="I561" t="s">
        <v>2</v>
      </c>
      <c r="J561">
        <v>14</v>
      </c>
      <c r="K561">
        <v>48</v>
      </c>
      <c r="L561" t="str">
        <f>" 00:00:00.000502"</f>
        <v xml:space="preserve"> 00:00:00.000502</v>
      </c>
      <c r="M561" t="str">
        <f>"03-Oct-17 4:05:16.429868 PM"</f>
        <v>03-Oct-17 4:05:16.429868 PM</v>
      </c>
      <c r="N561" t="s">
        <v>16</v>
      </c>
    </row>
    <row r="562" spans="2:14" x14ac:dyDescent="0.25">
      <c r="B562">
        <v>7015</v>
      </c>
      <c r="C562">
        <v>1</v>
      </c>
      <c r="D562">
        <v>0</v>
      </c>
      <c r="E562">
        <v>37</v>
      </c>
      <c r="F562" t="s">
        <v>0</v>
      </c>
      <c r="G562" t="s">
        <v>1</v>
      </c>
      <c r="I562" t="s">
        <v>2</v>
      </c>
      <c r="J562">
        <v>8</v>
      </c>
      <c r="K562">
        <v>42</v>
      </c>
      <c r="L562" t="str">
        <f>" 00:00:00.000326"</f>
        <v xml:space="preserve"> 00:00:00.000326</v>
      </c>
      <c r="M562" t="str">
        <f>"03-Oct-17 4:05:16.430194 PM"</f>
        <v>03-Oct-17 4:05:16.430194 PM</v>
      </c>
      <c r="N562" t="s">
        <v>26</v>
      </c>
    </row>
    <row r="563" spans="2:14" x14ac:dyDescent="0.25">
      <c r="B563">
        <v>7016</v>
      </c>
      <c r="C563">
        <v>1</v>
      </c>
      <c r="D563">
        <v>12</v>
      </c>
      <c r="E563">
        <v>38</v>
      </c>
      <c r="F563" t="s">
        <v>0</v>
      </c>
      <c r="G563" t="s">
        <v>1</v>
      </c>
      <c r="I563" t="s">
        <v>2</v>
      </c>
      <c r="J563">
        <v>36</v>
      </c>
      <c r="K563">
        <v>70</v>
      </c>
      <c r="L563" t="str">
        <f>" 00:00:00.000271"</f>
        <v xml:space="preserve"> 00:00:00.000271</v>
      </c>
      <c r="M563" t="str">
        <f>"03-Oct-17 4:05:16.430465 PM"</f>
        <v>03-Oct-17 4:05:16.430465 PM</v>
      </c>
      <c r="N563" t="s">
        <v>3</v>
      </c>
    </row>
    <row r="564" spans="2:14" x14ac:dyDescent="0.25">
      <c r="B564">
        <v>7017</v>
      </c>
      <c r="C564">
        <v>1</v>
      </c>
      <c r="D564">
        <v>39</v>
      </c>
      <c r="E564">
        <v>39</v>
      </c>
      <c r="F564" t="s">
        <v>0</v>
      </c>
      <c r="G564" t="s">
        <v>1</v>
      </c>
      <c r="I564" t="s">
        <v>2</v>
      </c>
      <c r="J564">
        <v>36</v>
      </c>
      <c r="K564">
        <v>70</v>
      </c>
      <c r="L564" t="str">
        <f>" 00:00:00.000697"</f>
        <v xml:space="preserve"> 00:00:00.000697</v>
      </c>
      <c r="M564" t="str">
        <f>"03-Oct-17 4:05:16.431162 PM"</f>
        <v>03-Oct-17 4:05:16.431162 PM</v>
      </c>
      <c r="N564" t="s">
        <v>5</v>
      </c>
    </row>
    <row r="565" spans="2:14" x14ac:dyDescent="0.25">
      <c r="B565">
        <v>7018</v>
      </c>
      <c r="C565">
        <v>1</v>
      </c>
      <c r="D565">
        <v>12</v>
      </c>
      <c r="E565">
        <v>38</v>
      </c>
      <c r="F565" t="s">
        <v>0</v>
      </c>
      <c r="G565" t="s">
        <v>1</v>
      </c>
      <c r="I565" t="s">
        <v>2</v>
      </c>
      <c r="J565">
        <v>36</v>
      </c>
      <c r="K565">
        <v>70</v>
      </c>
      <c r="L565" t="str">
        <f>" 00:00:01.223156"</f>
        <v xml:space="preserve"> 00:00:01.223156</v>
      </c>
      <c r="M565" t="str">
        <f>"03-Oct-17 4:05:17.654318 PM"</f>
        <v>03-Oct-17 4:05:17.654318 PM</v>
      </c>
      <c r="N565" t="s">
        <v>3</v>
      </c>
    </row>
    <row r="566" spans="2:14" x14ac:dyDescent="0.25">
      <c r="B566">
        <v>7019</v>
      </c>
      <c r="C566">
        <v>1</v>
      </c>
      <c r="D566">
        <v>39</v>
      </c>
      <c r="E566">
        <v>39</v>
      </c>
      <c r="F566" t="s">
        <v>0</v>
      </c>
      <c r="G566" t="s">
        <v>1</v>
      </c>
      <c r="I566" t="s">
        <v>2</v>
      </c>
      <c r="J566">
        <v>36</v>
      </c>
      <c r="K566">
        <v>70</v>
      </c>
      <c r="L566" t="str">
        <f>" 00:00:00.000697"</f>
        <v xml:space="preserve"> 00:00:00.000697</v>
      </c>
      <c r="M566" t="str">
        <f>"03-Oct-17 4:05:17.655015 PM"</f>
        <v>03-Oct-17 4:05:17.655015 PM</v>
      </c>
      <c r="N566" t="s">
        <v>5</v>
      </c>
    </row>
    <row r="567" spans="2:14" x14ac:dyDescent="0.25">
      <c r="B567">
        <v>7020</v>
      </c>
      <c r="C567">
        <v>1</v>
      </c>
      <c r="D567">
        <v>0</v>
      </c>
      <c r="E567">
        <v>37</v>
      </c>
      <c r="F567" t="s">
        <v>0</v>
      </c>
      <c r="G567" t="s">
        <v>1</v>
      </c>
      <c r="I567" t="s">
        <v>2</v>
      </c>
      <c r="J567">
        <v>36</v>
      </c>
      <c r="K567">
        <v>70</v>
      </c>
      <c r="L567" t="str">
        <f>" 00:00:01.269744"</f>
        <v xml:space="preserve"> 00:00:01.269744</v>
      </c>
      <c r="M567" t="str">
        <f>"03-Oct-17 4:05:18.924759 PM"</f>
        <v>03-Oct-17 4:05:18.924759 PM</v>
      </c>
      <c r="N567" t="s">
        <v>24</v>
      </c>
    </row>
    <row r="568" spans="2:14" x14ac:dyDescent="0.25">
      <c r="B568">
        <v>7021</v>
      </c>
      <c r="C568">
        <v>1</v>
      </c>
      <c r="D568">
        <v>0</v>
      </c>
      <c r="E568">
        <v>37</v>
      </c>
      <c r="F568" t="s">
        <v>0</v>
      </c>
      <c r="G568" t="s">
        <v>1</v>
      </c>
      <c r="I568" t="s">
        <v>2</v>
      </c>
      <c r="J568">
        <v>14</v>
      </c>
      <c r="K568">
        <v>48</v>
      </c>
      <c r="L568" t="str">
        <f>" 00:00:00.000503"</f>
        <v xml:space="preserve"> 00:00:00.000503</v>
      </c>
      <c r="M568" t="str">
        <f>"03-Oct-17 4:05:18.925262 PM"</f>
        <v>03-Oct-17 4:05:18.925262 PM</v>
      </c>
      <c r="N568" t="s">
        <v>16</v>
      </c>
    </row>
    <row r="569" spans="2:14" x14ac:dyDescent="0.25">
      <c r="B569">
        <v>7022</v>
      </c>
      <c r="C569">
        <v>1</v>
      </c>
      <c r="D569">
        <v>0</v>
      </c>
      <c r="E569">
        <v>37</v>
      </c>
      <c r="F569" t="s">
        <v>0</v>
      </c>
      <c r="G569" t="s">
        <v>1</v>
      </c>
      <c r="I569" t="s">
        <v>2</v>
      </c>
      <c r="J569">
        <v>8</v>
      </c>
      <c r="K569">
        <v>42</v>
      </c>
      <c r="L569" t="str">
        <f>" 00:00:00.000326"</f>
        <v xml:space="preserve"> 00:00:00.000326</v>
      </c>
      <c r="M569" t="str">
        <f>"03-Oct-17 4:05:18.925588 PM"</f>
        <v>03-Oct-17 4:05:18.925588 PM</v>
      </c>
      <c r="N569" t="s">
        <v>24</v>
      </c>
    </row>
    <row r="570" spans="2:14" x14ac:dyDescent="0.25">
      <c r="B570">
        <v>7023</v>
      </c>
      <c r="C570">
        <v>1</v>
      </c>
      <c r="D570">
        <v>12</v>
      </c>
      <c r="E570">
        <v>38</v>
      </c>
      <c r="F570" t="s">
        <v>0</v>
      </c>
      <c r="G570" t="s">
        <v>1</v>
      </c>
      <c r="I570" t="s">
        <v>2</v>
      </c>
      <c r="J570">
        <v>36</v>
      </c>
      <c r="K570">
        <v>70</v>
      </c>
      <c r="L570" t="str">
        <f>" 00:00:00.000271"</f>
        <v xml:space="preserve"> 00:00:00.000271</v>
      </c>
      <c r="M570" t="str">
        <f>"03-Oct-17 4:05:18.925859 PM"</f>
        <v>03-Oct-17 4:05:18.925859 PM</v>
      </c>
      <c r="N570" t="s">
        <v>3</v>
      </c>
    </row>
    <row r="571" spans="2:14" x14ac:dyDescent="0.25">
      <c r="B571">
        <v>7024</v>
      </c>
      <c r="C571">
        <v>1</v>
      </c>
      <c r="D571">
        <v>39</v>
      </c>
      <c r="E571">
        <v>39</v>
      </c>
      <c r="F571" t="s">
        <v>0</v>
      </c>
      <c r="G571" t="s">
        <v>1</v>
      </c>
      <c r="I571" t="s">
        <v>2</v>
      </c>
      <c r="J571">
        <v>36</v>
      </c>
      <c r="K571">
        <v>70</v>
      </c>
      <c r="L571" t="str">
        <f>" 00:00:00.000697"</f>
        <v xml:space="preserve"> 00:00:00.000697</v>
      </c>
      <c r="M571" t="str">
        <f>"03-Oct-17 4:05:18.926556 PM"</f>
        <v>03-Oct-17 4:05:18.926556 PM</v>
      </c>
      <c r="N571" t="s">
        <v>5</v>
      </c>
    </row>
    <row r="572" spans="2:14" x14ac:dyDescent="0.25">
      <c r="B572">
        <v>7025</v>
      </c>
      <c r="C572">
        <v>1</v>
      </c>
      <c r="D572">
        <v>0</v>
      </c>
      <c r="E572">
        <v>37</v>
      </c>
      <c r="F572" t="s">
        <v>0</v>
      </c>
      <c r="G572" t="s">
        <v>1</v>
      </c>
      <c r="I572" t="s">
        <v>2</v>
      </c>
      <c r="J572">
        <v>36</v>
      </c>
      <c r="K572">
        <v>70</v>
      </c>
      <c r="L572" t="str">
        <f>" 00:00:01.211716"</f>
        <v xml:space="preserve"> 00:00:01.211716</v>
      </c>
      <c r="M572" t="str">
        <f>"03-Oct-17 4:05:20.138272 PM"</f>
        <v>03-Oct-17 4:05:20.138272 PM</v>
      </c>
      <c r="N572" t="s">
        <v>24</v>
      </c>
    </row>
    <row r="573" spans="2:14" x14ac:dyDescent="0.25">
      <c r="B573">
        <v>7026</v>
      </c>
      <c r="C573">
        <v>1</v>
      </c>
      <c r="D573">
        <v>12</v>
      </c>
      <c r="E573">
        <v>38</v>
      </c>
      <c r="F573" t="s">
        <v>0</v>
      </c>
      <c r="G573" t="s">
        <v>1</v>
      </c>
      <c r="I573" t="s">
        <v>2</v>
      </c>
      <c r="J573">
        <v>36</v>
      </c>
      <c r="K573">
        <v>70</v>
      </c>
      <c r="L573" t="str">
        <f>" 00:00:00.000697"</f>
        <v xml:space="preserve"> 00:00:00.000697</v>
      </c>
      <c r="M573" t="str">
        <f>"03-Oct-17 4:05:20.138969 PM"</f>
        <v>03-Oct-17 4:05:20.138969 PM</v>
      </c>
      <c r="N573" t="s">
        <v>3</v>
      </c>
    </row>
    <row r="574" spans="2:14" x14ac:dyDescent="0.25">
      <c r="B574">
        <v>7027</v>
      </c>
      <c r="C574">
        <v>1</v>
      </c>
      <c r="D574">
        <v>12</v>
      </c>
      <c r="E574">
        <v>38</v>
      </c>
      <c r="F574" t="s">
        <v>0</v>
      </c>
      <c r="G574" t="s">
        <v>1</v>
      </c>
      <c r="I574" t="s">
        <v>2</v>
      </c>
      <c r="J574">
        <v>14</v>
      </c>
      <c r="K574">
        <v>48</v>
      </c>
      <c r="L574" t="str">
        <f>" 00:00:00.000503"</f>
        <v xml:space="preserve"> 00:00:00.000503</v>
      </c>
      <c r="M574" t="str">
        <f>"03-Oct-17 4:05:20.139471 PM"</f>
        <v>03-Oct-17 4:05:20.139471 PM</v>
      </c>
      <c r="N574" t="s">
        <v>20</v>
      </c>
    </row>
    <row r="575" spans="2:14" x14ac:dyDescent="0.25">
      <c r="B575">
        <v>7028</v>
      </c>
      <c r="C575">
        <v>1</v>
      </c>
      <c r="D575">
        <v>12</v>
      </c>
      <c r="E575">
        <v>38</v>
      </c>
      <c r="F575" t="s">
        <v>0</v>
      </c>
      <c r="G575" t="s">
        <v>1</v>
      </c>
      <c r="I575" t="s">
        <v>2</v>
      </c>
      <c r="J575">
        <v>8</v>
      </c>
      <c r="K575">
        <v>42</v>
      </c>
      <c r="L575" t="str">
        <f>" 00:00:00.000326"</f>
        <v xml:space="preserve"> 00:00:00.000326</v>
      </c>
      <c r="M575" t="str">
        <f>"03-Oct-17 4:05:20.139797 PM"</f>
        <v>03-Oct-17 4:05:20.139797 PM</v>
      </c>
      <c r="N575" t="s">
        <v>3</v>
      </c>
    </row>
    <row r="576" spans="2:14" x14ac:dyDescent="0.25">
      <c r="B576">
        <v>7029</v>
      </c>
      <c r="C576">
        <v>1</v>
      </c>
      <c r="D576">
        <v>39</v>
      </c>
      <c r="E576">
        <v>39</v>
      </c>
      <c r="F576" t="s">
        <v>0</v>
      </c>
      <c r="G576" t="s">
        <v>1</v>
      </c>
      <c r="I576" t="s">
        <v>2</v>
      </c>
      <c r="J576">
        <v>36</v>
      </c>
      <c r="K576">
        <v>70</v>
      </c>
      <c r="L576" t="str">
        <f>" 00:00:00.000271"</f>
        <v xml:space="preserve"> 00:00:00.000271</v>
      </c>
      <c r="M576" t="str">
        <f>"03-Oct-17 4:05:20.140068 PM"</f>
        <v>03-Oct-17 4:05:20.140068 PM</v>
      </c>
      <c r="N576" t="s">
        <v>5</v>
      </c>
    </row>
    <row r="577" spans="2:14" x14ac:dyDescent="0.25">
      <c r="B577">
        <v>7030</v>
      </c>
      <c r="C577">
        <v>1</v>
      </c>
      <c r="D577">
        <v>12</v>
      </c>
      <c r="E577">
        <v>38</v>
      </c>
      <c r="F577" t="s">
        <v>0</v>
      </c>
      <c r="G577" t="s">
        <v>1</v>
      </c>
      <c r="I577" t="s">
        <v>2</v>
      </c>
      <c r="J577">
        <v>36</v>
      </c>
      <c r="K577">
        <v>70</v>
      </c>
      <c r="L577" t="str">
        <f>" 00:00:01.243929"</f>
        <v xml:space="preserve"> 00:00:01.243929</v>
      </c>
      <c r="M577" t="str">
        <f>"03-Oct-17 4:05:21.383997 PM"</f>
        <v>03-Oct-17 4:05:21.383997 PM</v>
      </c>
      <c r="N577" t="s">
        <v>3</v>
      </c>
    </row>
    <row r="578" spans="2:14" x14ac:dyDescent="0.25">
      <c r="B578">
        <v>7031</v>
      </c>
      <c r="C578">
        <v>1</v>
      </c>
      <c r="D578">
        <v>12</v>
      </c>
      <c r="E578">
        <v>38</v>
      </c>
      <c r="F578" t="s">
        <v>0</v>
      </c>
      <c r="G578" t="s">
        <v>1</v>
      </c>
      <c r="I578" t="s">
        <v>2</v>
      </c>
      <c r="J578">
        <v>14</v>
      </c>
      <c r="K578">
        <v>48</v>
      </c>
      <c r="L578" t="str">
        <f>" 00:00:00.000502"</f>
        <v xml:space="preserve"> 00:00:00.000502</v>
      </c>
      <c r="M578" t="str">
        <f>"03-Oct-17 4:05:21.384499 PM"</f>
        <v>03-Oct-17 4:05:21.384499 PM</v>
      </c>
      <c r="N578" t="s">
        <v>20</v>
      </c>
    </row>
    <row r="579" spans="2:14" x14ac:dyDescent="0.25">
      <c r="B579">
        <v>7032</v>
      </c>
      <c r="C579">
        <v>1</v>
      </c>
      <c r="D579">
        <v>12</v>
      </c>
      <c r="E579">
        <v>38</v>
      </c>
      <c r="F579" t="s">
        <v>0</v>
      </c>
      <c r="G579" t="s">
        <v>1</v>
      </c>
      <c r="I579" t="s">
        <v>2</v>
      </c>
      <c r="J579">
        <v>8</v>
      </c>
      <c r="K579">
        <v>42</v>
      </c>
      <c r="L579" t="str">
        <f>" 00:00:00.000326"</f>
        <v xml:space="preserve"> 00:00:00.000326</v>
      </c>
      <c r="M579" t="str">
        <f>"03-Oct-17 4:05:21.384825 PM"</f>
        <v>03-Oct-17 4:05:21.384825 PM</v>
      </c>
      <c r="N579" t="s">
        <v>3</v>
      </c>
    </row>
    <row r="580" spans="2:14" x14ac:dyDescent="0.25">
      <c r="B580">
        <v>7033</v>
      </c>
      <c r="C580">
        <v>1</v>
      </c>
      <c r="D580">
        <v>39</v>
      </c>
      <c r="E580">
        <v>39</v>
      </c>
      <c r="F580" t="s">
        <v>0</v>
      </c>
      <c r="G580" t="s">
        <v>1</v>
      </c>
      <c r="I580" t="s">
        <v>2</v>
      </c>
      <c r="J580">
        <v>36</v>
      </c>
      <c r="K580">
        <v>70</v>
      </c>
      <c r="L580" t="str">
        <f>" 00:00:00.000271"</f>
        <v xml:space="preserve"> 00:00:00.000271</v>
      </c>
      <c r="M580" t="str">
        <f>"03-Oct-17 4:05:21.385096 PM"</f>
        <v>03-Oct-17 4:05:21.385096 PM</v>
      </c>
      <c r="N580" t="s">
        <v>5</v>
      </c>
    </row>
    <row r="581" spans="2:14" x14ac:dyDescent="0.25">
      <c r="B581">
        <v>7034</v>
      </c>
      <c r="C581">
        <v>1</v>
      </c>
      <c r="D581">
        <v>0</v>
      </c>
      <c r="E581">
        <v>37</v>
      </c>
      <c r="F581" t="s">
        <v>0</v>
      </c>
      <c r="G581" t="s">
        <v>1</v>
      </c>
      <c r="I581" t="s">
        <v>2</v>
      </c>
      <c r="J581">
        <v>36</v>
      </c>
      <c r="K581">
        <v>70</v>
      </c>
      <c r="L581" t="str">
        <f>" 00:00:01.248198"</f>
        <v xml:space="preserve"> 00:00:01.248198</v>
      </c>
      <c r="M581" t="str">
        <f>"03-Oct-17 4:05:22.633294 PM"</f>
        <v>03-Oct-17 4:05:22.633294 PM</v>
      </c>
      <c r="N581" t="s">
        <v>26</v>
      </c>
    </row>
    <row r="582" spans="2:14" x14ac:dyDescent="0.25">
      <c r="B582">
        <v>7035</v>
      </c>
      <c r="C582">
        <v>1</v>
      </c>
      <c r="D582">
        <v>12</v>
      </c>
      <c r="E582">
        <v>38</v>
      </c>
      <c r="F582" t="s">
        <v>0</v>
      </c>
      <c r="G582" t="s">
        <v>1</v>
      </c>
      <c r="I582" t="s">
        <v>2</v>
      </c>
      <c r="J582">
        <v>36</v>
      </c>
      <c r="K582">
        <v>70</v>
      </c>
      <c r="L582" t="str">
        <f>" 00:00:00.000697"</f>
        <v xml:space="preserve"> 00:00:00.000697</v>
      </c>
      <c r="M582" t="str">
        <f>"03-Oct-17 4:05:22.633991 PM"</f>
        <v>03-Oct-17 4:05:22.633991 PM</v>
      </c>
      <c r="N582" t="s">
        <v>3</v>
      </c>
    </row>
    <row r="583" spans="2:14" x14ac:dyDescent="0.25">
      <c r="B583">
        <v>7036</v>
      </c>
      <c r="C583">
        <v>1</v>
      </c>
      <c r="D583">
        <v>12</v>
      </c>
      <c r="E583">
        <v>38</v>
      </c>
      <c r="F583" t="s">
        <v>0</v>
      </c>
      <c r="G583" t="s">
        <v>1</v>
      </c>
      <c r="I583" t="s">
        <v>2</v>
      </c>
      <c r="J583">
        <v>14</v>
      </c>
      <c r="K583">
        <v>48</v>
      </c>
      <c r="L583" t="str">
        <f>" 00:00:00.000502"</f>
        <v xml:space="preserve"> 00:00:00.000502</v>
      </c>
      <c r="M583" t="str">
        <f>"03-Oct-17 4:05:22.634493 PM"</f>
        <v>03-Oct-17 4:05:22.634493 PM</v>
      </c>
      <c r="N583" t="s">
        <v>20</v>
      </c>
    </row>
    <row r="584" spans="2:14" x14ac:dyDescent="0.25">
      <c r="B584">
        <v>7037</v>
      </c>
      <c r="C584">
        <v>1</v>
      </c>
      <c r="D584">
        <v>12</v>
      </c>
      <c r="E584">
        <v>38</v>
      </c>
      <c r="F584" t="s">
        <v>0</v>
      </c>
      <c r="G584" t="s">
        <v>1</v>
      </c>
      <c r="I584" t="s">
        <v>2</v>
      </c>
      <c r="J584">
        <v>8</v>
      </c>
      <c r="K584">
        <v>42</v>
      </c>
      <c r="L584" t="str">
        <f>" 00:00:00.000326"</f>
        <v xml:space="preserve"> 00:00:00.000326</v>
      </c>
      <c r="M584" t="str">
        <f>"03-Oct-17 4:05:22.634819 PM"</f>
        <v>03-Oct-17 4:05:22.634819 PM</v>
      </c>
      <c r="N584" t="s">
        <v>3</v>
      </c>
    </row>
    <row r="585" spans="2:14" x14ac:dyDescent="0.25">
      <c r="B585">
        <v>7038</v>
      </c>
      <c r="C585">
        <v>1</v>
      </c>
      <c r="D585">
        <v>39</v>
      </c>
      <c r="E585">
        <v>39</v>
      </c>
      <c r="F585" t="s">
        <v>0</v>
      </c>
      <c r="G585" t="s">
        <v>1</v>
      </c>
      <c r="I585" t="s">
        <v>2</v>
      </c>
      <c r="J585">
        <v>36</v>
      </c>
      <c r="K585">
        <v>70</v>
      </c>
      <c r="L585" t="str">
        <f>" 00:00:00.000271"</f>
        <v xml:space="preserve"> 00:00:00.000271</v>
      </c>
      <c r="M585" t="str">
        <f>"03-Oct-17 4:05:22.635090 PM"</f>
        <v>03-Oct-17 4:05:22.635090 PM</v>
      </c>
      <c r="N585" t="s">
        <v>5</v>
      </c>
    </row>
    <row r="586" spans="2:14" x14ac:dyDescent="0.25">
      <c r="B586">
        <v>7039</v>
      </c>
      <c r="C586">
        <v>1</v>
      </c>
      <c r="D586">
        <v>0</v>
      </c>
      <c r="E586">
        <v>37</v>
      </c>
      <c r="F586" t="s">
        <v>0</v>
      </c>
      <c r="G586" t="s">
        <v>1</v>
      </c>
      <c r="I586" t="s">
        <v>2</v>
      </c>
      <c r="J586">
        <v>36</v>
      </c>
      <c r="K586">
        <v>70</v>
      </c>
      <c r="L586" t="str">
        <f>" 00:00:01.245300"</f>
        <v xml:space="preserve"> 00:00:01.245300</v>
      </c>
      <c r="M586" t="str">
        <f>"03-Oct-17 4:05:23.880390 PM"</f>
        <v>03-Oct-17 4:05:23.880390 PM</v>
      </c>
      <c r="N586" t="s">
        <v>24</v>
      </c>
    </row>
    <row r="587" spans="2:14" x14ac:dyDescent="0.25">
      <c r="B587">
        <v>7040</v>
      </c>
      <c r="C587">
        <v>1</v>
      </c>
      <c r="D587">
        <v>12</v>
      </c>
      <c r="E587">
        <v>38</v>
      </c>
      <c r="F587" t="s">
        <v>0</v>
      </c>
      <c r="G587" t="s">
        <v>1</v>
      </c>
      <c r="I587" t="s">
        <v>2</v>
      </c>
      <c r="J587">
        <v>36</v>
      </c>
      <c r="K587">
        <v>70</v>
      </c>
      <c r="L587" t="str">
        <f>" 00:00:00.000697"</f>
        <v xml:space="preserve"> 00:00:00.000697</v>
      </c>
      <c r="M587" t="str">
        <f>"03-Oct-17 4:05:23.881087 PM"</f>
        <v>03-Oct-17 4:05:23.881087 PM</v>
      </c>
      <c r="N587" t="s">
        <v>3</v>
      </c>
    </row>
    <row r="588" spans="2:14" x14ac:dyDescent="0.25">
      <c r="B588">
        <v>7041</v>
      </c>
      <c r="C588">
        <v>1</v>
      </c>
      <c r="D588">
        <v>39</v>
      </c>
      <c r="E588">
        <v>39</v>
      </c>
      <c r="F588" t="s">
        <v>0</v>
      </c>
      <c r="G588" t="s">
        <v>1</v>
      </c>
      <c r="I588" t="s">
        <v>2</v>
      </c>
      <c r="J588">
        <v>36</v>
      </c>
      <c r="K588">
        <v>70</v>
      </c>
      <c r="L588" t="str">
        <f>" 00:00:00.000697"</f>
        <v xml:space="preserve"> 00:00:00.000697</v>
      </c>
      <c r="M588" t="str">
        <f>"03-Oct-17 4:05:23.881784 PM"</f>
        <v>03-Oct-17 4:05:23.881784 PM</v>
      </c>
      <c r="N588" t="s">
        <v>5</v>
      </c>
    </row>
    <row r="589" spans="2:14" x14ac:dyDescent="0.25">
      <c r="B589">
        <v>7042</v>
      </c>
      <c r="C589">
        <v>1</v>
      </c>
      <c r="D589">
        <v>0</v>
      </c>
      <c r="E589">
        <v>37</v>
      </c>
      <c r="F589" t="s">
        <v>0</v>
      </c>
      <c r="G589" t="s">
        <v>1</v>
      </c>
      <c r="I589" t="s">
        <v>2</v>
      </c>
      <c r="J589">
        <v>36</v>
      </c>
      <c r="K589">
        <v>70</v>
      </c>
      <c r="L589" t="str">
        <f>" 00:00:01.256830"</f>
        <v xml:space="preserve"> 00:00:01.256830</v>
      </c>
      <c r="M589" t="str">
        <f>"03-Oct-17 4:05:25.138614 PM"</f>
        <v>03-Oct-17 4:05:25.138614 PM</v>
      </c>
      <c r="N589" t="s">
        <v>24</v>
      </c>
    </row>
    <row r="590" spans="2:14" x14ac:dyDescent="0.25">
      <c r="B590">
        <v>7043</v>
      </c>
      <c r="C590">
        <v>1</v>
      </c>
      <c r="D590">
        <v>12</v>
      </c>
      <c r="E590">
        <v>38</v>
      </c>
      <c r="F590" t="s">
        <v>0</v>
      </c>
      <c r="G590" t="s">
        <v>1</v>
      </c>
      <c r="I590" t="s">
        <v>2</v>
      </c>
      <c r="J590">
        <v>36</v>
      </c>
      <c r="K590">
        <v>70</v>
      </c>
      <c r="L590" t="str">
        <f>" 00:00:00.000697"</f>
        <v xml:space="preserve"> 00:00:00.000697</v>
      </c>
      <c r="M590" t="str">
        <f>"03-Oct-17 4:05:25.139311 PM"</f>
        <v>03-Oct-17 4:05:25.139311 PM</v>
      </c>
      <c r="N590" t="s">
        <v>3</v>
      </c>
    </row>
    <row r="591" spans="2:14" x14ac:dyDescent="0.25">
      <c r="B591">
        <v>7044</v>
      </c>
      <c r="C591">
        <v>1</v>
      </c>
      <c r="D591">
        <v>12</v>
      </c>
      <c r="E591">
        <v>38</v>
      </c>
      <c r="F591" t="s">
        <v>0</v>
      </c>
      <c r="G591" t="s">
        <v>1</v>
      </c>
      <c r="I591" t="s">
        <v>2</v>
      </c>
      <c r="J591">
        <v>14</v>
      </c>
      <c r="K591">
        <v>48</v>
      </c>
      <c r="L591" t="str">
        <f>" 00:00:00.000503"</f>
        <v xml:space="preserve"> 00:00:00.000503</v>
      </c>
      <c r="M591" t="str">
        <f>"03-Oct-17 4:05:25.139813 PM"</f>
        <v>03-Oct-17 4:05:25.139813 PM</v>
      </c>
      <c r="N591" t="s">
        <v>20</v>
      </c>
    </row>
    <row r="592" spans="2:14" x14ac:dyDescent="0.25">
      <c r="B592">
        <v>7045</v>
      </c>
      <c r="C592">
        <v>1</v>
      </c>
      <c r="D592">
        <v>39</v>
      </c>
      <c r="E592">
        <v>39</v>
      </c>
      <c r="F592" t="s">
        <v>0</v>
      </c>
      <c r="G592" t="s">
        <v>1</v>
      </c>
      <c r="I592" t="s">
        <v>2</v>
      </c>
      <c r="J592">
        <v>36</v>
      </c>
      <c r="K592">
        <v>70</v>
      </c>
      <c r="L592" t="str">
        <f>" 00:00:00.000597"</f>
        <v xml:space="preserve"> 00:00:00.000597</v>
      </c>
      <c r="M592" t="str">
        <f>"03-Oct-17 4:05:25.140410 PM"</f>
        <v>03-Oct-17 4:05:25.140410 PM</v>
      </c>
      <c r="N592" t="s">
        <v>5</v>
      </c>
    </row>
    <row r="593" spans="2:14" x14ac:dyDescent="0.25">
      <c r="B593">
        <v>7046</v>
      </c>
      <c r="C593">
        <v>1</v>
      </c>
      <c r="D593">
        <v>0</v>
      </c>
      <c r="E593">
        <v>37</v>
      </c>
      <c r="F593" t="s">
        <v>0</v>
      </c>
      <c r="G593" t="s">
        <v>1</v>
      </c>
      <c r="I593" t="s">
        <v>2</v>
      </c>
      <c r="J593">
        <v>36</v>
      </c>
      <c r="K593">
        <v>70</v>
      </c>
      <c r="L593" t="str">
        <f>" 00:00:01.220799"</f>
        <v xml:space="preserve"> 00:00:01.220799</v>
      </c>
      <c r="M593" t="str">
        <f>"03-Oct-17 4:05:26.361209 PM"</f>
        <v>03-Oct-17 4:05:26.361209 PM</v>
      </c>
      <c r="N593" t="s">
        <v>24</v>
      </c>
    </row>
    <row r="594" spans="2:14" x14ac:dyDescent="0.25">
      <c r="B594">
        <v>7047</v>
      </c>
      <c r="C594">
        <v>1</v>
      </c>
      <c r="D594">
        <v>12</v>
      </c>
      <c r="E594">
        <v>38</v>
      </c>
      <c r="F594" t="s">
        <v>0</v>
      </c>
      <c r="G594" t="s">
        <v>1</v>
      </c>
      <c r="I594" t="s">
        <v>2</v>
      </c>
      <c r="J594">
        <v>36</v>
      </c>
      <c r="K594">
        <v>70</v>
      </c>
      <c r="L594" t="str">
        <f>" 00:00:00.000697"</f>
        <v xml:space="preserve"> 00:00:00.000697</v>
      </c>
      <c r="M594" t="str">
        <f>"03-Oct-17 4:05:26.361906 PM"</f>
        <v>03-Oct-17 4:05:26.361906 PM</v>
      </c>
      <c r="N594" t="s">
        <v>3</v>
      </c>
    </row>
    <row r="595" spans="2:14" x14ac:dyDescent="0.25">
      <c r="B595">
        <v>7048</v>
      </c>
      <c r="C595">
        <v>1</v>
      </c>
      <c r="D595">
        <v>39</v>
      </c>
      <c r="E595">
        <v>39</v>
      </c>
      <c r="F595" t="s">
        <v>0</v>
      </c>
      <c r="G595" t="s">
        <v>1</v>
      </c>
      <c r="I595" t="s">
        <v>2</v>
      </c>
      <c r="J595">
        <v>36</v>
      </c>
      <c r="K595">
        <v>70</v>
      </c>
      <c r="L595" t="str">
        <f>" 00:00:00.000697"</f>
        <v xml:space="preserve"> 00:00:00.000697</v>
      </c>
      <c r="M595" t="str">
        <f>"03-Oct-17 4:05:26.362603 PM"</f>
        <v>03-Oct-17 4:05:26.362603 PM</v>
      </c>
      <c r="N595" t="s">
        <v>5</v>
      </c>
    </row>
    <row r="596" spans="2:14" x14ac:dyDescent="0.25">
      <c r="B596">
        <v>7049</v>
      </c>
      <c r="C596">
        <v>1</v>
      </c>
      <c r="D596">
        <v>0</v>
      </c>
      <c r="E596">
        <v>37</v>
      </c>
      <c r="F596" t="s">
        <v>0</v>
      </c>
      <c r="G596" t="s">
        <v>1</v>
      </c>
      <c r="I596" t="s">
        <v>2</v>
      </c>
      <c r="J596">
        <v>36</v>
      </c>
      <c r="K596">
        <v>70</v>
      </c>
      <c r="L596" t="str">
        <f>" 00:00:01.244492"</f>
        <v xml:space="preserve"> 00:00:01.244492</v>
      </c>
      <c r="M596" t="str">
        <f>"03-Oct-17 4:05:27.607095 PM"</f>
        <v>03-Oct-17 4:05:27.607095 PM</v>
      </c>
      <c r="N596" t="s">
        <v>26</v>
      </c>
    </row>
    <row r="597" spans="2:14" x14ac:dyDescent="0.25">
      <c r="B597">
        <v>7050</v>
      </c>
      <c r="C597">
        <v>1</v>
      </c>
      <c r="D597">
        <v>12</v>
      </c>
      <c r="E597">
        <v>38</v>
      </c>
      <c r="F597" t="s">
        <v>0</v>
      </c>
      <c r="G597" t="s">
        <v>1</v>
      </c>
      <c r="I597" t="s">
        <v>2</v>
      </c>
      <c r="J597">
        <v>36</v>
      </c>
      <c r="K597">
        <v>70</v>
      </c>
      <c r="L597" t="str">
        <f>" 00:00:00.000697"</f>
        <v xml:space="preserve"> 00:00:00.000697</v>
      </c>
      <c r="M597" t="str">
        <f>"03-Oct-17 4:05:27.607792 PM"</f>
        <v>03-Oct-17 4:05:27.607792 PM</v>
      </c>
      <c r="N597" t="s">
        <v>3</v>
      </c>
    </row>
    <row r="598" spans="2:14" x14ac:dyDescent="0.25">
      <c r="B598">
        <v>7051</v>
      </c>
      <c r="C598">
        <v>1</v>
      </c>
      <c r="D598">
        <v>39</v>
      </c>
      <c r="E598">
        <v>39</v>
      </c>
      <c r="F598" t="s">
        <v>0</v>
      </c>
      <c r="G598" t="s">
        <v>1</v>
      </c>
      <c r="I598" t="s">
        <v>2</v>
      </c>
      <c r="J598">
        <v>36</v>
      </c>
      <c r="K598">
        <v>70</v>
      </c>
      <c r="L598" t="str">
        <f>" 00:00:00.000697"</f>
        <v xml:space="preserve"> 00:00:00.000697</v>
      </c>
      <c r="M598" t="str">
        <f>"03-Oct-17 4:05:27.608489 PM"</f>
        <v>03-Oct-17 4:05:27.608489 PM</v>
      </c>
      <c r="N598" t="s">
        <v>5</v>
      </c>
    </row>
    <row r="599" spans="2:14" x14ac:dyDescent="0.25">
      <c r="B599">
        <v>7052</v>
      </c>
      <c r="C599">
        <v>1</v>
      </c>
      <c r="D599">
        <v>39</v>
      </c>
      <c r="E599">
        <v>39</v>
      </c>
      <c r="F599" t="s">
        <v>0</v>
      </c>
      <c r="G599" t="s">
        <v>1</v>
      </c>
      <c r="I599" t="s">
        <v>2</v>
      </c>
      <c r="J599">
        <v>36</v>
      </c>
      <c r="K599">
        <v>70</v>
      </c>
      <c r="L599" t="str">
        <f>" 00:00:01.258100"</f>
        <v xml:space="preserve"> 00:00:01.258100</v>
      </c>
      <c r="M599" t="str">
        <f>"03-Oct-17 4:05:28.866589 PM"</f>
        <v>03-Oct-17 4:05:28.866589 PM</v>
      </c>
      <c r="N599" t="s">
        <v>5</v>
      </c>
    </row>
    <row r="600" spans="2:14" x14ac:dyDescent="0.25">
      <c r="B600">
        <v>7053</v>
      </c>
      <c r="C600">
        <v>1</v>
      </c>
      <c r="D600">
        <v>0</v>
      </c>
      <c r="E600">
        <v>37</v>
      </c>
      <c r="F600" t="s">
        <v>0</v>
      </c>
      <c r="G600" t="s">
        <v>1</v>
      </c>
      <c r="I600" t="s">
        <v>2</v>
      </c>
      <c r="J600">
        <v>36</v>
      </c>
      <c r="K600">
        <v>70</v>
      </c>
      <c r="L600" t="str">
        <f>" 00:00:01.227114"</f>
        <v xml:space="preserve"> 00:00:01.227114</v>
      </c>
      <c r="M600" t="str">
        <f>"03-Oct-17 4:05:30.093703 PM"</f>
        <v>03-Oct-17 4:05:30.093703 PM</v>
      </c>
      <c r="N600" t="s">
        <v>24</v>
      </c>
    </row>
    <row r="601" spans="2:14" x14ac:dyDescent="0.25">
      <c r="B601">
        <v>7054</v>
      </c>
      <c r="C601">
        <v>1</v>
      </c>
      <c r="D601">
        <v>12</v>
      </c>
      <c r="E601">
        <v>38</v>
      </c>
      <c r="F601" t="s">
        <v>0</v>
      </c>
      <c r="G601" t="s">
        <v>1</v>
      </c>
      <c r="I601" t="s">
        <v>2</v>
      </c>
      <c r="J601">
        <v>36</v>
      </c>
      <c r="K601">
        <v>70</v>
      </c>
      <c r="L601" t="str">
        <f>" 00:00:00.000697"</f>
        <v xml:space="preserve"> 00:00:00.000697</v>
      </c>
      <c r="M601" t="str">
        <f>"03-Oct-17 4:05:30.094400 PM"</f>
        <v>03-Oct-17 4:05:30.094400 PM</v>
      </c>
      <c r="N601" t="s">
        <v>3</v>
      </c>
    </row>
    <row r="602" spans="2:14" x14ac:dyDescent="0.25">
      <c r="B602">
        <v>7055</v>
      </c>
      <c r="C602">
        <v>1</v>
      </c>
      <c r="D602">
        <v>39</v>
      </c>
      <c r="E602">
        <v>39</v>
      </c>
      <c r="F602" t="s">
        <v>0</v>
      </c>
      <c r="G602" t="s">
        <v>1</v>
      </c>
      <c r="I602" t="s">
        <v>2</v>
      </c>
      <c r="J602">
        <v>36</v>
      </c>
      <c r="K602">
        <v>70</v>
      </c>
      <c r="L602" t="str">
        <f>" 00:00:00.000697"</f>
        <v xml:space="preserve"> 00:00:00.000697</v>
      </c>
      <c r="M602" t="str">
        <f>"03-Oct-17 4:05:30.095097 PM"</f>
        <v>03-Oct-17 4:05:30.095097 PM</v>
      </c>
      <c r="N602" t="s">
        <v>5</v>
      </c>
    </row>
    <row r="603" spans="2:14" x14ac:dyDescent="0.25">
      <c r="B603">
        <v>7056</v>
      </c>
      <c r="C603">
        <v>1</v>
      </c>
      <c r="D603">
        <v>0</v>
      </c>
      <c r="E603">
        <v>37</v>
      </c>
      <c r="F603" t="s">
        <v>0</v>
      </c>
      <c r="G603" t="s">
        <v>1</v>
      </c>
      <c r="I603" t="s">
        <v>2</v>
      </c>
      <c r="J603">
        <v>36</v>
      </c>
      <c r="K603">
        <v>70</v>
      </c>
      <c r="L603" t="str">
        <f>" 00:00:02.496399"</f>
        <v xml:space="preserve"> 00:00:02.496399</v>
      </c>
      <c r="M603" t="str">
        <f>"03-Oct-17 4:05:32.591496 PM"</f>
        <v>03-Oct-17 4:05:32.591496 PM</v>
      </c>
      <c r="N603" t="s">
        <v>26</v>
      </c>
    </row>
    <row r="604" spans="2:14" x14ac:dyDescent="0.25">
      <c r="B604">
        <v>7057</v>
      </c>
      <c r="C604">
        <v>1</v>
      </c>
      <c r="D604">
        <v>0</v>
      </c>
      <c r="E604">
        <v>37</v>
      </c>
      <c r="F604" t="s">
        <v>0</v>
      </c>
      <c r="G604" t="s">
        <v>1</v>
      </c>
      <c r="I604" t="s">
        <v>2</v>
      </c>
      <c r="J604">
        <v>14</v>
      </c>
      <c r="K604">
        <v>48</v>
      </c>
      <c r="L604" t="str">
        <f>" 00:00:00.000503"</f>
        <v xml:space="preserve"> 00:00:00.000503</v>
      </c>
      <c r="M604" t="str">
        <f>"03-Oct-17 4:05:32.591999 PM"</f>
        <v>03-Oct-17 4:05:32.591999 PM</v>
      </c>
      <c r="N604" t="s">
        <v>16</v>
      </c>
    </row>
    <row r="605" spans="2:14" x14ac:dyDescent="0.25">
      <c r="B605">
        <v>7058</v>
      </c>
      <c r="C605">
        <v>1</v>
      </c>
      <c r="D605">
        <v>39</v>
      </c>
      <c r="E605">
        <v>39</v>
      </c>
      <c r="F605" t="s">
        <v>0</v>
      </c>
      <c r="G605" t="s">
        <v>1</v>
      </c>
      <c r="I605" t="s">
        <v>2</v>
      </c>
      <c r="J605">
        <v>36</v>
      </c>
      <c r="K605">
        <v>70</v>
      </c>
      <c r="L605" t="str">
        <f>" 00:00:00.001294"</f>
        <v xml:space="preserve"> 00:00:00.001294</v>
      </c>
      <c r="M605" t="str">
        <f>"03-Oct-17 4:05:32.593293 PM"</f>
        <v>03-Oct-17 4:05:32.593293 PM</v>
      </c>
      <c r="N605" t="s">
        <v>5</v>
      </c>
    </row>
    <row r="606" spans="2:14" x14ac:dyDescent="0.25">
      <c r="B606">
        <v>7059</v>
      </c>
      <c r="C606">
        <v>1</v>
      </c>
      <c r="D606">
        <v>0</v>
      </c>
      <c r="E606">
        <v>37</v>
      </c>
      <c r="F606" t="s">
        <v>0</v>
      </c>
      <c r="G606" t="s">
        <v>1</v>
      </c>
      <c r="I606" t="s">
        <v>2</v>
      </c>
      <c r="J606">
        <v>36</v>
      </c>
      <c r="K606">
        <v>70</v>
      </c>
      <c r="L606" t="str">
        <f>" 00:00:01.236871"</f>
        <v xml:space="preserve"> 00:00:01.236871</v>
      </c>
      <c r="M606" t="str">
        <f>"03-Oct-17 4:05:33.830164 PM"</f>
        <v>03-Oct-17 4:05:33.830164 PM</v>
      </c>
      <c r="N606" t="s">
        <v>26</v>
      </c>
    </row>
    <row r="607" spans="2:14" x14ac:dyDescent="0.25">
      <c r="B607">
        <v>7060</v>
      </c>
      <c r="C607">
        <v>1</v>
      </c>
      <c r="D607">
        <v>0</v>
      </c>
      <c r="E607">
        <v>37</v>
      </c>
      <c r="F607" t="s">
        <v>0</v>
      </c>
      <c r="G607" t="s">
        <v>1</v>
      </c>
      <c r="I607" t="s">
        <v>2</v>
      </c>
      <c r="J607">
        <v>14</v>
      </c>
      <c r="K607">
        <v>48</v>
      </c>
      <c r="L607" t="str">
        <f>" 00:00:00.000503"</f>
        <v xml:space="preserve"> 00:00:00.000503</v>
      </c>
      <c r="M607" t="str">
        <f>"03-Oct-17 4:05:33.830666 PM"</f>
        <v>03-Oct-17 4:05:33.830666 PM</v>
      </c>
      <c r="N607" t="s">
        <v>16</v>
      </c>
    </row>
    <row r="608" spans="2:14" x14ac:dyDescent="0.25">
      <c r="B608">
        <v>7061</v>
      </c>
      <c r="C608">
        <v>1</v>
      </c>
      <c r="D608">
        <v>0</v>
      </c>
      <c r="E608">
        <v>37</v>
      </c>
      <c r="F608" t="s">
        <v>0</v>
      </c>
      <c r="G608" t="s">
        <v>1</v>
      </c>
      <c r="I608" t="s">
        <v>2</v>
      </c>
      <c r="J608">
        <v>8</v>
      </c>
      <c r="K608">
        <v>42</v>
      </c>
      <c r="L608" t="str">
        <f>" 00:00:00.000325"</f>
        <v xml:space="preserve"> 00:00:00.000325</v>
      </c>
      <c r="M608" t="str">
        <f>"03-Oct-17 4:05:33.830992 PM"</f>
        <v>03-Oct-17 4:05:33.830992 PM</v>
      </c>
      <c r="N608" t="s">
        <v>24</v>
      </c>
    </row>
    <row r="609" spans="2:14" x14ac:dyDescent="0.25">
      <c r="B609">
        <v>7062</v>
      </c>
      <c r="C609">
        <v>1</v>
      </c>
      <c r="D609">
        <v>12</v>
      </c>
      <c r="E609">
        <v>38</v>
      </c>
      <c r="F609" t="s">
        <v>0</v>
      </c>
      <c r="G609" t="s">
        <v>1</v>
      </c>
      <c r="I609" t="s">
        <v>2</v>
      </c>
      <c r="J609">
        <v>36</v>
      </c>
      <c r="K609">
        <v>70</v>
      </c>
      <c r="L609" t="str">
        <f>" 00:00:00.000271"</f>
        <v xml:space="preserve"> 00:00:00.000271</v>
      </c>
      <c r="M609" t="str">
        <f>"03-Oct-17 4:05:33.831263 PM"</f>
        <v>03-Oct-17 4:05:33.831263 PM</v>
      </c>
      <c r="N609" t="s">
        <v>3</v>
      </c>
    </row>
    <row r="610" spans="2:14" x14ac:dyDescent="0.25">
      <c r="B610">
        <v>7063</v>
      </c>
      <c r="C610">
        <v>1</v>
      </c>
      <c r="D610">
        <v>39</v>
      </c>
      <c r="E610">
        <v>39</v>
      </c>
      <c r="F610" t="s">
        <v>0</v>
      </c>
      <c r="G610" t="s">
        <v>1</v>
      </c>
      <c r="I610" t="s">
        <v>2</v>
      </c>
      <c r="J610">
        <v>36</v>
      </c>
      <c r="K610">
        <v>70</v>
      </c>
      <c r="L610" t="str">
        <f>" 00:00:00.000697"</f>
        <v xml:space="preserve"> 00:00:00.000697</v>
      </c>
      <c r="M610" t="str">
        <f>"03-Oct-17 4:05:33.831960 PM"</f>
        <v>03-Oct-17 4:05:33.831960 PM</v>
      </c>
      <c r="N610" t="s">
        <v>5</v>
      </c>
    </row>
    <row r="611" spans="2:14" x14ac:dyDescent="0.25">
      <c r="B611">
        <v>7064</v>
      </c>
      <c r="C611">
        <v>1</v>
      </c>
      <c r="D611">
        <v>0</v>
      </c>
      <c r="E611">
        <v>37</v>
      </c>
      <c r="F611" t="s">
        <v>0</v>
      </c>
      <c r="G611" t="s">
        <v>1</v>
      </c>
      <c r="I611" t="s">
        <v>2</v>
      </c>
      <c r="J611">
        <v>36</v>
      </c>
      <c r="K611">
        <v>70</v>
      </c>
      <c r="L611" t="str">
        <f>" 00:00:01.256669"</f>
        <v xml:space="preserve"> 00:00:01.256669</v>
      </c>
      <c r="M611" t="str">
        <f>"03-Oct-17 4:05:35.088629 PM"</f>
        <v>03-Oct-17 4:05:35.088629 PM</v>
      </c>
      <c r="N611" t="s">
        <v>26</v>
      </c>
    </row>
    <row r="612" spans="2:14" x14ac:dyDescent="0.25">
      <c r="B612">
        <v>7065</v>
      </c>
      <c r="C612">
        <v>1</v>
      </c>
      <c r="D612">
        <v>12</v>
      </c>
      <c r="E612">
        <v>38</v>
      </c>
      <c r="F612" t="s">
        <v>0</v>
      </c>
      <c r="G612" t="s">
        <v>1</v>
      </c>
      <c r="I612" t="s">
        <v>2</v>
      </c>
      <c r="J612">
        <v>36</v>
      </c>
      <c r="K612">
        <v>70</v>
      </c>
      <c r="L612" t="str">
        <f>" 00:00:00.000697"</f>
        <v xml:space="preserve"> 00:00:00.000697</v>
      </c>
      <c r="M612" t="str">
        <f>"03-Oct-17 4:05:35.089326 PM"</f>
        <v>03-Oct-17 4:05:35.089326 PM</v>
      </c>
      <c r="N612" t="s">
        <v>3</v>
      </c>
    </row>
    <row r="613" spans="2:14" x14ac:dyDescent="0.25">
      <c r="B613">
        <v>7066</v>
      </c>
      <c r="C613">
        <v>1</v>
      </c>
      <c r="D613">
        <v>12</v>
      </c>
      <c r="E613">
        <v>38</v>
      </c>
      <c r="F613" t="s">
        <v>0</v>
      </c>
      <c r="G613" t="s">
        <v>1</v>
      </c>
      <c r="I613" t="s">
        <v>2</v>
      </c>
      <c r="J613">
        <v>14</v>
      </c>
      <c r="K613">
        <v>48</v>
      </c>
      <c r="L613" t="str">
        <f>" 00:00:00.000503"</f>
        <v xml:space="preserve"> 00:00:00.000503</v>
      </c>
      <c r="M613" t="str">
        <f>"03-Oct-17 4:05:35.089828 PM"</f>
        <v>03-Oct-17 4:05:35.089828 PM</v>
      </c>
      <c r="N613" t="s">
        <v>20</v>
      </c>
    </row>
    <row r="614" spans="2:14" x14ac:dyDescent="0.25">
      <c r="B614">
        <v>7067</v>
      </c>
      <c r="C614">
        <v>1</v>
      </c>
      <c r="D614">
        <v>12</v>
      </c>
      <c r="E614">
        <v>38</v>
      </c>
      <c r="F614" t="s">
        <v>0</v>
      </c>
      <c r="G614" t="s">
        <v>1</v>
      </c>
      <c r="I614" t="s">
        <v>2</v>
      </c>
      <c r="J614">
        <v>8</v>
      </c>
      <c r="K614">
        <v>42</v>
      </c>
      <c r="L614" t="str">
        <f>" 00:00:00.000325"</f>
        <v xml:space="preserve"> 00:00:00.000325</v>
      </c>
      <c r="M614" t="str">
        <f>"03-Oct-17 4:05:35.090154 PM"</f>
        <v>03-Oct-17 4:05:35.090154 PM</v>
      </c>
      <c r="N614" t="s">
        <v>3</v>
      </c>
    </row>
    <row r="615" spans="2:14" x14ac:dyDescent="0.25">
      <c r="B615">
        <v>7068</v>
      </c>
      <c r="C615">
        <v>1</v>
      </c>
      <c r="D615">
        <v>39</v>
      </c>
      <c r="E615">
        <v>39</v>
      </c>
      <c r="F615" t="s">
        <v>0</v>
      </c>
      <c r="G615" t="s">
        <v>1</v>
      </c>
      <c r="I615" t="s">
        <v>2</v>
      </c>
      <c r="J615">
        <v>36</v>
      </c>
      <c r="K615">
        <v>70</v>
      </c>
      <c r="L615" t="str">
        <f>" 00:00:00.000271"</f>
        <v xml:space="preserve"> 00:00:00.000271</v>
      </c>
      <c r="M615" t="str">
        <f>"03-Oct-17 4:05:35.090425 PM"</f>
        <v>03-Oct-17 4:05:35.090425 PM</v>
      </c>
      <c r="N615" t="s">
        <v>5</v>
      </c>
    </row>
    <row r="616" spans="2:14" x14ac:dyDescent="0.25">
      <c r="B616">
        <v>7069</v>
      </c>
      <c r="C616">
        <v>1</v>
      </c>
      <c r="D616">
        <v>0</v>
      </c>
      <c r="E616">
        <v>37</v>
      </c>
      <c r="F616" t="s">
        <v>0</v>
      </c>
      <c r="G616" t="s">
        <v>1</v>
      </c>
      <c r="I616" t="s">
        <v>2</v>
      </c>
      <c r="J616">
        <v>36</v>
      </c>
      <c r="K616">
        <v>70</v>
      </c>
      <c r="L616" t="str">
        <f>" 00:00:01.231718"</f>
        <v xml:space="preserve"> 00:00:01.231718</v>
      </c>
      <c r="M616" t="str">
        <f>"03-Oct-17 4:05:36.322143 PM"</f>
        <v>03-Oct-17 4:05:36.322143 PM</v>
      </c>
      <c r="N616" t="s">
        <v>24</v>
      </c>
    </row>
    <row r="617" spans="2:14" x14ac:dyDescent="0.25">
      <c r="B617">
        <v>7070</v>
      </c>
      <c r="C617">
        <v>1</v>
      </c>
      <c r="D617">
        <v>12</v>
      </c>
      <c r="E617">
        <v>38</v>
      </c>
      <c r="F617" t="s">
        <v>0</v>
      </c>
      <c r="G617" t="s">
        <v>1</v>
      </c>
      <c r="I617" t="s">
        <v>2</v>
      </c>
      <c r="J617">
        <v>36</v>
      </c>
      <c r="K617">
        <v>70</v>
      </c>
      <c r="L617" t="str">
        <f>" 00:00:00.000697"</f>
        <v xml:space="preserve"> 00:00:00.000697</v>
      </c>
      <c r="M617" t="str">
        <f>"03-Oct-17 4:05:36.322840 PM"</f>
        <v>03-Oct-17 4:05:36.322840 PM</v>
      </c>
      <c r="N617" t="s">
        <v>3</v>
      </c>
    </row>
    <row r="618" spans="2:14" x14ac:dyDescent="0.25">
      <c r="B618">
        <v>7071</v>
      </c>
      <c r="C618">
        <v>1</v>
      </c>
      <c r="D618">
        <v>12</v>
      </c>
      <c r="E618">
        <v>38</v>
      </c>
      <c r="F618" t="s">
        <v>0</v>
      </c>
      <c r="G618" t="s">
        <v>1</v>
      </c>
      <c r="I618" t="s">
        <v>2</v>
      </c>
      <c r="J618">
        <v>14</v>
      </c>
      <c r="K618">
        <v>48</v>
      </c>
      <c r="L618" t="str">
        <f>" 00:00:00.000503"</f>
        <v xml:space="preserve"> 00:00:00.000503</v>
      </c>
      <c r="M618" t="str">
        <f>"03-Oct-17 4:05:36.323342 PM"</f>
        <v>03-Oct-17 4:05:36.323342 PM</v>
      </c>
      <c r="N618" t="s">
        <v>20</v>
      </c>
    </row>
    <row r="619" spans="2:14" x14ac:dyDescent="0.25">
      <c r="B619">
        <v>7072</v>
      </c>
      <c r="C619">
        <v>1</v>
      </c>
      <c r="D619">
        <v>12</v>
      </c>
      <c r="E619">
        <v>38</v>
      </c>
      <c r="F619" t="s">
        <v>0</v>
      </c>
      <c r="G619" t="s">
        <v>1</v>
      </c>
      <c r="I619" t="s">
        <v>2</v>
      </c>
      <c r="J619">
        <v>8</v>
      </c>
      <c r="K619">
        <v>42</v>
      </c>
      <c r="L619" t="str">
        <f>" 00:00:00.000326"</f>
        <v xml:space="preserve"> 00:00:00.000326</v>
      </c>
      <c r="M619" t="str">
        <f>"03-Oct-17 4:05:36.323668 PM"</f>
        <v>03-Oct-17 4:05:36.323668 PM</v>
      </c>
      <c r="N619" t="s">
        <v>3</v>
      </c>
    </row>
    <row r="620" spans="2:14" x14ac:dyDescent="0.25">
      <c r="B620">
        <v>7073</v>
      </c>
      <c r="C620">
        <v>1</v>
      </c>
      <c r="D620">
        <v>39</v>
      </c>
      <c r="E620">
        <v>39</v>
      </c>
      <c r="F620" t="s">
        <v>0</v>
      </c>
      <c r="G620" t="s">
        <v>1</v>
      </c>
      <c r="I620" t="s">
        <v>2</v>
      </c>
      <c r="J620">
        <v>36</v>
      </c>
      <c r="K620">
        <v>70</v>
      </c>
      <c r="L620" t="str">
        <f>" 00:00:00.000271"</f>
        <v xml:space="preserve"> 00:00:00.000271</v>
      </c>
      <c r="M620" t="str">
        <f>"03-Oct-17 4:05:36.323939 PM"</f>
        <v>03-Oct-17 4:05:36.323939 PM</v>
      </c>
      <c r="N620" t="s">
        <v>5</v>
      </c>
    </row>
    <row r="621" spans="2:14" x14ac:dyDescent="0.25">
      <c r="B621">
        <v>7074</v>
      </c>
      <c r="C621">
        <v>1</v>
      </c>
      <c r="D621">
        <v>0</v>
      </c>
      <c r="E621">
        <v>37</v>
      </c>
      <c r="F621" t="s">
        <v>0</v>
      </c>
      <c r="G621" t="s">
        <v>1</v>
      </c>
      <c r="I621" t="s">
        <v>2</v>
      </c>
      <c r="J621">
        <v>36</v>
      </c>
      <c r="K621">
        <v>70</v>
      </c>
      <c r="L621" t="str">
        <f>" 00:00:01.289549"</f>
        <v xml:space="preserve"> 00:00:01.289549</v>
      </c>
      <c r="M621" t="str">
        <f>"03-Oct-17 4:05:37.613488 PM"</f>
        <v>03-Oct-17 4:05:37.613488 PM</v>
      </c>
      <c r="N621" t="s">
        <v>24</v>
      </c>
    </row>
    <row r="622" spans="2:14" x14ac:dyDescent="0.25">
      <c r="B622">
        <v>7075</v>
      </c>
      <c r="C622">
        <v>1</v>
      </c>
      <c r="D622">
        <v>0</v>
      </c>
      <c r="E622">
        <v>37</v>
      </c>
      <c r="F622" t="s">
        <v>0</v>
      </c>
      <c r="G622" t="s">
        <v>1</v>
      </c>
      <c r="I622" t="s">
        <v>2</v>
      </c>
      <c r="J622">
        <v>14</v>
      </c>
      <c r="K622">
        <v>48</v>
      </c>
      <c r="L622" t="str">
        <f>" 00:00:00.000503"</f>
        <v xml:space="preserve"> 00:00:00.000503</v>
      </c>
      <c r="M622" t="str">
        <f>"03-Oct-17 4:05:37.613991 PM"</f>
        <v>03-Oct-17 4:05:37.613991 PM</v>
      </c>
      <c r="N622" t="s">
        <v>16</v>
      </c>
    </row>
    <row r="623" spans="2:14" x14ac:dyDescent="0.25">
      <c r="B623">
        <v>7076</v>
      </c>
      <c r="C623">
        <v>1</v>
      </c>
      <c r="D623">
        <v>0</v>
      </c>
      <c r="E623">
        <v>37</v>
      </c>
      <c r="F623" t="s">
        <v>0</v>
      </c>
      <c r="G623" t="s">
        <v>1</v>
      </c>
      <c r="I623" t="s">
        <v>2</v>
      </c>
      <c r="J623">
        <v>8</v>
      </c>
      <c r="K623">
        <v>42</v>
      </c>
      <c r="L623" t="str">
        <f>" 00:00:00.000326"</f>
        <v xml:space="preserve"> 00:00:00.000326</v>
      </c>
      <c r="M623" t="str">
        <f>"03-Oct-17 4:05:37.614317 PM"</f>
        <v>03-Oct-17 4:05:37.614317 PM</v>
      </c>
      <c r="N623" t="s">
        <v>24</v>
      </c>
    </row>
    <row r="624" spans="2:14" x14ac:dyDescent="0.25">
      <c r="B624">
        <v>7077</v>
      </c>
      <c r="C624">
        <v>1</v>
      </c>
      <c r="D624">
        <v>12</v>
      </c>
      <c r="E624">
        <v>38</v>
      </c>
      <c r="F624" t="s">
        <v>0</v>
      </c>
      <c r="G624" t="s">
        <v>1</v>
      </c>
      <c r="I624" t="s">
        <v>2</v>
      </c>
      <c r="J624">
        <v>36</v>
      </c>
      <c r="K624">
        <v>70</v>
      </c>
      <c r="L624" t="str">
        <f>" 00:00:00.000271"</f>
        <v xml:space="preserve"> 00:00:00.000271</v>
      </c>
      <c r="M624" t="str">
        <f>"03-Oct-17 4:05:37.614588 PM"</f>
        <v>03-Oct-17 4:05:37.614588 PM</v>
      </c>
      <c r="N624" t="s">
        <v>3</v>
      </c>
    </row>
    <row r="625" spans="2:14" x14ac:dyDescent="0.25">
      <c r="B625">
        <v>7078</v>
      </c>
      <c r="C625">
        <v>1</v>
      </c>
      <c r="D625">
        <v>39</v>
      </c>
      <c r="E625">
        <v>39</v>
      </c>
      <c r="F625" t="s">
        <v>0</v>
      </c>
      <c r="G625" t="s">
        <v>1</v>
      </c>
      <c r="I625" t="s">
        <v>2</v>
      </c>
      <c r="J625">
        <v>36</v>
      </c>
      <c r="K625">
        <v>70</v>
      </c>
      <c r="L625" t="str">
        <f>" 00:00:00.000697"</f>
        <v xml:space="preserve"> 00:00:00.000697</v>
      </c>
      <c r="M625" t="str">
        <f>"03-Oct-17 4:05:37.615285 PM"</f>
        <v>03-Oct-17 4:05:37.615285 PM</v>
      </c>
      <c r="N625" t="s">
        <v>5</v>
      </c>
    </row>
    <row r="626" spans="2:14" x14ac:dyDescent="0.25">
      <c r="B626">
        <v>7079</v>
      </c>
      <c r="C626">
        <v>1</v>
      </c>
      <c r="D626">
        <v>0</v>
      </c>
      <c r="E626">
        <v>37</v>
      </c>
      <c r="F626" t="s">
        <v>0</v>
      </c>
      <c r="G626" t="s">
        <v>1</v>
      </c>
      <c r="I626" t="s">
        <v>2</v>
      </c>
      <c r="J626">
        <v>36</v>
      </c>
      <c r="K626">
        <v>70</v>
      </c>
      <c r="L626" t="str">
        <f>" 00:00:02.446538"</f>
        <v xml:space="preserve"> 00:00:02.446538</v>
      </c>
      <c r="M626" t="str">
        <f>"03-Oct-17 4:05:40.061823 PM"</f>
        <v>03-Oct-17 4:05:40.061823 PM</v>
      </c>
      <c r="N626" t="s">
        <v>24</v>
      </c>
    </row>
    <row r="627" spans="2:14" x14ac:dyDescent="0.25">
      <c r="B627">
        <v>7080</v>
      </c>
      <c r="C627">
        <v>1</v>
      </c>
      <c r="D627">
        <v>39</v>
      </c>
      <c r="E627">
        <v>39</v>
      </c>
      <c r="F627" t="s">
        <v>0</v>
      </c>
      <c r="G627" t="s">
        <v>1</v>
      </c>
      <c r="I627" t="s">
        <v>2</v>
      </c>
      <c r="J627">
        <v>36</v>
      </c>
      <c r="K627">
        <v>70</v>
      </c>
      <c r="L627" t="str">
        <f>" 00:00:00.001394"</f>
        <v xml:space="preserve"> 00:00:00.001394</v>
      </c>
      <c r="M627" t="str">
        <f>"03-Oct-17 4:05:40.063217 PM"</f>
        <v>03-Oct-17 4:05:40.063217 PM</v>
      </c>
      <c r="N627" t="s">
        <v>12</v>
      </c>
    </row>
    <row r="628" spans="2:14" x14ac:dyDescent="0.25">
      <c r="B628">
        <v>7081</v>
      </c>
      <c r="C628">
        <v>1</v>
      </c>
      <c r="D628">
        <v>0</v>
      </c>
      <c r="E628">
        <v>37</v>
      </c>
      <c r="F628" t="s">
        <v>0</v>
      </c>
      <c r="G628" t="s">
        <v>1</v>
      </c>
      <c r="I628" t="s">
        <v>2</v>
      </c>
      <c r="J628">
        <v>36</v>
      </c>
      <c r="K628">
        <v>70</v>
      </c>
      <c r="L628" t="str">
        <f>" 00:00:01.257700"</f>
        <v xml:space="preserve"> 00:00:01.257700</v>
      </c>
      <c r="M628" t="str">
        <f>"03-Oct-17 4:05:41.320917 PM"</f>
        <v>03-Oct-17 4:05:41.320917 PM</v>
      </c>
      <c r="N628" t="s">
        <v>24</v>
      </c>
    </row>
    <row r="629" spans="2:14" x14ac:dyDescent="0.25">
      <c r="B629">
        <v>7082</v>
      </c>
      <c r="C629">
        <v>1</v>
      </c>
      <c r="D629">
        <v>12</v>
      </c>
      <c r="E629">
        <v>38</v>
      </c>
      <c r="F629" t="s">
        <v>0</v>
      </c>
      <c r="G629" t="s">
        <v>1</v>
      </c>
      <c r="I629" t="s">
        <v>2</v>
      </c>
      <c r="J629">
        <v>36</v>
      </c>
      <c r="K629">
        <v>70</v>
      </c>
      <c r="L629" t="str">
        <f>" 00:00:00.000697"</f>
        <v xml:space="preserve"> 00:00:00.000697</v>
      </c>
      <c r="M629" t="str">
        <f>"03-Oct-17 4:05:41.321614 PM"</f>
        <v>03-Oct-17 4:05:41.321614 PM</v>
      </c>
      <c r="N629" t="s">
        <v>3</v>
      </c>
    </row>
    <row r="630" spans="2:14" x14ac:dyDescent="0.25">
      <c r="B630">
        <v>7083</v>
      </c>
      <c r="C630">
        <v>1</v>
      </c>
      <c r="D630">
        <v>39</v>
      </c>
      <c r="E630">
        <v>39</v>
      </c>
      <c r="F630" t="s">
        <v>0</v>
      </c>
      <c r="G630" t="s">
        <v>1</v>
      </c>
      <c r="I630" t="s">
        <v>2</v>
      </c>
      <c r="J630">
        <v>36</v>
      </c>
      <c r="K630">
        <v>70</v>
      </c>
      <c r="L630" t="str">
        <f>" 00:00:00.000697"</f>
        <v xml:space="preserve"> 00:00:00.000697</v>
      </c>
      <c r="M630" t="str">
        <f>"03-Oct-17 4:05:41.322311 PM"</f>
        <v>03-Oct-17 4:05:41.322311 PM</v>
      </c>
      <c r="N630" t="s">
        <v>5</v>
      </c>
    </row>
    <row r="631" spans="2:14" x14ac:dyDescent="0.25">
      <c r="B631">
        <v>7084</v>
      </c>
      <c r="C631">
        <v>1</v>
      </c>
      <c r="D631">
        <v>39</v>
      </c>
      <c r="E631">
        <v>39</v>
      </c>
      <c r="F631" t="s">
        <v>0</v>
      </c>
      <c r="G631" t="s">
        <v>1</v>
      </c>
      <c r="I631" t="s">
        <v>2</v>
      </c>
      <c r="J631">
        <v>36</v>
      </c>
      <c r="K631">
        <v>70</v>
      </c>
      <c r="L631" t="str">
        <f>" 00:00:01.243038"</f>
        <v xml:space="preserve"> 00:00:01.243038</v>
      </c>
      <c r="M631" t="str">
        <f>"03-Oct-17 4:05:42.565349 PM"</f>
        <v>03-Oct-17 4:05:42.565349 PM</v>
      </c>
      <c r="N631" t="s">
        <v>12</v>
      </c>
    </row>
    <row r="632" spans="2:14" x14ac:dyDescent="0.25">
      <c r="B632">
        <v>7085</v>
      </c>
      <c r="C632">
        <v>1</v>
      </c>
      <c r="D632">
        <v>0</v>
      </c>
      <c r="E632">
        <v>37</v>
      </c>
      <c r="F632" t="s">
        <v>0</v>
      </c>
      <c r="G632" t="s">
        <v>1</v>
      </c>
      <c r="I632" t="s">
        <v>2</v>
      </c>
      <c r="J632">
        <v>36</v>
      </c>
      <c r="K632">
        <v>70</v>
      </c>
      <c r="L632" t="str">
        <f>" 00:00:01.237054"</f>
        <v xml:space="preserve"> 00:00:01.237054</v>
      </c>
      <c r="M632" t="str">
        <f>"03-Oct-17 4:05:43.802403 PM"</f>
        <v>03-Oct-17 4:05:43.802403 PM</v>
      </c>
      <c r="N632" t="s">
        <v>24</v>
      </c>
    </row>
    <row r="633" spans="2:14" x14ac:dyDescent="0.25">
      <c r="B633">
        <v>7086</v>
      </c>
      <c r="C633">
        <v>1</v>
      </c>
      <c r="D633">
        <v>12</v>
      </c>
      <c r="E633">
        <v>38</v>
      </c>
      <c r="F633" t="s">
        <v>0</v>
      </c>
      <c r="G633" t="s">
        <v>1</v>
      </c>
      <c r="I633" t="s">
        <v>2</v>
      </c>
      <c r="J633">
        <v>36</v>
      </c>
      <c r="K633">
        <v>70</v>
      </c>
      <c r="L633" t="str">
        <f>" 00:00:00.000697"</f>
        <v xml:space="preserve"> 00:00:00.000697</v>
      </c>
      <c r="M633" t="str">
        <f>"03-Oct-17 4:05:43.803100 PM"</f>
        <v>03-Oct-17 4:05:43.803100 PM</v>
      </c>
      <c r="N633" t="s">
        <v>3</v>
      </c>
    </row>
    <row r="634" spans="2:14" x14ac:dyDescent="0.25">
      <c r="B634">
        <v>7087</v>
      </c>
      <c r="C634">
        <v>1</v>
      </c>
      <c r="D634">
        <v>0</v>
      </c>
      <c r="E634">
        <v>37</v>
      </c>
      <c r="F634" t="s">
        <v>0</v>
      </c>
      <c r="G634" t="s">
        <v>1</v>
      </c>
      <c r="I634" t="s">
        <v>2</v>
      </c>
      <c r="J634">
        <v>36</v>
      </c>
      <c r="K634">
        <v>70</v>
      </c>
      <c r="L634" t="str">
        <f>" 00:00:01.298048"</f>
        <v xml:space="preserve"> 00:00:01.298048</v>
      </c>
      <c r="M634" t="str">
        <f>"03-Oct-17 4:05:45.101148 PM"</f>
        <v>03-Oct-17 4:05:45.101148 PM</v>
      </c>
      <c r="N634" t="s">
        <v>24</v>
      </c>
    </row>
    <row r="635" spans="2:14" x14ac:dyDescent="0.25">
      <c r="B635">
        <v>7088</v>
      </c>
      <c r="C635">
        <v>1</v>
      </c>
      <c r="D635">
        <v>12</v>
      </c>
      <c r="E635">
        <v>38</v>
      </c>
      <c r="F635" t="s">
        <v>0</v>
      </c>
      <c r="G635" t="s">
        <v>1</v>
      </c>
      <c r="I635" t="s">
        <v>2</v>
      </c>
      <c r="J635">
        <v>36</v>
      </c>
      <c r="K635">
        <v>70</v>
      </c>
      <c r="L635" t="str">
        <f>" 00:00:00.000697"</f>
        <v xml:space="preserve"> 00:00:00.000697</v>
      </c>
      <c r="M635" t="str">
        <f>"03-Oct-17 4:05:45.101845 PM"</f>
        <v>03-Oct-17 4:05:45.101845 PM</v>
      </c>
      <c r="N635" t="s">
        <v>3</v>
      </c>
    </row>
    <row r="636" spans="2:14" x14ac:dyDescent="0.25">
      <c r="B636">
        <v>7089</v>
      </c>
      <c r="C636">
        <v>1</v>
      </c>
      <c r="D636">
        <v>12</v>
      </c>
      <c r="E636">
        <v>38</v>
      </c>
      <c r="F636" t="s">
        <v>0</v>
      </c>
      <c r="G636" t="s">
        <v>1</v>
      </c>
      <c r="I636" t="s">
        <v>2</v>
      </c>
      <c r="J636">
        <v>14</v>
      </c>
      <c r="K636">
        <v>48</v>
      </c>
      <c r="L636" t="str">
        <f>" 00:00:00.000503"</f>
        <v xml:space="preserve"> 00:00:00.000503</v>
      </c>
      <c r="M636" t="str">
        <f>"03-Oct-17 4:05:45.102347 PM"</f>
        <v>03-Oct-17 4:05:45.102347 PM</v>
      </c>
      <c r="N636" t="s">
        <v>20</v>
      </c>
    </row>
    <row r="637" spans="2:14" x14ac:dyDescent="0.25">
      <c r="B637">
        <v>7090</v>
      </c>
      <c r="C637">
        <v>1</v>
      </c>
      <c r="D637">
        <v>39</v>
      </c>
      <c r="E637">
        <v>39</v>
      </c>
      <c r="F637" t="s">
        <v>0</v>
      </c>
      <c r="G637" t="s">
        <v>1</v>
      </c>
      <c r="I637" t="s">
        <v>2</v>
      </c>
      <c r="J637">
        <v>36</v>
      </c>
      <c r="K637">
        <v>70</v>
      </c>
      <c r="L637" t="str">
        <f>" 00:00:00.000597"</f>
        <v xml:space="preserve"> 00:00:00.000597</v>
      </c>
      <c r="M637" t="str">
        <f>"03-Oct-17 4:05:45.102944 PM"</f>
        <v>03-Oct-17 4:05:45.102944 PM</v>
      </c>
      <c r="N637" t="s">
        <v>3</v>
      </c>
    </row>
    <row r="638" spans="2:14" x14ac:dyDescent="0.25">
      <c r="B638">
        <v>7091</v>
      </c>
      <c r="C638">
        <v>1</v>
      </c>
      <c r="D638">
        <v>0</v>
      </c>
      <c r="E638">
        <v>37</v>
      </c>
      <c r="F638" t="s">
        <v>0</v>
      </c>
      <c r="G638" t="s">
        <v>1</v>
      </c>
      <c r="I638" t="s">
        <v>2</v>
      </c>
      <c r="J638">
        <v>36</v>
      </c>
      <c r="K638">
        <v>70</v>
      </c>
      <c r="L638" t="str">
        <f>" 00:00:01.206560"</f>
        <v xml:space="preserve"> 00:00:01.206560</v>
      </c>
      <c r="M638" t="str">
        <f>"03-Oct-17 4:05:46.309504 PM"</f>
        <v>03-Oct-17 4:05:46.309504 PM</v>
      </c>
      <c r="N638" t="s">
        <v>21</v>
      </c>
    </row>
    <row r="639" spans="2:14" x14ac:dyDescent="0.25">
      <c r="B639">
        <v>7092</v>
      </c>
      <c r="C639">
        <v>1</v>
      </c>
      <c r="D639">
        <v>12</v>
      </c>
      <c r="E639">
        <v>38</v>
      </c>
      <c r="F639" t="s">
        <v>0</v>
      </c>
      <c r="G639" t="s">
        <v>1</v>
      </c>
      <c r="I639" t="s">
        <v>2</v>
      </c>
      <c r="J639">
        <v>36</v>
      </c>
      <c r="K639">
        <v>70</v>
      </c>
      <c r="L639" t="str">
        <f>" 00:00:00.000697"</f>
        <v xml:space="preserve"> 00:00:00.000697</v>
      </c>
      <c r="M639" t="str">
        <f>"03-Oct-17 4:05:46.310201 PM"</f>
        <v>03-Oct-17 4:05:46.310201 PM</v>
      </c>
      <c r="N639" t="s">
        <v>5</v>
      </c>
    </row>
    <row r="640" spans="2:14" x14ac:dyDescent="0.25">
      <c r="B640">
        <v>7093</v>
      </c>
      <c r="C640">
        <v>1</v>
      </c>
      <c r="D640">
        <v>39</v>
      </c>
      <c r="E640">
        <v>39</v>
      </c>
      <c r="F640" t="s">
        <v>0</v>
      </c>
      <c r="G640" t="s">
        <v>1</v>
      </c>
      <c r="I640" t="s">
        <v>2</v>
      </c>
      <c r="J640">
        <v>36</v>
      </c>
      <c r="K640">
        <v>70</v>
      </c>
      <c r="L640" t="str">
        <f>" 00:00:00.000697"</f>
        <v xml:space="preserve"> 00:00:00.000697</v>
      </c>
      <c r="M640" t="str">
        <f>"03-Oct-17 4:05:46.310898 PM"</f>
        <v>03-Oct-17 4:05:46.310898 PM</v>
      </c>
      <c r="N640" t="s">
        <v>12</v>
      </c>
    </row>
    <row r="641" spans="2:14" x14ac:dyDescent="0.25">
      <c r="B641">
        <v>7094</v>
      </c>
      <c r="C641">
        <v>1</v>
      </c>
      <c r="D641">
        <v>0</v>
      </c>
      <c r="E641">
        <v>37</v>
      </c>
      <c r="F641" t="s">
        <v>0</v>
      </c>
      <c r="G641" t="s">
        <v>1</v>
      </c>
      <c r="I641" t="s">
        <v>2</v>
      </c>
      <c r="J641">
        <v>36</v>
      </c>
      <c r="K641">
        <v>70</v>
      </c>
      <c r="L641" t="str">
        <f>" 00:00:01.238056"</f>
        <v xml:space="preserve"> 00:00:01.238056</v>
      </c>
      <c r="M641" t="str">
        <f>"03-Oct-17 4:05:47.548954 PM"</f>
        <v>03-Oct-17 4:05:47.548954 PM</v>
      </c>
      <c r="N641" t="s">
        <v>26</v>
      </c>
    </row>
    <row r="642" spans="2:14" x14ac:dyDescent="0.25">
      <c r="B642">
        <v>7095</v>
      </c>
      <c r="C642">
        <v>1</v>
      </c>
      <c r="D642">
        <v>12</v>
      </c>
      <c r="E642">
        <v>38</v>
      </c>
      <c r="F642" t="s">
        <v>0</v>
      </c>
      <c r="G642" t="s">
        <v>1</v>
      </c>
      <c r="I642" t="s">
        <v>2</v>
      </c>
      <c r="J642">
        <v>36</v>
      </c>
      <c r="K642">
        <v>70</v>
      </c>
      <c r="L642" t="str">
        <f>" 00:00:00.000697"</f>
        <v xml:space="preserve"> 00:00:00.000697</v>
      </c>
      <c r="M642" t="str">
        <f>"03-Oct-17 4:05:47.549651 PM"</f>
        <v>03-Oct-17 4:05:47.549651 PM</v>
      </c>
      <c r="N642" t="s">
        <v>5</v>
      </c>
    </row>
    <row r="643" spans="2:14" x14ac:dyDescent="0.25">
      <c r="B643">
        <v>7096</v>
      </c>
      <c r="C643">
        <v>1</v>
      </c>
      <c r="D643">
        <v>39</v>
      </c>
      <c r="E643">
        <v>39</v>
      </c>
      <c r="F643" t="s">
        <v>0</v>
      </c>
      <c r="G643" t="s">
        <v>1</v>
      </c>
      <c r="I643" t="s">
        <v>2</v>
      </c>
      <c r="J643">
        <v>36</v>
      </c>
      <c r="K643">
        <v>70</v>
      </c>
      <c r="L643" t="str">
        <f>" 00:00:00.000697"</f>
        <v xml:space="preserve"> 00:00:00.000697</v>
      </c>
      <c r="M643" t="str">
        <f>"03-Oct-17 4:05:47.550348 PM"</f>
        <v>03-Oct-17 4:05:47.550348 PM</v>
      </c>
      <c r="N643" t="s">
        <v>5</v>
      </c>
    </row>
    <row r="644" spans="2:14" x14ac:dyDescent="0.25">
      <c r="B644">
        <v>7097</v>
      </c>
      <c r="C644">
        <v>1</v>
      </c>
      <c r="D644">
        <v>0</v>
      </c>
      <c r="E644">
        <v>37</v>
      </c>
      <c r="F644" t="s">
        <v>0</v>
      </c>
      <c r="G644" t="s">
        <v>1</v>
      </c>
      <c r="I644" t="s">
        <v>2</v>
      </c>
      <c r="J644">
        <v>36</v>
      </c>
      <c r="K644">
        <v>70</v>
      </c>
      <c r="L644" t="str">
        <f>" 00:00:01.264658"</f>
        <v xml:space="preserve"> 00:00:01.264658</v>
      </c>
      <c r="M644" t="str">
        <f>"03-Oct-17 4:05:48.815006 PM"</f>
        <v>03-Oct-17 4:05:48.815006 PM</v>
      </c>
      <c r="N644" t="s">
        <v>26</v>
      </c>
    </row>
    <row r="645" spans="2:14" x14ac:dyDescent="0.25">
      <c r="B645">
        <v>7098</v>
      </c>
      <c r="C645">
        <v>1</v>
      </c>
      <c r="D645">
        <v>12</v>
      </c>
      <c r="E645">
        <v>38</v>
      </c>
      <c r="F645" t="s">
        <v>0</v>
      </c>
      <c r="G645" t="s">
        <v>1</v>
      </c>
      <c r="I645" t="s">
        <v>2</v>
      </c>
      <c r="J645">
        <v>36</v>
      </c>
      <c r="K645">
        <v>70</v>
      </c>
      <c r="L645" t="str">
        <f>" 00:00:00.000697"</f>
        <v xml:space="preserve"> 00:00:00.000697</v>
      </c>
      <c r="M645" t="str">
        <f>"03-Oct-17 4:05:48.815703 PM"</f>
        <v>03-Oct-17 4:05:48.815703 PM</v>
      </c>
      <c r="N645" t="s">
        <v>3</v>
      </c>
    </row>
    <row r="646" spans="2:14" x14ac:dyDescent="0.25">
      <c r="B646">
        <v>7099</v>
      </c>
      <c r="C646">
        <v>1</v>
      </c>
      <c r="D646">
        <v>12</v>
      </c>
      <c r="E646">
        <v>38</v>
      </c>
      <c r="F646" t="s">
        <v>0</v>
      </c>
      <c r="G646" t="s">
        <v>1</v>
      </c>
      <c r="I646" t="s">
        <v>2</v>
      </c>
      <c r="J646">
        <v>14</v>
      </c>
      <c r="K646">
        <v>48</v>
      </c>
      <c r="L646" t="str">
        <f>" 00:00:00.000503"</f>
        <v xml:space="preserve"> 00:00:00.000503</v>
      </c>
      <c r="M646" t="str">
        <f>"03-Oct-17 4:05:48.816205 PM"</f>
        <v>03-Oct-17 4:05:48.816205 PM</v>
      </c>
      <c r="N646" t="s">
        <v>20</v>
      </c>
    </row>
    <row r="647" spans="2:14" x14ac:dyDescent="0.25">
      <c r="B647">
        <v>7100</v>
      </c>
      <c r="C647">
        <v>1</v>
      </c>
      <c r="D647">
        <v>12</v>
      </c>
      <c r="E647">
        <v>38</v>
      </c>
      <c r="F647" t="s">
        <v>0</v>
      </c>
      <c r="G647" t="s">
        <v>1</v>
      </c>
      <c r="I647" t="s">
        <v>2</v>
      </c>
      <c r="J647">
        <v>8</v>
      </c>
      <c r="K647">
        <v>42</v>
      </c>
      <c r="L647" t="str">
        <f>" 00:00:00.000326"</f>
        <v xml:space="preserve"> 00:00:00.000326</v>
      </c>
      <c r="M647" t="str">
        <f>"03-Oct-17 4:05:48.816531 PM"</f>
        <v>03-Oct-17 4:05:48.816531 PM</v>
      </c>
      <c r="N647" t="s">
        <v>3</v>
      </c>
    </row>
    <row r="648" spans="2:14" x14ac:dyDescent="0.25">
      <c r="B648">
        <v>7101</v>
      </c>
      <c r="C648">
        <v>1</v>
      </c>
      <c r="D648">
        <v>39</v>
      </c>
      <c r="E648">
        <v>39</v>
      </c>
      <c r="F648" t="s">
        <v>0</v>
      </c>
      <c r="G648" t="s">
        <v>1</v>
      </c>
      <c r="I648" t="s">
        <v>2</v>
      </c>
      <c r="J648">
        <v>36</v>
      </c>
      <c r="K648">
        <v>70</v>
      </c>
      <c r="L648" t="str">
        <f>" 00:00:00.000271"</f>
        <v xml:space="preserve"> 00:00:00.000271</v>
      </c>
      <c r="M648" t="str">
        <f>"03-Oct-17 4:05:48.816802 PM"</f>
        <v>03-Oct-17 4:05:48.816802 PM</v>
      </c>
      <c r="N648" t="s">
        <v>5</v>
      </c>
    </row>
    <row r="649" spans="2:14" x14ac:dyDescent="0.25">
      <c r="B649">
        <v>7102</v>
      </c>
      <c r="C649">
        <v>1</v>
      </c>
      <c r="D649">
        <v>0</v>
      </c>
      <c r="E649">
        <v>37</v>
      </c>
      <c r="F649" t="s">
        <v>0</v>
      </c>
      <c r="G649" t="s">
        <v>1</v>
      </c>
      <c r="I649" t="s">
        <v>2</v>
      </c>
      <c r="J649">
        <v>36</v>
      </c>
      <c r="K649">
        <v>70</v>
      </c>
      <c r="L649" t="str">
        <f>" 00:00:01.217281"</f>
        <v xml:space="preserve"> 00:00:01.217281</v>
      </c>
      <c r="M649" t="str">
        <f>"03-Oct-17 4:05:50.034083 PM"</f>
        <v>03-Oct-17 4:05:50.034083 PM</v>
      </c>
      <c r="N649" t="s">
        <v>26</v>
      </c>
    </row>
    <row r="650" spans="2:14" x14ac:dyDescent="0.25">
      <c r="B650">
        <v>7103</v>
      </c>
      <c r="C650">
        <v>1</v>
      </c>
      <c r="D650">
        <v>12</v>
      </c>
      <c r="E650">
        <v>38</v>
      </c>
      <c r="F650" t="s">
        <v>0</v>
      </c>
      <c r="G650" t="s">
        <v>1</v>
      </c>
      <c r="I650" t="s">
        <v>2</v>
      </c>
      <c r="J650">
        <v>36</v>
      </c>
      <c r="K650">
        <v>70</v>
      </c>
      <c r="L650" t="str">
        <f>" 00:00:00.000697"</f>
        <v xml:space="preserve"> 00:00:00.000697</v>
      </c>
      <c r="M650" t="str">
        <f>"03-Oct-17 4:05:50.034780 PM"</f>
        <v>03-Oct-17 4:05:50.034780 PM</v>
      </c>
      <c r="N650" t="s">
        <v>3</v>
      </c>
    </row>
    <row r="651" spans="2:14" x14ac:dyDescent="0.25">
      <c r="B651">
        <v>7104</v>
      </c>
      <c r="C651">
        <v>1</v>
      </c>
      <c r="D651">
        <v>39</v>
      </c>
      <c r="E651">
        <v>39</v>
      </c>
      <c r="F651" t="s">
        <v>0</v>
      </c>
      <c r="G651" t="s">
        <v>1</v>
      </c>
      <c r="I651" t="s">
        <v>2</v>
      </c>
      <c r="J651">
        <v>36</v>
      </c>
      <c r="K651">
        <v>70</v>
      </c>
      <c r="L651" t="str">
        <f>" 00:00:00.000697"</f>
        <v xml:space="preserve"> 00:00:00.000697</v>
      </c>
      <c r="M651" t="str">
        <f>"03-Oct-17 4:05:50.035477 PM"</f>
        <v>03-Oct-17 4:05:50.035477 PM</v>
      </c>
      <c r="N651" t="s">
        <v>5</v>
      </c>
    </row>
    <row r="652" spans="2:14" x14ac:dyDescent="0.25">
      <c r="B652">
        <v>7105</v>
      </c>
      <c r="C652">
        <v>1</v>
      </c>
      <c r="D652">
        <v>39</v>
      </c>
      <c r="E652">
        <v>39</v>
      </c>
      <c r="F652" t="s">
        <v>0</v>
      </c>
      <c r="G652" t="s">
        <v>1</v>
      </c>
      <c r="I652" t="s">
        <v>2</v>
      </c>
      <c r="J652">
        <v>14</v>
      </c>
      <c r="K652">
        <v>48</v>
      </c>
      <c r="L652" t="str">
        <f>" 00:00:00.000502"</f>
        <v xml:space="preserve"> 00:00:00.000502</v>
      </c>
      <c r="M652" t="str">
        <f>"03-Oct-17 4:05:50.035979 PM"</f>
        <v>03-Oct-17 4:05:50.035979 PM</v>
      </c>
      <c r="N652" t="s">
        <v>11</v>
      </c>
    </row>
    <row r="653" spans="2:14" x14ac:dyDescent="0.25">
      <c r="B653">
        <v>7106</v>
      </c>
      <c r="C653">
        <v>1</v>
      </c>
      <c r="D653">
        <v>39</v>
      </c>
      <c r="E653">
        <v>39</v>
      </c>
      <c r="F653" t="s">
        <v>0</v>
      </c>
      <c r="G653" t="s">
        <v>1</v>
      </c>
      <c r="I653" t="s">
        <v>2</v>
      </c>
      <c r="J653">
        <v>8</v>
      </c>
      <c r="K653">
        <v>42</v>
      </c>
      <c r="L653" t="str">
        <f>" 00:00:00.000326"</f>
        <v xml:space="preserve"> 00:00:00.000326</v>
      </c>
      <c r="M653" t="str">
        <f>"03-Oct-17 4:05:50.036305 PM"</f>
        <v>03-Oct-17 4:05:50.036305 PM</v>
      </c>
      <c r="N653" t="s">
        <v>3</v>
      </c>
    </row>
    <row r="654" spans="2:14" x14ac:dyDescent="0.25">
      <c r="B654">
        <v>7107</v>
      </c>
      <c r="C654">
        <v>1</v>
      </c>
      <c r="D654">
        <v>0</v>
      </c>
      <c r="E654">
        <v>37</v>
      </c>
      <c r="F654" t="s">
        <v>0</v>
      </c>
      <c r="G654" t="s">
        <v>1</v>
      </c>
      <c r="I654" t="s">
        <v>2</v>
      </c>
      <c r="J654">
        <v>36</v>
      </c>
      <c r="K654">
        <v>70</v>
      </c>
      <c r="L654" t="str">
        <f>" 00:00:02.511705"</f>
        <v xml:space="preserve"> 00:00:02.511705</v>
      </c>
      <c r="M654" t="str">
        <f>"03-Oct-17 4:05:52.548010 PM"</f>
        <v>03-Oct-17 4:05:52.548010 PM</v>
      </c>
      <c r="N654" t="s">
        <v>24</v>
      </c>
    </row>
    <row r="655" spans="2:14" x14ac:dyDescent="0.25">
      <c r="B655">
        <v>7108</v>
      </c>
      <c r="C655">
        <v>1</v>
      </c>
      <c r="D655">
        <v>12</v>
      </c>
      <c r="E655">
        <v>38</v>
      </c>
      <c r="F655" t="s">
        <v>0</v>
      </c>
      <c r="G655" t="s">
        <v>1</v>
      </c>
      <c r="I655" t="s">
        <v>2</v>
      </c>
      <c r="J655">
        <v>36</v>
      </c>
      <c r="K655">
        <v>70</v>
      </c>
      <c r="L655" t="str">
        <f>" 00:00:00.000697"</f>
        <v xml:space="preserve"> 00:00:00.000697</v>
      </c>
      <c r="M655" t="str">
        <f>"03-Oct-17 4:05:52.548707 PM"</f>
        <v>03-Oct-17 4:05:52.548707 PM</v>
      </c>
      <c r="N655" t="s">
        <v>3</v>
      </c>
    </row>
    <row r="656" spans="2:14" x14ac:dyDescent="0.25">
      <c r="B656">
        <v>7109</v>
      </c>
      <c r="C656">
        <v>1</v>
      </c>
      <c r="D656">
        <v>39</v>
      </c>
      <c r="E656">
        <v>39</v>
      </c>
      <c r="F656" t="s">
        <v>0</v>
      </c>
      <c r="G656" t="s">
        <v>1</v>
      </c>
      <c r="I656" t="s">
        <v>2</v>
      </c>
      <c r="J656">
        <v>36</v>
      </c>
      <c r="K656">
        <v>70</v>
      </c>
      <c r="L656" t="str">
        <f>" 00:00:00.000697"</f>
        <v xml:space="preserve"> 00:00:00.000697</v>
      </c>
      <c r="M656" t="str">
        <f>"03-Oct-17 4:05:52.549404 PM"</f>
        <v>03-Oct-17 4:05:52.549404 PM</v>
      </c>
      <c r="N656" t="s">
        <v>5</v>
      </c>
    </row>
    <row r="657" spans="2:14" x14ac:dyDescent="0.25">
      <c r="B657">
        <v>7110</v>
      </c>
      <c r="C657">
        <v>1</v>
      </c>
      <c r="D657">
        <v>0</v>
      </c>
      <c r="E657">
        <v>37</v>
      </c>
      <c r="F657" t="s">
        <v>0</v>
      </c>
      <c r="G657" t="s">
        <v>1</v>
      </c>
      <c r="I657" t="s">
        <v>2</v>
      </c>
      <c r="J657">
        <v>36</v>
      </c>
      <c r="K657">
        <v>70</v>
      </c>
      <c r="L657" t="str">
        <f>" 00:00:01.229959"</f>
        <v xml:space="preserve"> 00:00:01.229959</v>
      </c>
      <c r="M657" t="str">
        <f>"03-Oct-17 4:05:53.779363 PM"</f>
        <v>03-Oct-17 4:05:53.779363 PM</v>
      </c>
      <c r="N657" t="s">
        <v>26</v>
      </c>
    </row>
    <row r="658" spans="2:14" x14ac:dyDescent="0.25">
      <c r="B658">
        <v>7111</v>
      </c>
      <c r="C658">
        <v>1</v>
      </c>
      <c r="D658">
        <v>12</v>
      </c>
      <c r="E658">
        <v>38</v>
      </c>
      <c r="F658" t="s">
        <v>0</v>
      </c>
      <c r="G658" t="s">
        <v>1</v>
      </c>
      <c r="I658" t="s">
        <v>2</v>
      </c>
      <c r="J658">
        <v>36</v>
      </c>
      <c r="K658">
        <v>70</v>
      </c>
      <c r="L658" t="str">
        <f>" 00:00:00.000697"</f>
        <v xml:space="preserve"> 00:00:00.000697</v>
      </c>
      <c r="M658" t="str">
        <f>"03-Oct-17 4:05:53.780060 PM"</f>
        <v>03-Oct-17 4:05:53.780060 PM</v>
      </c>
      <c r="N658" t="s">
        <v>3</v>
      </c>
    </row>
    <row r="659" spans="2:14" x14ac:dyDescent="0.25">
      <c r="B659">
        <v>7112</v>
      </c>
      <c r="C659">
        <v>1</v>
      </c>
      <c r="D659">
        <v>39</v>
      </c>
      <c r="E659">
        <v>39</v>
      </c>
      <c r="F659" t="s">
        <v>0</v>
      </c>
      <c r="G659" t="s">
        <v>1</v>
      </c>
      <c r="I659" t="s">
        <v>2</v>
      </c>
      <c r="J659">
        <v>36</v>
      </c>
      <c r="K659">
        <v>70</v>
      </c>
      <c r="L659" t="str">
        <f>" 00:00:00.000697"</f>
        <v xml:space="preserve"> 00:00:00.000697</v>
      </c>
      <c r="M659" t="str">
        <f>"03-Oct-17 4:05:53.780757 PM"</f>
        <v>03-Oct-17 4:05:53.780757 PM</v>
      </c>
      <c r="N659" t="s">
        <v>12</v>
      </c>
    </row>
    <row r="660" spans="2:14" x14ac:dyDescent="0.25">
      <c r="B660">
        <v>7113</v>
      </c>
      <c r="C660">
        <v>1</v>
      </c>
      <c r="D660">
        <v>0</v>
      </c>
      <c r="E660">
        <v>37</v>
      </c>
      <c r="F660" t="s">
        <v>0</v>
      </c>
      <c r="G660" t="s">
        <v>1</v>
      </c>
      <c r="I660" t="s">
        <v>2</v>
      </c>
      <c r="J660">
        <v>36</v>
      </c>
      <c r="K660">
        <v>70</v>
      </c>
      <c r="L660" t="str">
        <f>" 00:00:01.229222"</f>
        <v xml:space="preserve"> 00:00:01.229222</v>
      </c>
      <c r="M660" t="str">
        <f>"03-Oct-17 4:05:55.009979 PM"</f>
        <v>03-Oct-17 4:05:55.009979 PM</v>
      </c>
      <c r="N660" t="s">
        <v>24</v>
      </c>
    </row>
    <row r="661" spans="2:14" x14ac:dyDescent="0.25">
      <c r="B661">
        <v>7114</v>
      </c>
      <c r="C661">
        <v>1</v>
      </c>
      <c r="D661">
        <v>12</v>
      </c>
      <c r="E661">
        <v>38</v>
      </c>
      <c r="F661" t="s">
        <v>0</v>
      </c>
      <c r="G661" t="s">
        <v>1</v>
      </c>
      <c r="I661" t="s">
        <v>2</v>
      </c>
      <c r="J661">
        <v>36</v>
      </c>
      <c r="K661">
        <v>70</v>
      </c>
      <c r="L661" t="str">
        <f>" 00:00:00.000697"</f>
        <v xml:space="preserve"> 00:00:00.000697</v>
      </c>
      <c r="M661" t="str">
        <f>"03-Oct-17 4:05:55.010676 PM"</f>
        <v>03-Oct-17 4:05:55.010676 PM</v>
      </c>
      <c r="N661" t="s">
        <v>12</v>
      </c>
    </row>
    <row r="662" spans="2:14" x14ac:dyDescent="0.25">
      <c r="B662">
        <v>7115</v>
      </c>
      <c r="C662">
        <v>1</v>
      </c>
      <c r="D662">
        <v>39</v>
      </c>
      <c r="E662">
        <v>39</v>
      </c>
      <c r="F662" t="s">
        <v>0</v>
      </c>
      <c r="G662" t="s">
        <v>1</v>
      </c>
      <c r="I662" t="s">
        <v>2</v>
      </c>
      <c r="J662">
        <v>36</v>
      </c>
      <c r="K662">
        <v>70</v>
      </c>
      <c r="L662" t="str">
        <f>" 00:00:00.000697"</f>
        <v xml:space="preserve"> 00:00:00.000697</v>
      </c>
      <c r="M662" t="str">
        <f>"03-Oct-17 4:05:55.011373 PM"</f>
        <v>03-Oct-17 4:05:55.011373 PM</v>
      </c>
      <c r="N662" t="s">
        <v>5</v>
      </c>
    </row>
    <row r="663" spans="2:14" x14ac:dyDescent="0.25">
      <c r="B663">
        <v>7116</v>
      </c>
      <c r="C663">
        <v>1</v>
      </c>
      <c r="D663">
        <v>0</v>
      </c>
      <c r="E663">
        <v>37</v>
      </c>
      <c r="F663" t="s">
        <v>0</v>
      </c>
      <c r="G663" t="s">
        <v>1</v>
      </c>
      <c r="I663" t="s">
        <v>2</v>
      </c>
      <c r="J663">
        <v>36</v>
      </c>
      <c r="K663">
        <v>70</v>
      </c>
      <c r="L663" t="str">
        <f>" 00:00:01.243119"</f>
        <v xml:space="preserve"> 00:00:01.243119</v>
      </c>
      <c r="M663" t="str">
        <f>"03-Oct-17 4:05:56.254492 PM"</f>
        <v>03-Oct-17 4:05:56.254492 PM</v>
      </c>
      <c r="N663" t="s">
        <v>24</v>
      </c>
    </row>
    <row r="664" spans="2:14" x14ac:dyDescent="0.25">
      <c r="B664">
        <v>7117</v>
      </c>
      <c r="C664">
        <v>1</v>
      </c>
      <c r="D664">
        <v>0</v>
      </c>
      <c r="E664">
        <v>37</v>
      </c>
      <c r="F664" t="s">
        <v>0</v>
      </c>
      <c r="G664" t="s">
        <v>1</v>
      </c>
      <c r="I664" t="s">
        <v>2</v>
      </c>
      <c r="J664">
        <v>14</v>
      </c>
      <c r="K664">
        <v>48</v>
      </c>
      <c r="L664" t="str">
        <f>" 00:00:00.000503"</f>
        <v xml:space="preserve"> 00:00:00.000503</v>
      </c>
      <c r="M664" t="str">
        <f>"03-Oct-17 4:05:56.254995 PM"</f>
        <v>03-Oct-17 4:05:56.254995 PM</v>
      </c>
      <c r="N664" t="s">
        <v>16</v>
      </c>
    </row>
    <row r="665" spans="2:14" x14ac:dyDescent="0.25">
      <c r="B665">
        <v>7118</v>
      </c>
      <c r="C665">
        <v>1</v>
      </c>
      <c r="D665">
        <v>0</v>
      </c>
      <c r="E665">
        <v>37</v>
      </c>
      <c r="F665" t="s">
        <v>0</v>
      </c>
      <c r="G665" t="s">
        <v>1</v>
      </c>
      <c r="I665" t="s">
        <v>2</v>
      </c>
      <c r="J665">
        <v>8</v>
      </c>
      <c r="K665">
        <v>42</v>
      </c>
      <c r="L665" t="str">
        <f>" 00:00:00.000326"</f>
        <v xml:space="preserve"> 00:00:00.000326</v>
      </c>
      <c r="M665" t="str">
        <f>"03-Oct-17 4:05:56.255321 PM"</f>
        <v>03-Oct-17 4:05:56.255321 PM</v>
      </c>
      <c r="N665" t="s">
        <v>24</v>
      </c>
    </row>
    <row r="666" spans="2:14" x14ac:dyDescent="0.25">
      <c r="B666">
        <v>7119</v>
      </c>
      <c r="C666">
        <v>1</v>
      </c>
      <c r="D666">
        <v>12</v>
      </c>
      <c r="E666">
        <v>38</v>
      </c>
      <c r="F666" t="s">
        <v>0</v>
      </c>
      <c r="G666" t="s">
        <v>1</v>
      </c>
      <c r="I666" t="s">
        <v>2</v>
      </c>
      <c r="J666">
        <v>36</v>
      </c>
      <c r="K666">
        <v>70</v>
      </c>
      <c r="L666" t="str">
        <f>" 00:00:00.000271"</f>
        <v xml:space="preserve"> 00:00:00.000271</v>
      </c>
      <c r="M666" t="str">
        <f>"03-Oct-17 4:05:56.255592 PM"</f>
        <v>03-Oct-17 4:05:56.255592 PM</v>
      </c>
      <c r="N666" t="s">
        <v>3</v>
      </c>
    </row>
    <row r="667" spans="2:14" x14ac:dyDescent="0.25">
      <c r="B667">
        <v>7120</v>
      </c>
      <c r="C667">
        <v>1</v>
      </c>
      <c r="D667">
        <v>39</v>
      </c>
      <c r="E667">
        <v>39</v>
      </c>
      <c r="F667" t="s">
        <v>0</v>
      </c>
      <c r="G667" t="s">
        <v>1</v>
      </c>
      <c r="I667" t="s">
        <v>2</v>
      </c>
      <c r="J667">
        <v>36</v>
      </c>
      <c r="K667">
        <v>70</v>
      </c>
      <c r="L667" t="str">
        <f>" 00:00:00.000697"</f>
        <v xml:space="preserve"> 00:00:00.000697</v>
      </c>
      <c r="M667" t="str">
        <f>"03-Oct-17 4:05:56.256289 PM"</f>
        <v>03-Oct-17 4:05:56.256289 PM</v>
      </c>
      <c r="N667" t="s">
        <v>5</v>
      </c>
    </row>
    <row r="668" spans="2:14" x14ac:dyDescent="0.25">
      <c r="B668">
        <v>7121</v>
      </c>
      <c r="C668">
        <v>1</v>
      </c>
      <c r="D668">
        <v>0</v>
      </c>
      <c r="E668">
        <v>37</v>
      </c>
      <c r="F668" t="s">
        <v>0</v>
      </c>
      <c r="G668" t="s">
        <v>1</v>
      </c>
      <c r="I668" t="s">
        <v>2</v>
      </c>
      <c r="J668">
        <v>36</v>
      </c>
      <c r="K668">
        <v>70</v>
      </c>
      <c r="L668" t="str">
        <f>" 00:00:01.245531"</f>
        <v xml:space="preserve"> 00:00:01.245531</v>
      </c>
      <c r="M668" t="str">
        <f>"03-Oct-17 4:05:57.501820 PM"</f>
        <v>03-Oct-17 4:05:57.501820 PM</v>
      </c>
      <c r="N668" t="s">
        <v>26</v>
      </c>
    </row>
    <row r="669" spans="2:14" x14ac:dyDescent="0.25">
      <c r="B669">
        <v>7122</v>
      </c>
      <c r="C669">
        <v>1</v>
      </c>
      <c r="D669">
        <v>0</v>
      </c>
      <c r="E669">
        <v>37</v>
      </c>
      <c r="F669" t="s">
        <v>0</v>
      </c>
      <c r="G669" t="s">
        <v>1</v>
      </c>
      <c r="I669" t="s">
        <v>2</v>
      </c>
      <c r="J669">
        <v>14</v>
      </c>
      <c r="K669">
        <v>48</v>
      </c>
      <c r="L669" t="str">
        <f>" 00:00:00.000503"</f>
        <v xml:space="preserve"> 00:00:00.000503</v>
      </c>
      <c r="M669" t="str">
        <f>"03-Oct-17 4:05:57.502323 PM"</f>
        <v>03-Oct-17 4:05:57.502323 PM</v>
      </c>
      <c r="N669" t="s">
        <v>16</v>
      </c>
    </row>
    <row r="670" spans="2:14" x14ac:dyDescent="0.25">
      <c r="B670">
        <v>7123</v>
      </c>
      <c r="C670">
        <v>1</v>
      </c>
      <c r="D670">
        <v>0</v>
      </c>
      <c r="E670">
        <v>37</v>
      </c>
      <c r="F670" t="s">
        <v>0</v>
      </c>
      <c r="G670" t="s">
        <v>1</v>
      </c>
      <c r="I670" t="s">
        <v>2</v>
      </c>
      <c r="J670">
        <v>8</v>
      </c>
      <c r="K670">
        <v>42</v>
      </c>
      <c r="L670" t="str">
        <f>" 00:00:00.000326"</f>
        <v xml:space="preserve"> 00:00:00.000326</v>
      </c>
      <c r="M670" t="str">
        <f>"03-Oct-17 4:05:57.502648 PM"</f>
        <v>03-Oct-17 4:05:57.502648 PM</v>
      </c>
      <c r="N670" t="s">
        <v>24</v>
      </c>
    </row>
    <row r="671" spans="2:14" x14ac:dyDescent="0.25">
      <c r="B671">
        <v>7124</v>
      </c>
      <c r="C671">
        <v>1</v>
      </c>
      <c r="D671">
        <v>12</v>
      </c>
      <c r="E671">
        <v>38</v>
      </c>
      <c r="F671" t="s">
        <v>0</v>
      </c>
      <c r="G671" t="s">
        <v>1</v>
      </c>
      <c r="I671" t="s">
        <v>2</v>
      </c>
      <c r="J671">
        <v>36</v>
      </c>
      <c r="K671">
        <v>70</v>
      </c>
      <c r="L671" t="str">
        <f>" 00:00:00.000271"</f>
        <v xml:space="preserve"> 00:00:00.000271</v>
      </c>
      <c r="M671" t="str">
        <f>"03-Oct-17 4:05:57.502919 PM"</f>
        <v>03-Oct-17 4:05:57.502919 PM</v>
      </c>
      <c r="N671" t="s">
        <v>3</v>
      </c>
    </row>
    <row r="672" spans="2:14" x14ac:dyDescent="0.25">
      <c r="B672">
        <v>7125</v>
      </c>
      <c r="C672">
        <v>1</v>
      </c>
      <c r="D672">
        <v>39</v>
      </c>
      <c r="E672">
        <v>39</v>
      </c>
      <c r="F672" t="s">
        <v>0</v>
      </c>
      <c r="G672" t="s">
        <v>1</v>
      </c>
      <c r="I672" t="s">
        <v>2</v>
      </c>
      <c r="J672">
        <v>36</v>
      </c>
      <c r="K672">
        <v>70</v>
      </c>
      <c r="L672" t="str">
        <f>" 00:00:00.000697"</f>
        <v xml:space="preserve"> 00:00:00.000697</v>
      </c>
      <c r="M672" t="str">
        <f>"03-Oct-17 4:05:57.503616 PM"</f>
        <v>03-Oct-17 4:05:57.503616 PM</v>
      </c>
      <c r="N672" t="s">
        <v>5</v>
      </c>
    </row>
    <row r="673" spans="2:14" x14ac:dyDescent="0.25">
      <c r="B673">
        <v>7126</v>
      </c>
      <c r="C673">
        <v>1</v>
      </c>
      <c r="D673">
        <v>0</v>
      </c>
      <c r="E673">
        <v>37</v>
      </c>
      <c r="F673" t="s">
        <v>0</v>
      </c>
      <c r="G673" t="s">
        <v>1</v>
      </c>
      <c r="I673" t="s">
        <v>2</v>
      </c>
      <c r="J673">
        <v>36</v>
      </c>
      <c r="K673">
        <v>70</v>
      </c>
      <c r="L673" t="str">
        <f>" 00:00:02.493483"</f>
        <v xml:space="preserve"> 00:00:02.493483</v>
      </c>
      <c r="M673" t="str">
        <f>"03-Oct-17 4:05:59.997099 PM"</f>
        <v>03-Oct-17 4:05:59.997099 PM</v>
      </c>
      <c r="N673" t="s">
        <v>24</v>
      </c>
    </row>
    <row r="674" spans="2:14" x14ac:dyDescent="0.25">
      <c r="B674">
        <v>7127</v>
      </c>
      <c r="C674">
        <v>1</v>
      </c>
      <c r="D674">
        <v>12</v>
      </c>
      <c r="E674">
        <v>38</v>
      </c>
      <c r="F674" t="s">
        <v>0</v>
      </c>
      <c r="G674" t="s">
        <v>1</v>
      </c>
      <c r="I674" t="s">
        <v>2</v>
      </c>
      <c r="J674">
        <v>36</v>
      </c>
      <c r="K674">
        <v>70</v>
      </c>
      <c r="L674" t="str">
        <f>" 00:00:00.000697"</f>
        <v xml:space="preserve"> 00:00:00.000697</v>
      </c>
      <c r="M674" t="str">
        <f>"03-Oct-17 4:05:59.997796 PM"</f>
        <v>03-Oct-17 4:05:59.997796 PM</v>
      </c>
      <c r="N674" t="s">
        <v>3</v>
      </c>
    </row>
    <row r="675" spans="2:14" x14ac:dyDescent="0.25">
      <c r="B675">
        <v>7128</v>
      </c>
      <c r="C675">
        <v>1</v>
      </c>
      <c r="D675">
        <v>39</v>
      </c>
      <c r="E675">
        <v>39</v>
      </c>
      <c r="F675" t="s">
        <v>0</v>
      </c>
      <c r="G675" t="s">
        <v>1</v>
      </c>
      <c r="I675" t="s">
        <v>2</v>
      </c>
      <c r="J675">
        <v>36</v>
      </c>
      <c r="K675">
        <v>70</v>
      </c>
      <c r="L675" t="str">
        <f>" 00:00:00.000697"</f>
        <v xml:space="preserve"> 00:00:00.000697</v>
      </c>
      <c r="M675" t="str">
        <f>"03-Oct-17 4:05:59.998493 PM"</f>
        <v>03-Oct-17 4:05:59.998493 PM</v>
      </c>
      <c r="N675" t="s">
        <v>7</v>
      </c>
    </row>
    <row r="676" spans="2:14" x14ac:dyDescent="0.25">
      <c r="B676">
        <v>7129</v>
      </c>
      <c r="C676">
        <v>1</v>
      </c>
      <c r="D676">
        <v>0</v>
      </c>
      <c r="E676">
        <v>37</v>
      </c>
      <c r="F676" t="s">
        <v>0</v>
      </c>
      <c r="G676" t="s">
        <v>1</v>
      </c>
      <c r="I676" t="s">
        <v>2</v>
      </c>
      <c r="J676">
        <v>36</v>
      </c>
      <c r="K676">
        <v>70</v>
      </c>
      <c r="L676" t="str">
        <f>" 00:00:01.228984"</f>
        <v xml:space="preserve"> 00:00:01.228984</v>
      </c>
      <c r="M676" t="str">
        <f>"03-Oct-17 4:06:01.227477 PM"</f>
        <v>03-Oct-17 4:06:01.227477 PM</v>
      </c>
      <c r="N676" t="s">
        <v>24</v>
      </c>
    </row>
    <row r="677" spans="2:14" x14ac:dyDescent="0.25">
      <c r="B677">
        <v>7130</v>
      </c>
      <c r="C677">
        <v>1</v>
      </c>
      <c r="D677">
        <v>12</v>
      </c>
      <c r="E677">
        <v>38</v>
      </c>
      <c r="F677" t="s">
        <v>0</v>
      </c>
      <c r="G677" t="s">
        <v>1</v>
      </c>
      <c r="I677" t="s">
        <v>2</v>
      </c>
      <c r="J677">
        <v>36</v>
      </c>
      <c r="K677">
        <v>70</v>
      </c>
      <c r="L677" t="str">
        <f>" 00:00:00.000697"</f>
        <v xml:space="preserve"> 00:00:00.000697</v>
      </c>
      <c r="M677" t="str">
        <f>"03-Oct-17 4:06:01.228174 PM"</f>
        <v>03-Oct-17 4:06:01.228174 PM</v>
      </c>
      <c r="N677" t="s">
        <v>3</v>
      </c>
    </row>
    <row r="678" spans="2:14" x14ac:dyDescent="0.25">
      <c r="B678">
        <v>7131</v>
      </c>
      <c r="C678">
        <v>1</v>
      </c>
      <c r="D678">
        <v>12</v>
      </c>
      <c r="E678">
        <v>38</v>
      </c>
      <c r="F678" t="s">
        <v>0</v>
      </c>
      <c r="G678" t="s">
        <v>1</v>
      </c>
      <c r="I678" t="s">
        <v>2</v>
      </c>
      <c r="J678">
        <v>14</v>
      </c>
      <c r="K678">
        <v>48</v>
      </c>
      <c r="L678" t="str">
        <f>" 00:00:00.000502"</f>
        <v xml:space="preserve"> 00:00:00.000502</v>
      </c>
      <c r="M678" t="str">
        <f>"03-Oct-17 4:06:01.228676 PM"</f>
        <v>03-Oct-17 4:06:01.228676 PM</v>
      </c>
      <c r="N678" t="s">
        <v>20</v>
      </c>
    </row>
    <row r="679" spans="2:14" x14ac:dyDescent="0.25">
      <c r="B679">
        <v>7132</v>
      </c>
      <c r="C679">
        <v>1</v>
      </c>
      <c r="D679">
        <v>12</v>
      </c>
      <c r="E679">
        <v>38</v>
      </c>
      <c r="F679" t="s">
        <v>0</v>
      </c>
      <c r="G679" t="s">
        <v>1</v>
      </c>
      <c r="I679" t="s">
        <v>2</v>
      </c>
      <c r="J679">
        <v>8</v>
      </c>
      <c r="K679">
        <v>42</v>
      </c>
      <c r="L679" t="str">
        <f>" 00:00:00.000326"</f>
        <v xml:space="preserve"> 00:00:00.000326</v>
      </c>
      <c r="M679" t="str">
        <f>"03-Oct-17 4:06:01.229002 PM"</f>
        <v>03-Oct-17 4:06:01.229002 PM</v>
      </c>
      <c r="N679" t="s">
        <v>3</v>
      </c>
    </row>
    <row r="680" spans="2:14" x14ac:dyDescent="0.25">
      <c r="B680">
        <v>7133</v>
      </c>
      <c r="C680">
        <v>1</v>
      </c>
      <c r="D680">
        <v>39</v>
      </c>
      <c r="E680">
        <v>39</v>
      </c>
      <c r="F680" t="s">
        <v>0</v>
      </c>
      <c r="G680" t="s">
        <v>1</v>
      </c>
      <c r="I680" t="s">
        <v>2</v>
      </c>
      <c r="J680">
        <v>36</v>
      </c>
      <c r="K680">
        <v>70</v>
      </c>
      <c r="L680" t="str">
        <f>" 00:00:00.000271"</f>
        <v xml:space="preserve"> 00:00:00.000271</v>
      </c>
      <c r="M680" t="str">
        <f>"03-Oct-17 4:06:01.229273 PM"</f>
        <v>03-Oct-17 4:06:01.229273 PM</v>
      </c>
      <c r="N680" t="s">
        <v>5</v>
      </c>
    </row>
    <row r="681" spans="2:14" x14ac:dyDescent="0.25">
      <c r="B681">
        <v>7134</v>
      </c>
      <c r="C681">
        <v>1</v>
      </c>
      <c r="D681">
        <v>0</v>
      </c>
      <c r="E681">
        <v>37</v>
      </c>
      <c r="F681" t="s">
        <v>0</v>
      </c>
      <c r="G681" t="s">
        <v>1</v>
      </c>
      <c r="I681" t="s">
        <v>2</v>
      </c>
      <c r="J681">
        <v>36</v>
      </c>
      <c r="K681">
        <v>70</v>
      </c>
      <c r="L681" t="str">
        <f>" 00:00:01.291636"</f>
        <v xml:space="preserve"> 00:00:01.291636</v>
      </c>
      <c r="M681" t="str">
        <f>"03-Oct-17 4:06:02.520909 PM"</f>
        <v>03-Oct-17 4:06:02.520909 PM</v>
      </c>
      <c r="N681" t="s">
        <v>24</v>
      </c>
    </row>
    <row r="682" spans="2:14" x14ac:dyDescent="0.25">
      <c r="B682">
        <v>7135</v>
      </c>
      <c r="C682">
        <v>1</v>
      </c>
      <c r="D682">
        <v>12</v>
      </c>
      <c r="E682">
        <v>38</v>
      </c>
      <c r="F682" t="s">
        <v>0</v>
      </c>
      <c r="G682" t="s">
        <v>1</v>
      </c>
      <c r="I682" t="s">
        <v>2</v>
      </c>
      <c r="J682">
        <v>36</v>
      </c>
      <c r="K682">
        <v>70</v>
      </c>
      <c r="L682" t="str">
        <f>" 00:00:00.000697"</f>
        <v xml:space="preserve"> 00:00:00.000697</v>
      </c>
      <c r="M682" t="str">
        <f>"03-Oct-17 4:06:02.521606 PM"</f>
        <v>03-Oct-17 4:06:02.521606 PM</v>
      </c>
      <c r="N682" t="s">
        <v>3</v>
      </c>
    </row>
    <row r="683" spans="2:14" x14ac:dyDescent="0.25">
      <c r="B683">
        <v>7136</v>
      </c>
      <c r="C683">
        <v>1</v>
      </c>
      <c r="D683">
        <v>39</v>
      </c>
      <c r="E683">
        <v>39</v>
      </c>
      <c r="F683" t="s">
        <v>0</v>
      </c>
      <c r="G683" t="s">
        <v>1</v>
      </c>
      <c r="I683" t="s">
        <v>2</v>
      </c>
      <c r="J683">
        <v>36</v>
      </c>
      <c r="K683">
        <v>70</v>
      </c>
      <c r="L683" t="str">
        <f>" 00:00:00.000697"</f>
        <v xml:space="preserve"> 00:00:00.000697</v>
      </c>
      <c r="M683" t="str">
        <f>"03-Oct-17 4:06:02.522303 PM"</f>
        <v>03-Oct-17 4:06:02.522303 PM</v>
      </c>
      <c r="N683" t="s">
        <v>5</v>
      </c>
    </row>
    <row r="684" spans="2:14" x14ac:dyDescent="0.25">
      <c r="B684">
        <v>7137</v>
      </c>
      <c r="C684">
        <v>1</v>
      </c>
      <c r="D684">
        <v>0</v>
      </c>
      <c r="E684">
        <v>37</v>
      </c>
      <c r="F684" t="s">
        <v>0</v>
      </c>
      <c r="G684" t="s">
        <v>1</v>
      </c>
      <c r="I684" t="s">
        <v>2</v>
      </c>
      <c r="J684">
        <v>36</v>
      </c>
      <c r="K684">
        <v>70</v>
      </c>
      <c r="L684" t="str">
        <f>" 00:00:01.211153"</f>
        <v xml:space="preserve"> 00:00:01.211153</v>
      </c>
      <c r="M684" t="str">
        <f>"03-Oct-17 4:06:03.733456 PM"</f>
        <v>03-Oct-17 4:06:03.733456 PM</v>
      </c>
      <c r="N684" t="s">
        <v>24</v>
      </c>
    </row>
    <row r="685" spans="2:14" x14ac:dyDescent="0.25">
      <c r="B685">
        <v>7138</v>
      </c>
      <c r="C685">
        <v>1</v>
      </c>
      <c r="D685">
        <v>12</v>
      </c>
      <c r="E685">
        <v>38</v>
      </c>
      <c r="F685" t="s">
        <v>0</v>
      </c>
      <c r="G685" t="s">
        <v>1</v>
      </c>
      <c r="I685" t="s">
        <v>2</v>
      </c>
      <c r="J685">
        <v>36</v>
      </c>
      <c r="K685">
        <v>70</v>
      </c>
      <c r="L685" t="str">
        <f>" 00:00:00.000697"</f>
        <v xml:space="preserve"> 00:00:00.000697</v>
      </c>
      <c r="M685" t="str">
        <f>"03-Oct-17 4:06:03.734153 PM"</f>
        <v>03-Oct-17 4:06:03.734153 PM</v>
      </c>
      <c r="N685" t="s">
        <v>3</v>
      </c>
    </row>
    <row r="686" spans="2:14" x14ac:dyDescent="0.25">
      <c r="B686">
        <v>7139</v>
      </c>
      <c r="C686">
        <v>1</v>
      </c>
      <c r="D686">
        <v>12</v>
      </c>
      <c r="E686">
        <v>38</v>
      </c>
      <c r="F686" t="s">
        <v>0</v>
      </c>
      <c r="G686" t="s">
        <v>1</v>
      </c>
      <c r="I686" t="s">
        <v>2</v>
      </c>
      <c r="J686">
        <v>14</v>
      </c>
      <c r="K686">
        <v>48</v>
      </c>
      <c r="L686" t="str">
        <f>" 00:00:00.000502"</f>
        <v xml:space="preserve"> 00:00:00.000502</v>
      </c>
      <c r="M686" t="str">
        <f>"03-Oct-17 4:06:03.734655 PM"</f>
        <v>03-Oct-17 4:06:03.734655 PM</v>
      </c>
      <c r="N686" t="s">
        <v>20</v>
      </c>
    </row>
    <row r="687" spans="2:14" x14ac:dyDescent="0.25">
      <c r="B687">
        <v>7140</v>
      </c>
      <c r="C687">
        <v>1</v>
      </c>
      <c r="D687">
        <v>12</v>
      </c>
      <c r="E687">
        <v>38</v>
      </c>
      <c r="F687" t="s">
        <v>0</v>
      </c>
      <c r="G687" t="s">
        <v>1</v>
      </c>
      <c r="I687" t="s">
        <v>2</v>
      </c>
      <c r="J687">
        <v>8</v>
      </c>
      <c r="K687">
        <v>42</v>
      </c>
      <c r="L687" t="str">
        <f>" 00:00:00.000326"</f>
        <v xml:space="preserve"> 00:00:00.000326</v>
      </c>
      <c r="M687" t="str">
        <f>"03-Oct-17 4:06:03.734981 PM"</f>
        <v>03-Oct-17 4:06:03.734981 PM</v>
      </c>
      <c r="N687" t="s">
        <v>3</v>
      </c>
    </row>
    <row r="688" spans="2:14" x14ac:dyDescent="0.25">
      <c r="B688">
        <v>7141</v>
      </c>
      <c r="C688">
        <v>1</v>
      </c>
      <c r="D688">
        <v>39</v>
      </c>
      <c r="E688">
        <v>39</v>
      </c>
      <c r="F688" t="s">
        <v>0</v>
      </c>
      <c r="G688" t="s">
        <v>1</v>
      </c>
      <c r="I688" t="s">
        <v>2</v>
      </c>
      <c r="J688">
        <v>36</v>
      </c>
      <c r="K688">
        <v>70</v>
      </c>
      <c r="L688" t="str">
        <f>" 00:00:00.000271"</f>
        <v xml:space="preserve"> 00:00:00.000271</v>
      </c>
      <c r="M688" t="str">
        <f>"03-Oct-17 4:06:03.735252 PM"</f>
        <v>03-Oct-17 4:06:03.735252 PM</v>
      </c>
      <c r="N688" t="s">
        <v>5</v>
      </c>
    </row>
    <row r="689" spans="2:14" x14ac:dyDescent="0.25">
      <c r="B689">
        <v>7142</v>
      </c>
      <c r="C689">
        <v>1</v>
      </c>
      <c r="D689">
        <v>0</v>
      </c>
      <c r="E689">
        <v>37</v>
      </c>
      <c r="F689" t="s">
        <v>0</v>
      </c>
      <c r="G689" t="s">
        <v>1</v>
      </c>
      <c r="I689" t="s">
        <v>2</v>
      </c>
      <c r="J689">
        <v>36</v>
      </c>
      <c r="K689">
        <v>70</v>
      </c>
      <c r="L689" t="str">
        <f>" 00:00:01.241382"</f>
        <v xml:space="preserve"> 00:00:01.241382</v>
      </c>
      <c r="M689" t="str">
        <f>"03-Oct-17 4:06:04.976634 PM"</f>
        <v>03-Oct-17 4:06:04.976634 PM</v>
      </c>
      <c r="N689" t="s">
        <v>26</v>
      </c>
    </row>
    <row r="690" spans="2:14" x14ac:dyDescent="0.25">
      <c r="B690">
        <v>7143</v>
      </c>
      <c r="C690">
        <v>1</v>
      </c>
      <c r="D690">
        <v>12</v>
      </c>
      <c r="E690">
        <v>38</v>
      </c>
      <c r="F690" t="s">
        <v>0</v>
      </c>
      <c r="G690" t="s">
        <v>1</v>
      </c>
      <c r="I690" t="s">
        <v>2</v>
      </c>
      <c r="J690">
        <v>36</v>
      </c>
      <c r="K690">
        <v>70</v>
      </c>
      <c r="L690" t="str">
        <f>" 00:00:00.000697"</f>
        <v xml:space="preserve"> 00:00:00.000697</v>
      </c>
      <c r="M690" t="str">
        <f>"03-Oct-17 4:06:04.977331 PM"</f>
        <v>03-Oct-17 4:06:04.977331 PM</v>
      </c>
      <c r="N690" t="s">
        <v>3</v>
      </c>
    </row>
    <row r="691" spans="2:14" x14ac:dyDescent="0.25">
      <c r="B691">
        <v>7144</v>
      </c>
      <c r="C691">
        <v>1</v>
      </c>
      <c r="D691">
        <v>39</v>
      </c>
      <c r="E691">
        <v>39</v>
      </c>
      <c r="F691" t="s">
        <v>0</v>
      </c>
      <c r="G691" t="s">
        <v>1</v>
      </c>
      <c r="I691" t="s">
        <v>2</v>
      </c>
      <c r="J691">
        <v>36</v>
      </c>
      <c r="K691">
        <v>70</v>
      </c>
      <c r="L691" t="str">
        <f>" 00:00:00.000697"</f>
        <v xml:space="preserve"> 00:00:00.000697</v>
      </c>
      <c r="M691" t="str">
        <f>"03-Oct-17 4:06:04.978028 PM"</f>
        <v>03-Oct-17 4:06:04.978028 PM</v>
      </c>
      <c r="N691" t="s">
        <v>5</v>
      </c>
    </row>
    <row r="692" spans="2:14" x14ac:dyDescent="0.25">
      <c r="B692">
        <v>7145</v>
      </c>
      <c r="C692">
        <v>1</v>
      </c>
      <c r="D692">
        <v>0</v>
      </c>
      <c r="E692">
        <v>37</v>
      </c>
      <c r="F692" t="s">
        <v>0</v>
      </c>
      <c r="G692" t="s">
        <v>1</v>
      </c>
      <c r="I692" t="s">
        <v>2</v>
      </c>
      <c r="J692">
        <v>36</v>
      </c>
      <c r="K692">
        <v>70</v>
      </c>
      <c r="L692" t="str">
        <f>" 00:00:01.244134"</f>
        <v xml:space="preserve"> 00:00:01.244134</v>
      </c>
      <c r="M692" t="str">
        <f>"03-Oct-17 4:06:06.222162 PM"</f>
        <v>03-Oct-17 4:06:06.222162 PM</v>
      </c>
      <c r="N692" t="s">
        <v>24</v>
      </c>
    </row>
    <row r="693" spans="2:14" x14ac:dyDescent="0.25">
      <c r="B693">
        <v>7146</v>
      </c>
      <c r="C693">
        <v>1</v>
      </c>
      <c r="D693">
        <v>12</v>
      </c>
      <c r="E693">
        <v>38</v>
      </c>
      <c r="F693" t="s">
        <v>0</v>
      </c>
      <c r="G693" t="s">
        <v>1</v>
      </c>
      <c r="I693" t="s">
        <v>2</v>
      </c>
      <c r="J693">
        <v>36</v>
      </c>
      <c r="K693">
        <v>70</v>
      </c>
      <c r="L693" t="str">
        <f>" 00:00:00.000697"</f>
        <v xml:space="preserve"> 00:00:00.000697</v>
      </c>
      <c r="M693" t="str">
        <f>"03-Oct-17 4:06:06.222859 PM"</f>
        <v>03-Oct-17 4:06:06.222859 PM</v>
      </c>
      <c r="N693" t="s">
        <v>3</v>
      </c>
    </row>
    <row r="694" spans="2:14" x14ac:dyDescent="0.25">
      <c r="B694">
        <v>7147</v>
      </c>
      <c r="C694">
        <v>1</v>
      </c>
      <c r="D694">
        <v>39</v>
      </c>
      <c r="E694">
        <v>39</v>
      </c>
      <c r="F694" t="s">
        <v>0</v>
      </c>
      <c r="G694" t="s">
        <v>1</v>
      </c>
      <c r="I694" t="s">
        <v>2</v>
      </c>
      <c r="J694">
        <v>36</v>
      </c>
      <c r="K694">
        <v>70</v>
      </c>
      <c r="L694" t="str">
        <f>" 00:00:00.000697"</f>
        <v xml:space="preserve"> 00:00:00.000697</v>
      </c>
      <c r="M694" t="str">
        <f>"03-Oct-17 4:06:06.223556 PM"</f>
        <v>03-Oct-17 4:06:06.223556 PM</v>
      </c>
      <c r="N694" t="s">
        <v>5</v>
      </c>
    </row>
    <row r="695" spans="2:14" x14ac:dyDescent="0.25">
      <c r="B695">
        <v>7148</v>
      </c>
      <c r="C695">
        <v>1</v>
      </c>
      <c r="D695">
        <v>0</v>
      </c>
      <c r="E695">
        <v>37</v>
      </c>
      <c r="F695" t="s">
        <v>0</v>
      </c>
      <c r="G695" t="s">
        <v>1</v>
      </c>
      <c r="I695" t="s">
        <v>2</v>
      </c>
      <c r="J695">
        <v>36</v>
      </c>
      <c r="K695">
        <v>70</v>
      </c>
      <c r="L695" t="str">
        <f>" 00:00:01.255729"</f>
        <v xml:space="preserve"> 00:00:01.255729</v>
      </c>
      <c r="M695" t="str">
        <f>"03-Oct-17 4:06:07.479285 PM"</f>
        <v>03-Oct-17 4:06:07.479285 PM</v>
      </c>
      <c r="N695" t="s">
        <v>24</v>
      </c>
    </row>
    <row r="696" spans="2:14" x14ac:dyDescent="0.25">
      <c r="B696">
        <v>7149</v>
      </c>
      <c r="C696">
        <v>1</v>
      </c>
      <c r="D696">
        <v>12</v>
      </c>
      <c r="E696">
        <v>38</v>
      </c>
      <c r="F696" t="s">
        <v>0</v>
      </c>
      <c r="G696" t="s">
        <v>1</v>
      </c>
      <c r="I696" t="s">
        <v>2</v>
      </c>
      <c r="J696">
        <v>36</v>
      </c>
      <c r="K696">
        <v>70</v>
      </c>
      <c r="L696" t="str">
        <f>" 00:00:00.000697"</f>
        <v xml:space="preserve"> 00:00:00.000697</v>
      </c>
      <c r="M696" t="str">
        <f>"03-Oct-17 4:06:07.479982 PM"</f>
        <v>03-Oct-17 4:06:07.479982 PM</v>
      </c>
      <c r="N696" t="s">
        <v>3</v>
      </c>
    </row>
    <row r="697" spans="2:14" x14ac:dyDescent="0.25">
      <c r="B697">
        <v>7150</v>
      </c>
      <c r="C697">
        <v>1</v>
      </c>
      <c r="D697">
        <v>39</v>
      </c>
      <c r="E697">
        <v>39</v>
      </c>
      <c r="F697" t="s">
        <v>0</v>
      </c>
      <c r="G697" t="s">
        <v>1</v>
      </c>
      <c r="I697" t="s">
        <v>2</v>
      </c>
      <c r="J697">
        <v>36</v>
      </c>
      <c r="K697">
        <v>70</v>
      </c>
      <c r="L697" t="str">
        <f>" 00:00:00.000697"</f>
        <v xml:space="preserve"> 00:00:00.000697</v>
      </c>
      <c r="M697" t="str">
        <f>"03-Oct-17 4:06:07.480679 PM"</f>
        <v>03-Oct-17 4:06:07.480679 PM</v>
      </c>
      <c r="N697" t="s">
        <v>5</v>
      </c>
    </row>
    <row r="698" spans="2:14" x14ac:dyDescent="0.25">
      <c r="B698">
        <v>7151</v>
      </c>
      <c r="C698">
        <v>1</v>
      </c>
      <c r="D698">
        <v>0</v>
      </c>
      <c r="E698">
        <v>37</v>
      </c>
      <c r="F698" t="s">
        <v>0</v>
      </c>
      <c r="G698" t="s">
        <v>1</v>
      </c>
      <c r="I698" t="s">
        <v>2</v>
      </c>
      <c r="J698">
        <v>36</v>
      </c>
      <c r="K698">
        <v>70</v>
      </c>
      <c r="L698" t="str">
        <f>" 00:00:01.241924"</f>
        <v xml:space="preserve"> 00:00:01.241924</v>
      </c>
      <c r="M698" t="str">
        <f>"03-Oct-17 4:06:08.722604 PM"</f>
        <v>03-Oct-17 4:06:08.722604 PM</v>
      </c>
      <c r="N698" t="s">
        <v>24</v>
      </c>
    </row>
    <row r="699" spans="2:14" x14ac:dyDescent="0.25">
      <c r="B699">
        <v>7152</v>
      </c>
      <c r="C699">
        <v>1</v>
      </c>
      <c r="D699">
        <v>12</v>
      </c>
      <c r="E699">
        <v>38</v>
      </c>
      <c r="F699" t="s">
        <v>0</v>
      </c>
      <c r="G699" t="s">
        <v>1</v>
      </c>
      <c r="I699" t="s">
        <v>2</v>
      </c>
      <c r="J699">
        <v>36</v>
      </c>
      <c r="K699">
        <v>70</v>
      </c>
      <c r="L699" t="str">
        <f>" 00:00:00.000697"</f>
        <v xml:space="preserve"> 00:00:00.000697</v>
      </c>
      <c r="M699" t="str">
        <f>"03-Oct-17 4:06:08.723300 PM"</f>
        <v>03-Oct-17 4:06:08.723300 PM</v>
      </c>
      <c r="N699" t="s">
        <v>3</v>
      </c>
    </row>
    <row r="700" spans="2:14" x14ac:dyDescent="0.25">
      <c r="B700">
        <v>7153</v>
      </c>
      <c r="C700">
        <v>1</v>
      </c>
      <c r="D700">
        <v>39</v>
      </c>
      <c r="E700">
        <v>39</v>
      </c>
      <c r="F700" t="s">
        <v>0</v>
      </c>
      <c r="G700" t="s">
        <v>1</v>
      </c>
      <c r="I700" t="s">
        <v>2</v>
      </c>
      <c r="J700">
        <v>36</v>
      </c>
      <c r="K700">
        <v>70</v>
      </c>
      <c r="L700" t="str">
        <f>" 00:00:00.000697"</f>
        <v xml:space="preserve"> 00:00:00.000697</v>
      </c>
      <c r="M700" t="str">
        <f>"03-Oct-17 4:06:08.723998 PM"</f>
        <v>03-Oct-17 4:06:08.723998 PM</v>
      </c>
      <c r="N700" t="s">
        <v>5</v>
      </c>
    </row>
    <row r="701" spans="2:14" x14ac:dyDescent="0.25">
      <c r="B701">
        <v>7154</v>
      </c>
      <c r="C701">
        <v>1</v>
      </c>
      <c r="D701">
        <v>0</v>
      </c>
      <c r="E701">
        <v>37</v>
      </c>
      <c r="F701" t="s">
        <v>0</v>
      </c>
      <c r="G701" t="s">
        <v>1</v>
      </c>
      <c r="I701" t="s">
        <v>2</v>
      </c>
      <c r="J701">
        <v>36</v>
      </c>
      <c r="K701">
        <v>70</v>
      </c>
      <c r="L701" t="str">
        <f>" 00:00:01.228095"</f>
        <v xml:space="preserve"> 00:00:01.228095</v>
      </c>
      <c r="M701" t="str">
        <f>"03-Oct-17 4:06:09.952093 PM"</f>
        <v>03-Oct-17 4:06:09.952093 PM</v>
      </c>
      <c r="N701" t="s">
        <v>24</v>
      </c>
    </row>
    <row r="702" spans="2:14" x14ac:dyDescent="0.25">
      <c r="B702">
        <v>7155</v>
      </c>
      <c r="C702">
        <v>1</v>
      </c>
      <c r="D702">
        <v>0</v>
      </c>
      <c r="E702">
        <v>37</v>
      </c>
      <c r="F702" t="s">
        <v>0</v>
      </c>
      <c r="G702" t="s">
        <v>1</v>
      </c>
      <c r="I702" t="s">
        <v>2</v>
      </c>
      <c r="J702">
        <v>14</v>
      </c>
      <c r="K702">
        <v>48</v>
      </c>
      <c r="L702" t="str">
        <f>" 00:00:00.000502"</f>
        <v xml:space="preserve"> 00:00:00.000502</v>
      </c>
      <c r="M702" t="str">
        <f>"03-Oct-17 4:06:09.952595 PM"</f>
        <v>03-Oct-17 4:06:09.952595 PM</v>
      </c>
      <c r="N702" t="s">
        <v>16</v>
      </c>
    </row>
    <row r="703" spans="2:14" x14ac:dyDescent="0.25">
      <c r="B703">
        <v>7156</v>
      </c>
      <c r="C703">
        <v>1</v>
      </c>
      <c r="D703">
        <v>0</v>
      </c>
      <c r="E703">
        <v>37</v>
      </c>
      <c r="F703" t="s">
        <v>0</v>
      </c>
      <c r="G703" t="s">
        <v>1</v>
      </c>
      <c r="I703" t="s">
        <v>2</v>
      </c>
      <c r="J703">
        <v>8</v>
      </c>
      <c r="K703">
        <v>42</v>
      </c>
      <c r="L703" t="str">
        <f>" 00:00:00.000326"</f>
        <v xml:space="preserve"> 00:00:00.000326</v>
      </c>
      <c r="M703" t="str">
        <f>"03-Oct-17 4:06:09.952921 PM"</f>
        <v>03-Oct-17 4:06:09.952921 PM</v>
      </c>
      <c r="N703" t="s">
        <v>24</v>
      </c>
    </row>
    <row r="704" spans="2:14" x14ac:dyDescent="0.25">
      <c r="B704">
        <v>7157</v>
      </c>
      <c r="C704">
        <v>1</v>
      </c>
      <c r="D704">
        <v>12</v>
      </c>
      <c r="E704">
        <v>38</v>
      </c>
      <c r="F704" t="s">
        <v>0</v>
      </c>
      <c r="G704" t="s">
        <v>1</v>
      </c>
      <c r="I704" t="s">
        <v>2</v>
      </c>
      <c r="J704">
        <v>36</v>
      </c>
      <c r="K704">
        <v>70</v>
      </c>
      <c r="L704" t="str">
        <f>" 00:00:00.000271"</f>
        <v xml:space="preserve"> 00:00:00.000271</v>
      </c>
      <c r="M704" t="str">
        <f>"03-Oct-17 4:06:09.953192 PM"</f>
        <v>03-Oct-17 4:06:09.953192 PM</v>
      </c>
      <c r="N704" t="s">
        <v>3</v>
      </c>
    </row>
    <row r="705" spans="2:14" x14ac:dyDescent="0.25">
      <c r="B705">
        <v>7158</v>
      </c>
      <c r="C705">
        <v>1</v>
      </c>
      <c r="D705">
        <v>39</v>
      </c>
      <c r="E705">
        <v>39</v>
      </c>
      <c r="F705" t="s">
        <v>0</v>
      </c>
      <c r="G705" t="s">
        <v>1</v>
      </c>
      <c r="I705" t="s">
        <v>2</v>
      </c>
      <c r="J705">
        <v>36</v>
      </c>
      <c r="K705">
        <v>70</v>
      </c>
      <c r="L705" t="str">
        <f>" 00:00:00.000697"</f>
        <v xml:space="preserve"> 00:00:00.000697</v>
      </c>
      <c r="M705" t="str">
        <f>"03-Oct-17 4:06:09.953889 PM"</f>
        <v>03-Oct-17 4:06:09.953889 PM</v>
      </c>
      <c r="N705" t="s">
        <v>5</v>
      </c>
    </row>
    <row r="706" spans="2:14" x14ac:dyDescent="0.25">
      <c r="B706">
        <v>7159</v>
      </c>
      <c r="C706">
        <v>1</v>
      </c>
      <c r="D706">
        <v>0</v>
      </c>
      <c r="E706">
        <v>37</v>
      </c>
      <c r="F706" t="s">
        <v>0</v>
      </c>
      <c r="G706" t="s">
        <v>1</v>
      </c>
      <c r="I706" t="s">
        <v>2</v>
      </c>
      <c r="J706">
        <v>36</v>
      </c>
      <c r="K706">
        <v>70</v>
      </c>
      <c r="L706" t="str">
        <f>" 00:00:01.283153"</f>
        <v xml:space="preserve"> 00:00:01.283153</v>
      </c>
      <c r="M706" t="str">
        <f>"03-Oct-17 4:06:11.237042 PM"</f>
        <v>03-Oct-17 4:06:11.237042 PM</v>
      </c>
      <c r="N706" t="s">
        <v>24</v>
      </c>
    </row>
    <row r="707" spans="2:14" x14ac:dyDescent="0.25">
      <c r="B707">
        <v>7160</v>
      </c>
      <c r="C707">
        <v>1</v>
      </c>
      <c r="D707">
        <v>0</v>
      </c>
      <c r="E707">
        <v>37</v>
      </c>
      <c r="F707" t="s">
        <v>0</v>
      </c>
      <c r="G707" t="s">
        <v>1</v>
      </c>
      <c r="I707" t="s">
        <v>2</v>
      </c>
      <c r="J707">
        <v>14</v>
      </c>
      <c r="K707">
        <v>48</v>
      </c>
      <c r="L707" t="str">
        <f>" 00:00:00.000503"</f>
        <v xml:space="preserve"> 00:00:00.000503</v>
      </c>
      <c r="M707" t="str">
        <f>"03-Oct-17 4:06:11.237544 PM"</f>
        <v>03-Oct-17 4:06:11.237544 PM</v>
      </c>
      <c r="N707" t="s">
        <v>16</v>
      </c>
    </row>
    <row r="708" spans="2:14" x14ac:dyDescent="0.25">
      <c r="B708">
        <v>7161</v>
      </c>
      <c r="C708">
        <v>1</v>
      </c>
      <c r="D708">
        <v>0</v>
      </c>
      <c r="E708">
        <v>37</v>
      </c>
      <c r="F708" t="s">
        <v>0</v>
      </c>
      <c r="G708" t="s">
        <v>1</v>
      </c>
      <c r="I708" t="s">
        <v>2</v>
      </c>
      <c r="J708">
        <v>8</v>
      </c>
      <c r="K708">
        <v>42</v>
      </c>
      <c r="L708" t="str">
        <f>" 00:00:00.000326"</f>
        <v xml:space="preserve"> 00:00:00.000326</v>
      </c>
      <c r="M708" t="str">
        <f>"03-Oct-17 4:06:11.237870 PM"</f>
        <v>03-Oct-17 4:06:11.237870 PM</v>
      </c>
      <c r="N708" t="s">
        <v>24</v>
      </c>
    </row>
    <row r="709" spans="2:14" x14ac:dyDescent="0.25">
      <c r="B709">
        <v>7162</v>
      </c>
      <c r="C709">
        <v>1</v>
      </c>
      <c r="D709">
        <v>12</v>
      </c>
      <c r="E709">
        <v>38</v>
      </c>
      <c r="F709" t="s">
        <v>0</v>
      </c>
      <c r="G709" t="s">
        <v>1</v>
      </c>
      <c r="I709" t="s">
        <v>2</v>
      </c>
      <c r="J709">
        <v>36</v>
      </c>
      <c r="K709">
        <v>70</v>
      </c>
      <c r="L709" t="str">
        <f>" 00:00:00.000271"</f>
        <v xml:space="preserve"> 00:00:00.000271</v>
      </c>
      <c r="M709" t="str">
        <f>"03-Oct-17 4:06:11.238141 PM"</f>
        <v>03-Oct-17 4:06:11.238141 PM</v>
      </c>
      <c r="N709" t="s">
        <v>3</v>
      </c>
    </row>
    <row r="710" spans="2:14" x14ac:dyDescent="0.25">
      <c r="B710">
        <v>7163</v>
      </c>
      <c r="C710">
        <v>1</v>
      </c>
      <c r="D710">
        <v>39</v>
      </c>
      <c r="E710">
        <v>39</v>
      </c>
      <c r="F710" t="s">
        <v>0</v>
      </c>
      <c r="G710" t="s">
        <v>1</v>
      </c>
      <c r="I710" t="s">
        <v>2</v>
      </c>
      <c r="J710">
        <v>36</v>
      </c>
      <c r="K710">
        <v>70</v>
      </c>
      <c r="L710" t="str">
        <f>" 00:00:00.000697"</f>
        <v xml:space="preserve"> 00:00:00.000697</v>
      </c>
      <c r="M710" t="str">
        <f>"03-Oct-17 4:06:11.238838 PM"</f>
        <v>03-Oct-17 4:06:11.238838 PM</v>
      </c>
      <c r="N710" t="s">
        <v>5</v>
      </c>
    </row>
    <row r="711" spans="2:14" x14ac:dyDescent="0.25">
      <c r="B711">
        <v>7164</v>
      </c>
      <c r="C711">
        <v>1</v>
      </c>
      <c r="D711">
        <v>0</v>
      </c>
      <c r="E711">
        <v>37</v>
      </c>
      <c r="F711" t="s">
        <v>0</v>
      </c>
      <c r="G711" t="s">
        <v>1</v>
      </c>
      <c r="I711" t="s">
        <v>2</v>
      </c>
      <c r="J711">
        <v>36</v>
      </c>
      <c r="K711">
        <v>70</v>
      </c>
      <c r="L711" t="str">
        <f>" 00:00:01.208262"</f>
        <v xml:space="preserve"> 00:00:01.208262</v>
      </c>
      <c r="M711" t="str">
        <f>"03-Oct-17 4:06:12.447100 PM"</f>
        <v>03-Oct-17 4:06:12.447100 PM</v>
      </c>
      <c r="N711" t="s">
        <v>24</v>
      </c>
    </row>
    <row r="712" spans="2:14" x14ac:dyDescent="0.25">
      <c r="B712">
        <v>7165</v>
      </c>
      <c r="C712">
        <v>1</v>
      </c>
      <c r="D712">
        <v>0</v>
      </c>
      <c r="E712">
        <v>37</v>
      </c>
      <c r="F712" t="s">
        <v>0</v>
      </c>
      <c r="G712" t="s">
        <v>1</v>
      </c>
      <c r="I712" t="s">
        <v>2</v>
      </c>
      <c r="J712">
        <v>14</v>
      </c>
      <c r="K712">
        <v>48</v>
      </c>
      <c r="L712" t="str">
        <f>" 00:00:00.000503"</f>
        <v xml:space="preserve"> 00:00:00.000503</v>
      </c>
      <c r="M712" t="str">
        <f>"03-Oct-17 4:06:12.447603 PM"</f>
        <v>03-Oct-17 4:06:12.447603 PM</v>
      </c>
      <c r="N712" t="s">
        <v>16</v>
      </c>
    </row>
    <row r="713" spans="2:14" x14ac:dyDescent="0.25">
      <c r="B713">
        <v>7166</v>
      </c>
      <c r="C713">
        <v>1</v>
      </c>
      <c r="D713">
        <v>0</v>
      </c>
      <c r="E713">
        <v>37</v>
      </c>
      <c r="F713" t="s">
        <v>0</v>
      </c>
      <c r="G713" t="s">
        <v>1</v>
      </c>
      <c r="I713" t="s">
        <v>2</v>
      </c>
      <c r="J713">
        <v>8</v>
      </c>
      <c r="K713">
        <v>42</v>
      </c>
      <c r="L713" t="str">
        <f>" 00:00:00.000326"</f>
        <v xml:space="preserve"> 00:00:00.000326</v>
      </c>
      <c r="M713" t="str">
        <f>"03-Oct-17 4:06:12.447929 PM"</f>
        <v>03-Oct-17 4:06:12.447929 PM</v>
      </c>
      <c r="N713" t="s">
        <v>24</v>
      </c>
    </row>
    <row r="714" spans="2:14" x14ac:dyDescent="0.25">
      <c r="B714">
        <v>7167</v>
      </c>
      <c r="C714">
        <v>1</v>
      </c>
      <c r="D714">
        <v>12</v>
      </c>
      <c r="E714">
        <v>38</v>
      </c>
      <c r="F714" t="s">
        <v>0</v>
      </c>
      <c r="G714" t="s">
        <v>1</v>
      </c>
      <c r="I714" t="s">
        <v>2</v>
      </c>
      <c r="J714">
        <v>36</v>
      </c>
      <c r="K714">
        <v>70</v>
      </c>
      <c r="L714" t="str">
        <f>" 00:00:00.000271"</f>
        <v xml:space="preserve"> 00:00:00.000271</v>
      </c>
      <c r="M714" t="str">
        <f>"03-Oct-17 4:06:12.448200 PM"</f>
        <v>03-Oct-17 4:06:12.448200 PM</v>
      </c>
      <c r="N714" t="s">
        <v>3</v>
      </c>
    </row>
    <row r="715" spans="2:14" x14ac:dyDescent="0.25">
      <c r="B715">
        <v>7168</v>
      </c>
      <c r="C715">
        <v>1</v>
      </c>
      <c r="D715">
        <v>39</v>
      </c>
      <c r="E715">
        <v>39</v>
      </c>
      <c r="F715" t="s">
        <v>0</v>
      </c>
      <c r="G715" t="s">
        <v>1</v>
      </c>
      <c r="I715" t="s">
        <v>2</v>
      </c>
      <c r="J715">
        <v>36</v>
      </c>
      <c r="K715">
        <v>70</v>
      </c>
      <c r="L715" t="str">
        <f>" 00:00:00.000697"</f>
        <v xml:space="preserve"> 00:00:00.000697</v>
      </c>
      <c r="M715" t="str">
        <f>"03-Oct-17 4:06:12.448897 PM"</f>
        <v>03-Oct-17 4:06:12.448897 PM</v>
      </c>
      <c r="N715" t="s">
        <v>5</v>
      </c>
    </row>
    <row r="716" spans="2:14" x14ac:dyDescent="0.25">
      <c r="B716">
        <v>7169</v>
      </c>
      <c r="C716">
        <v>1</v>
      </c>
      <c r="D716">
        <v>0</v>
      </c>
      <c r="E716">
        <v>37</v>
      </c>
      <c r="F716" t="s">
        <v>0</v>
      </c>
      <c r="G716" t="s">
        <v>1</v>
      </c>
      <c r="I716" t="s">
        <v>2</v>
      </c>
      <c r="J716">
        <v>36</v>
      </c>
      <c r="K716">
        <v>70</v>
      </c>
      <c r="L716" t="str">
        <f>" 00:00:01.238826"</f>
        <v xml:space="preserve"> 00:00:01.238826</v>
      </c>
      <c r="M716" t="str">
        <f>"03-Oct-17 4:06:13.687723 PM"</f>
        <v>03-Oct-17 4:06:13.687723 PM</v>
      </c>
      <c r="N716" t="s">
        <v>24</v>
      </c>
    </row>
    <row r="717" spans="2:14" x14ac:dyDescent="0.25">
      <c r="B717">
        <v>7170</v>
      </c>
      <c r="C717">
        <v>1</v>
      </c>
      <c r="D717">
        <v>0</v>
      </c>
      <c r="E717">
        <v>37</v>
      </c>
      <c r="F717" t="s">
        <v>0</v>
      </c>
      <c r="G717" t="s">
        <v>1</v>
      </c>
      <c r="I717" t="s">
        <v>2</v>
      </c>
      <c r="J717">
        <v>14</v>
      </c>
      <c r="K717">
        <v>48</v>
      </c>
      <c r="L717" t="str">
        <f>" 00:00:00.000503"</f>
        <v xml:space="preserve"> 00:00:00.000503</v>
      </c>
      <c r="M717" t="str">
        <f>"03-Oct-17 4:06:13.688226 PM"</f>
        <v>03-Oct-17 4:06:13.688226 PM</v>
      </c>
      <c r="N717" t="s">
        <v>16</v>
      </c>
    </row>
    <row r="718" spans="2:14" x14ac:dyDescent="0.25">
      <c r="B718">
        <v>7171</v>
      </c>
      <c r="C718">
        <v>1</v>
      </c>
      <c r="D718">
        <v>0</v>
      </c>
      <c r="E718">
        <v>37</v>
      </c>
      <c r="F718" t="s">
        <v>0</v>
      </c>
      <c r="G718" t="s">
        <v>1</v>
      </c>
      <c r="I718" t="s">
        <v>2</v>
      </c>
      <c r="J718">
        <v>8</v>
      </c>
      <c r="K718">
        <v>42</v>
      </c>
      <c r="L718" t="str">
        <f>" 00:00:00.000326"</f>
        <v xml:space="preserve"> 00:00:00.000326</v>
      </c>
      <c r="M718" t="str">
        <f>"03-Oct-17 4:06:13.688552 PM"</f>
        <v>03-Oct-17 4:06:13.688552 PM</v>
      </c>
      <c r="N718" t="s">
        <v>24</v>
      </c>
    </row>
    <row r="719" spans="2:14" x14ac:dyDescent="0.25">
      <c r="B719">
        <v>7172</v>
      </c>
      <c r="C719">
        <v>1</v>
      </c>
      <c r="D719">
        <v>12</v>
      </c>
      <c r="E719">
        <v>38</v>
      </c>
      <c r="F719" t="s">
        <v>0</v>
      </c>
      <c r="G719" t="s">
        <v>1</v>
      </c>
      <c r="I719" t="s">
        <v>2</v>
      </c>
      <c r="J719">
        <v>36</v>
      </c>
      <c r="K719">
        <v>70</v>
      </c>
      <c r="L719" t="str">
        <f>" 00:00:00.000271"</f>
        <v xml:space="preserve"> 00:00:00.000271</v>
      </c>
      <c r="M719" t="str">
        <f>"03-Oct-17 4:06:13.688823 PM"</f>
        <v>03-Oct-17 4:06:13.688823 PM</v>
      </c>
      <c r="N719" t="s">
        <v>3</v>
      </c>
    </row>
    <row r="720" spans="2:14" x14ac:dyDescent="0.25">
      <c r="B720">
        <v>7173</v>
      </c>
      <c r="C720">
        <v>1</v>
      </c>
      <c r="D720">
        <v>39</v>
      </c>
      <c r="E720">
        <v>39</v>
      </c>
      <c r="F720" t="s">
        <v>0</v>
      </c>
      <c r="G720" t="s">
        <v>1</v>
      </c>
      <c r="I720" t="s">
        <v>2</v>
      </c>
      <c r="J720">
        <v>36</v>
      </c>
      <c r="K720">
        <v>70</v>
      </c>
      <c r="L720" t="str">
        <f>" 00:00:00.000697"</f>
        <v xml:space="preserve"> 00:00:00.000697</v>
      </c>
      <c r="M720" t="str">
        <f>"03-Oct-17 4:06:13.689520 PM"</f>
        <v>03-Oct-17 4:06:13.689520 PM</v>
      </c>
      <c r="N720" t="s">
        <v>5</v>
      </c>
    </row>
    <row r="721" spans="2:14" x14ac:dyDescent="0.25">
      <c r="B721">
        <v>7174</v>
      </c>
      <c r="C721">
        <v>1</v>
      </c>
      <c r="D721">
        <v>0</v>
      </c>
      <c r="E721">
        <v>37</v>
      </c>
      <c r="F721" t="s">
        <v>0</v>
      </c>
      <c r="G721" t="s">
        <v>1</v>
      </c>
      <c r="I721" t="s">
        <v>2</v>
      </c>
      <c r="J721">
        <v>36</v>
      </c>
      <c r="K721">
        <v>70</v>
      </c>
      <c r="L721" t="str">
        <f>" 00:00:01.240257"</f>
        <v xml:space="preserve"> 00:00:01.240257</v>
      </c>
      <c r="M721" t="str">
        <f>"03-Oct-17 4:06:14.929777 PM"</f>
        <v>03-Oct-17 4:06:14.929777 PM</v>
      </c>
      <c r="N721" t="s">
        <v>21</v>
      </c>
    </row>
    <row r="722" spans="2:14" x14ac:dyDescent="0.25">
      <c r="B722">
        <v>7175</v>
      </c>
      <c r="C722">
        <v>1</v>
      </c>
      <c r="D722">
        <v>12</v>
      </c>
      <c r="E722">
        <v>38</v>
      </c>
      <c r="F722" t="s">
        <v>0</v>
      </c>
      <c r="G722" t="s">
        <v>1</v>
      </c>
      <c r="I722" t="s">
        <v>2</v>
      </c>
      <c r="J722">
        <v>36</v>
      </c>
      <c r="K722">
        <v>70</v>
      </c>
      <c r="L722" t="str">
        <f>" 00:00:00.000697"</f>
        <v xml:space="preserve"> 00:00:00.000697</v>
      </c>
      <c r="M722" t="str">
        <f>"03-Oct-17 4:06:14.930474 PM"</f>
        <v>03-Oct-17 4:06:14.930474 PM</v>
      </c>
      <c r="N722" t="s">
        <v>3</v>
      </c>
    </row>
    <row r="723" spans="2:14" x14ac:dyDescent="0.25">
      <c r="B723">
        <v>7176</v>
      </c>
      <c r="C723">
        <v>1</v>
      </c>
      <c r="D723">
        <v>39</v>
      </c>
      <c r="E723">
        <v>39</v>
      </c>
      <c r="F723" t="s">
        <v>0</v>
      </c>
      <c r="G723" t="s">
        <v>1</v>
      </c>
      <c r="I723" t="s">
        <v>2</v>
      </c>
      <c r="J723">
        <v>36</v>
      </c>
      <c r="K723">
        <v>70</v>
      </c>
      <c r="L723" t="str">
        <f>" 00:00:00.000697"</f>
        <v xml:space="preserve"> 00:00:00.000697</v>
      </c>
      <c r="M723" t="str">
        <f>"03-Oct-17 4:06:14.931171 PM"</f>
        <v>03-Oct-17 4:06:14.931171 PM</v>
      </c>
      <c r="N723" t="s">
        <v>5</v>
      </c>
    </row>
    <row r="724" spans="2:14" x14ac:dyDescent="0.25">
      <c r="B724">
        <v>7177</v>
      </c>
      <c r="C724">
        <v>1</v>
      </c>
      <c r="D724">
        <v>0</v>
      </c>
      <c r="E724">
        <v>37</v>
      </c>
      <c r="F724" t="s">
        <v>0</v>
      </c>
      <c r="G724" t="s">
        <v>1</v>
      </c>
      <c r="I724" t="s">
        <v>2</v>
      </c>
      <c r="J724">
        <v>36</v>
      </c>
      <c r="K724">
        <v>70</v>
      </c>
      <c r="L724" t="str">
        <f>" 00:00:01.274057"</f>
        <v xml:space="preserve"> 00:00:01.274057</v>
      </c>
      <c r="M724" t="str">
        <f>"03-Oct-17 4:06:16.205228 PM"</f>
        <v>03-Oct-17 4:06:16.205228 PM</v>
      </c>
      <c r="N724" t="s">
        <v>24</v>
      </c>
    </row>
    <row r="725" spans="2:14" x14ac:dyDescent="0.25">
      <c r="B725">
        <v>7178</v>
      </c>
      <c r="C725">
        <v>1</v>
      </c>
      <c r="D725">
        <v>12</v>
      </c>
      <c r="E725">
        <v>38</v>
      </c>
      <c r="F725" t="s">
        <v>0</v>
      </c>
      <c r="G725" t="s">
        <v>1</v>
      </c>
      <c r="I725" t="s">
        <v>2</v>
      </c>
      <c r="J725">
        <v>36</v>
      </c>
      <c r="K725">
        <v>70</v>
      </c>
      <c r="L725" t="str">
        <f>" 00:00:00.000697"</f>
        <v xml:space="preserve"> 00:00:00.000697</v>
      </c>
      <c r="M725" t="str">
        <f>"03-Oct-17 4:06:16.205925 PM"</f>
        <v>03-Oct-17 4:06:16.205925 PM</v>
      </c>
      <c r="N725" t="s">
        <v>3</v>
      </c>
    </row>
    <row r="726" spans="2:14" x14ac:dyDescent="0.25">
      <c r="B726">
        <v>7179</v>
      </c>
      <c r="C726">
        <v>1</v>
      </c>
      <c r="D726">
        <v>12</v>
      </c>
      <c r="E726">
        <v>38</v>
      </c>
      <c r="F726" t="s">
        <v>0</v>
      </c>
      <c r="G726" t="s">
        <v>1</v>
      </c>
      <c r="I726" t="s">
        <v>2</v>
      </c>
      <c r="J726">
        <v>14</v>
      </c>
      <c r="K726">
        <v>48</v>
      </c>
      <c r="L726" t="str">
        <f>" 00:00:00.000503"</f>
        <v xml:space="preserve"> 00:00:00.000503</v>
      </c>
      <c r="M726" t="str">
        <f>"03-Oct-17 4:06:16.206428 PM"</f>
        <v>03-Oct-17 4:06:16.206428 PM</v>
      </c>
      <c r="N726" t="s">
        <v>20</v>
      </c>
    </row>
    <row r="727" spans="2:14" x14ac:dyDescent="0.25">
      <c r="B727">
        <v>7180</v>
      </c>
      <c r="C727">
        <v>1</v>
      </c>
      <c r="D727">
        <v>12</v>
      </c>
      <c r="E727">
        <v>38</v>
      </c>
      <c r="F727" t="s">
        <v>0</v>
      </c>
      <c r="G727" t="s">
        <v>1</v>
      </c>
      <c r="I727" t="s">
        <v>2</v>
      </c>
      <c r="J727">
        <v>8</v>
      </c>
      <c r="K727">
        <v>42</v>
      </c>
      <c r="L727" t="str">
        <f>" 00:00:00.000325"</f>
        <v xml:space="preserve"> 00:00:00.000325</v>
      </c>
      <c r="M727" t="str">
        <f>"03-Oct-17 4:06:16.206753 PM"</f>
        <v>03-Oct-17 4:06:16.206753 PM</v>
      </c>
      <c r="N727" t="s">
        <v>3</v>
      </c>
    </row>
    <row r="728" spans="2:14" x14ac:dyDescent="0.25">
      <c r="B728">
        <v>7181</v>
      </c>
      <c r="C728">
        <v>1</v>
      </c>
      <c r="D728">
        <v>39</v>
      </c>
      <c r="E728">
        <v>39</v>
      </c>
      <c r="F728" t="s">
        <v>0</v>
      </c>
      <c r="G728" t="s">
        <v>1</v>
      </c>
      <c r="I728" t="s">
        <v>2</v>
      </c>
      <c r="J728">
        <v>36</v>
      </c>
      <c r="K728">
        <v>70</v>
      </c>
      <c r="L728" t="str">
        <f>" 00:00:00.000271"</f>
        <v xml:space="preserve"> 00:00:00.000271</v>
      </c>
      <c r="M728" t="str">
        <f>"03-Oct-17 4:06:16.207024 PM"</f>
        <v>03-Oct-17 4:06:16.207024 PM</v>
      </c>
      <c r="N728" t="s">
        <v>5</v>
      </c>
    </row>
    <row r="729" spans="2:14" x14ac:dyDescent="0.25">
      <c r="B729">
        <v>7182</v>
      </c>
      <c r="C729">
        <v>1</v>
      </c>
      <c r="D729">
        <v>0</v>
      </c>
      <c r="E729">
        <v>37</v>
      </c>
      <c r="F729" t="s">
        <v>0</v>
      </c>
      <c r="G729" t="s">
        <v>1</v>
      </c>
      <c r="I729" t="s">
        <v>2</v>
      </c>
      <c r="J729">
        <v>36</v>
      </c>
      <c r="K729">
        <v>70</v>
      </c>
      <c r="L729" t="str">
        <f>" 00:00:01.247543"</f>
        <v xml:space="preserve"> 00:00:01.247543</v>
      </c>
      <c r="M729" t="str">
        <f>"03-Oct-17 4:06:17.454567 PM"</f>
        <v>03-Oct-17 4:06:17.454567 PM</v>
      </c>
      <c r="N729" t="s">
        <v>24</v>
      </c>
    </row>
    <row r="730" spans="2:14" x14ac:dyDescent="0.25">
      <c r="B730">
        <v>7183</v>
      </c>
      <c r="C730">
        <v>1</v>
      </c>
      <c r="D730">
        <v>12</v>
      </c>
      <c r="E730">
        <v>38</v>
      </c>
      <c r="F730" t="s">
        <v>0</v>
      </c>
      <c r="G730" t="s">
        <v>1</v>
      </c>
      <c r="I730" t="s">
        <v>2</v>
      </c>
      <c r="J730">
        <v>36</v>
      </c>
      <c r="K730">
        <v>70</v>
      </c>
      <c r="L730" t="str">
        <f>" 00:00:00.000697"</f>
        <v xml:space="preserve"> 00:00:00.000697</v>
      </c>
      <c r="M730" t="str">
        <f>"03-Oct-17 4:06:17.455264 PM"</f>
        <v>03-Oct-17 4:06:17.455264 PM</v>
      </c>
      <c r="N730" t="s">
        <v>3</v>
      </c>
    </row>
    <row r="731" spans="2:14" x14ac:dyDescent="0.25">
      <c r="B731">
        <v>7184</v>
      </c>
      <c r="C731">
        <v>1</v>
      </c>
      <c r="D731">
        <v>12</v>
      </c>
      <c r="E731">
        <v>38</v>
      </c>
      <c r="F731" t="s">
        <v>0</v>
      </c>
      <c r="G731" t="s">
        <v>1</v>
      </c>
      <c r="I731" t="s">
        <v>2</v>
      </c>
      <c r="J731">
        <v>14</v>
      </c>
      <c r="K731">
        <v>48</v>
      </c>
      <c r="L731" t="str">
        <f>" 00:00:00.000503"</f>
        <v xml:space="preserve"> 00:00:00.000503</v>
      </c>
      <c r="M731" t="str">
        <f>"03-Oct-17 4:06:17.455767 PM"</f>
        <v>03-Oct-17 4:06:17.455767 PM</v>
      </c>
      <c r="N731" t="s">
        <v>20</v>
      </c>
    </row>
    <row r="732" spans="2:14" x14ac:dyDescent="0.25">
      <c r="B732">
        <v>7185</v>
      </c>
      <c r="C732">
        <v>1</v>
      </c>
      <c r="D732">
        <v>12</v>
      </c>
      <c r="E732">
        <v>38</v>
      </c>
      <c r="F732" t="s">
        <v>0</v>
      </c>
      <c r="G732" t="s">
        <v>1</v>
      </c>
      <c r="I732" t="s">
        <v>2</v>
      </c>
      <c r="J732">
        <v>8</v>
      </c>
      <c r="K732">
        <v>42</v>
      </c>
      <c r="L732" t="str">
        <f>" 00:00:00.000325"</f>
        <v xml:space="preserve"> 00:00:00.000325</v>
      </c>
      <c r="M732" t="str">
        <f>"03-Oct-17 4:06:17.456092 PM"</f>
        <v>03-Oct-17 4:06:17.456092 PM</v>
      </c>
      <c r="N732" t="s">
        <v>3</v>
      </c>
    </row>
    <row r="733" spans="2:14" x14ac:dyDescent="0.25">
      <c r="B733">
        <v>7186</v>
      </c>
      <c r="C733">
        <v>1</v>
      </c>
      <c r="D733">
        <v>39</v>
      </c>
      <c r="E733">
        <v>39</v>
      </c>
      <c r="F733" t="s">
        <v>0</v>
      </c>
      <c r="G733" t="s">
        <v>1</v>
      </c>
      <c r="I733" t="s">
        <v>2</v>
      </c>
      <c r="J733">
        <v>36</v>
      </c>
      <c r="K733">
        <v>70</v>
      </c>
      <c r="L733" t="str">
        <f>" 00:00:00.000271"</f>
        <v xml:space="preserve"> 00:00:00.000271</v>
      </c>
      <c r="M733" t="str">
        <f>"03-Oct-17 4:06:17.456363 PM"</f>
        <v>03-Oct-17 4:06:17.456363 PM</v>
      </c>
      <c r="N733" t="s">
        <v>5</v>
      </c>
    </row>
    <row r="734" spans="2:14" x14ac:dyDescent="0.25">
      <c r="B734">
        <v>7187</v>
      </c>
      <c r="C734">
        <v>1</v>
      </c>
      <c r="D734">
        <v>0</v>
      </c>
      <c r="E734">
        <v>37</v>
      </c>
      <c r="F734" t="s">
        <v>0</v>
      </c>
      <c r="G734" t="s">
        <v>1</v>
      </c>
      <c r="I734" t="s">
        <v>2</v>
      </c>
      <c r="J734">
        <v>36</v>
      </c>
      <c r="K734">
        <v>70</v>
      </c>
      <c r="L734" t="str">
        <f>" 00:00:01.216118"</f>
        <v xml:space="preserve"> 00:00:01.216118</v>
      </c>
      <c r="M734" t="str">
        <f>"03-Oct-17 4:06:18.672481 PM"</f>
        <v>03-Oct-17 4:06:18.672481 PM</v>
      </c>
      <c r="N734" t="s">
        <v>24</v>
      </c>
    </row>
    <row r="735" spans="2:14" x14ac:dyDescent="0.25">
      <c r="B735">
        <v>7188</v>
      </c>
      <c r="C735">
        <v>1</v>
      </c>
      <c r="D735">
        <v>12</v>
      </c>
      <c r="E735">
        <v>38</v>
      </c>
      <c r="F735" t="s">
        <v>0</v>
      </c>
      <c r="G735" t="s">
        <v>1</v>
      </c>
      <c r="I735" t="s">
        <v>2</v>
      </c>
      <c r="J735">
        <v>36</v>
      </c>
      <c r="K735">
        <v>70</v>
      </c>
      <c r="L735" t="str">
        <f>" 00:00:00.000697"</f>
        <v xml:space="preserve"> 00:00:00.000697</v>
      </c>
      <c r="M735" t="str">
        <f>"03-Oct-17 4:06:18.673178 PM"</f>
        <v>03-Oct-17 4:06:18.673178 PM</v>
      </c>
      <c r="N735" t="s">
        <v>3</v>
      </c>
    </row>
    <row r="736" spans="2:14" x14ac:dyDescent="0.25">
      <c r="B736">
        <v>7189</v>
      </c>
      <c r="C736">
        <v>1</v>
      </c>
      <c r="D736">
        <v>39</v>
      </c>
      <c r="E736">
        <v>39</v>
      </c>
      <c r="F736" t="s">
        <v>0</v>
      </c>
      <c r="G736" t="s">
        <v>1</v>
      </c>
      <c r="I736" t="s">
        <v>2</v>
      </c>
      <c r="J736">
        <v>36</v>
      </c>
      <c r="K736">
        <v>70</v>
      </c>
      <c r="L736" t="str">
        <f>" 00:00:00.000697"</f>
        <v xml:space="preserve"> 00:00:00.000697</v>
      </c>
      <c r="M736" t="str">
        <f>"03-Oct-17 4:06:18.673875 PM"</f>
        <v>03-Oct-17 4:06:18.673875 PM</v>
      </c>
      <c r="N736" t="s">
        <v>5</v>
      </c>
    </row>
    <row r="737" spans="2:14" x14ac:dyDescent="0.25">
      <c r="B737">
        <v>7190</v>
      </c>
      <c r="C737">
        <v>1</v>
      </c>
      <c r="D737">
        <v>12</v>
      </c>
      <c r="E737">
        <v>38</v>
      </c>
      <c r="F737" t="s">
        <v>0</v>
      </c>
      <c r="G737" t="s">
        <v>1</v>
      </c>
      <c r="I737" t="s">
        <v>2</v>
      </c>
      <c r="J737">
        <v>36</v>
      </c>
      <c r="K737">
        <v>70</v>
      </c>
      <c r="L737" t="str">
        <f>" 00:00:01.239364"</f>
        <v xml:space="preserve"> 00:00:01.239364</v>
      </c>
      <c r="M737" t="str">
        <f>"03-Oct-17 4:06:19.913239 PM"</f>
        <v>03-Oct-17 4:06:19.913239 PM</v>
      </c>
      <c r="N737" t="s">
        <v>12</v>
      </c>
    </row>
    <row r="738" spans="2:14" x14ac:dyDescent="0.25">
      <c r="B738">
        <v>7191</v>
      </c>
      <c r="C738">
        <v>1</v>
      </c>
      <c r="D738">
        <v>39</v>
      </c>
      <c r="E738">
        <v>39</v>
      </c>
      <c r="F738" t="s">
        <v>0</v>
      </c>
      <c r="G738" t="s">
        <v>1</v>
      </c>
      <c r="I738" t="s">
        <v>2</v>
      </c>
      <c r="J738">
        <v>36</v>
      </c>
      <c r="K738">
        <v>70</v>
      </c>
      <c r="L738" t="str">
        <f>" 00:00:00.000697"</f>
        <v xml:space="preserve"> 00:00:00.000697</v>
      </c>
      <c r="M738" t="str">
        <f>"03-Oct-17 4:06:19.913936 PM"</f>
        <v>03-Oct-17 4:06:19.913936 PM</v>
      </c>
      <c r="N738" t="s">
        <v>5</v>
      </c>
    </row>
    <row r="739" spans="2:14" x14ac:dyDescent="0.25">
      <c r="B739">
        <v>7192</v>
      </c>
      <c r="C739">
        <v>1</v>
      </c>
      <c r="D739">
        <v>0</v>
      </c>
      <c r="E739">
        <v>37</v>
      </c>
      <c r="F739" t="s">
        <v>0</v>
      </c>
      <c r="G739" t="s">
        <v>1</v>
      </c>
      <c r="I739" t="s">
        <v>2</v>
      </c>
      <c r="J739">
        <v>36</v>
      </c>
      <c r="K739">
        <v>70</v>
      </c>
      <c r="L739" t="str">
        <f>" 00:00:01.242270"</f>
        <v xml:space="preserve"> 00:00:01.242270</v>
      </c>
      <c r="M739" t="str">
        <f>"03-Oct-17 4:06:21.156206 PM"</f>
        <v>03-Oct-17 4:06:21.156206 PM</v>
      </c>
      <c r="N739" t="s">
        <v>24</v>
      </c>
    </row>
    <row r="740" spans="2:14" x14ac:dyDescent="0.25">
      <c r="B740">
        <v>7193</v>
      </c>
      <c r="C740">
        <v>1</v>
      </c>
      <c r="D740">
        <v>12</v>
      </c>
      <c r="E740">
        <v>38</v>
      </c>
      <c r="F740" t="s">
        <v>0</v>
      </c>
      <c r="G740" t="s">
        <v>1</v>
      </c>
      <c r="I740" t="s">
        <v>2</v>
      </c>
      <c r="J740">
        <v>36</v>
      </c>
      <c r="K740">
        <v>70</v>
      </c>
      <c r="L740" t="str">
        <f>" 00:00:00.000697"</f>
        <v xml:space="preserve"> 00:00:00.000697</v>
      </c>
      <c r="M740" t="str">
        <f>"03-Oct-17 4:06:21.156903 PM"</f>
        <v>03-Oct-17 4:06:21.156903 PM</v>
      </c>
      <c r="N740" t="s">
        <v>7</v>
      </c>
    </row>
    <row r="741" spans="2:14" x14ac:dyDescent="0.25">
      <c r="B741">
        <v>7194</v>
      </c>
      <c r="C741">
        <v>1</v>
      </c>
      <c r="D741">
        <v>39</v>
      </c>
      <c r="E741">
        <v>39</v>
      </c>
      <c r="F741" t="s">
        <v>0</v>
      </c>
      <c r="G741" t="s">
        <v>1</v>
      </c>
      <c r="I741" t="s">
        <v>2</v>
      </c>
      <c r="J741">
        <v>36</v>
      </c>
      <c r="K741">
        <v>70</v>
      </c>
      <c r="L741" t="str">
        <f>" 00:00:00.000697"</f>
        <v xml:space="preserve"> 00:00:00.000697</v>
      </c>
      <c r="M741" t="str">
        <f>"03-Oct-17 4:06:21.157600 PM"</f>
        <v>03-Oct-17 4:06:21.157600 PM</v>
      </c>
      <c r="N741" t="s">
        <v>5</v>
      </c>
    </row>
    <row r="742" spans="2:14" x14ac:dyDescent="0.25">
      <c r="B742">
        <v>7195</v>
      </c>
      <c r="C742">
        <v>1</v>
      </c>
      <c r="D742">
        <v>0</v>
      </c>
      <c r="E742">
        <v>37</v>
      </c>
      <c r="F742" t="s">
        <v>0</v>
      </c>
      <c r="G742" t="s">
        <v>1</v>
      </c>
      <c r="I742" t="s">
        <v>2</v>
      </c>
      <c r="J742">
        <v>36</v>
      </c>
      <c r="K742">
        <v>70</v>
      </c>
      <c r="L742" t="str">
        <f>" 00:00:01.244084"</f>
        <v xml:space="preserve"> 00:00:01.244084</v>
      </c>
      <c r="M742" t="str">
        <f>"03-Oct-17 4:06:22.401684 PM"</f>
        <v>03-Oct-17 4:06:22.401684 PM</v>
      </c>
      <c r="N742" t="s">
        <v>24</v>
      </c>
    </row>
    <row r="743" spans="2:14" x14ac:dyDescent="0.25">
      <c r="B743">
        <v>7196</v>
      </c>
      <c r="C743">
        <v>1</v>
      </c>
      <c r="D743">
        <v>12</v>
      </c>
      <c r="E743">
        <v>38</v>
      </c>
      <c r="F743" t="s">
        <v>0</v>
      </c>
      <c r="G743" t="s">
        <v>1</v>
      </c>
      <c r="I743" t="s">
        <v>2</v>
      </c>
      <c r="J743">
        <v>36</v>
      </c>
      <c r="K743">
        <v>70</v>
      </c>
      <c r="L743" t="str">
        <f>" 00:00:00.000697"</f>
        <v xml:space="preserve"> 00:00:00.000697</v>
      </c>
      <c r="M743" t="str">
        <f>"03-Oct-17 4:06:22.402381 PM"</f>
        <v>03-Oct-17 4:06:22.402381 PM</v>
      </c>
      <c r="N743" t="s">
        <v>3</v>
      </c>
    </row>
    <row r="744" spans="2:14" x14ac:dyDescent="0.25">
      <c r="B744">
        <v>7197</v>
      </c>
      <c r="C744">
        <v>1</v>
      </c>
      <c r="D744">
        <v>39</v>
      </c>
      <c r="E744">
        <v>39</v>
      </c>
      <c r="F744" t="s">
        <v>0</v>
      </c>
      <c r="G744" t="s">
        <v>1</v>
      </c>
      <c r="I744" t="s">
        <v>2</v>
      </c>
      <c r="J744">
        <v>36</v>
      </c>
      <c r="K744">
        <v>70</v>
      </c>
      <c r="L744" t="str">
        <f>" 00:00:00.000697"</f>
        <v xml:space="preserve"> 00:00:00.000697</v>
      </c>
      <c r="M744" t="str">
        <f>"03-Oct-17 4:06:22.403078 PM"</f>
        <v>03-Oct-17 4:06:22.403078 PM</v>
      </c>
      <c r="N744" t="s">
        <v>5</v>
      </c>
    </row>
    <row r="745" spans="2:14" x14ac:dyDescent="0.25">
      <c r="B745">
        <v>7198</v>
      </c>
      <c r="C745">
        <v>1</v>
      </c>
      <c r="D745">
        <v>0</v>
      </c>
      <c r="E745">
        <v>37</v>
      </c>
      <c r="F745" t="s">
        <v>0</v>
      </c>
      <c r="G745" t="s">
        <v>1</v>
      </c>
      <c r="I745" t="s">
        <v>2</v>
      </c>
      <c r="J745">
        <v>36</v>
      </c>
      <c r="K745">
        <v>70</v>
      </c>
      <c r="L745" t="str">
        <f>" 00:00:01.236361"</f>
        <v xml:space="preserve"> 00:00:01.236361</v>
      </c>
      <c r="M745" t="str">
        <f>"03-Oct-17 4:06:23.639439 PM"</f>
        <v>03-Oct-17 4:06:23.639439 PM</v>
      </c>
      <c r="N745" t="s">
        <v>24</v>
      </c>
    </row>
    <row r="746" spans="2:14" x14ac:dyDescent="0.25">
      <c r="B746">
        <v>7199</v>
      </c>
      <c r="C746">
        <v>1</v>
      </c>
      <c r="D746">
        <v>0</v>
      </c>
      <c r="E746">
        <v>37</v>
      </c>
      <c r="F746" t="s">
        <v>0</v>
      </c>
      <c r="G746" t="s">
        <v>1</v>
      </c>
      <c r="I746" t="s">
        <v>2</v>
      </c>
      <c r="J746">
        <v>14</v>
      </c>
      <c r="K746">
        <v>48</v>
      </c>
      <c r="L746" t="str">
        <f>" 00:00:00.000503"</f>
        <v xml:space="preserve"> 00:00:00.000503</v>
      </c>
      <c r="M746" t="str">
        <f>"03-Oct-17 4:06:23.639942 PM"</f>
        <v>03-Oct-17 4:06:23.639942 PM</v>
      </c>
      <c r="N746" t="s">
        <v>16</v>
      </c>
    </row>
    <row r="747" spans="2:14" x14ac:dyDescent="0.25">
      <c r="B747">
        <v>7200</v>
      </c>
      <c r="C747">
        <v>1</v>
      </c>
      <c r="D747">
        <v>0</v>
      </c>
      <c r="E747">
        <v>37</v>
      </c>
      <c r="F747" t="s">
        <v>0</v>
      </c>
      <c r="G747" t="s">
        <v>1</v>
      </c>
      <c r="I747" t="s">
        <v>2</v>
      </c>
      <c r="J747">
        <v>8</v>
      </c>
      <c r="K747">
        <v>42</v>
      </c>
      <c r="L747" t="str">
        <f>" 00:00:00.000325"</f>
        <v xml:space="preserve"> 00:00:00.000325</v>
      </c>
      <c r="M747" t="str">
        <f>"03-Oct-17 4:06:23.640267 PM"</f>
        <v>03-Oct-17 4:06:23.640267 PM</v>
      </c>
      <c r="N747" t="s">
        <v>24</v>
      </c>
    </row>
    <row r="748" spans="2:14" x14ac:dyDescent="0.25">
      <c r="B748">
        <v>7201</v>
      </c>
      <c r="C748">
        <v>1</v>
      </c>
      <c r="D748">
        <v>12</v>
      </c>
      <c r="E748">
        <v>38</v>
      </c>
      <c r="F748" t="s">
        <v>0</v>
      </c>
      <c r="G748" t="s">
        <v>1</v>
      </c>
      <c r="I748" t="s">
        <v>2</v>
      </c>
      <c r="J748">
        <v>36</v>
      </c>
      <c r="K748">
        <v>70</v>
      </c>
      <c r="L748" t="str">
        <f>" 00:00:00.000271"</f>
        <v xml:space="preserve"> 00:00:00.000271</v>
      </c>
      <c r="M748" t="str">
        <f>"03-Oct-17 4:06:23.640538 PM"</f>
        <v>03-Oct-17 4:06:23.640538 PM</v>
      </c>
      <c r="N748" t="s">
        <v>3</v>
      </c>
    </row>
    <row r="749" spans="2:14" x14ac:dyDescent="0.25">
      <c r="B749">
        <v>7202</v>
      </c>
      <c r="C749">
        <v>1</v>
      </c>
      <c r="D749">
        <v>39</v>
      </c>
      <c r="E749">
        <v>39</v>
      </c>
      <c r="F749" t="s">
        <v>0</v>
      </c>
      <c r="G749" t="s">
        <v>1</v>
      </c>
      <c r="I749" t="s">
        <v>2</v>
      </c>
      <c r="J749">
        <v>36</v>
      </c>
      <c r="K749">
        <v>70</v>
      </c>
      <c r="L749" t="str">
        <f>" 00:00:00.000697"</f>
        <v xml:space="preserve"> 00:00:00.000697</v>
      </c>
      <c r="M749" t="str">
        <f>"03-Oct-17 4:06:23.641235 PM"</f>
        <v>03-Oct-17 4:06:23.641235 PM</v>
      </c>
      <c r="N749" t="s">
        <v>5</v>
      </c>
    </row>
    <row r="750" spans="2:14" x14ac:dyDescent="0.25">
      <c r="B750">
        <v>7203</v>
      </c>
      <c r="C750">
        <v>1</v>
      </c>
      <c r="D750">
        <v>0</v>
      </c>
      <c r="E750">
        <v>37</v>
      </c>
      <c r="F750" t="s">
        <v>0</v>
      </c>
      <c r="G750" t="s">
        <v>1</v>
      </c>
      <c r="I750" t="s">
        <v>2</v>
      </c>
      <c r="J750">
        <v>36</v>
      </c>
      <c r="K750">
        <v>70</v>
      </c>
      <c r="L750" t="str">
        <f>" 00:00:01.281050"</f>
        <v xml:space="preserve"> 00:00:01.281050</v>
      </c>
      <c r="M750" t="str">
        <f>"03-Oct-17 4:06:24.922286 PM"</f>
        <v>03-Oct-17 4:06:24.922286 PM</v>
      </c>
      <c r="N750" t="s">
        <v>24</v>
      </c>
    </row>
    <row r="751" spans="2:14" x14ac:dyDescent="0.25">
      <c r="B751">
        <v>7204</v>
      </c>
      <c r="C751">
        <v>1</v>
      </c>
      <c r="D751">
        <v>12</v>
      </c>
      <c r="E751">
        <v>38</v>
      </c>
      <c r="F751" t="s">
        <v>0</v>
      </c>
      <c r="G751" t="s">
        <v>1</v>
      </c>
      <c r="I751" t="s">
        <v>2</v>
      </c>
      <c r="J751">
        <v>36</v>
      </c>
      <c r="K751">
        <v>70</v>
      </c>
      <c r="L751" t="str">
        <f>" 00:00:00.000697"</f>
        <v xml:space="preserve"> 00:00:00.000697</v>
      </c>
      <c r="M751" t="str">
        <f>"03-Oct-17 4:06:24.922983 PM"</f>
        <v>03-Oct-17 4:06:24.922983 PM</v>
      </c>
      <c r="N751" t="s">
        <v>3</v>
      </c>
    </row>
    <row r="752" spans="2:14" x14ac:dyDescent="0.25">
      <c r="B752">
        <v>7205</v>
      </c>
      <c r="C752">
        <v>1</v>
      </c>
      <c r="D752">
        <v>39</v>
      </c>
      <c r="E752">
        <v>39</v>
      </c>
      <c r="F752" t="s">
        <v>0</v>
      </c>
      <c r="G752" t="s">
        <v>1</v>
      </c>
      <c r="I752" t="s">
        <v>2</v>
      </c>
      <c r="J752">
        <v>36</v>
      </c>
      <c r="K752">
        <v>70</v>
      </c>
      <c r="L752" t="str">
        <f>" 00:00:00.000697"</f>
        <v xml:space="preserve"> 00:00:00.000697</v>
      </c>
      <c r="M752" t="str">
        <f>"03-Oct-17 4:06:24.923680 PM"</f>
        <v>03-Oct-17 4:06:24.923680 PM</v>
      </c>
      <c r="N752" t="s">
        <v>5</v>
      </c>
    </row>
    <row r="753" spans="2:14" x14ac:dyDescent="0.25">
      <c r="B753">
        <v>7206</v>
      </c>
      <c r="C753">
        <v>1</v>
      </c>
      <c r="D753">
        <v>0</v>
      </c>
      <c r="E753">
        <v>37</v>
      </c>
      <c r="F753" t="s">
        <v>0</v>
      </c>
      <c r="G753" t="s">
        <v>1</v>
      </c>
      <c r="I753" t="s">
        <v>2</v>
      </c>
      <c r="J753">
        <v>36</v>
      </c>
      <c r="K753">
        <v>70</v>
      </c>
      <c r="L753" t="str">
        <f>" 00:00:01.212467"</f>
        <v xml:space="preserve"> 00:00:01.212467</v>
      </c>
      <c r="M753" t="str">
        <f>"03-Oct-17 4:06:26.136147 PM"</f>
        <v>03-Oct-17 4:06:26.136147 PM</v>
      </c>
      <c r="N753" t="s">
        <v>24</v>
      </c>
    </row>
    <row r="754" spans="2:14" x14ac:dyDescent="0.25">
      <c r="B754">
        <v>7207</v>
      </c>
      <c r="C754">
        <v>1</v>
      </c>
      <c r="D754">
        <v>12</v>
      </c>
      <c r="E754">
        <v>38</v>
      </c>
      <c r="F754" t="s">
        <v>0</v>
      </c>
      <c r="G754" t="s">
        <v>1</v>
      </c>
      <c r="I754" t="s">
        <v>2</v>
      </c>
      <c r="J754">
        <v>36</v>
      </c>
      <c r="K754">
        <v>70</v>
      </c>
      <c r="L754" t="str">
        <f>" 00:00:00.000697"</f>
        <v xml:space="preserve"> 00:00:00.000697</v>
      </c>
      <c r="M754" t="str">
        <f>"03-Oct-17 4:06:26.136844 PM"</f>
        <v>03-Oct-17 4:06:26.136844 PM</v>
      </c>
      <c r="N754" t="s">
        <v>3</v>
      </c>
    </row>
    <row r="755" spans="2:14" x14ac:dyDescent="0.25">
      <c r="B755">
        <v>7208</v>
      </c>
      <c r="C755">
        <v>1</v>
      </c>
      <c r="D755">
        <v>39</v>
      </c>
      <c r="E755">
        <v>39</v>
      </c>
      <c r="F755" t="s">
        <v>0</v>
      </c>
      <c r="G755" t="s">
        <v>1</v>
      </c>
      <c r="I755" t="s">
        <v>2</v>
      </c>
      <c r="J755">
        <v>36</v>
      </c>
      <c r="K755">
        <v>70</v>
      </c>
      <c r="L755" t="str">
        <f>" 00:00:00.000697"</f>
        <v xml:space="preserve"> 00:00:00.000697</v>
      </c>
      <c r="M755" t="str">
        <f>"03-Oct-17 4:06:26.137541 PM"</f>
        <v>03-Oct-17 4:06:26.137541 PM</v>
      </c>
      <c r="N755" t="s">
        <v>5</v>
      </c>
    </row>
    <row r="756" spans="2:14" x14ac:dyDescent="0.25">
      <c r="B756">
        <v>7209</v>
      </c>
      <c r="C756">
        <v>1</v>
      </c>
      <c r="D756">
        <v>0</v>
      </c>
      <c r="E756">
        <v>37</v>
      </c>
      <c r="F756" t="s">
        <v>0</v>
      </c>
      <c r="G756" t="s">
        <v>1</v>
      </c>
      <c r="I756" t="s">
        <v>2</v>
      </c>
      <c r="J756">
        <v>36</v>
      </c>
      <c r="K756">
        <v>70</v>
      </c>
      <c r="L756" t="str">
        <f>" 00:00:01.247960"</f>
        <v xml:space="preserve"> 00:00:01.247960</v>
      </c>
      <c r="M756" t="str">
        <f>"03-Oct-17 4:06:27.385501 PM"</f>
        <v>03-Oct-17 4:06:27.385501 PM</v>
      </c>
      <c r="N756" t="s">
        <v>24</v>
      </c>
    </row>
    <row r="757" spans="2:14" x14ac:dyDescent="0.25">
      <c r="B757">
        <v>7210</v>
      </c>
      <c r="C757">
        <v>1</v>
      </c>
      <c r="D757">
        <v>12</v>
      </c>
      <c r="E757">
        <v>38</v>
      </c>
      <c r="F757" t="s">
        <v>0</v>
      </c>
      <c r="G757" t="s">
        <v>1</v>
      </c>
      <c r="I757" t="s">
        <v>2</v>
      </c>
      <c r="J757">
        <v>36</v>
      </c>
      <c r="K757">
        <v>70</v>
      </c>
      <c r="L757" t="str">
        <f>" 00:00:00.000697"</f>
        <v xml:space="preserve"> 00:00:00.000697</v>
      </c>
      <c r="M757" t="str">
        <f>"03-Oct-17 4:06:27.386198 PM"</f>
        <v>03-Oct-17 4:06:27.386198 PM</v>
      </c>
      <c r="N757" t="s">
        <v>3</v>
      </c>
    </row>
    <row r="758" spans="2:14" x14ac:dyDescent="0.25">
      <c r="B758">
        <v>7211</v>
      </c>
      <c r="C758">
        <v>1</v>
      </c>
      <c r="D758">
        <v>39</v>
      </c>
      <c r="E758">
        <v>39</v>
      </c>
      <c r="F758" t="s">
        <v>0</v>
      </c>
      <c r="G758" t="s">
        <v>1</v>
      </c>
      <c r="I758" t="s">
        <v>2</v>
      </c>
      <c r="J758">
        <v>36</v>
      </c>
      <c r="K758">
        <v>70</v>
      </c>
      <c r="L758" t="str">
        <f>" 00:00:00.000697"</f>
        <v xml:space="preserve"> 00:00:00.000697</v>
      </c>
      <c r="M758" t="str">
        <f>"03-Oct-17 4:06:27.386895 PM"</f>
        <v>03-Oct-17 4:06:27.386895 PM</v>
      </c>
      <c r="N758" t="s">
        <v>12</v>
      </c>
    </row>
    <row r="759" spans="2:14" x14ac:dyDescent="0.25">
      <c r="B759">
        <v>7212</v>
      </c>
      <c r="C759">
        <v>1</v>
      </c>
      <c r="D759">
        <v>12</v>
      </c>
      <c r="E759">
        <v>38</v>
      </c>
      <c r="F759" t="s">
        <v>0</v>
      </c>
      <c r="G759" t="s">
        <v>1</v>
      </c>
      <c r="I759" t="s">
        <v>2</v>
      </c>
      <c r="J759">
        <v>36</v>
      </c>
      <c r="K759">
        <v>70</v>
      </c>
      <c r="L759" t="str">
        <f>" 00:00:01.256475"</f>
        <v xml:space="preserve"> 00:00:01.256475</v>
      </c>
      <c r="M759" t="str">
        <f>"03-Oct-17 4:06:28.643370 PM"</f>
        <v>03-Oct-17 4:06:28.643370 PM</v>
      </c>
      <c r="N759" t="s">
        <v>3</v>
      </c>
    </row>
    <row r="760" spans="2:14" x14ac:dyDescent="0.25">
      <c r="B760">
        <v>7213</v>
      </c>
      <c r="C760">
        <v>1</v>
      </c>
      <c r="D760">
        <v>12</v>
      </c>
      <c r="E760">
        <v>38</v>
      </c>
      <c r="F760" t="s">
        <v>0</v>
      </c>
      <c r="G760" t="s">
        <v>1</v>
      </c>
      <c r="I760" t="s">
        <v>2</v>
      </c>
      <c r="J760">
        <v>14</v>
      </c>
      <c r="K760">
        <v>48</v>
      </c>
      <c r="L760" t="str">
        <f>" 00:00:00.000502"</f>
        <v xml:space="preserve"> 00:00:00.000502</v>
      </c>
      <c r="M760" t="str">
        <f>"03-Oct-17 4:06:28.643872 PM"</f>
        <v>03-Oct-17 4:06:28.643872 PM</v>
      </c>
      <c r="N760" t="s">
        <v>20</v>
      </c>
    </row>
    <row r="761" spans="2:14" x14ac:dyDescent="0.25">
      <c r="B761">
        <v>7214</v>
      </c>
      <c r="C761">
        <v>1</v>
      </c>
      <c r="D761">
        <v>12</v>
      </c>
      <c r="E761">
        <v>38</v>
      </c>
      <c r="F761" t="s">
        <v>0</v>
      </c>
      <c r="G761" t="s">
        <v>1</v>
      </c>
      <c r="I761" t="s">
        <v>2</v>
      </c>
      <c r="J761">
        <v>8</v>
      </c>
      <c r="K761">
        <v>42</v>
      </c>
      <c r="L761" t="str">
        <f>" 00:00:00.000326"</f>
        <v xml:space="preserve"> 00:00:00.000326</v>
      </c>
      <c r="M761" t="str">
        <f>"03-Oct-17 4:06:28.644198 PM"</f>
        <v>03-Oct-17 4:06:28.644198 PM</v>
      </c>
      <c r="N761" t="s">
        <v>3</v>
      </c>
    </row>
    <row r="762" spans="2:14" x14ac:dyDescent="0.25">
      <c r="B762">
        <v>7215</v>
      </c>
      <c r="C762">
        <v>1</v>
      </c>
      <c r="D762">
        <v>39</v>
      </c>
      <c r="E762">
        <v>39</v>
      </c>
      <c r="F762" t="s">
        <v>0</v>
      </c>
      <c r="G762" t="s">
        <v>1</v>
      </c>
      <c r="I762" t="s">
        <v>2</v>
      </c>
      <c r="J762">
        <v>36</v>
      </c>
      <c r="K762">
        <v>70</v>
      </c>
      <c r="L762" t="str">
        <f>" 00:00:00.000271"</f>
        <v xml:space="preserve"> 00:00:00.000271</v>
      </c>
      <c r="M762" t="str">
        <f>"03-Oct-17 4:06:28.644469 PM"</f>
        <v>03-Oct-17 4:06:28.644469 PM</v>
      </c>
      <c r="N762" t="s">
        <v>5</v>
      </c>
    </row>
    <row r="763" spans="2:14" x14ac:dyDescent="0.25">
      <c r="B763">
        <v>7216</v>
      </c>
      <c r="C763">
        <v>1</v>
      </c>
      <c r="D763">
        <v>0</v>
      </c>
      <c r="E763">
        <v>37</v>
      </c>
      <c r="F763" t="s">
        <v>0</v>
      </c>
      <c r="G763" t="s">
        <v>1</v>
      </c>
      <c r="I763" t="s">
        <v>2</v>
      </c>
      <c r="J763">
        <v>36</v>
      </c>
      <c r="K763">
        <v>70</v>
      </c>
      <c r="L763" t="str">
        <f>" 00:00:02.455659"</f>
        <v xml:space="preserve"> 00:00:02.455659</v>
      </c>
      <c r="M763" t="str">
        <f>"03-Oct-17 4:06:31.100128 PM"</f>
        <v>03-Oct-17 4:06:31.100128 PM</v>
      </c>
      <c r="N763" t="s">
        <v>23</v>
      </c>
    </row>
    <row r="764" spans="2:14" x14ac:dyDescent="0.25">
      <c r="B764">
        <v>7217</v>
      </c>
      <c r="C764">
        <v>1</v>
      </c>
      <c r="D764">
        <v>12</v>
      </c>
      <c r="E764">
        <v>38</v>
      </c>
      <c r="F764" t="s">
        <v>0</v>
      </c>
      <c r="G764" t="s">
        <v>1</v>
      </c>
      <c r="I764" t="s">
        <v>2</v>
      </c>
      <c r="J764">
        <v>36</v>
      </c>
      <c r="K764">
        <v>70</v>
      </c>
      <c r="L764" t="str">
        <f>" 00:00:00.000697"</f>
        <v xml:space="preserve"> 00:00:00.000697</v>
      </c>
      <c r="M764" t="str">
        <f>"03-Oct-17 4:06:31.100825 PM"</f>
        <v>03-Oct-17 4:06:31.100825 PM</v>
      </c>
      <c r="N764" t="s">
        <v>3</v>
      </c>
    </row>
    <row r="765" spans="2:14" x14ac:dyDescent="0.25">
      <c r="B765">
        <v>7218</v>
      </c>
      <c r="C765">
        <v>1</v>
      </c>
      <c r="D765">
        <v>39</v>
      </c>
      <c r="E765">
        <v>39</v>
      </c>
      <c r="F765" t="s">
        <v>0</v>
      </c>
      <c r="G765" t="s">
        <v>1</v>
      </c>
      <c r="I765" t="s">
        <v>2</v>
      </c>
      <c r="J765">
        <v>36</v>
      </c>
      <c r="K765">
        <v>70</v>
      </c>
      <c r="L765" t="str">
        <f>" 00:00:00.000697"</f>
        <v xml:space="preserve"> 00:00:00.000697</v>
      </c>
      <c r="M765" t="str">
        <f>"03-Oct-17 4:06:31.101522 PM"</f>
        <v>03-Oct-17 4:06:31.101522 PM</v>
      </c>
      <c r="N765" t="s">
        <v>5</v>
      </c>
    </row>
    <row r="766" spans="2:14" x14ac:dyDescent="0.25">
      <c r="B766">
        <v>7219</v>
      </c>
      <c r="C766">
        <v>1</v>
      </c>
      <c r="D766">
        <v>12</v>
      </c>
      <c r="E766">
        <v>38</v>
      </c>
      <c r="F766" t="s">
        <v>0</v>
      </c>
      <c r="G766" t="s">
        <v>1</v>
      </c>
      <c r="I766" t="s">
        <v>2</v>
      </c>
      <c r="J766">
        <v>36</v>
      </c>
      <c r="K766">
        <v>70</v>
      </c>
      <c r="L766" t="str">
        <f>" 00:00:01.286371"</f>
        <v xml:space="preserve"> 00:00:01.286371</v>
      </c>
      <c r="M766" t="str">
        <f>"03-Oct-17 4:06:32.387893 PM"</f>
        <v>03-Oct-17 4:06:32.387893 PM</v>
      </c>
      <c r="N766" t="s">
        <v>3</v>
      </c>
    </row>
    <row r="767" spans="2:14" x14ac:dyDescent="0.25">
      <c r="B767">
        <v>7220</v>
      </c>
      <c r="C767">
        <v>1</v>
      </c>
      <c r="D767">
        <v>39</v>
      </c>
      <c r="E767">
        <v>39</v>
      </c>
      <c r="F767" t="s">
        <v>0</v>
      </c>
      <c r="G767" t="s">
        <v>1</v>
      </c>
      <c r="I767" t="s">
        <v>2</v>
      </c>
      <c r="J767">
        <v>36</v>
      </c>
      <c r="K767">
        <v>70</v>
      </c>
      <c r="L767" t="str">
        <f>" 00:00:00.000697"</f>
        <v xml:space="preserve"> 00:00:00.000697</v>
      </c>
      <c r="M767" t="str">
        <f>"03-Oct-17 4:06:32.388590 PM"</f>
        <v>03-Oct-17 4:06:32.388590 PM</v>
      </c>
      <c r="N767" t="s">
        <v>5</v>
      </c>
    </row>
    <row r="768" spans="2:14" x14ac:dyDescent="0.25">
      <c r="B768">
        <v>7221</v>
      </c>
      <c r="C768">
        <v>1</v>
      </c>
      <c r="D768">
        <v>0</v>
      </c>
      <c r="E768">
        <v>37</v>
      </c>
      <c r="F768" t="s">
        <v>0</v>
      </c>
      <c r="G768" t="s">
        <v>1</v>
      </c>
      <c r="I768" t="s">
        <v>2</v>
      </c>
      <c r="J768">
        <v>36</v>
      </c>
      <c r="K768">
        <v>70</v>
      </c>
      <c r="L768" t="str">
        <f>" 00:00:01.197817"</f>
        <v xml:space="preserve"> 00:00:01.197817</v>
      </c>
      <c r="M768" t="str">
        <f>"03-Oct-17 4:06:33.586407 PM"</f>
        <v>03-Oct-17 4:06:33.586407 PM</v>
      </c>
      <c r="N768" t="s">
        <v>23</v>
      </c>
    </row>
    <row r="769" spans="2:14" x14ac:dyDescent="0.25">
      <c r="B769">
        <v>7222</v>
      </c>
      <c r="C769">
        <v>1</v>
      </c>
      <c r="D769">
        <v>12</v>
      </c>
      <c r="E769">
        <v>38</v>
      </c>
      <c r="F769" t="s">
        <v>0</v>
      </c>
      <c r="G769" t="s">
        <v>1</v>
      </c>
      <c r="I769" t="s">
        <v>2</v>
      </c>
      <c r="J769">
        <v>36</v>
      </c>
      <c r="K769">
        <v>70</v>
      </c>
      <c r="L769" t="str">
        <f>" 00:00:00.000697"</f>
        <v xml:space="preserve"> 00:00:00.000697</v>
      </c>
      <c r="M769" t="str">
        <f>"03-Oct-17 4:06:33.587104 PM"</f>
        <v>03-Oct-17 4:06:33.587104 PM</v>
      </c>
      <c r="N769" t="s">
        <v>3</v>
      </c>
    </row>
    <row r="770" spans="2:14" x14ac:dyDescent="0.25">
      <c r="B770">
        <v>7223</v>
      </c>
      <c r="C770">
        <v>1</v>
      </c>
      <c r="D770">
        <v>39</v>
      </c>
      <c r="E770">
        <v>39</v>
      </c>
      <c r="F770" t="s">
        <v>0</v>
      </c>
      <c r="G770" t="s">
        <v>1</v>
      </c>
      <c r="I770" t="s">
        <v>2</v>
      </c>
      <c r="J770">
        <v>36</v>
      </c>
      <c r="K770">
        <v>70</v>
      </c>
      <c r="L770" t="str">
        <f>" 00:00:00.000697"</f>
        <v xml:space="preserve"> 00:00:00.000697</v>
      </c>
      <c r="M770" t="str">
        <f>"03-Oct-17 4:06:33.587801 PM"</f>
        <v>03-Oct-17 4:06:33.587801 PM</v>
      </c>
      <c r="N770" t="s">
        <v>5</v>
      </c>
    </row>
    <row r="771" spans="2:14" x14ac:dyDescent="0.25">
      <c r="B771">
        <v>7224</v>
      </c>
      <c r="C771">
        <v>1</v>
      </c>
      <c r="D771">
        <v>0</v>
      </c>
      <c r="E771">
        <v>37</v>
      </c>
      <c r="F771" t="s">
        <v>0</v>
      </c>
      <c r="G771" t="s">
        <v>1</v>
      </c>
      <c r="I771" t="s">
        <v>2</v>
      </c>
      <c r="J771">
        <v>36</v>
      </c>
      <c r="K771">
        <v>70</v>
      </c>
      <c r="L771" t="str">
        <f>" 00:00:01.249903"</f>
        <v xml:space="preserve"> 00:00:01.249903</v>
      </c>
      <c r="M771" t="str">
        <f>"03-Oct-17 4:06:34.837704 PM"</f>
        <v>03-Oct-17 4:06:34.837704 PM</v>
      </c>
      <c r="N771" t="s">
        <v>21</v>
      </c>
    </row>
    <row r="772" spans="2:14" x14ac:dyDescent="0.25">
      <c r="B772">
        <v>7225</v>
      </c>
      <c r="C772">
        <v>1</v>
      </c>
      <c r="D772">
        <v>12</v>
      </c>
      <c r="E772">
        <v>38</v>
      </c>
      <c r="F772" t="s">
        <v>0</v>
      </c>
      <c r="G772" t="s">
        <v>1</v>
      </c>
      <c r="I772" t="s">
        <v>2</v>
      </c>
      <c r="J772">
        <v>36</v>
      </c>
      <c r="K772">
        <v>70</v>
      </c>
      <c r="L772" t="str">
        <f>" 00:00:00.000697"</f>
        <v xml:space="preserve"> 00:00:00.000697</v>
      </c>
      <c r="M772" t="str">
        <f>"03-Oct-17 4:06:34.838401 PM"</f>
        <v>03-Oct-17 4:06:34.838401 PM</v>
      </c>
      <c r="N772" t="s">
        <v>3</v>
      </c>
    </row>
    <row r="773" spans="2:14" x14ac:dyDescent="0.25">
      <c r="B773">
        <v>7226</v>
      </c>
      <c r="C773">
        <v>1</v>
      </c>
      <c r="D773">
        <v>39</v>
      </c>
      <c r="E773">
        <v>39</v>
      </c>
      <c r="F773" t="s">
        <v>0</v>
      </c>
      <c r="G773" t="s">
        <v>1</v>
      </c>
      <c r="I773" t="s">
        <v>2</v>
      </c>
      <c r="J773">
        <v>36</v>
      </c>
      <c r="K773">
        <v>70</v>
      </c>
      <c r="L773" t="str">
        <f>" 00:00:00.000697"</f>
        <v xml:space="preserve"> 00:00:00.000697</v>
      </c>
      <c r="M773" t="str">
        <f>"03-Oct-17 4:06:34.839098 PM"</f>
        <v>03-Oct-17 4:06:34.839098 PM</v>
      </c>
      <c r="N773" t="s">
        <v>5</v>
      </c>
    </row>
    <row r="774" spans="2:14" x14ac:dyDescent="0.25">
      <c r="B774">
        <v>7227</v>
      </c>
      <c r="C774">
        <v>1</v>
      </c>
      <c r="D774">
        <v>0</v>
      </c>
      <c r="E774">
        <v>37</v>
      </c>
      <c r="F774" t="s">
        <v>0</v>
      </c>
      <c r="G774" t="s">
        <v>1</v>
      </c>
      <c r="I774" t="s">
        <v>2</v>
      </c>
      <c r="J774">
        <v>36</v>
      </c>
      <c r="K774">
        <v>70</v>
      </c>
      <c r="L774" t="str">
        <f>" 00:00:01.239509"</f>
        <v xml:space="preserve"> 00:00:01.239509</v>
      </c>
      <c r="M774" t="str">
        <f>"03-Oct-17 4:06:36.078607 PM"</f>
        <v>03-Oct-17 4:06:36.078607 PM</v>
      </c>
      <c r="N774" t="s">
        <v>21</v>
      </c>
    </row>
    <row r="775" spans="2:14" x14ac:dyDescent="0.25">
      <c r="B775">
        <v>7228</v>
      </c>
      <c r="C775">
        <v>1</v>
      </c>
      <c r="D775">
        <v>12</v>
      </c>
      <c r="E775">
        <v>38</v>
      </c>
      <c r="F775" t="s">
        <v>0</v>
      </c>
      <c r="G775" t="s">
        <v>1</v>
      </c>
      <c r="I775" t="s">
        <v>2</v>
      </c>
      <c r="J775">
        <v>36</v>
      </c>
      <c r="K775">
        <v>70</v>
      </c>
      <c r="L775" t="str">
        <f>" 00:00:00.000697"</f>
        <v xml:space="preserve"> 00:00:00.000697</v>
      </c>
      <c r="M775" t="str">
        <f>"03-Oct-17 4:06:36.079304 PM"</f>
        <v>03-Oct-17 4:06:36.079304 PM</v>
      </c>
      <c r="N775" t="s">
        <v>3</v>
      </c>
    </row>
    <row r="776" spans="2:14" x14ac:dyDescent="0.25">
      <c r="B776">
        <v>7229</v>
      </c>
      <c r="C776">
        <v>1</v>
      </c>
      <c r="D776">
        <v>39</v>
      </c>
      <c r="E776">
        <v>39</v>
      </c>
      <c r="F776" t="s">
        <v>0</v>
      </c>
      <c r="G776" t="s">
        <v>1</v>
      </c>
      <c r="I776" t="s">
        <v>2</v>
      </c>
      <c r="J776">
        <v>36</v>
      </c>
      <c r="K776">
        <v>70</v>
      </c>
      <c r="L776" t="str">
        <f>" 00:00:00.000697"</f>
        <v xml:space="preserve"> 00:00:00.000697</v>
      </c>
      <c r="M776" t="str">
        <f>"03-Oct-17 4:06:36.080001 PM"</f>
        <v>03-Oct-17 4:06:36.080001 PM</v>
      </c>
      <c r="N776" t="s">
        <v>5</v>
      </c>
    </row>
    <row r="777" spans="2:14" x14ac:dyDescent="0.25">
      <c r="B777">
        <v>7230</v>
      </c>
      <c r="C777">
        <v>1</v>
      </c>
      <c r="D777">
        <v>0</v>
      </c>
      <c r="E777">
        <v>37</v>
      </c>
      <c r="F777" t="s">
        <v>0</v>
      </c>
      <c r="G777" t="s">
        <v>1</v>
      </c>
      <c r="I777" t="s">
        <v>2</v>
      </c>
      <c r="J777">
        <v>36</v>
      </c>
      <c r="K777">
        <v>70</v>
      </c>
      <c r="L777" t="str">
        <f>" 00:00:01.240664"</f>
        <v xml:space="preserve"> 00:00:01.240664</v>
      </c>
      <c r="M777" t="str">
        <f>"03-Oct-17 4:06:37.320666 PM"</f>
        <v>03-Oct-17 4:06:37.320666 PM</v>
      </c>
      <c r="N777" t="s">
        <v>21</v>
      </c>
    </row>
    <row r="778" spans="2:14" x14ac:dyDescent="0.25">
      <c r="B778">
        <v>7231</v>
      </c>
      <c r="C778">
        <v>1</v>
      </c>
      <c r="D778">
        <v>12</v>
      </c>
      <c r="E778">
        <v>38</v>
      </c>
      <c r="F778" t="s">
        <v>0</v>
      </c>
      <c r="G778" t="s">
        <v>1</v>
      </c>
      <c r="I778" t="s">
        <v>2</v>
      </c>
      <c r="J778">
        <v>36</v>
      </c>
      <c r="K778">
        <v>70</v>
      </c>
      <c r="L778" t="str">
        <f>" 00:00:00.000697"</f>
        <v xml:space="preserve"> 00:00:00.000697</v>
      </c>
      <c r="M778" t="str">
        <f>"03-Oct-17 4:06:37.321363 PM"</f>
        <v>03-Oct-17 4:06:37.321363 PM</v>
      </c>
      <c r="N778" t="s">
        <v>3</v>
      </c>
    </row>
    <row r="779" spans="2:14" x14ac:dyDescent="0.25">
      <c r="B779">
        <v>7232</v>
      </c>
      <c r="C779">
        <v>1</v>
      </c>
      <c r="D779">
        <v>39</v>
      </c>
      <c r="E779">
        <v>39</v>
      </c>
      <c r="F779" t="s">
        <v>0</v>
      </c>
      <c r="G779" t="s">
        <v>1</v>
      </c>
      <c r="I779" t="s">
        <v>2</v>
      </c>
      <c r="J779">
        <v>36</v>
      </c>
      <c r="K779">
        <v>70</v>
      </c>
      <c r="L779" t="str">
        <f>" 00:00:00.000697"</f>
        <v xml:space="preserve"> 00:00:00.000697</v>
      </c>
      <c r="M779" t="str">
        <f>"03-Oct-17 4:06:37.322060 PM"</f>
        <v>03-Oct-17 4:06:37.322060 PM</v>
      </c>
      <c r="N779" t="s">
        <v>5</v>
      </c>
    </row>
    <row r="780" spans="2:14" x14ac:dyDescent="0.25">
      <c r="B780">
        <v>7233</v>
      </c>
      <c r="C780">
        <v>1</v>
      </c>
      <c r="D780">
        <v>0</v>
      </c>
      <c r="E780">
        <v>37</v>
      </c>
      <c r="F780" t="s">
        <v>0</v>
      </c>
      <c r="G780" t="s">
        <v>1</v>
      </c>
      <c r="I780" t="s">
        <v>2</v>
      </c>
      <c r="J780">
        <v>36</v>
      </c>
      <c r="K780">
        <v>70</v>
      </c>
      <c r="L780" t="str">
        <f>" 00:00:01.237179"</f>
        <v xml:space="preserve"> 00:00:01.237179</v>
      </c>
      <c r="M780" t="str">
        <f>"03-Oct-17 4:06:38.559239 PM"</f>
        <v>03-Oct-17 4:06:38.559239 PM</v>
      </c>
      <c r="N780" t="s">
        <v>23</v>
      </c>
    </row>
    <row r="781" spans="2:14" x14ac:dyDescent="0.25">
      <c r="B781">
        <v>7234</v>
      </c>
      <c r="C781">
        <v>1</v>
      </c>
      <c r="D781">
        <v>12</v>
      </c>
      <c r="E781">
        <v>38</v>
      </c>
      <c r="F781" t="s">
        <v>0</v>
      </c>
      <c r="G781" t="s">
        <v>1</v>
      </c>
      <c r="I781" t="s">
        <v>2</v>
      </c>
      <c r="J781">
        <v>36</v>
      </c>
      <c r="K781">
        <v>70</v>
      </c>
      <c r="L781" t="str">
        <f>" 00:00:00.000697"</f>
        <v xml:space="preserve"> 00:00:00.000697</v>
      </c>
      <c r="M781" t="str">
        <f>"03-Oct-17 4:06:38.559936 PM"</f>
        <v>03-Oct-17 4:06:38.559936 PM</v>
      </c>
      <c r="N781" t="s">
        <v>3</v>
      </c>
    </row>
    <row r="782" spans="2:14" x14ac:dyDescent="0.25">
      <c r="B782">
        <v>7235</v>
      </c>
      <c r="C782">
        <v>1</v>
      </c>
      <c r="D782">
        <v>39</v>
      </c>
      <c r="E782">
        <v>39</v>
      </c>
      <c r="F782" t="s">
        <v>0</v>
      </c>
      <c r="G782" t="s">
        <v>1</v>
      </c>
      <c r="I782" t="s">
        <v>2</v>
      </c>
      <c r="J782">
        <v>36</v>
      </c>
      <c r="K782">
        <v>70</v>
      </c>
      <c r="L782" t="str">
        <f>" 00:00:00.000697"</f>
        <v xml:space="preserve"> 00:00:00.000697</v>
      </c>
      <c r="M782" t="str">
        <f>"03-Oct-17 4:06:38.560633 PM"</f>
        <v>03-Oct-17 4:06:38.560633 PM</v>
      </c>
      <c r="N782" t="s">
        <v>5</v>
      </c>
    </row>
    <row r="783" spans="2:14" x14ac:dyDescent="0.25">
      <c r="B783">
        <v>7236</v>
      </c>
      <c r="C783">
        <v>1</v>
      </c>
      <c r="D783">
        <v>0</v>
      </c>
      <c r="E783">
        <v>37</v>
      </c>
      <c r="F783" t="s">
        <v>0</v>
      </c>
      <c r="G783" t="s">
        <v>1</v>
      </c>
      <c r="I783" t="s">
        <v>2</v>
      </c>
      <c r="J783">
        <v>36</v>
      </c>
      <c r="K783">
        <v>70</v>
      </c>
      <c r="L783" t="str">
        <f>" 00:00:02.494885"</f>
        <v xml:space="preserve"> 00:00:02.494885</v>
      </c>
      <c r="M783" t="str">
        <f>"03-Oct-17 4:06:41.055518 PM"</f>
        <v>03-Oct-17 4:06:41.055518 PM</v>
      </c>
      <c r="N783" t="s">
        <v>23</v>
      </c>
    </row>
    <row r="784" spans="2:14" x14ac:dyDescent="0.25">
      <c r="B784">
        <v>7237</v>
      </c>
      <c r="C784">
        <v>1</v>
      </c>
      <c r="D784">
        <v>12</v>
      </c>
      <c r="E784">
        <v>38</v>
      </c>
      <c r="F784" t="s">
        <v>0</v>
      </c>
      <c r="G784" t="s">
        <v>1</v>
      </c>
      <c r="I784" t="s">
        <v>2</v>
      </c>
      <c r="J784">
        <v>36</v>
      </c>
      <c r="K784">
        <v>70</v>
      </c>
      <c r="L784" t="str">
        <f>" 00:00:00.000697"</f>
        <v xml:space="preserve"> 00:00:00.000697</v>
      </c>
      <c r="M784" t="str">
        <f>"03-Oct-17 4:06:41.056215 PM"</f>
        <v>03-Oct-17 4:06:41.056215 PM</v>
      </c>
      <c r="N784" t="s">
        <v>5</v>
      </c>
    </row>
    <row r="785" spans="2:14" x14ac:dyDescent="0.25">
      <c r="B785">
        <v>7238</v>
      </c>
      <c r="C785">
        <v>1</v>
      </c>
      <c r="D785">
        <v>39</v>
      </c>
      <c r="E785">
        <v>39</v>
      </c>
      <c r="F785" t="s">
        <v>0</v>
      </c>
      <c r="G785" t="s">
        <v>1</v>
      </c>
      <c r="I785" t="s">
        <v>2</v>
      </c>
      <c r="J785">
        <v>36</v>
      </c>
      <c r="K785">
        <v>70</v>
      </c>
      <c r="L785" t="str">
        <f>" 00:00:00.000697"</f>
        <v xml:space="preserve"> 00:00:00.000697</v>
      </c>
      <c r="M785" t="str">
        <f>"03-Oct-17 4:06:41.056912 PM"</f>
        <v>03-Oct-17 4:06:41.056912 PM</v>
      </c>
      <c r="N785" t="s">
        <v>5</v>
      </c>
    </row>
    <row r="786" spans="2:14" x14ac:dyDescent="0.25">
      <c r="B786">
        <v>7239</v>
      </c>
      <c r="C786">
        <v>1</v>
      </c>
      <c r="D786">
        <v>0</v>
      </c>
      <c r="E786">
        <v>37</v>
      </c>
      <c r="F786" t="s">
        <v>0</v>
      </c>
      <c r="G786" t="s">
        <v>1</v>
      </c>
      <c r="I786" t="s">
        <v>2</v>
      </c>
      <c r="J786">
        <v>36</v>
      </c>
      <c r="K786">
        <v>70</v>
      </c>
      <c r="L786" t="str">
        <f>" 00:00:01.263442"</f>
        <v xml:space="preserve"> 00:00:01.263442</v>
      </c>
      <c r="M786" t="str">
        <f>"03-Oct-17 4:06:42.320354 PM"</f>
        <v>03-Oct-17 4:06:42.320354 PM</v>
      </c>
      <c r="N786" t="s">
        <v>23</v>
      </c>
    </row>
    <row r="787" spans="2:14" x14ac:dyDescent="0.25">
      <c r="B787">
        <v>7240</v>
      </c>
      <c r="C787">
        <v>1</v>
      </c>
      <c r="D787">
        <v>12</v>
      </c>
      <c r="E787">
        <v>38</v>
      </c>
      <c r="F787" t="s">
        <v>0</v>
      </c>
      <c r="G787" t="s">
        <v>1</v>
      </c>
      <c r="I787" t="s">
        <v>2</v>
      </c>
      <c r="J787">
        <v>36</v>
      </c>
      <c r="K787">
        <v>70</v>
      </c>
      <c r="L787" t="str">
        <f>" 00:00:00.000697"</f>
        <v xml:space="preserve"> 00:00:00.000697</v>
      </c>
      <c r="M787" t="str">
        <f>"03-Oct-17 4:06:42.321051 PM"</f>
        <v>03-Oct-17 4:06:42.321051 PM</v>
      </c>
      <c r="N787" t="s">
        <v>5</v>
      </c>
    </row>
    <row r="788" spans="2:14" x14ac:dyDescent="0.25">
      <c r="B788">
        <v>7241</v>
      </c>
      <c r="C788">
        <v>1</v>
      </c>
      <c r="D788">
        <v>12</v>
      </c>
      <c r="E788">
        <v>38</v>
      </c>
      <c r="F788" t="s">
        <v>0</v>
      </c>
      <c r="G788" t="s">
        <v>1</v>
      </c>
      <c r="I788" t="s">
        <v>2</v>
      </c>
      <c r="J788">
        <v>14</v>
      </c>
      <c r="K788">
        <v>48</v>
      </c>
      <c r="L788" t="str">
        <f>" 00:00:00.000502"</f>
        <v xml:space="preserve"> 00:00:00.000502</v>
      </c>
      <c r="M788" t="str">
        <f>"03-Oct-17 4:06:42.321553 PM"</f>
        <v>03-Oct-17 4:06:42.321553 PM</v>
      </c>
      <c r="N788" t="s">
        <v>20</v>
      </c>
    </row>
    <row r="789" spans="2:14" x14ac:dyDescent="0.25">
      <c r="B789">
        <v>7242</v>
      </c>
      <c r="C789">
        <v>1</v>
      </c>
      <c r="D789">
        <v>12</v>
      </c>
      <c r="E789">
        <v>38</v>
      </c>
      <c r="F789" t="s">
        <v>0</v>
      </c>
      <c r="G789" t="s">
        <v>1</v>
      </c>
      <c r="I789" t="s">
        <v>2</v>
      </c>
      <c r="J789">
        <v>8</v>
      </c>
      <c r="K789">
        <v>42</v>
      </c>
      <c r="L789" t="str">
        <f>" 00:00:00.000326"</f>
        <v xml:space="preserve"> 00:00:00.000326</v>
      </c>
      <c r="M789" t="str">
        <f>"03-Oct-17 4:06:42.321879 PM"</f>
        <v>03-Oct-17 4:06:42.321879 PM</v>
      </c>
      <c r="N789" t="s">
        <v>3</v>
      </c>
    </row>
    <row r="790" spans="2:14" x14ac:dyDescent="0.25">
      <c r="B790">
        <v>7243</v>
      </c>
      <c r="C790">
        <v>1</v>
      </c>
      <c r="D790">
        <v>39</v>
      </c>
      <c r="E790">
        <v>39</v>
      </c>
      <c r="F790" t="s">
        <v>0</v>
      </c>
      <c r="G790" t="s">
        <v>1</v>
      </c>
      <c r="I790" t="s">
        <v>2</v>
      </c>
      <c r="J790">
        <v>36</v>
      </c>
      <c r="K790">
        <v>70</v>
      </c>
      <c r="L790" t="str">
        <f>" 00:00:00.000271"</f>
        <v xml:space="preserve"> 00:00:00.000271</v>
      </c>
      <c r="M790" t="str">
        <f>"03-Oct-17 4:06:42.322150 PM"</f>
        <v>03-Oct-17 4:06:42.322150 PM</v>
      </c>
      <c r="N790" t="s">
        <v>5</v>
      </c>
    </row>
    <row r="791" spans="2:14" x14ac:dyDescent="0.25">
      <c r="B791">
        <v>7244</v>
      </c>
      <c r="C791">
        <v>1</v>
      </c>
      <c r="D791">
        <v>0</v>
      </c>
      <c r="E791">
        <v>37</v>
      </c>
      <c r="F791" t="s">
        <v>0</v>
      </c>
      <c r="G791" t="s">
        <v>1</v>
      </c>
      <c r="I791" t="s">
        <v>2</v>
      </c>
      <c r="J791">
        <v>36</v>
      </c>
      <c r="K791">
        <v>70</v>
      </c>
      <c r="L791" t="str">
        <f>" 00:00:01.219347"</f>
        <v xml:space="preserve"> 00:00:01.219347</v>
      </c>
      <c r="M791" t="str">
        <f>"03-Oct-17 4:06:43.541497 PM"</f>
        <v>03-Oct-17 4:06:43.541497 PM</v>
      </c>
      <c r="N791" t="s">
        <v>23</v>
      </c>
    </row>
    <row r="792" spans="2:14" x14ac:dyDescent="0.25">
      <c r="B792">
        <v>7245</v>
      </c>
      <c r="C792">
        <v>1</v>
      </c>
      <c r="D792">
        <v>12</v>
      </c>
      <c r="E792">
        <v>38</v>
      </c>
      <c r="F792" t="s">
        <v>0</v>
      </c>
      <c r="G792" t="s">
        <v>1</v>
      </c>
      <c r="I792" t="s">
        <v>2</v>
      </c>
      <c r="J792">
        <v>36</v>
      </c>
      <c r="K792">
        <v>70</v>
      </c>
      <c r="L792" t="str">
        <f>" 00:00:00.000697"</f>
        <v xml:space="preserve"> 00:00:00.000697</v>
      </c>
      <c r="M792" t="str">
        <f>"03-Oct-17 4:06:43.542194 PM"</f>
        <v>03-Oct-17 4:06:43.542194 PM</v>
      </c>
      <c r="N792" t="s">
        <v>3</v>
      </c>
    </row>
    <row r="793" spans="2:14" x14ac:dyDescent="0.25">
      <c r="B793">
        <v>7246</v>
      </c>
      <c r="C793">
        <v>1</v>
      </c>
      <c r="D793">
        <v>12</v>
      </c>
      <c r="E793">
        <v>38</v>
      </c>
      <c r="F793" t="s">
        <v>0</v>
      </c>
      <c r="G793" t="s">
        <v>1</v>
      </c>
      <c r="I793" t="s">
        <v>2</v>
      </c>
      <c r="J793">
        <v>14</v>
      </c>
      <c r="K793">
        <v>48</v>
      </c>
      <c r="L793" t="str">
        <f>" 00:00:00.000503"</f>
        <v xml:space="preserve"> 00:00:00.000503</v>
      </c>
      <c r="M793" t="str">
        <f>"03-Oct-17 4:06:43.542697 PM"</f>
        <v>03-Oct-17 4:06:43.542697 PM</v>
      </c>
      <c r="N793" t="s">
        <v>20</v>
      </c>
    </row>
    <row r="794" spans="2:14" x14ac:dyDescent="0.25">
      <c r="B794">
        <v>7247</v>
      </c>
      <c r="C794">
        <v>1</v>
      </c>
      <c r="D794">
        <v>12</v>
      </c>
      <c r="E794">
        <v>38</v>
      </c>
      <c r="F794" t="s">
        <v>0</v>
      </c>
      <c r="G794" t="s">
        <v>1</v>
      </c>
      <c r="I794" t="s">
        <v>2</v>
      </c>
      <c r="J794">
        <v>8</v>
      </c>
      <c r="K794">
        <v>42</v>
      </c>
      <c r="L794" t="str">
        <f>" 00:00:00.000326"</f>
        <v xml:space="preserve"> 00:00:00.000326</v>
      </c>
      <c r="M794" t="str">
        <f>"03-Oct-17 4:06:43.543023 PM"</f>
        <v>03-Oct-17 4:06:43.543023 PM</v>
      </c>
      <c r="N794" t="s">
        <v>5</v>
      </c>
    </row>
    <row r="795" spans="2:14" x14ac:dyDescent="0.25">
      <c r="B795">
        <v>7248</v>
      </c>
      <c r="C795">
        <v>1</v>
      </c>
      <c r="D795">
        <v>39</v>
      </c>
      <c r="E795">
        <v>39</v>
      </c>
      <c r="F795" t="s">
        <v>0</v>
      </c>
      <c r="G795" t="s">
        <v>1</v>
      </c>
      <c r="I795" t="s">
        <v>2</v>
      </c>
      <c r="J795">
        <v>36</v>
      </c>
      <c r="K795">
        <v>70</v>
      </c>
      <c r="L795" t="str">
        <f>" 00:00:00.000271"</f>
        <v xml:space="preserve"> 00:00:00.000271</v>
      </c>
      <c r="M795" t="str">
        <f>"03-Oct-17 4:06:43.543294 PM"</f>
        <v>03-Oct-17 4:06:43.543294 PM</v>
      </c>
      <c r="N795" t="s">
        <v>12</v>
      </c>
    </row>
    <row r="796" spans="2:14" x14ac:dyDescent="0.25">
      <c r="B796">
        <v>7249</v>
      </c>
      <c r="C796">
        <v>1</v>
      </c>
      <c r="D796">
        <v>0</v>
      </c>
      <c r="E796">
        <v>37</v>
      </c>
      <c r="F796" t="s">
        <v>0</v>
      </c>
      <c r="G796" t="s">
        <v>1</v>
      </c>
      <c r="I796" t="s">
        <v>2</v>
      </c>
      <c r="J796">
        <v>36</v>
      </c>
      <c r="K796">
        <v>70</v>
      </c>
      <c r="L796" t="str">
        <f>" 00:00:01.250313"</f>
        <v xml:space="preserve"> 00:00:01.250313</v>
      </c>
      <c r="M796" t="str">
        <f>"03-Oct-17 4:06:44.793607 PM"</f>
        <v>03-Oct-17 4:06:44.793607 PM</v>
      </c>
      <c r="N796" t="s">
        <v>23</v>
      </c>
    </row>
    <row r="797" spans="2:14" x14ac:dyDescent="0.25">
      <c r="B797">
        <v>7250</v>
      </c>
      <c r="C797">
        <v>1</v>
      </c>
      <c r="D797">
        <v>12</v>
      </c>
      <c r="E797">
        <v>38</v>
      </c>
      <c r="F797" t="s">
        <v>0</v>
      </c>
      <c r="G797" t="s">
        <v>1</v>
      </c>
      <c r="I797" t="s">
        <v>2</v>
      </c>
      <c r="J797">
        <v>36</v>
      </c>
      <c r="K797">
        <v>70</v>
      </c>
      <c r="L797" t="str">
        <f>" 00:00:00.000697"</f>
        <v xml:space="preserve"> 00:00:00.000697</v>
      </c>
      <c r="M797" t="str">
        <f>"03-Oct-17 4:06:44.794304 PM"</f>
        <v>03-Oct-17 4:06:44.794304 PM</v>
      </c>
      <c r="N797" t="s">
        <v>3</v>
      </c>
    </row>
    <row r="798" spans="2:14" x14ac:dyDescent="0.25">
      <c r="B798">
        <v>7251</v>
      </c>
      <c r="C798">
        <v>1</v>
      </c>
      <c r="D798">
        <v>39</v>
      </c>
      <c r="E798">
        <v>39</v>
      </c>
      <c r="F798" t="s">
        <v>0</v>
      </c>
      <c r="G798" t="s">
        <v>1</v>
      </c>
      <c r="I798" t="s">
        <v>2</v>
      </c>
      <c r="J798">
        <v>36</v>
      </c>
      <c r="K798">
        <v>70</v>
      </c>
      <c r="L798" t="str">
        <f>" 00:00:00.000697"</f>
        <v xml:space="preserve"> 00:00:00.000697</v>
      </c>
      <c r="M798" t="str">
        <f>"03-Oct-17 4:06:44.795001 PM"</f>
        <v>03-Oct-17 4:06:44.795001 PM</v>
      </c>
      <c r="N798" t="s">
        <v>5</v>
      </c>
    </row>
    <row r="799" spans="2:14" x14ac:dyDescent="0.25">
      <c r="B799">
        <v>7252</v>
      </c>
      <c r="C799">
        <v>1</v>
      </c>
      <c r="D799">
        <v>39</v>
      </c>
      <c r="E799">
        <v>39</v>
      </c>
      <c r="F799" t="s">
        <v>0</v>
      </c>
      <c r="G799" t="s">
        <v>1</v>
      </c>
      <c r="I799" t="s">
        <v>2</v>
      </c>
      <c r="J799">
        <v>14</v>
      </c>
      <c r="K799">
        <v>48</v>
      </c>
      <c r="L799" t="str">
        <f>" 00:00:00.000503"</f>
        <v xml:space="preserve"> 00:00:00.000503</v>
      </c>
      <c r="M799" t="str">
        <f>"03-Oct-17 4:06:44.795504 PM"</f>
        <v>03-Oct-17 4:06:44.795504 PM</v>
      </c>
      <c r="N799" t="s">
        <v>11</v>
      </c>
    </row>
    <row r="800" spans="2:14" x14ac:dyDescent="0.25">
      <c r="B800">
        <v>7253</v>
      </c>
      <c r="C800">
        <v>1</v>
      </c>
      <c r="D800">
        <v>39</v>
      </c>
      <c r="E800">
        <v>39</v>
      </c>
      <c r="F800" t="s">
        <v>0</v>
      </c>
      <c r="G800" t="s">
        <v>1</v>
      </c>
      <c r="I800" t="s">
        <v>2</v>
      </c>
      <c r="J800">
        <v>8</v>
      </c>
      <c r="K800">
        <v>42</v>
      </c>
      <c r="L800" t="str">
        <f>" 00:00:00.000325"</f>
        <v xml:space="preserve"> 00:00:00.000325</v>
      </c>
      <c r="M800" t="str">
        <f>"03-Oct-17 4:06:44.795829 PM"</f>
        <v>03-Oct-17 4:06:44.795829 PM</v>
      </c>
      <c r="N800" t="s">
        <v>12</v>
      </c>
    </row>
    <row r="801" spans="2:14" x14ac:dyDescent="0.25">
      <c r="B801">
        <v>7254</v>
      </c>
      <c r="C801">
        <v>1</v>
      </c>
      <c r="D801">
        <v>12</v>
      </c>
      <c r="E801">
        <v>38</v>
      </c>
      <c r="F801" t="s">
        <v>0</v>
      </c>
      <c r="G801" t="s">
        <v>1</v>
      </c>
      <c r="I801" t="s">
        <v>2</v>
      </c>
      <c r="J801">
        <v>36</v>
      </c>
      <c r="K801">
        <v>70</v>
      </c>
      <c r="L801" t="str">
        <f>" 00:00:01.257483"</f>
        <v xml:space="preserve"> 00:00:01.257483</v>
      </c>
      <c r="M801" t="str">
        <f>"03-Oct-17 4:06:46.053312 PM"</f>
        <v>03-Oct-17 4:06:46.053312 PM</v>
      </c>
      <c r="N801" t="s">
        <v>3</v>
      </c>
    </row>
    <row r="802" spans="2:14" x14ac:dyDescent="0.25">
      <c r="B802">
        <v>7255</v>
      </c>
      <c r="C802">
        <v>1</v>
      </c>
      <c r="D802">
        <v>39</v>
      </c>
      <c r="E802">
        <v>39</v>
      </c>
      <c r="F802" t="s">
        <v>0</v>
      </c>
      <c r="G802" t="s">
        <v>1</v>
      </c>
      <c r="I802" t="s">
        <v>2</v>
      </c>
      <c r="J802">
        <v>36</v>
      </c>
      <c r="K802">
        <v>70</v>
      </c>
      <c r="L802" t="str">
        <f>" 00:00:00.000697"</f>
        <v xml:space="preserve"> 00:00:00.000697</v>
      </c>
      <c r="M802" t="str">
        <f>"03-Oct-17 4:06:46.054009 PM"</f>
        <v>03-Oct-17 4:06:46.054009 PM</v>
      </c>
      <c r="N802" t="s">
        <v>12</v>
      </c>
    </row>
    <row r="803" spans="2:14" x14ac:dyDescent="0.25">
      <c r="B803">
        <v>7256</v>
      </c>
      <c r="C803">
        <v>1</v>
      </c>
      <c r="D803">
        <v>0</v>
      </c>
      <c r="E803">
        <v>37</v>
      </c>
      <c r="F803" t="s">
        <v>0</v>
      </c>
      <c r="G803" t="s">
        <v>1</v>
      </c>
      <c r="I803" t="s">
        <v>2</v>
      </c>
      <c r="J803">
        <v>36</v>
      </c>
      <c r="K803">
        <v>70</v>
      </c>
      <c r="L803" t="str">
        <f>" 00:00:01.232496"</f>
        <v xml:space="preserve"> 00:00:01.232496</v>
      </c>
      <c r="M803" t="str">
        <f>"03-Oct-17 4:06:47.286506 PM"</f>
        <v>03-Oct-17 4:06:47.286506 PM</v>
      </c>
      <c r="N803" t="s">
        <v>23</v>
      </c>
    </row>
    <row r="804" spans="2:14" x14ac:dyDescent="0.25">
      <c r="B804">
        <v>7257</v>
      </c>
      <c r="C804">
        <v>1</v>
      </c>
      <c r="D804">
        <v>12</v>
      </c>
      <c r="E804">
        <v>38</v>
      </c>
      <c r="F804" t="s">
        <v>0</v>
      </c>
      <c r="G804" t="s">
        <v>1</v>
      </c>
      <c r="I804" t="s">
        <v>2</v>
      </c>
      <c r="J804">
        <v>36</v>
      </c>
      <c r="K804">
        <v>70</v>
      </c>
      <c r="L804" t="str">
        <f>" 00:00:00.000697"</f>
        <v xml:space="preserve"> 00:00:00.000697</v>
      </c>
      <c r="M804" t="str">
        <f>"03-Oct-17 4:06:47.287203 PM"</f>
        <v>03-Oct-17 4:06:47.287203 PM</v>
      </c>
      <c r="N804" t="s">
        <v>3</v>
      </c>
    </row>
    <row r="805" spans="2:14" x14ac:dyDescent="0.25">
      <c r="B805">
        <v>7258</v>
      </c>
      <c r="C805">
        <v>1</v>
      </c>
      <c r="D805">
        <v>39</v>
      </c>
      <c r="E805">
        <v>39</v>
      </c>
      <c r="F805" t="s">
        <v>0</v>
      </c>
      <c r="G805" t="s">
        <v>1</v>
      </c>
      <c r="I805" t="s">
        <v>2</v>
      </c>
      <c r="J805">
        <v>36</v>
      </c>
      <c r="K805">
        <v>70</v>
      </c>
      <c r="L805" t="str">
        <f>" 00:00:00.000697"</f>
        <v xml:space="preserve"> 00:00:00.000697</v>
      </c>
      <c r="M805" t="str">
        <f>"03-Oct-17 4:06:47.287900 PM"</f>
        <v>03-Oct-17 4:06:47.287900 PM</v>
      </c>
      <c r="N805" t="s">
        <v>5</v>
      </c>
    </row>
    <row r="806" spans="2:14" x14ac:dyDescent="0.25">
      <c r="B806">
        <v>7259</v>
      </c>
      <c r="C806">
        <v>1</v>
      </c>
      <c r="D806">
        <v>12</v>
      </c>
      <c r="E806">
        <v>38</v>
      </c>
      <c r="F806" t="s">
        <v>0</v>
      </c>
      <c r="G806" t="s">
        <v>1</v>
      </c>
      <c r="I806" t="s">
        <v>2</v>
      </c>
      <c r="J806">
        <v>36</v>
      </c>
      <c r="K806">
        <v>70</v>
      </c>
      <c r="L806" t="str">
        <f>" 00:00:01.259039"</f>
        <v xml:space="preserve"> 00:00:01.259039</v>
      </c>
      <c r="M806" t="str">
        <f>"03-Oct-17 4:06:48.546939 PM"</f>
        <v>03-Oct-17 4:06:48.546939 PM</v>
      </c>
      <c r="N806" t="s">
        <v>3</v>
      </c>
    </row>
    <row r="807" spans="2:14" x14ac:dyDescent="0.25">
      <c r="B807">
        <v>7260</v>
      </c>
      <c r="C807">
        <v>1</v>
      </c>
      <c r="D807">
        <v>39</v>
      </c>
      <c r="E807">
        <v>39</v>
      </c>
      <c r="F807" t="s">
        <v>0</v>
      </c>
      <c r="G807" t="s">
        <v>1</v>
      </c>
      <c r="I807" t="s">
        <v>2</v>
      </c>
      <c r="J807">
        <v>36</v>
      </c>
      <c r="K807">
        <v>70</v>
      </c>
      <c r="L807" t="str">
        <f>" 00:00:00.000697"</f>
        <v xml:space="preserve"> 00:00:00.000697</v>
      </c>
      <c r="M807" t="str">
        <f>"03-Oct-17 4:06:48.547636 PM"</f>
        <v>03-Oct-17 4:06:48.547636 PM</v>
      </c>
      <c r="N807" t="s">
        <v>5</v>
      </c>
    </row>
    <row r="808" spans="2:14" x14ac:dyDescent="0.25">
      <c r="B808">
        <v>7261</v>
      </c>
      <c r="C808">
        <v>1</v>
      </c>
      <c r="D808">
        <v>0</v>
      </c>
      <c r="E808">
        <v>37</v>
      </c>
      <c r="F808" t="s">
        <v>0</v>
      </c>
      <c r="G808" t="s">
        <v>1</v>
      </c>
      <c r="I808" t="s">
        <v>2</v>
      </c>
      <c r="J808">
        <v>36</v>
      </c>
      <c r="K808">
        <v>70</v>
      </c>
      <c r="L808" t="str">
        <f>" 00:00:01.216630"</f>
        <v xml:space="preserve"> 00:00:01.216630</v>
      </c>
      <c r="M808" t="str">
        <f>"03-Oct-17 4:06:49.764266 PM"</f>
        <v>03-Oct-17 4:06:49.764266 PM</v>
      </c>
      <c r="N808" t="s">
        <v>23</v>
      </c>
    </row>
    <row r="809" spans="2:14" x14ac:dyDescent="0.25">
      <c r="B809">
        <v>7262</v>
      </c>
      <c r="C809">
        <v>1</v>
      </c>
      <c r="D809">
        <v>12</v>
      </c>
      <c r="E809">
        <v>38</v>
      </c>
      <c r="F809" t="s">
        <v>0</v>
      </c>
      <c r="G809" t="s">
        <v>1</v>
      </c>
      <c r="I809" t="s">
        <v>2</v>
      </c>
      <c r="J809">
        <v>36</v>
      </c>
      <c r="K809">
        <v>70</v>
      </c>
      <c r="L809" t="str">
        <f>" 00:00:00.000697"</f>
        <v xml:space="preserve"> 00:00:00.000697</v>
      </c>
      <c r="M809" t="str">
        <f>"03-Oct-17 4:06:49.764963 PM"</f>
        <v>03-Oct-17 4:06:49.764963 PM</v>
      </c>
      <c r="N809" t="s">
        <v>3</v>
      </c>
    </row>
    <row r="810" spans="2:14" x14ac:dyDescent="0.25">
      <c r="B810">
        <v>7263</v>
      </c>
      <c r="C810">
        <v>1</v>
      </c>
      <c r="D810">
        <v>39</v>
      </c>
      <c r="E810">
        <v>39</v>
      </c>
      <c r="F810" t="s">
        <v>0</v>
      </c>
      <c r="G810" t="s">
        <v>1</v>
      </c>
      <c r="I810" t="s">
        <v>2</v>
      </c>
      <c r="J810">
        <v>36</v>
      </c>
      <c r="K810">
        <v>70</v>
      </c>
      <c r="L810" t="str">
        <f>" 00:00:00.000697"</f>
        <v xml:space="preserve"> 00:00:00.000697</v>
      </c>
      <c r="M810" t="str">
        <f>"03-Oct-17 4:06:49.765660 PM"</f>
        <v>03-Oct-17 4:06:49.765660 PM</v>
      </c>
      <c r="N810" t="s">
        <v>5</v>
      </c>
    </row>
    <row r="811" spans="2:14" x14ac:dyDescent="0.25">
      <c r="B811">
        <v>7264</v>
      </c>
      <c r="C811">
        <v>1</v>
      </c>
      <c r="D811">
        <v>0</v>
      </c>
      <c r="E811">
        <v>37</v>
      </c>
      <c r="F811" t="s">
        <v>0</v>
      </c>
      <c r="G811" t="s">
        <v>1</v>
      </c>
      <c r="I811" t="s">
        <v>2</v>
      </c>
      <c r="J811">
        <v>36</v>
      </c>
      <c r="K811">
        <v>70</v>
      </c>
      <c r="L811" t="str">
        <f>" 00:00:01.248932"</f>
        <v xml:space="preserve"> 00:00:01.248932</v>
      </c>
      <c r="M811" t="str">
        <f>"03-Oct-17 4:06:51.014592 PM"</f>
        <v>03-Oct-17 4:06:51.014592 PM</v>
      </c>
      <c r="N811" t="s">
        <v>23</v>
      </c>
    </row>
    <row r="812" spans="2:14" x14ac:dyDescent="0.25">
      <c r="B812">
        <v>7265</v>
      </c>
      <c r="C812">
        <v>1</v>
      </c>
      <c r="D812">
        <v>12</v>
      </c>
      <c r="E812">
        <v>38</v>
      </c>
      <c r="F812" t="s">
        <v>0</v>
      </c>
      <c r="G812" t="s">
        <v>1</v>
      </c>
      <c r="I812" t="s">
        <v>2</v>
      </c>
      <c r="J812">
        <v>36</v>
      </c>
      <c r="K812">
        <v>70</v>
      </c>
      <c r="L812" t="str">
        <f>" 00:00:00.000697"</f>
        <v xml:space="preserve"> 00:00:00.000697</v>
      </c>
      <c r="M812" t="str">
        <f>"03-Oct-17 4:06:51.015289 PM"</f>
        <v>03-Oct-17 4:06:51.015289 PM</v>
      </c>
      <c r="N812" t="s">
        <v>5</v>
      </c>
    </row>
    <row r="813" spans="2:14" x14ac:dyDescent="0.25">
      <c r="B813">
        <v>7266</v>
      </c>
      <c r="C813">
        <v>1</v>
      </c>
      <c r="D813">
        <v>39</v>
      </c>
      <c r="E813">
        <v>39</v>
      </c>
      <c r="F813" t="s">
        <v>0</v>
      </c>
      <c r="G813" t="s">
        <v>1</v>
      </c>
      <c r="I813" t="s">
        <v>2</v>
      </c>
      <c r="J813">
        <v>36</v>
      </c>
      <c r="K813">
        <v>70</v>
      </c>
      <c r="L813" t="str">
        <f>" 00:00:00.000697"</f>
        <v xml:space="preserve"> 00:00:00.000697</v>
      </c>
      <c r="M813" t="str">
        <f>"03-Oct-17 4:06:51.015986 PM"</f>
        <v>03-Oct-17 4:06:51.015986 PM</v>
      </c>
      <c r="N813" t="s">
        <v>5</v>
      </c>
    </row>
    <row r="814" spans="2:14" x14ac:dyDescent="0.25">
      <c r="B814">
        <v>7267</v>
      </c>
      <c r="C814">
        <v>1</v>
      </c>
      <c r="D814">
        <v>0</v>
      </c>
      <c r="E814">
        <v>37</v>
      </c>
      <c r="F814" t="s">
        <v>0</v>
      </c>
      <c r="G814" t="s">
        <v>1</v>
      </c>
      <c r="I814" t="s">
        <v>2</v>
      </c>
      <c r="J814">
        <v>36</v>
      </c>
      <c r="K814">
        <v>70</v>
      </c>
      <c r="L814" t="str">
        <f>" 00:00:01.248684"</f>
        <v xml:space="preserve"> 00:00:01.248684</v>
      </c>
      <c r="M814" t="str">
        <f>"03-Oct-17 4:06:52.264670 PM"</f>
        <v>03-Oct-17 4:06:52.264670 PM</v>
      </c>
      <c r="N814" t="s">
        <v>21</v>
      </c>
    </row>
    <row r="815" spans="2:14" x14ac:dyDescent="0.25">
      <c r="B815">
        <v>7268</v>
      </c>
      <c r="C815">
        <v>1</v>
      </c>
      <c r="D815">
        <v>12</v>
      </c>
      <c r="E815">
        <v>38</v>
      </c>
      <c r="F815" t="s">
        <v>0</v>
      </c>
      <c r="G815" t="s">
        <v>1</v>
      </c>
      <c r="I815" t="s">
        <v>2</v>
      </c>
      <c r="J815">
        <v>36</v>
      </c>
      <c r="K815">
        <v>70</v>
      </c>
      <c r="L815" t="str">
        <f>" 00:00:00.000697"</f>
        <v xml:space="preserve"> 00:00:00.000697</v>
      </c>
      <c r="M815" t="str">
        <f>"03-Oct-17 4:06:52.265367 PM"</f>
        <v>03-Oct-17 4:06:52.265367 PM</v>
      </c>
      <c r="N815" t="s">
        <v>3</v>
      </c>
    </row>
    <row r="816" spans="2:14" x14ac:dyDescent="0.25">
      <c r="B816">
        <v>7269</v>
      </c>
      <c r="C816">
        <v>1</v>
      </c>
      <c r="D816">
        <v>39</v>
      </c>
      <c r="E816">
        <v>39</v>
      </c>
      <c r="F816" t="s">
        <v>0</v>
      </c>
      <c r="G816" t="s">
        <v>1</v>
      </c>
      <c r="I816" t="s">
        <v>2</v>
      </c>
      <c r="J816">
        <v>36</v>
      </c>
      <c r="K816">
        <v>70</v>
      </c>
      <c r="L816" t="str">
        <f>" 00:00:00.000697"</f>
        <v xml:space="preserve"> 00:00:00.000697</v>
      </c>
      <c r="M816" t="str">
        <f>"03-Oct-17 4:06:52.266064 PM"</f>
        <v>03-Oct-17 4:06:52.266064 PM</v>
      </c>
      <c r="N816" t="s">
        <v>5</v>
      </c>
    </row>
    <row r="817" spans="2:14" x14ac:dyDescent="0.25">
      <c r="B817">
        <v>7270</v>
      </c>
      <c r="C817">
        <v>1</v>
      </c>
      <c r="D817">
        <v>0</v>
      </c>
      <c r="E817">
        <v>37</v>
      </c>
      <c r="F817" t="s">
        <v>0</v>
      </c>
      <c r="G817" t="s">
        <v>1</v>
      </c>
      <c r="I817" t="s">
        <v>2</v>
      </c>
      <c r="J817">
        <v>36</v>
      </c>
      <c r="K817">
        <v>70</v>
      </c>
      <c r="L817" t="str">
        <f>" 00:00:01.247111"</f>
        <v xml:space="preserve"> 00:00:01.247111</v>
      </c>
      <c r="M817" t="str">
        <f>"03-Oct-17 4:06:53.513175 PM"</f>
        <v>03-Oct-17 4:06:53.513175 PM</v>
      </c>
      <c r="N817" t="s">
        <v>23</v>
      </c>
    </row>
    <row r="818" spans="2:14" x14ac:dyDescent="0.25">
      <c r="B818">
        <v>7271</v>
      </c>
      <c r="C818">
        <v>1</v>
      </c>
      <c r="D818">
        <v>12</v>
      </c>
      <c r="E818">
        <v>38</v>
      </c>
      <c r="F818" t="s">
        <v>0</v>
      </c>
      <c r="G818" t="s">
        <v>1</v>
      </c>
      <c r="I818" t="s">
        <v>2</v>
      </c>
      <c r="J818">
        <v>36</v>
      </c>
      <c r="K818">
        <v>70</v>
      </c>
      <c r="L818" t="str">
        <f>" 00:00:00.000697"</f>
        <v xml:space="preserve"> 00:00:00.000697</v>
      </c>
      <c r="M818" t="str">
        <f>"03-Oct-17 4:06:53.513872 PM"</f>
        <v>03-Oct-17 4:06:53.513872 PM</v>
      </c>
      <c r="N818" t="s">
        <v>3</v>
      </c>
    </row>
    <row r="819" spans="2:14" x14ac:dyDescent="0.25">
      <c r="B819">
        <v>7272</v>
      </c>
      <c r="C819">
        <v>1</v>
      </c>
      <c r="D819">
        <v>39</v>
      </c>
      <c r="E819">
        <v>39</v>
      </c>
      <c r="F819" t="s">
        <v>0</v>
      </c>
      <c r="G819" t="s">
        <v>1</v>
      </c>
      <c r="I819" t="s">
        <v>2</v>
      </c>
      <c r="J819">
        <v>36</v>
      </c>
      <c r="K819">
        <v>70</v>
      </c>
      <c r="L819" t="str">
        <f>" 00:00:00.000697"</f>
        <v xml:space="preserve"> 00:00:00.000697</v>
      </c>
      <c r="M819" t="str">
        <f>"03-Oct-17 4:06:53.514569 PM"</f>
        <v>03-Oct-17 4:06:53.514569 PM</v>
      </c>
      <c r="N819" t="s">
        <v>5</v>
      </c>
    </row>
    <row r="820" spans="2:14" x14ac:dyDescent="0.25">
      <c r="B820">
        <v>7273</v>
      </c>
      <c r="C820">
        <v>1</v>
      </c>
      <c r="D820">
        <v>0</v>
      </c>
      <c r="E820">
        <v>37</v>
      </c>
      <c r="F820" t="s">
        <v>0</v>
      </c>
      <c r="G820" t="s">
        <v>1</v>
      </c>
      <c r="I820" t="s">
        <v>2</v>
      </c>
      <c r="J820">
        <v>36</v>
      </c>
      <c r="K820">
        <v>70</v>
      </c>
      <c r="L820" t="str">
        <f>" 00:00:03.751277"</f>
        <v xml:space="preserve"> 00:00:03.751277</v>
      </c>
      <c r="M820" t="str">
        <f>"03-Oct-17 4:06:57.265846 PM"</f>
        <v>03-Oct-17 4:06:57.265846 PM</v>
      </c>
      <c r="N820" t="s">
        <v>23</v>
      </c>
    </row>
    <row r="821" spans="2:14" x14ac:dyDescent="0.25">
      <c r="B821">
        <v>7274</v>
      </c>
      <c r="C821">
        <v>1</v>
      </c>
      <c r="D821">
        <v>12</v>
      </c>
      <c r="E821">
        <v>38</v>
      </c>
      <c r="F821" t="s">
        <v>0</v>
      </c>
      <c r="G821" t="s">
        <v>1</v>
      </c>
      <c r="I821" t="s">
        <v>2</v>
      </c>
      <c r="J821">
        <v>36</v>
      </c>
      <c r="K821">
        <v>70</v>
      </c>
      <c r="L821" t="str">
        <f>" 00:00:00.000697"</f>
        <v xml:space="preserve"> 00:00:00.000697</v>
      </c>
      <c r="M821" t="str">
        <f>"03-Oct-17 4:06:57.266543 PM"</f>
        <v>03-Oct-17 4:06:57.266543 PM</v>
      </c>
      <c r="N821" t="s">
        <v>5</v>
      </c>
    </row>
    <row r="822" spans="2:14" x14ac:dyDescent="0.25">
      <c r="B822">
        <v>7275</v>
      </c>
      <c r="C822">
        <v>1</v>
      </c>
      <c r="D822">
        <v>39</v>
      </c>
      <c r="E822">
        <v>39</v>
      </c>
      <c r="F822" t="s">
        <v>0</v>
      </c>
      <c r="G822" t="s">
        <v>1</v>
      </c>
      <c r="I822" t="s">
        <v>2</v>
      </c>
      <c r="J822">
        <v>36</v>
      </c>
      <c r="K822">
        <v>70</v>
      </c>
      <c r="L822" t="str">
        <f>" 00:00:00.000697"</f>
        <v xml:space="preserve"> 00:00:00.000697</v>
      </c>
      <c r="M822" t="str">
        <f>"03-Oct-17 4:06:57.267240 PM"</f>
        <v>03-Oct-17 4:06:57.267240 PM</v>
      </c>
      <c r="N822" t="s">
        <v>5</v>
      </c>
    </row>
    <row r="823" spans="2:14" x14ac:dyDescent="0.25">
      <c r="B823">
        <v>7276</v>
      </c>
      <c r="C823">
        <v>1</v>
      </c>
      <c r="D823">
        <v>39</v>
      </c>
      <c r="E823">
        <v>39</v>
      </c>
      <c r="F823" t="s">
        <v>0</v>
      </c>
      <c r="G823" t="s">
        <v>1</v>
      </c>
      <c r="I823" t="s">
        <v>2</v>
      </c>
      <c r="J823">
        <v>36</v>
      </c>
      <c r="K823">
        <v>70</v>
      </c>
      <c r="L823" t="str">
        <f>" 00:00:01.224286"</f>
        <v xml:space="preserve"> 00:00:01.224286</v>
      </c>
      <c r="M823" t="str">
        <f>"03-Oct-17 4:06:58.491526 PM"</f>
        <v>03-Oct-17 4:06:58.491526 PM</v>
      </c>
      <c r="N823" t="s">
        <v>5</v>
      </c>
    </row>
    <row r="824" spans="2:14" x14ac:dyDescent="0.25">
      <c r="B824">
        <v>7277</v>
      </c>
      <c r="C824">
        <v>1</v>
      </c>
      <c r="D824">
        <v>0</v>
      </c>
      <c r="E824">
        <v>37</v>
      </c>
      <c r="F824" t="s">
        <v>0</v>
      </c>
      <c r="G824" t="s">
        <v>1</v>
      </c>
      <c r="I824" t="s">
        <v>2</v>
      </c>
      <c r="J824">
        <v>36</v>
      </c>
      <c r="K824">
        <v>70</v>
      </c>
      <c r="L824" t="str">
        <f>" 00:00:01.264165"</f>
        <v xml:space="preserve"> 00:00:01.264165</v>
      </c>
      <c r="M824" t="str">
        <f>"03-Oct-17 4:06:59.755691 PM"</f>
        <v>03-Oct-17 4:06:59.755691 PM</v>
      </c>
      <c r="N824" t="s">
        <v>24</v>
      </c>
    </row>
    <row r="825" spans="2:14" x14ac:dyDescent="0.25">
      <c r="B825">
        <v>7278</v>
      </c>
      <c r="C825">
        <v>1</v>
      </c>
      <c r="D825">
        <v>12</v>
      </c>
      <c r="E825">
        <v>38</v>
      </c>
      <c r="F825" t="s">
        <v>0</v>
      </c>
      <c r="G825" t="s">
        <v>1</v>
      </c>
      <c r="I825" t="s">
        <v>2</v>
      </c>
      <c r="J825">
        <v>36</v>
      </c>
      <c r="K825">
        <v>70</v>
      </c>
      <c r="L825" t="str">
        <f>" 00:00:00.000697"</f>
        <v xml:space="preserve"> 00:00:00.000697</v>
      </c>
      <c r="M825" t="str">
        <f>"03-Oct-17 4:06:59.756388 PM"</f>
        <v>03-Oct-17 4:06:59.756388 PM</v>
      </c>
      <c r="N825" t="s">
        <v>3</v>
      </c>
    </row>
    <row r="826" spans="2:14" x14ac:dyDescent="0.25">
      <c r="B826">
        <v>7279</v>
      </c>
      <c r="C826">
        <v>1</v>
      </c>
      <c r="D826">
        <v>39</v>
      </c>
      <c r="E826">
        <v>39</v>
      </c>
      <c r="F826" t="s">
        <v>0</v>
      </c>
      <c r="G826" t="s">
        <v>1</v>
      </c>
      <c r="I826" t="s">
        <v>2</v>
      </c>
      <c r="J826">
        <v>36</v>
      </c>
      <c r="K826">
        <v>70</v>
      </c>
      <c r="L826" t="str">
        <f>" 00:00:00.000697"</f>
        <v xml:space="preserve"> 00:00:00.000697</v>
      </c>
      <c r="M826" t="str">
        <f>"03-Oct-17 4:06:59.757085 PM"</f>
        <v>03-Oct-17 4:06:59.757085 PM</v>
      </c>
      <c r="N826" t="s">
        <v>5</v>
      </c>
    </row>
    <row r="827" spans="2:14" x14ac:dyDescent="0.25">
      <c r="B827">
        <v>7280</v>
      </c>
      <c r="C827">
        <v>1</v>
      </c>
      <c r="D827">
        <v>0</v>
      </c>
      <c r="E827">
        <v>37</v>
      </c>
      <c r="F827" t="s">
        <v>0</v>
      </c>
      <c r="G827" t="s">
        <v>1</v>
      </c>
      <c r="I827" t="s">
        <v>2</v>
      </c>
      <c r="J827">
        <v>36</v>
      </c>
      <c r="K827">
        <v>70</v>
      </c>
      <c r="L827" t="str">
        <f>" 00:00:01.233434"</f>
        <v xml:space="preserve"> 00:00:01.233434</v>
      </c>
      <c r="M827" t="str">
        <f>"03-Oct-17 4:07:00.990519 PM"</f>
        <v>03-Oct-17 4:07:00.990519 PM</v>
      </c>
      <c r="N827" t="s">
        <v>21</v>
      </c>
    </row>
    <row r="828" spans="2:14" x14ac:dyDescent="0.25">
      <c r="B828">
        <v>7281</v>
      </c>
      <c r="C828">
        <v>1</v>
      </c>
      <c r="D828">
        <v>12</v>
      </c>
      <c r="E828">
        <v>38</v>
      </c>
      <c r="F828" t="s">
        <v>0</v>
      </c>
      <c r="G828" t="s">
        <v>1</v>
      </c>
      <c r="I828" t="s">
        <v>2</v>
      </c>
      <c r="J828">
        <v>36</v>
      </c>
      <c r="K828">
        <v>70</v>
      </c>
      <c r="L828" t="str">
        <f>" 00:00:00.000697"</f>
        <v xml:space="preserve"> 00:00:00.000697</v>
      </c>
      <c r="M828" t="str">
        <f>"03-Oct-17 4:07:00.991216 PM"</f>
        <v>03-Oct-17 4:07:00.991216 PM</v>
      </c>
      <c r="N828" t="s">
        <v>3</v>
      </c>
    </row>
    <row r="829" spans="2:14" x14ac:dyDescent="0.25">
      <c r="B829">
        <v>7282</v>
      </c>
      <c r="C829">
        <v>1</v>
      </c>
      <c r="D829">
        <v>12</v>
      </c>
      <c r="E829">
        <v>38</v>
      </c>
      <c r="F829" t="s">
        <v>0</v>
      </c>
      <c r="G829" t="s">
        <v>1</v>
      </c>
      <c r="I829" t="s">
        <v>2</v>
      </c>
      <c r="J829">
        <v>14</v>
      </c>
      <c r="K829">
        <v>48</v>
      </c>
      <c r="L829" t="str">
        <f>" 00:00:00.000502"</f>
        <v xml:space="preserve"> 00:00:00.000502</v>
      </c>
      <c r="M829" t="str">
        <f>"03-Oct-17 4:07:00.991719 PM"</f>
        <v>03-Oct-17 4:07:00.991719 PM</v>
      </c>
      <c r="N829" t="s">
        <v>20</v>
      </c>
    </row>
    <row r="830" spans="2:14" x14ac:dyDescent="0.25">
      <c r="B830">
        <v>7283</v>
      </c>
      <c r="C830">
        <v>1</v>
      </c>
      <c r="D830">
        <v>12</v>
      </c>
      <c r="E830">
        <v>38</v>
      </c>
      <c r="F830" t="s">
        <v>0</v>
      </c>
      <c r="G830" t="s">
        <v>1</v>
      </c>
      <c r="I830" t="s">
        <v>2</v>
      </c>
      <c r="J830">
        <v>8</v>
      </c>
      <c r="K830">
        <v>42</v>
      </c>
      <c r="L830" t="str">
        <f>" 00:00:00.000326"</f>
        <v xml:space="preserve"> 00:00:00.000326</v>
      </c>
      <c r="M830" t="str">
        <f>"03-Oct-17 4:07:00.992044 PM"</f>
        <v>03-Oct-17 4:07:00.992044 PM</v>
      </c>
      <c r="N830" t="s">
        <v>5</v>
      </c>
    </row>
    <row r="831" spans="2:14" x14ac:dyDescent="0.25">
      <c r="B831">
        <v>7284</v>
      </c>
      <c r="C831">
        <v>1</v>
      </c>
      <c r="D831">
        <v>39</v>
      </c>
      <c r="E831">
        <v>39</v>
      </c>
      <c r="F831" t="s">
        <v>0</v>
      </c>
      <c r="G831" t="s">
        <v>1</v>
      </c>
      <c r="I831" t="s">
        <v>2</v>
      </c>
      <c r="J831">
        <v>36</v>
      </c>
      <c r="K831">
        <v>70</v>
      </c>
      <c r="L831" t="str">
        <f>" 00:00:00.000271"</f>
        <v xml:space="preserve"> 00:00:00.000271</v>
      </c>
      <c r="M831" t="str">
        <f>"03-Oct-17 4:07:00.992315 PM"</f>
        <v>03-Oct-17 4:07:00.992315 PM</v>
      </c>
      <c r="N831" t="s">
        <v>5</v>
      </c>
    </row>
    <row r="832" spans="2:14" x14ac:dyDescent="0.25">
      <c r="B832">
        <v>7285</v>
      </c>
      <c r="C832">
        <v>1</v>
      </c>
      <c r="D832">
        <v>39</v>
      </c>
      <c r="E832">
        <v>39</v>
      </c>
      <c r="F832" t="s">
        <v>0</v>
      </c>
      <c r="G832" t="s">
        <v>1</v>
      </c>
      <c r="I832" t="s">
        <v>2</v>
      </c>
      <c r="J832">
        <v>14</v>
      </c>
      <c r="K832">
        <v>48</v>
      </c>
      <c r="L832" t="str">
        <f>" 00:00:00.000503"</f>
        <v xml:space="preserve"> 00:00:00.000503</v>
      </c>
      <c r="M832" t="str">
        <f>"03-Oct-17 4:07:00.992818 PM"</f>
        <v>03-Oct-17 4:07:00.992818 PM</v>
      </c>
      <c r="N832" t="s">
        <v>22</v>
      </c>
    </row>
    <row r="833" spans="2:14" x14ac:dyDescent="0.25">
      <c r="B833">
        <v>7286</v>
      </c>
      <c r="C833">
        <v>1</v>
      </c>
      <c r="D833">
        <v>39</v>
      </c>
      <c r="E833">
        <v>39</v>
      </c>
      <c r="F833" t="s">
        <v>0</v>
      </c>
      <c r="G833" t="s">
        <v>1</v>
      </c>
      <c r="I833" t="s">
        <v>2</v>
      </c>
      <c r="J833">
        <v>8</v>
      </c>
      <c r="K833">
        <v>42</v>
      </c>
      <c r="L833" t="str">
        <f>" 00:00:00.000326"</f>
        <v xml:space="preserve"> 00:00:00.000326</v>
      </c>
      <c r="M833" t="str">
        <f>"03-Oct-17 4:07:00.993143 PM"</f>
        <v>03-Oct-17 4:07:00.993143 PM</v>
      </c>
      <c r="N833" t="s">
        <v>12</v>
      </c>
    </row>
    <row r="834" spans="2:14" x14ac:dyDescent="0.25">
      <c r="B834">
        <v>7287</v>
      </c>
      <c r="C834">
        <v>1</v>
      </c>
      <c r="D834">
        <v>12</v>
      </c>
      <c r="E834">
        <v>38</v>
      </c>
      <c r="F834" t="s">
        <v>0</v>
      </c>
      <c r="G834" t="s">
        <v>1</v>
      </c>
      <c r="I834" t="s">
        <v>2</v>
      </c>
      <c r="J834">
        <v>36</v>
      </c>
      <c r="K834">
        <v>70</v>
      </c>
      <c r="L834" t="str">
        <f>" 00:00:01.229151"</f>
        <v xml:space="preserve"> 00:00:01.229151</v>
      </c>
      <c r="M834" t="str">
        <f>"03-Oct-17 4:07:02.222294 PM"</f>
        <v>03-Oct-17 4:07:02.222294 PM</v>
      </c>
      <c r="N834" t="s">
        <v>3</v>
      </c>
    </row>
    <row r="835" spans="2:14" x14ac:dyDescent="0.25">
      <c r="B835">
        <v>7288</v>
      </c>
      <c r="C835">
        <v>1</v>
      </c>
      <c r="D835">
        <v>12</v>
      </c>
      <c r="E835">
        <v>38</v>
      </c>
      <c r="F835" t="s">
        <v>0</v>
      </c>
      <c r="G835" t="s">
        <v>1</v>
      </c>
      <c r="I835" t="s">
        <v>2</v>
      </c>
      <c r="J835">
        <v>14</v>
      </c>
      <c r="K835">
        <v>48</v>
      </c>
      <c r="L835" t="str">
        <f>" 00:00:00.000502"</f>
        <v xml:space="preserve"> 00:00:00.000502</v>
      </c>
      <c r="M835" t="str">
        <f>"03-Oct-17 4:07:02.222797 PM"</f>
        <v>03-Oct-17 4:07:02.222797 PM</v>
      </c>
      <c r="N835" t="s">
        <v>20</v>
      </c>
    </row>
    <row r="836" spans="2:14" x14ac:dyDescent="0.25">
      <c r="B836">
        <v>7289</v>
      </c>
      <c r="C836">
        <v>1</v>
      </c>
      <c r="D836">
        <v>12</v>
      </c>
      <c r="E836">
        <v>38</v>
      </c>
      <c r="F836" t="s">
        <v>0</v>
      </c>
      <c r="G836" t="s">
        <v>1</v>
      </c>
      <c r="I836" t="s">
        <v>2</v>
      </c>
      <c r="J836">
        <v>8</v>
      </c>
      <c r="K836">
        <v>42</v>
      </c>
      <c r="L836" t="str">
        <f>" 00:00:00.000326"</f>
        <v xml:space="preserve"> 00:00:00.000326</v>
      </c>
      <c r="M836" t="str">
        <f>"03-Oct-17 4:07:02.223122 PM"</f>
        <v>03-Oct-17 4:07:02.223122 PM</v>
      </c>
      <c r="N836" t="s">
        <v>3</v>
      </c>
    </row>
    <row r="837" spans="2:14" x14ac:dyDescent="0.25">
      <c r="B837">
        <v>7290</v>
      </c>
      <c r="C837">
        <v>1</v>
      </c>
      <c r="D837">
        <v>39</v>
      </c>
      <c r="E837">
        <v>39</v>
      </c>
      <c r="F837" t="s">
        <v>0</v>
      </c>
      <c r="G837" t="s">
        <v>1</v>
      </c>
      <c r="I837" t="s">
        <v>2</v>
      </c>
      <c r="J837">
        <v>36</v>
      </c>
      <c r="K837">
        <v>70</v>
      </c>
      <c r="L837" t="str">
        <f>" 00:00:00.000271"</f>
        <v xml:space="preserve"> 00:00:00.000271</v>
      </c>
      <c r="M837" t="str">
        <f>"03-Oct-17 4:07:02.223393 PM"</f>
        <v>03-Oct-17 4:07:02.223393 PM</v>
      </c>
      <c r="N837" t="s">
        <v>5</v>
      </c>
    </row>
    <row r="838" spans="2:14" x14ac:dyDescent="0.25">
      <c r="B838">
        <v>7291</v>
      </c>
      <c r="C838">
        <v>1</v>
      </c>
      <c r="D838">
        <v>0</v>
      </c>
      <c r="E838">
        <v>37</v>
      </c>
      <c r="F838" t="s">
        <v>0</v>
      </c>
      <c r="G838" t="s">
        <v>1</v>
      </c>
      <c r="I838" t="s">
        <v>2</v>
      </c>
      <c r="J838">
        <v>36</v>
      </c>
      <c r="K838">
        <v>70</v>
      </c>
      <c r="L838" t="str">
        <f>" 00:00:01.251860"</f>
        <v xml:space="preserve"> 00:00:01.251860</v>
      </c>
      <c r="M838" t="str">
        <f>"03-Oct-17 4:07:03.475254 PM"</f>
        <v>03-Oct-17 4:07:03.475254 PM</v>
      </c>
      <c r="N838" t="s">
        <v>24</v>
      </c>
    </row>
    <row r="839" spans="2:14" x14ac:dyDescent="0.25">
      <c r="B839">
        <v>7292</v>
      </c>
      <c r="C839">
        <v>1</v>
      </c>
      <c r="D839">
        <v>12</v>
      </c>
      <c r="E839">
        <v>38</v>
      </c>
      <c r="F839" t="s">
        <v>0</v>
      </c>
      <c r="G839" t="s">
        <v>1</v>
      </c>
      <c r="I839" t="s">
        <v>2</v>
      </c>
      <c r="J839">
        <v>36</v>
      </c>
      <c r="K839">
        <v>70</v>
      </c>
      <c r="L839" t="str">
        <f>" 00:00:00.000697"</f>
        <v xml:space="preserve"> 00:00:00.000697</v>
      </c>
      <c r="M839" t="str">
        <f>"03-Oct-17 4:07:03.475951 PM"</f>
        <v>03-Oct-17 4:07:03.475951 PM</v>
      </c>
      <c r="N839" t="s">
        <v>3</v>
      </c>
    </row>
    <row r="840" spans="2:14" x14ac:dyDescent="0.25">
      <c r="B840">
        <v>7293</v>
      </c>
      <c r="C840">
        <v>1</v>
      </c>
      <c r="D840">
        <v>39</v>
      </c>
      <c r="E840">
        <v>39</v>
      </c>
      <c r="F840" t="s">
        <v>0</v>
      </c>
      <c r="G840" t="s">
        <v>1</v>
      </c>
      <c r="I840" t="s">
        <v>2</v>
      </c>
      <c r="J840">
        <v>36</v>
      </c>
      <c r="K840">
        <v>70</v>
      </c>
      <c r="L840" t="str">
        <f>" 00:00:00.000697"</f>
        <v xml:space="preserve"> 00:00:00.000697</v>
      </c>
      <c r="M840" t="str">
        <f>"03-Oct-17 4:07:03.476648 PM"</f>
        <v>03-Oct-17 4:07:03.476648 PM</v>
      </c>
      <c r="N840" t="s">
        <v>5</v>
      </c>
    </row>
    <row r="841" spans="2:14" x14ac:dyDescent="0.25">
      <c r="B841">
        <v>7294</v>
      </c>
      <c r="C841">
        <v>1</v>
      </c>
      <c r="D841">
        <v>0</v>
      </c>
      <c r="E841">
        <v>37</v>
      </c>
      <c r="F841" t="s">
        <v>0</v>
      </c>
      <c r="G841" t="s">
        <v>1</v>
      </c>
      <c r="I841" t="s">
        <v>2</v>
      </c>
      <c r="J841">
        <v>36</v>
      </c>
      <c r="K841">
        <v>70</v>
      </c>
      <c r="L841" t="str">
        <f>" 00:00:01.240473"</f>
        <v xml:space="preserve"> 00:00:01.240473</v>
      </c>
      <c r="M841" t="str">
        <f>"03-Oct-17 4:07:04.717121 PM"</f>
        <v>03-Oct-17 4:07:04.717121 PM</v>
      </c>
      <c r="N841" t="s">
        <v>24</v>
      </c>
    </row>
    <row r="842" spans="2:14" x14ac:dyDescent="0.25">
      <c r="B842">
        <v>7295</v>
      </c>
      <c r="C842">
        <v>1</v>
      </c>
      <c r="D842">
        <v>12</v>
      </c>
      <c r="E842">
        <v>38</v>
      </c>
      <c r="F842" t="s">
        <v>0</v>
      </c>
      <c r="G842" t="s">
        <v>1</v>
      </c>
      <c r="I842" t="s">
        <v>2</v>
      </c>
      <c r="J842">
        <v>36</v>
      </c>
      <c r="K842">
        <v>70</v>
      </c>
      <c r="L842" t="str">
        <f>" 00:00:00.000697"</f>
        <v xml:space="preserve"> 00:00:00.000697</v>
      </c>
      <c r="M842" t="str">
        <f>"03-Oct-17 4:07:04.717818 PM"</f>
        <v>03-Oct-17 4:07:04.717818 PM</v>
      </c>
      <c r="N842" t="s">
        <v>3</v>
      </c>
    </row>
    <row r="843" spans="2:14" x14ac:dyDescent="0.25">
      <c r="B843">
        <v>7296</v>
      </c>
      <c r="C843">
        <v>1</v>
      </c>
      <c r="D843">
        <v>39</v>
      </c>
      <c r="E843">
        <v>39</v>
      </c>
      <c r="F843" t="s">
        <v>0</v>
      </c>
      <c r="G843" t="s">
        <v>1</v>
      </c>
      <c r="I843" t="s">
        <v>2</v>
      </c>
      <c r="J843">
        <v>36</v>
      </c>
      <c r="K843">
        <v>70</v>
      </c>
      <c r="L843" t="str">
        <f>" 00:00:00.000697"</f>
        <v xml:space="preserve"> 00:00:00.000697</v>
      </c>
      <c r="M843" t="str">
        <f>"03-Oct-17 4:07:04.718515 PM"</f>
        <v>03-Oct-17 4:07:04.718515 PM</v>
      </c>
      <c r="N843" t="s">
        <v>5</v>
      </c>
    </row>
    <row r="844" spans="2:14" x14ac:dyDescent="0.25">
      <c r="B844">
        <v>7297</v>
      </c>
      <c r="C844">
        <v>1</v>
      </c>
      <c r="D844">
        <v>39</v>
      </c>
      <c r="E844">
        <v>39</v>
      </c>
      <c r="F844" t="s">
        <v>0</v>
      </c>
      <c r="G844" t="s">
        <v>1</v>
      </c>
      <c r="I844" t="s">
        <v>2</v>
      </c>
      <c r="J844">
        <v>14</v>
      </c>
      <c r="K844">
        <v>48</v>
      </c>
      <c r="L844" t="str">
        <f>" 00:00:00.000502"</f>
        <v xml:space="preserve"> 00:00:00.000502</v>
      </c>
      <c r="M844" t="str">
        <f>"03-Oct-17 4:07:04.719017 PM"</f>
        <v>03-Oct-17 4:07:04.719017 PM</v>
      </c>
      <c r="N844" t="s">
        <v>11</v>
      </c>
    </row>
    <row r="845" spans="2:14" x14ac:dyDescent="0.25">
      <c r="B845">
        <v>7298</v>
      </c>
      <c r="C845">
        <v>1</v>
      </c>
      <c r="D845">
        <v>39</v>
      </c>
      <c r="E845">
        <v>39</v>
      </c>
      <c r="F845" t="s">
        <v>0</v>
      </c>
      <c r="G845" t="s">
        <v>1</v>
      </c>
      <c r="I845" t="s">
        <v>2</v>
      </c>
      <c r="J845">
        <v>8</v>
      </c>
      <c r="K845">
        <v>42</v>
      </c>
      <c r="L845" t="str">
        <f>" 00:00:00.000326"</f>
        <v xml:space="preserve"> 00:00:00.000326</v>
      </c>
      <c r="M845" t="str">
        <f>"03-Oct-17 4:07:04.719343 PM"</f>
        <v>03-Oct-17 4:07:04.719343 PM</v>
      </c>
      <c r="N845" t="s">
        <v>5</v>
      </c>
    </row>
    <row r="846" spans="2:14" x14ac:dyDescent="0.25">
      <c r="B846">
        <v>7299</v>
      </c>
      <c r="C846">
        <v>1</v>
      </c>
      <c r="D846">
        <v>0</v>
      </c>
      <c r="E846">
        <v>37</v>
      </c>
      <c r="F846" t="s">
        <v>0</v>
      </c>
      <c r="G846" t="s">
        <v>1</v>
      </c>
      <c r="I846" t="s">
        <v>2</v>
      </c>
      <c r="J846">
        <v>36</v>
      </c>
      <c r="K846">
        <v>70</v>
      </c>
      <c r="L846" t="str">
        <f>" 00:00:01.231035"</f>
        <v xml:space="preserve"> 00:00:01.231035</v>
      </c>
      <c r="M846" t="str">
        <f>"03-Oct-17 4:07:05.950378 PM"</f>
        <v>03-Oct-17 4:07:05.950378 PM</v>
      </c>
      <c r="N846" t="s">
        <v>21</v>
      </c>
    </row>
    <row r="847" spans="2:14" x14ac:dyDescent="0.25">
      <c r="B847">
        <v>7300</v>
      </c>
      <c r="C847">
        <v>1</v>
      </c>
      <c r="D847">
        <v>12</v>
      </c>
      <c r="E847">
        <v>38</v>
      </c>
      <c r="F847" t="s">
        <v>0</v>
      </c>
      <c r="G847" t="s">
        <v>1</v>
      </c>
      <c r="I847" t="s">
        <v>2</v>
      </c>
      <c r="J847">
        <v>36</v>
      </c>
      <c r="K847">
        <v>70</v>
      </c>
      <c r="L847" t="str">
        <f>" 00:00:00.000697"</f>
        <v xml:space="preserve"> 00:00:00.000697</v>
      </c>
      <c r="M847" t="str">
        <f>"03-Oct-17 4:07:05.951075 PM"</f>
        <v>03-Oct-17 4:07:05.951075 PM</v>
      </c>
      <c r="N847" t="s">
        <v>3</v>
      </c>
    </row>
    <row r="848" spans="2:14" x14ac:dyDescent="0.25">
      <c r="B848">
        <v>7301</v>
      </c>
      <c r="C848">
        <v>1</v>
      </c>
      <c r="D848">
        <v>39</v>
      </c>
      <c r="E848">
        <v>39</v>
      </c>
      <c r="F848" t="s">
        <v>0</v>
      </c>
      <c r="G848" t="s">
        <v>1</v>
      </c>
      <c r="I848" t="s">
        <v>2</v>
      </c>
      <c r="J848">
        <v>36</v>
      </c>
      <c r="K848">
        <v>70</v>
      </c>
      <c r="L848" t="str">
        <f>" 00:00:00.000697"</f>
        <v xml:space="preserve"> 00:00:00.000697</v>
      </c>
      <c r="M848" t="str">
        <f>"03-Oct-17 4:07:05.951772 PM"</f>
        <v>03-Oct-17 4:07:05.951772 PM</v>
      </c>
      <c r="N848" t="s">
        <v>5</v>
      </c>
    </row>
    <row r="849" spans="2:14" x14ac:dyDescent="0.25">
      <c r="B849">
        <v>7302</v>
      </c>
      <c r="C849">
        <v>1</v>
      </c>
      <c r="D849">
        <v>0</v>
      </c>
      <c r="E849">
        <v>37</v>
      </c>
      <c r="F849" t="s">
        <v>0</v>
      </c>
      <c r="G849" t="s">
        <v>1</v>
      </c>
      <c r="I849" t="s">
        <v>2</v>
      </c>
      <c r="J849">
        <v>36</v>
      </c>
      <c r="K849">
        <v>70</v>
      </c>
      <c r="L849" t="str">
        <f>" 00:00:01.248834"</f>
        <v xml:space="preserve"> 00:00:01.248834</v>
      </c>
      <c r="M849" t="str">
        <f>"03-Oct-17 4:07:07.200606 PM"</f>
        <v>03-Oct-17 4:07:07.200606 PM</v>
      </c>
      <c r="N849" t="s">
        <v>24</v>
      </c>
    </row>
    <row r="850" spans="2:14" x14ac:dyDescent="0.25">
      <c r="B850">
        <v>7303</v>
      </c>
      <c r="C850">
        <v>1</v>
      </c>
      <c r="D850">
        <v>12</v>
      </c>
      <c r="E850">
        <v>38</v>
      </c>
      <c r="F850" t="s">
        <v>0</v>
      </c>
      <c r="G850" t="s">
        <v>1</v>
      </c>
      <c r="I850" t="s">
        <v>2</v>
      </c>
      <c r="J850">
        <v>36</v>
      </c>
      <c r="K850">
        <v>70</v>
      </c>
      <c r="L850" t="str">
        <f>" 00:00:00.000697"</f>
        <v xml:space="preserve"> 00:00:00.000697</v>
      </c>
      <c r="M850" t="str">
        <f>"03-Oct-17 4:07:07.201303 PM"</f>
        <v>03-Oct-17 4:07:07.201303 PM</v>
      </c>
      <c r="N850" t="s">
        <v>3</v>
      </c>
    </row>
    <row r="851" spans="2:14" x14ac:dyDescent="0.25">
      <c r="B851">
        <v>7304</v>
      </c>
      <c r="C851">
        <v>1</v>
      </c>
      <c r="D851">
        <v>12</v>
      </c>
      <c r="E851">
        <v>38</v>
      </c>
      <c r="F851" t="s">
        <v>0</v>
      </c>
      <c r="G851" t="s">
        <v>1</v>
      </c>
      <c r="I851" t="s">
        <v>2</v>
      </c>
      <c r="J851">
        <v>14</v>
      </c>
      <c r="K851">
        <v>48</v>
      </c>
      <c r="L851" t="str">
        <f>" 00:00:00.000503"</f>
        <v xml:space="preserve"> 00:00:00.000503</v>
      </c>
      <c r="M851" t="str">
        <f>"03-Oct-17 4:07:07.201806 PM"</f>
        <v>03-Oct-17 4:07:07.201806 PM</v>
      </c>
      <c r="N851" t="s">
        <v>7</v>
      </c>
    </row>
    <row r="852" spans="2:14" x14ac:dyDescent="0.25">
      <c r="B852">
        <v>7305</v>
      </c>
      <c r="C852">
        <v>1</v>
      </c>
      <c r="D852">
        <v>12</v>
      </c>
      <c r="E852">
        <v>38</v>
      </c>
      <c r="F852" t="s">
        <v>0</v>
      </c>
      <c r="G852" t="s">
        <v>1</v>
      </c>
      <c r="I852" t="s">
        <v>2</v>
      </c>
      <c r="J852">
        <v>8</v>
      </c>
      <c r="K852">
        <v>42</v>
      </c>
      <c r="L852" t="str">
        <f>" 00:00:00.000326"</f>
        <v xml:space="preserve"> 00:00:00.000326</v>
      </c>
      <c r="M852" t="str">
        <f>"03-Oct-17 4:07:07.202131 PM"</f>
        <v>03-Oct-17 4:07:07.202131 PM</v>
      </c>
      <c r="N852" t="s">
        <v>3</v>
      </c>
    </row>
    <row r="853" spans="2:14" x14ac:dyDescent="0.25">
      <c r="B853">
        <v>7306</v>
      </c>
      <c r="C853">
        <v>1</v>
      </c>
      <c r="D853">
        <v>39</v>
      </c>
      <c r="E853">
        <v>39</v>
      </c>
      <c r="F853" t="s">
        <v>0</v>
      </c>
      <c r="G853" t="s">
        <v>1</v>
      </c>
      <c r="I853" t="s">
        <v>2</v>
      </c>
      <c r="J853">
        <v>36</v>
      </c>
      <c r="K853">
        <v>70</v>
      </c>
      <c r="L853" t="str">
        <f>" 00:00:00.000271"</f>
        <v xml:space="preserve"> 00:00:00.000271</v>
      </c>
      <c r="M853" t="str">
        <f>"03-Oct-17 4:07:07.202402 PM"</f>
        <v>03-Oct-17 4:07:07.202402 PM</v>
      </c>
      <c r="N853" t="s">
        <v>5</v>
      </c>
    </row>
    <row r="854" spans="2:14" x14ac:dyDescent="0.25">
      <c r="B854">
        <v>7307</v>
      </c>
      <c r="C854">
        <v>1</v>
      </c>
      <c r="D854">
        <v>0</v>
      </c>
      <c r="E854">
        <v>37</v>
      </c>
      <c r="F854" t="s">
        <v>0</v>
      </c>
      <c r="G854" t="s">
        <v>1</v>
      </c>
      <c r="I854" t="s">
        <v>2</v>
      </c>
      <c r="J854">
        <v>36</v>
      </c>
      <c r="K854">
        <v>70</v>
      </c>
      <c r="L854" t="str">
        <f>" 00:00:01.273661"</f>
        <v xml:space="preserve"> 00:00:01.273661</v>
      </c>
      <c r="M854" t="str">
        <f>"03-Oct-17 4:07:08.476063 PM"</f>
        <v>03-Oct-17 4:07:08.476063 PM</v>
      </c>
      <c r="N854" t="s">
        <v>26</v>
      </c>
    </row>
    <row r="855" spans="2:14" x14ac:dyDescent="0.25">
      <c r="B855">
        <v>7308</v>
      </c>
      <c r="C855">
        <v>1</v>
      </c>
      <c r="D855">
        <v>12</v>
      </c>
      <c r="E855">
        <v>38</v>
      </c>
      <c r="F855" t="s">
        <v>0</v>
      </c>
      <c r="G855" t="s">
        <v>1</v>
      </c>
      <c r="I855" t="s">
        <v>2</v>
      </c>
      <c r="J855">
        <v>36</v>
      </c>
      <c r="K855">
        <v>70</v>
      </c>
      <c r="L855" t="str">
        <f>" 00:00:00.000697"</f>
        <v xml:space="preserve"> 00:00:00.000697</v>
      </c>
      <c r="M855" t="str">
        <f>"03-Oct-17 4:07:08.476760 PM"</f>
        <v>03-Oct-17 4:07:08.476760 PM</v>
      </c>
      <c r="N855" t="s">
        <v>3</v>
      </c>
    </row>
    <row r="856" spans="2:14" x14ac:dyDescent="0.25">
      <c r="B856">
        <v>7309</v>
      </c>
      <c r="C856">
        <v>1</v>
      </c>
      <c r="D856">
        <v>39</v>
      </c>
      <c r="E856">
        <v>39</v>
      </c>
      <c r="F856" t="s">
        <v>0</v>
      </c>
      <c r="G856" t="s">
        <v>1</v>
      </c>
      <c r="I856" t="s">
        <v>2</v>
      </c>
      <c r="J856">
        <v>36</v>
      </c>
      <c r="K856">
        <v>70</v>
      </c>
      <c r="L856" t="str">
        <f>" 00:00:00.000697"</f>
        <v xml:space="preserve"> 00:00:00.000697</v>
      </c>
      <c r="M856" t="str">
        <f>"03-Oct-17 4:07:08.477457 PM"</f>
        <v>03-Oct-17 4:07:08.477457 PM</v>
      </c>
      <c r="N856" t="s">
        <v>5</v>
      </c>
    </row>
    <row r="857" spans="2:14" x14ac:dyDescent="0.25">
      <c r="B857">
        <v>7310</v>
      </c>
      <c r="C857">
        <v>1</v>
      </c>
      <c r="D857">
        <v>0</v>
      </c>
      <c r="E857">
        <v>37</v>
      </c>
      <c r="F857" t="s">
        <v>0</v>
      </c>
      <c r="G857" t="s">
        <v>1</v>
      </c>
      <c r="I857" t="s">
        <v>2</v>
      </c>
      <c r="J857">
        <v>36</v>
      </c>
      <c r="K857">
        <v>70</v>
      </c>
      <c r="L857" t="str">
        <f>" 00:00:01.217528"</f>
        <v xml:space="preserve"> 00:00:01.217528</v>
      </c>
      <c r="M857" t="str">
        <f>"03-Oct-17 4:07:09.694986 PM"</f>
        <v>03-Oct-17 4:07:09.694986 PM</v>
      </c>
      <c r="N857" t="s">
        <v>24</v>
      </c>
    </row>
    <row r="858" spans="2:14" x14ac:dyDescent="0.25">
      <c r="B858">
        <v>7311</v>
      </c>
      <c r="C858">
        <v>1</v>
      </c>
      <c r="D858">
        <v>12</v>
      </c>
      <c r="E858">
        <v>38</v>
      </c>
      <c r="F858" t="s">
        <v>0</v>
      </c>
      <c r="G858" t="s">
        <v>1</v>
      </c>
      <c r="I858" t="s">
        <v>2</v>
      </c>
      <c r="J858">
        <v>36</v>
      </c>
      <c r="K858">
        <v>70</v>
      </c>
      <c r="L858" t="str">
        <f>" 00:00:00.000697"</f>
        <v xml:space="preserve"> 00:00:00.000697</v>
      </c>
      <c r="M858" t="str">
        <f>"03-Oct-17 4:07:09.695683 PM"</f>
        <v>03-Oct-17 4:07:09.695683 PM</v>
      </c>
      <c r="N858" t="s">
        <v>3</v>
      </c>
    </row>
    <row r="859" spans="2:14" x14ac:dyDescent="0.25">
      <c r="B859">
        <v>7312</v>
      </c>
      <c r="C859">
        <v>1</v>
      </c>
      <c r="D859">
        <v>39</v>
      </c>
      <c r="E859">
        <v>39</v>
      </c>
      <c r="F859" t="s">
        <v>0</v>
      </c>
      <c r="G859" t="s">
        <v>1</v>
      </c>
      <c r="I859" t="s">
        <v>2</v>
      </c>
      <c r="J859">
        <v>36</v>
      </c>
      <c r="K859">
        <v>70</v>
      </c>
      <c r="L859" t="str">
        <f>" 00:00:00.000697"</f>
        <v xml:space="preserve"> 00:00:00.000697</v>
      </c>
      <c r="M859" t="str">
        <f>"03-Oct-17 4:07:09.696380 PM"</f>
        <v>03-Oct-17 4:07:09.696380 PM</v>
      </c>
      <c r="N859" t="s">
        <v>5</v>
      </c>
    </row>
    <row r="860" spans="2:14" x14ac:dyDescent="0.25">
      <c r="B860">
        <v>7313</v>
      </c>
      <c r="C860">
        <v>1</v>
      </c>
      <c r="D860">
        <v>0</v>
      </c>
      <c r="E860">
        <v>37</v>
      </c>
      <c r="F860" t="s">
        <v>0</v>
      </c>
      <c r="G860" t="s">
        <v>1</v>
      </c>
      <c r="I860" t="s">
        <v>2</v>
      </c>
      <c r="J860">
        <v>36</v>
      </c>
      <c r="K860">
        <v>70</v>
      </c>
      <c r="L860" t="str">
        <f>" 00:00:01.272604"</f>
        <v xml:space="preserve"> 00:00:01.272604</v>
      </c>
      <c r="M860" t="str">
        <f>"03-Oct-17 4:07:10.968984 PM"</f>
        <v>03-Oct-17 4:07:10.968984 PM</v>
      </c>
      <c r="N860" t="s">
        <v>24</v>
      </c>
    </row>
    <row r="861" spans="2:14" x14ac:dyDescent="0.25">
      <c r="B861">
        <v>7314</v>
      </c>
      <c r="C861">
        <v>1</v>
      </c>
      <c r="D861">
        <v>12</v>
      </c>
      <c r="E861">
        <v>38</v>
      </c>
      <c r="F861" t="s">
        <v>0</v>
      </c>
      <c r="G861" t="s">
        <v>1</v>
      </c>
      <c r="I861" t="s">
        <v>2</v>
      </c>
      <c r="J861">
        <v>36</v>
      </c>
      <c r="K861">
        <v>70</v>
      </c>
      <c r="L861" t="str">
        <f>" 00:00:00.000697"</f>
        <v xml:space="preserve"> 00:00:00.000697</v>
      </c>
      <c r="M861" t="str">
        <f>"03-Oct-17 4:07:10.969681 PM"</f>
        <v>03-Oct-17 4:07:10.969681 PM</v>
      </c>
      <c r="N861" t="s">
        <v>3</v>
      </c>
    </row>
    <row r="862" spans="2:14" x14ac:dyDescent="0.25">
      <c r="B862">
        <v>7315</v>
      </c>
      <c r="C862">
        <v>1</v>
      </c>
      <c r="D862">
        <v>39</v>
      </c>
      <c r="E862">
        <v>39</v>
      </c>
      <c r="F862" t="s">
        <v>0</v>
      </c>
      <c r="G862" t="s">
        <v>1</v>
      </c>
      <c r="I862" t="s">
        <v>2</v>
      </c>
      <c r="J862">
        <v>36</v>
      </c>
      <c r="K862">
        <v>70</v>
      </c>
      <c r="L862" t="str">
        <f>" 00:00:00.000697"</f>
        <v xml:space="preserve"> 00:00:00.000697</v>
      </c>
      <c r="M862" t="str">
        <f>"03-Oct-17 4:07:10.970378 PM"</f>
        <v>03-Oct-17 4:07:10.970378 PM</v>
      </c>
      <c r="N862" t="s">
        <v>5</v>
      </c>
    </row>
    <row r="863" spans="2:14" x14ac:dyDescent="0.25">
      <c r="B863">
        <v>7316</v>
      </c>
      <c r="C863">
        <v>1</v>
      </c>
      <c r="D863">
        <v>0</v>
      </c>
      <c r="E863">
        <v>37</v>
      </c>
      <c r="F863" t="s">
        <v>0</v>
      </c>
      <c r="G863" t="s">
        <v>1</v>
      </c>
      <c r="I863" t="s">
        <v>2</v>
      </c>
      <c r="J863">
        <v>36</v>
      </c>
      <c r="K863">
        <v>70</v>
      </c>
      <c r="L863" t="str">
        <f>" 00:00:01.251129"</f>
        <v xml:space="preserve"> 00:00:01.251129</v>
      </c>
      <c r="M863" t="str">
        <f>"03-Oct-17 4:07:12.221507 PM"</f>
        <v>03-Oct-17 4:07:12.221507 PM</v>
      </c>
      <c r="N863" t="s">
        <v>24</v>
      </c>
    </row>
    <row r="864" spans="2:14" x14ac:dyDescent="0.25">
      <c r="B864">
        <v>7317</v>
      </c>
      <c r="C864">
        <v>1</v>
      </c>
      <c r="D864">
        <v>0</v>
      </c>
      <c r="E864">
        <v>37</v>
      </c>
      <c r="F864" t="s">
        <v>0</v>
      </c>
      <c r="G864" t="s">
        <v>1</v>
      </c>
      <c r="I864" t="s">
        <v>2</v>
      </c>
      <c r="J864">
        <v>14</v>
      </c>
      <c r="K864">
        <v>48</v>
      </c>
      <c r="L864" t="str">
        <f>" 00:00:00.000503"</f>
        <v xml:space="preserve"> 00:00:00.000503</v>
      </c>
      <c r="M864" t="str">
        <f>"03-Oct-17 4:07:12.222009 PM"</f>
        <v>03-Oct-17 4:07:12.222009 PM</v>
      </c>
      <c r="N864" t="s">
        <v>16</v>
      </c>
    </row>
    <row r="865" spans="2:14" x14ac:dyDescent="0.25">
      <c r="B865">
        <v>7318</v>
      </c>
      <c r="C865">
        <v>1</v>
      </c>
      <c r="D865">
        <v>0</v>
      </c>
      <c r="E865">
        <v>37</v>
      </c>
      <c r="F865" t="s">
        <v>0</v>
      </c>
      <c r="G865" t="s">
        <v>1</v>
      </c>
      <c r="I865" t="s">
        <v>2</v>
      </c>
      <c r="J865">
        <v>8</v>
      </c>
      <c r="K865">
        <v>42</v>
      </c>
      <c r="L865" t="str">
        <f>" 00:00:00.000326"</f>
        <v xml:space="preserve"> 00:00:00.000326</v>
      </c>
      <c r="M865" t="str">
        <f>"03-Oct-17 4:07:12.222335 PM"</f>
        <v>03-Oct-17 4:07:12.222335 PM</v>
      </c>
      <c r="N865" t="s">
        <v>24</v>
      </c>
    </row>
    <row r="866" spans="2:14" x14ac:dyDescent="0.25">
      <c r="B866">
        <v>7319</v>
      </c>
      <c r="C866">
        <v>1</v>
      </c>
      <c r="D866">
        <v>12</v>
      </c>
      <c r="E866">
        <v>38</v>
      </c>
      <c r="F866" t="s">
        <v>0</v>
      </c>
      <c r="G866" t="s">
        <v>1</v>
      </c>
      <c r="I866" t="s">
        <v>2</v>
      </c>
      <c r="J866">
        <v>36</v>
      </c>
      <c r="K866">
        <v>70</v>
      </c>
      <c r="L866" t="str">
        <f>" 00:00:00.000271"</f>
        <v xml:space="preserve"> 00:00:00.000271</v>
      </c>
      <c r="M866" t="str">
        <f>"03-Oct-17 4:07:12.222606 PM"</f>
        <v>03-Oct-17 4:07:12.222606 PM</v>
      </c>
      <c r="N866" t="s">
        <v>3</v>
      </c>
    </row>
    <row r="867" spans="2:14" x14ac:dyDescent="0.25">
      <c r="B867">
        <v>7320</v>
      </c>
      <c r="C867">
        <v>1</v>
      </c>
      <c r="D867">
        <v>39</v>
      </c>
      <c r="E867">
        <v>39</v>
      </c>
      <c r="F867" t="s">
        <v>0</v>
      </c>
      <c r="G867" t="s">
        <v>1</v>
      </c>
      <c r="I867" t="s">
        <v>2</v>
      </c>
      <c r="J867">
        <v>36</v>
      </c>
      <c r="K867">
        <v>70</v>
      </c>
      <c r="L867" t="str">
        <f>" 00:00:00.000697"</f>
        <v xml:space="preserve"> 00:00:00.000697</v>
      </c>
      <c r="M867" t="str">
        <f>"03-Oct-17 4:07:12.223303 PM"</f>
        <v>03-Oct-17 4:07:12.223303 PM</v>
      </c>
      <c r="N867" t="s">
        <v>5</v>
      </c>
    </row>
    <row r="868" spans="2:14" x14ac:dyDescent="0.25">
      <c r="B868">
        <v>7321</v>
      </c>
      <c r="C868">
        <v>1</v>
      </c>
      <c r="D868">
        <v>0</v>
      </c>
      <c r="E868">
        <v>37</v>
      </c>
      <c r="F868" t="s">
        <v>0</v>
      </c>
      <c r="G868" t="s">
        <v>1</v>
      </c>
      <c r="I868" t="s">
        <v>2</v>
      </c>
      <c r="J868">
        <v>36</v>
      </c>
      <c r="K868">
        <v>70</v>
      </c>
      <c r="L868" t="str">
        <f>" 00:00:01.219340"</f>
        <v xml:space="preserve"> 00:00:01.219340</v>
      </c>
      <c r="M868" t="str">
        <f>"03-Oct-17 4:07:13.442643 PM"</f>
        <v>03-Oct-17 4:07:13.442643 PM</v>
      </c>
      <c r="N868" t="s">
        <v>24</v>
      </c>
    </row>
    <row r="869" spans="2:14" x14ac:dyDescent="0.25">
      <c r="B869">
        <v>7322</v>
      </c>
      <c r="C869">
        <v>1</v>
      </c>
      <c r="D869">
        <v>0</v>
      </c>
      <c r="E869">
        <v>37</v>
      </c>
      <c r="F869" t="s">
        <v>0</v>
      </c>
      <c r="G869" t="s">
        <v>1</v>
      </c>
      <c r="I869" t="s">
        <v>2</v>
      </c>
      <c r="J869">
        <v>14</v>
      </c>
      <c r="K869">
        <v>48</v>
      </c>
      <c r="L869" t="str">
        <f>" 00:00:00.000502"</f>
        <v xml:space="preserve"> 00:00:00.000502</v>
      </c>
      <c r="M869" t="str">
        <f>"03-Oct-17 4:07:13.443145 PM"</f>
        <v>03-Oct-17 4:07:13.443145 PM</v>
      </c>
      <c r="N869" t="s">
        <v>16</v>
      </c>
    </row>
    <row r="870" spans="2:14" x14ac:dyDescent="0.25">
      <c r="B870">
        <v>7323</v>
      </c>
      <c r="C870">
        <v>1</v>
      </c>
      <c r="D870">
        <v>12</v>
      </c>
      <c r="E870">
        <v>38</v>
      </c>
      <c r="F870" t="s">
        <v>0</v>
      </c>
      <c r="G870" t="s">
        <v>1</v>
      </c>
      <c r="I870" t="s">
        <v>2</v>
      </c>
      <c r="J870">
        <v>36</v>
      </c>
      <c r="K870">
        <v>70</v>
      </c>
      <c r="L870" t="str">
        <f>" 00:00:00.000326"</f>
        <v xml:space="preserve"> 00:00:00.000326</v>
      </c>
      <c r="M870" t="str">
        <f>"03-Oct-17 4:07:13.443471 PM"</f>
        <v>03-Oct-17 4:07:13.443471 PM</v>
      </c>
      <c r="N870" t="s">
        <v>3</v>
      </c>
    </row>
    <row r="871" spans="2:14" x14ac:dyDescent="0.25">
      <c r="B871">
        <v>7324</v>
      </c>
      <c r="C871">
        <v>1</v>
      </c>
      <c r="D871">
        <v>39</v>
      </c>
      <c r="E871">
        <v>39</v>
      </c>
      <c r="F871" t="s">
        <v>0</v>
      </c>
      <c r="G871" t="s">
        <v>1</v>
      </c>
      <c r="I871" t="s">
        <v>2</v>
      </c>
      <c r="J871">
        <v>36</v>
      </c>
      <c r="K871">
        <v>70</v>
      </c>
      <c r="L871" t="str">
        <f>" 00:00:00.000697"</f>
        <v xml:space="preserve"> 00:00:00.000697</v>
      </c>
      <c r="M871" t="str">
        <f>"03-Oct-17 4:07:13.444168 PM"</f>
        <v>03-Oct-17 4:07:13.444168 PM</v>
      </c>
      <c r="N871" t="s">
        <v>5</v>
      </c>
    </row>
    <row r="872" spans="2:14" x14ac:dyDescent="0.25">
      <c r="B872">
        <v>7325</v>
      </c>
      <c r="C872">
        <v>1</v>
      </c>
      <c r="D872">
        <v>0</v>
      </c>
      <c r="E872">
        <v>37</v>
      </c>
      <c r="F872" t="s">
        <v>0</v>
      </c>
      <c r="G872" t="s">
        <v>1</v>
      </c>
      <c r="I872" t="s">
        <v>2</v>
      </c>
      <c r="J872">
        <v>36</v>
      </c>
      <c r="K872">
        <v>70</v>
      </c>
      <c r="L872" t="str">
        <f>" 00:00:01.235179"</f>
        <v xml:space="preserve"> 00:00:01.235179</v>
      </c>
      <c r="M872" t="str">
        <f>"03-Oct-17 4:07:14.679347 PM"</f>
        <v>03-Oct-17 4:07:14.679347 PM</v>
      </c>
      <c r="N872" t="s">
        <v>24</v>
      </c>
    </row>
    <row r="873" spans="2:14" x14ac:dyDescent="0.25">
      <c r="B873">
        <v>7326</v>
      </c>
      <c r="C873">
        <v>1</v>
      </c>
      <c r="D873">
        <v>12</v>
      </c>
      <c r="E873">
        <v>38</v>
      </c>
      <c r="F873" t="s">
        <v>0</v>
      </c>
      <c r="G873" t="s">
        <v>1</v>
      </c>
      <c r="I873" t="s">
        <v>2</v>
      </c>
      <c r="J873">
        <v>36</v>
      </c>
      <c r="K873">
        <v>70</v>
      </c>
      <c r="L873" t="str">
        <f>" 00:00:00.000697"</f>
        <v xml:space="preserve"> 00:00:00.000697</v>
      </c>
      <c r="M873" t="str">
        <f>"03-Oct-17 4:07:14.680044 PM"</f>
        <v>03-Oct-17 4:07:14.680044 PM</v>
      </c>
      <c r="N873" t="s">
        <v>3</v>
      </c>
    </row>
    <row r="874" spans="2:14" x14ac:dyDescent="0.25">
      <c r="B874">
        <v>7327</v>
      </c>
      <c r="C874">
        <v>1</v>
      </c>
      <c r="D874">
        <v>12</v>
      </c>
      <c r="E874">
        <v>38</v>
      </c>
      <c r="F874" t="s">
        <v>0</v>
      </c>
      <c r="G874" t="s">
        <v>1</v>
      </c>
      <c r="I874" t="s">
        <v>2</v>
      </c>
      <c r="J874">
        <v>14</v>
      </c>
      <c r="K874">
        <v>48</v>
      </c>
      <c r="L874" t="str">
        <f>" 00:00:00.000502"</f>
        <v xml:space="preserve"> 00:00:00.000502</v>
      </c>
      <c r="M874" t="str">
        <f>"03-Oct-17 4:07:14.680546 PM"</f>
        <v>03-Oct-17 4:07:14.680546 PM</v>
      </c>
      <c r="N874" t="s">
        <v>20</v>
      </c>
    </row>
    <row r="875" spans="2:14" x14ac:dyDescent="0.25">
      <c r="B875">
        <v>7328</v>
      </c>
      <c r="C875">
        <v>1</v>
      </c>
      <c r="D875">
        <v>12</v>
      </c>
      <c r="E875">
        <v>38</v>
      </c>
      <c r="F875" t="s">
        <v>0</v>
      </c>
      <c r="G875" t="s">
        <v>1</v>
      </c>
      <c r="I875" t="s">
        <v>2</v>
      </c>
      <c r="J875">
        <v>8</v>
      </c>
      <c r="K875">
        <v>42</v>
      </c>
      <c r="L875" t="str">
        <f>" 00:00:00.000326"</f>
        <v xml:space="preserve"> 00:00:00.000326</v>
      </c>
      <c r="M875" t="str">
        <f>"03-Oct-17 4:07:14.680872 PM"</f>
        <v>03-Oct-17 4:07:14.680872 PM</v>
      </c>
      <c r="N875" t="s">
        <v>3</v>
      </c>
    </row>
    <row r="876" spans="2:14" x14ac:dyDescent="0.25">
      <c r="B876">
        <v>7329</v>
      </c>
      <c r="C876">
        <v>1</v>
      </c>
      <c r="D876">
        <v>39</v>
      </c>
      <c r="E876">
        <v>39</v>
      </c>
      <c r="F876" t="s">
        <v>0</v>
      </c>
      <c r="G876" t="s">
        <v>1</v>
      </c>
      <c r="I876" t="s">
        <v>2</v>
      </c>
      <c r="J876">
        <v>36</v>
      </c>
      <c r="K876">
        <v>70</v>
      </c>
      <c r="L876" t="str">
        <f>" 00:00:00.000271"</f>
        <v xml:space="preserve"> 00:00:00.000271</v>
      </c>
      <c r="M876" t="str">
        <f>"03-Oct-17 4:07:14.681143 PM"</f>
        <v>03-Oct-17 4:07:14.681143 PM</v>
      </c>
      <c r="N876" t="s">
        <v>5</v>
      </c>
    </row>
    <row r="877" spans="2:14" x14ac:dyDescent="0.25">
      <c r="B877">
        <v>7330</v>
      </c>
      <c r="C877">
        <v>1</v>
      </c>
      <c r="D877">
        <v>0</v>
      </c>
      <c r="E877">
        <v>37</v>
      </c>
      <c r="F877" t="s">
        <v>0</v>
      </c>
      <c r="G877" t="s">
        <v>1</v>
      </c>
      <c r="I877" t="s">
        <v>2</v>
      </c>
      <c r="J877">
        <v>36</v>
      </c>
      <c r="K877">
        <v>70</v>
      </c>
      <c r="L877" t="str">
        <f>" 00:00:01.257054"</f>
        <v xml:space="preserve"> 00:00:01.257054</v>
      </c>
      <c r="M877" t="str">
        <f>"03-Oct-17 4:07:15.938198 PM"</f>
        <v>03-Oct-17 4:07:15.938198 PM</v>
      </c>
      <c r="N877" t="s">
        <v>24</v>
      </c>
    </row>
    <row r="878" spans="2:14" x14ac:dyDescent="0.25">
      <c r="B878">
        <v>7331</v>
      </c>
      <c r="C878">
        <v>1</v>
      </c>
      <c r="D878">
        <v>12</v>
      </c>
      <c r="E878">
        <v>38</v>
      </c>
      <c r="F878" t="s">
        <v>0</v>
      </c>
      <c r="G878" t="s">
        <v>1</v>
      </c>
      <c r="I878" t="s">
        <v>2</v>
      </c>
      <c r="J878">
        <v>36</v>
      </c>
      <c r="K878">
        <v>70</v>
      </c>
      <c r="L878" t="str">
        <f>" 00:00:00.000697"</f>
        <v xml:space="preserve"> 00:00:00.000697</v>
      </c>
      <c r="M878" t="str">
        <f>"03-Oct-17 4:07:15.938894 PM"</f>
        <v>03-Oct-17 4:07:15.938894 PM</v>
      </c>
      <c r="N878" t="s">
        <v>5</v>
      </c>
    </row>
    <row r="879" spans="2:14" x14ac:dyDescent="0.25">
      <c r="B879">
        <v>7332</v>
      </c>
      <c r="C879">
        <v>1</v>
      </c>
      <c r="D879">
        <v>12</v>
      </c>
      <c r="E879">
        <v>38</v>
      </c>
      <c r="F879" t="s">
        <v>0</v>
      </c>
      <c r="G879" t="s">
        <v>1</v>
      </c>
      <c r="I879" t="s">
        <v>2</v>
      </c>
      <c r="J879">
        <v>14</v>
      </c>
      <c r="K879">
        <v>48</v>
      </c>
      <c r="L879" t="str">
        <f>" 00:00:00.000502"</f>
        <v xml:space="preserve"> 00:00:00.000502</v>
      </c>
      <c r="M879" t="str">
        <f>"03-Oct-17 4:07:15.939397 PM"</f>
        <v>03-Oct-17 4:07:15.939397 PM</v>
      </c>
      <c r="N879" t="s">
        <v>20</v>
      </c>
    </row>
    <row r="880" spans="2:14" x14ac:dyDescent="0.25">
      <c r="B880">
        <v>7333</v>
      </c>
      <c r="C880">
        <v>1</v>
      </c>
      <c r="D880">
        <v>12</v>
      </c>
      <c r="E880">
        <v>38</v>
      </c>
      <c r="F880" t="s">
        <v>0</v>
      </c>
      <c r="G880" t="s">
        <v>1</v>
      </c>
      <c r="I880" t="s">
        <v>2</v>
      </c>
      <c r="J880">
        <v>8</v>
      </c>
      <c r="K880">
        <v>42</v>
      </c>
      <c r="L880" t="str">
        <f>" 00:00:00.000326"</f>
        <v xml:space="preserve"> 00:00:00.000326</v>
      </c>
      <c r="M880" t="str">
        <f>"03-Oct-17 4:07:15.939722 PM"</f>
        <v>03-Oct-17 4:07:15.939722 PM</v>
      </c>
      <c r="N880" t="s">
        <v>3</v>
      </c>
    </row>
    <row r="881" spans="2:14" x14ac:dyDescent="0.25">
      <c r="B881">
        <v>7334</v>
      </c>
      <c r="C881">
        <v>1</v>
      </c>
      <c r="D881">
        <v>39</v>
      </c>
      <c r="E881">
        <v>39</v>
      </c>
      <c r="F881" t="s">
        <v>0</v>
      </c>
      <c r="G881" t="s">
        <v>1</v>
      </c>
      <c r="I881" t="s">
        <v>2</v>
      </c>
      <c r="J881">
        <v>36</v>
      </c>
      <c r="K881">
        <v>70</v>
      </c>
      <c r="L881" t="str">
        <f>" 00:00:00.000271"</f>
        <v xml:space="preserve"> 00:00:00.000271</v>
      </c>
      <c r="M881" t="str">
        <f>"03-Oct-17 4:07:15.939994 PM"</f>
        <v>03-Oct-17 4:07:15.939994 PM</v>
      </c>
      <c r="N881" t="s">
        <v>5</v>
      </c>
    </row>
    <row r="882" spans="2:14" x14ac:dyDescent="0.25">
      <c r="B882">
        <v>7335</v>
      </c>
      <c r="C882">
        <v>1</v>
      </c>
      <c r="D882">
        <v>0</v>
      </c>
      <c r="E882">
        <v>37</v>
      </c>
      <c r="F882" t="s">
        <v>0</v>
      </c>
      <c r="G882" t="s">
        <v>1</v>
      </c>
      <c r="I882" t="s">
        <v>2</v>
      </c>
      <c r="J882">
        <v>36</v>
      </c>
      <c r="K882">
        <v>70</v>
      </c>
      <c r="L882" t="str">
        <f>" 00:00:01.242130"</f>
        <v xml:space="preserve"> 00:00:01.242130</v>
      </c>
      <c r="M882" t="str">
        <f>"03-Oct-17 4:07:17.182124 PM"</f>
        <v>03-Oct-17 4:07:17.182124 PM</v>
      </c>
      <c r="N882" t="s">
        <v>24</v>
      </c>
    </row>
    <row r="883" spans="2:14" x14ac:dyDescent="0.25">
      <c r="B883">
        <v>7336</v>
      </c>
      <c r="C883">
        <v>1</v>
      </c>
      <c r="D883">
        <v>12</v>
      </c>
      <c r="E883">
        <v>38</v>
      </c>
      <c r="F883" t="s">
        <v>0</v>
      </c>
      <c r="G883" t="s">
        <v>1</v>
      </c>
      <c r="I883" t="s">
        <v>2</v>
      </c>
      <c r="J883">
        <v>36</v>
      </c>
      <c r="K883">
        <v>70</v>
      </c>
      <c r="L883" t="str">
        <f>" 00:00:00.000697"</f>
        <v xml:space="preserve"> 00:00:00.000697</v>
      </c>
      <c r="M883" t="str">
        <f>"03-Oct-17 4:07:17.182821 PM"</f>
        <v>03-Oct-17 4:07:17.182821 PM</v>
      </c>
      <c r="N883" t="s">
        <v>5</v>
      </c>
    </row>
    <row r="884" spans="2:14" x14ac:dyDescent="0.25">
      <c r="B884">
        <v>7337</v>
      </c>
      <c r="C884">
        <v>1</v>
      </c>
      <c r="D884">
        <v>39</v>
      </c>
      <c r="E884">
        <v>39</v>
      </c>
      <c r="F884" t="s">
        <v>0</v>
      </c>
      <c r="G884" t="s">
        <v>1</v>
      </c>
      <c r="I884" t="s">
        <v>2</v>
      </c>
      <c r="J884">
        <v>36</v>
      </c>
      <c r="K884">
        <v>70</v>
      </c>
      <c r="L884" t="str">
        <f>" 00:00:00.000697"</f>
        <v xml:space="preserve"> 00:00:00.000697</v>
      </c>
      <c r="M884" t="str">
        <f>"03-Oct-17 4:07:17.183518 PM"</f>
        <v>03-Oct-17 4:07:17.183518 PM</v>
      </c>
      <c r="N884" t="s">
        <v>5</v>
      </c>
    </row>
    <row r="885" spans="2:14" x14ac:dyDescent="0.25">
      <c r="B885">
        <v>7338</v>
      </c>
      <c r="C885">
        <v>1</v>
      </c>
      <c r="D885">
        <v>0</v>
      </c>
      <c r="E885">
        <v>37</v>
      </c>
      <c r="F885" t="s">
        <v>0</v>
      </c>
      <c r="G885" t="s">
        <v>1</v>
      </c>
      <c r="I885" t="s">
        <v>2</v>
      </c>
      <c r="J885">
        <v>36</v>
      </c>
      <c r="K885">
        <v>70</v>
      </c>
      <c r="L885" t="str">
        <f>" 00:00:01.231421"</f>
        <v xml:space="preserve"> 00:00:01.231421</v>
      </c>
      <c r="M885" t="str">
        <f>"03-Oct-17 4:07:18.414939 PM"</f>
        <v>03-Oct-17 4:07:18.414939 PM</v>
      </c>
      <c r="N885" t="s">
        <v>24</v>
      </c>
    </row>
    <row r="886" spans="2:14" x14ac:dyDescent="0.25">
      <c r="B886">
        <v>7339</v>
      </c>
      <c r="C886">
        <v>1</v>
      </c>
      <c r="D886">
        <v>12</v>
      </c>
      <c r="E886">
        <v>38</v>
      </c>
      <c r="F886" t="s">
        <v>0</v>
      </c>
      <c r="G886" t="s">
        <v>1</v>
      </c>
      <c r="I886" t="s">
        <v>2</v>
      </c>
      <c r="J886">
        <v>36</v>
      </c>
      <c r="K886">
        <v>70</v>
      </c>
      <c r="L886" t="str">
        <f>" 00:00:00.000697"</f>
        <v xml:space="preserve"> 00:00:00.000697</v>
      </c>
      <c r="M886" t="str">
        <f>"03-Oct-17 4:07:18.415636 PM"</f>
        <v>03-Oct-17 4:07:18.415636 PM</v>
      </c>
      <c r="N886" t="s">
        <v>5</v>
      </c>
    </row>
    <row r="887" spans="2:14" x14ac:dyDescent="0.25">
      <c r="B887">
        <v>7340</v>
      </c>
      <c r="C887">
        <v>1</v>
      </c>
      <c r="D887">
        <v>39</v>
      </c>
      <c r="E887">
        <v>39</v>
      </c>
      <c r="F887" t="s">
        <v>0</v>
      </c>
      <c r="G887" t="s">
        <v>1</v>
      </c>
      <c r="I887" t="s">
        <v>2</v>
      </c>
      <c r="J887">
        <v>36</v>
      </c>
      <c r="K887">
        <v>70</v>
      </c>
      <c r="L887" t="str">
        <f>" 00:00:00.000697"</f>
        <v xml:space="preserve"> 00:00:00.000697</v>
      </c>
      <c r="M887" t="str">
        <f>"03-Oct-17 4:07:18.416333 PM"</f>
        <v>03-Oct-17 4:07:18.416333 PM</v>
      </c>
      <c r="N887" t="s">
        <v>12</v>
      </c>
    </row>
    <row r="888" spans="2:14" x14ac:dyDescent="0.25">
      <c r="B888">
        <v>7341</v>
      </c>
      <c r="C888">
        <v>1</v>
      </c>
      <c r="D888">
        <v>12</v>
      </c>
      <c r="E888">
        <v>38</v>
      </c>
      <c r="F888" t="s">
        <v>0</v>
      </c>
      <c r="G888" t="s">
        <v>1</v>
      </c>
      <c r="I888" t="s">
        <v>2</v>
      </c>
      <c r="J888">
        <v>36</v>
      </c>
      <c r="K888">
        <v>70</v>
      </c>
      <c r="L888" t="str">
        <f>" 00:00:01.248570"</f>
        <v xml:space="preserve"> 00:00:01.248570</v>
      </c>
      <c r="M888" t="str">
        <f>"03-Oct-17 4:07:19.664903 PM"</f>
        <v>03-Oct-17 4:07:19.664903 PM</v>
      </c>
      <c r="N888" t="s">
        <v>5</v>
      </c>
    </row>
    <row r="889" spans="2:14" x14ac:dyDescent="0.25">
      <c r="B889">
        <v>7342</v>
      </c>
      <c r="C889">
        <v>1</v>
      </c>
      <c r="D889">
        <v>39</v>
      </c>
      <c r="E889">
        <v>39</v>
      </c>
      <c r="F889" t="s">
        <v>0</v>
      </c>
      <c r="G889" t="s">
        <v>1</v>
      </c>
      <c r="I889" t="s">
        <v>2</v>
      </c>
      <c r="J889">
        <v>36</v>
      </c>
      <c r="K889">
        <v>70</v>
      </c>
      <c r="L889" t="str">
        <f>" 00:00:00.000697"</f>
        <v xml:space="preserve"> 00:00:00.000697</v>
      </c>
      <c r="M889" t="str">
        <f>"03-Oct-17 4:07:19.665600 PM"</f>
        <v>03-Oct-17 4:07:19.665600 PM</v>
      </c>
      <c r="N889" t="s">
        <v>12</v>
      </c>
    </row>
    <row r="890" spans="2:14" x14ac:dyDescent="0.25">
      <c r="B890">
        <v>7343</v>
      </c>
      <c r="C890">
        <v>1</v>
      </c>
      <c r="D890">
        <v>12</v>
      </c>
      <c r="E890">
        <v>38</v>
      </c>
      <c r="F890" t="s">
        <v>0</v>
      </c>
      <c r="G890" t="s">
        <v>1</v>
      </c>
      <c r="I890" t="s">
        <v>2</v>
      </c>
      <c r="J890">
        <v>36</v>
      </c>
      <c r="K890">
        <v>70</v>
      </c>
      <c r="L890" t="str">
        <f>" 00:00:01.260799"</f>
        <v xml:space="preserve"> 00:00:01.260799</v>
      </c>
      <c r="M890" t="str">
        <f>"03-Oct-17 4:07:20.926399 PM"</f>
        <v>03-Oct-17 4:07:20.926399 PM</v>
      </c>
      <c r="N890" t="s">
        <v>3</v>
      </c>
    </row>
    <row r="891" spans="2:14" x14ac:dyDescent="0.25">
      <c r="B891">
        <v>7344</v>
      </c>
      <c r="C891">
        <v>1</v>
      </c>
      <c r="D891">
        <v>39</v>
      </c>
      <c r="E891">
        <v>39</v>
      </c>
      <c r="F891" t="s">
        <v>0</v>
      </c>
      <c r="G891" t="s">
        <v>1</v>
      </c>
      <c r="I891" t="s">
        <v>2</v>
      </c>
      <c r="J891">
        <v>36</v>
      </c>
      <c r="K891">
        <v>70</v>
      </c>
      <c r="L891" t="str">
        <f>" 00:00:00.000697"</f>
        <v xml:space="preserve"> 00:00:00.000697</v>
      </c>
      <c r="M891" t="str">
        <f>"03-Oct-17 4:07:20.927096 PM"</f>
        <v>03-Oct-17 4:07:20.927096 PM</v>
      </c>
      <c r="N891" t="s">
        <v>5</v>
      </c>
    </row>
    <row r="892" spans="2:14" x14ac:dyDescent="0.25">
      <c r="B892">
        <v>7345</v>
      </c>
      <c r="C892">
        <v>1</v>
      </c>
      <c r="D892">
        <v>0</v>
      </c>
      <c r="E892">
        <v>37</v>
      </c>
      <c r="F892" t="s">
        <v>0</v>
      </c>
      <c r="G892" t="s">
        <v>1</v>
      </c>
      <c r="I892" t="s">
        <v>2</v>
      </c>
      <c r="J892">
        <v>36</v>
      </c>
      <c r="K892">
        <v>70</v>
      </c>
      <c r="L892" t="str">
        <f>" 00:00:01.222525"</f>
        <v xml:space="preserve"> 00:00:01.222525</v>
      </c>
      <c r="M892" t="str">
        <f>"03-Oct-17 4:07:22.149622 PM"</f>
        <v>03-Oct-17 4:07:22.149622 PM</v>
      </c>
      <c r="N892" t="s">
        <v>24</v>
      </c>
    </row>
    <row r="893" spans="2:14" x14ac:dyDescent="0.25">
      <c r="B893">
        <v>7346</v>
      </c>
      <c r="C893">
        <v>1</v>
      </c>
      <c r="D893">
        <v>12</v>
      </c>
      <c r="E893">
        <v>38</v>
      </c>
      <c r="F893" t="s">
        <v>0</v>
      </c>
      <c r="G893" t="s">
        <v>1</v>
      </c>
      <c r="I893" t="s">
        <v>2</v>
      </c>
      <c r="J893">
        <v>36</v>
      </c>
      <c r="K893">
        <v>70</v>
      </c>
      <c r="L893" t="str">
        <f>" 00:00:00.000697"</f>
        <v xml:space="preserve"> 00:00:00.000697</v>
      </c>
      <c r="M893" t="str">
        <f>"03-Oct-17 4:07:22.150318 PM"</f>
        <v>03-Oct-17 4:07:22.150318 PM</v>
      </c>
      <c r="N893" t="s">
        <v>3</v>
      </c>
    </row>
    <row r="894" spans="2:14" x14ac:dyDescent="0.25">
      <c r="B894">
        <v>7347</v>
      </c>
      <c r="C894">
        <v>1</v>
      </c>
      <c r="D894">
        <v>39</v>
      </c>
      <c r="E894">
        <v>39</v>
      </c>
      <c r="F894" t="s">
        <v>0</v>
      </c>
      <c r="G894" t="s">
        <v>1</v>
      </c>
      <c r="I894" t="s">
        <v>2</v>
      </c>
      <c r="J894">
        <v>36</v>
      </c>
      <c r="K894">
        <v>70</v>
      </c>
      <c r="L894" t="str">
        <f>" 00:00:00.000697"</f>
        <v xml:space="preserve"> 00:00:00.000697</v>
      </c>
      <c r="M894" t="str">
        <f>"03-Oct-17 4:07:22.151016 PM"</f>
        <v>03-Oct-17 4:07:22.151016 PM</v>
      </c>
      <c r="N894" t="s">
        <v>12</v>
      </c>
    </row>
    <row r="895" spans="2:14" x14ac:dyDescent="0.25">
      <c r="B895">
        <v>7348</v>
      </c>
      <c r="C895">
        <v>1</v>
      </c>
      <c r="D895">
        <v>0</v>
      </c>
      <c r="E895">
        <v>37</v>
      </c>
      <c r="F895" t="s">
        <v>0</v>
      </c>
      <c r="G895" t="s">
        <v>1</v>
      </c>
      <c r="I895" t="s">
        <v>2</v>
      </c>
      <c r="J895">
        <v>36</v>
      </c>
      <c r="K895">
        <v>70</v>
      </c>
      <c r="L895" t="str">
        <f>" 00:00:01.248744"</f>
        <v xml:space="preserve"> 00:00:01.248744</v>
      </c>
      <c r="M895" t="str">
        <f>"03-Oct-17 4:07:23.399760 PM"</f>
        <v>03-Oct-17 4:07:23.399760 PM</v>
      </c>
      <c r="N895" t="s">
        <v>26</v>
      </c>
    </row>
    <row r="896" spans="2:14" x14ac:dyDescent="0.25">
      <c r="B896">
        <v>7349</v>
      </c>
      <c r="C896">
        <v>1</v>
      </c>
      <c r="D896">
        <v>0</v>
      </c>
      <c r="E896">
        <v>37</v>
      </c>
      <c r="F896" t="s">
        <v>0</v>
      </c>
      <c r="G896" t="s">
        <v>1</v>
      </c>
      <c r="I896" t="s">
        <v>2</v>
      </c>
      <c r="J896">
        <v>14</v>
      </c>
      <c r="K896">
        <v>48</v>
      </c>
      <c r="L896" t="str">
        <f>" 00:00:00.000503"</f>
        <v xml:space="preserve"> 00:00:00.000503</v>
      </c>
      <c r="M896" t="str">
        <f>"03-Oct-17 4:07:23.400262 PM"</f>
        <v>03-Oct-17 4:07:23.400262 PM</v>
      </c>
      <c r="N896" t="s">
        <v>16</v>
      </c>
    </row>
    <row r="897" spans="2:14" x14ac:dyDescent="0.25">
      <c r="B897">
        <v>7350</v>
      </c>
      <c r="C897">
        <v>1</v>
      </c>
      <c r="D897">
        <v>0</v>
      </c>
      <c r="E897">
        <v>37</v>
      </c>
      <c r="F897" t="s">
        <v>0</v>
      </c>
      <c r="G897" t="s">
        <v>1</v>
      </c>
      <c r="I897" t="s">
        <v>2</v>
      </c>
      <c r="J897">
        <v>8</v>
      </c>
      <c r="K897">
        <v>42</v>
      </c>
      <c r="L897" t="str">
        <f>" 00:00:00.000325"</f>
        <v xml:space="preserve"> 00:00:00.000325</v>
      </c>
      <c r="M897" t="str">
        <f>"03-Oct-17 4:07:23.400588 PM"</f>
        <v>03-Oct-17 4:07:23.400588 PM</v>
      </c>
      <c r="N897" t="s">
        <v>26</v>
      </c>
    </row>
    <row r="898" spans="2:14" x14ac:dyDescent="0.25">
      <c r="B898">
        <v>7351</v>
      </c>
      <c r="C898">
        <v>1</v>
      </c>
      <c r="D898">
        <v>12</v>
      </c>
      <c r="E898">
        <v>38</v>
      </c>
      <c r="F898" t="s">
        <v>0</v>
      </c>
      <c r="G898" t="s">
        <v>1</v>
      </c>
      <c r="I898" t="s">
        <v>2</v>
      </c>
      <c r="J898">
        <v>36</v>
      </c>
      <c r="K898">
        <v>70</v>
      </c>
      <c r="L898" t="str">
        <f>" 00:00:00.000271"</f>
        <v xml:space="preserve"> 00:00:00.000271</v>
      </c>
      <c r="M898" t="str">
        <f>"03-Oct-17 4:07:23.400859 PM"</f>
        <v>03-Oct-17 4:07:23.400859 PM</v>
      </c>
      <c r="N898" t="s">
        <v>3</v>
      </c>
    </row>
    <row r="899" spans="2:14" x14ac:dyDescent="0.25">
      <c r="B899">
        <v>7352</v>
      </c>
      <c r="C899">
        <v>1</v>
      </c>
      <c r="D899">
        <v>39</v>
      </c>
      <c r="E899">
        <v>39</v>
      </c>
      <c r="F899" t="s">
        <v>0</v>
      </c>
      <c r="G899" t="s">
        <v>1</v>
      </c>
      <c r="I899" t="s">
        <v>2</v>
      </c>
      <c r="J899">
        <v>36</v>
      </c>
      <c r="K899">
        <v>70</v>
      </c>
      <c r="L899" t="str">
        <f>" 00:00:00.000697"</f>
        <v xml:space="preserve"> 00:00:00.000697</v>
      </c>
      <c r="M899" t="str">
        <f>"03-Oct-17 4:07:23.401556 PM"</f>
        <v>03-Oct-17 4:07:23.401556 PM</v>
      </c>
      <c r="N899" t="s">
        <v>5</v>
      </c>
    </row>
    <row r="900" spans="2:14" x14ac:dyDescent="0.25">
      <c r="B900">
        <v>7353</v>
      </c>
      <c r="C900">
        <v>1</v>
      </c>
      <c r="D900">
        <v>0</v>
      </c>
      <c r="E900">
        <v>37</v>
      </c>
      <c r="F900" t="s">
        <v>0</v>
      </c>
      <c r="G900" t="s">
        <v>1</v>
      </c>
      <c r="I900" t="s">
        <v>2</v>
      </c>
      <c r="J900">
        <v>36</v>
      </c>
      <c r="K900">
        <v>70</v>
      </c>
      <c r="L900" t="str">
        <f>" 00:00:01.231995"</f>
        <v xml:space="preserve"> 00:00:01.231995</v>
      </c>
      <c r="M900" t="str">
        <f>"03-Oct-17 4:07:24.633551 PM"</f>
        <v>03-Oct-17 4:07:24.633551 PM</v>
      </c>
      <c r="N900" t="s">
        <v>26</v>
      </c>
    </row>
    <row r="901" spans="2:14" x14ac:dyDescent="0.25">
      <c r="B901">
        <v>7354</v>
      </c>
      <c r="C901">
        <v>1</v>
      </c>
      <c r="D901">
        <v>39</v>
      </c>
      <c r="E901">
        <v>39</v>
      </c>
      <c r="F901" t="s">
        <v>0</v>
      </c>
      <c r="G901" t="s">
        <v>1</v>
      </c>
      <c r="I901" t="s">
        <v>2</v>
      </c>
      <c r="J901">
        <v>36</v>
      </c>
      <c r="K901">
        <v>70</v>
      </c>
      <c r="L901" t="str">
        <f>" 00:00:00.001394"</f>
        <v xml:space="preserve"> 00:00:00.001394</v>
      </c>
      <c r="M901" t="str">
        <f>"03-Oct-17 4:07:24.634945 PM"</f>
        <v>03-Oct-17 4:07:24.634945 PM</v>
      </c>
      <c r="N901" t="s">
        <v>12</v>
      </c>
    </row>
    <row r="902" spans="2:14" x14ac:dyDescent="0.25">
      <c r="B902">
        <v>7355</v>
      </c>
      <c r="C902">
        <v>1</v>
      </c>
      <c r="D902">
        <v>0</v>
      </c>
      <c r="E902">
        <v>37</v>
      </c>
      <c r="F902" t="s">
        <v>0</v>
      </c>
      <c r="G902" t="s">
        <v>1</v>
      </c>
      <c r="I902" t="s">
        <v>2</v>
      </c>
      <c r="J902">
        <v>36</v>
      </c>
      <c r="K902">
        <v>70</v>
      </c>
      <c r="L902" t="str">
        <f>" 00:00:02.517552"</f>
        <v xml:space="preserve"> 00:00:02.517552</v>
      </c>
      <c r="M902" t="str">
        <f>"03-Oct-17 4:07:27.152496 PM"</f>
        <v>03-Oct-17 4:07:27.152496 PM</v>
      </c>
      <c r="N902" t="s">
        <v>26</v>
      </c>
    </row>
    <row r="903" spans="2:14" x14ac:dyDescent="0.25">
      <c r="B903">
        <v>7356</v>
      </c>
      <c r="C903">
        <v>1</v>
      </c>
      <c r="D903">
        <v>12</v>
      </c>
      <c r="E903">
        <v>38</v>
      </c>
      <c r="F903" t="s">
        <v>0</v>
      </c>
      <c r="G903" t="s">
        <v>1</v>
      </c>
      <c r="I903" t="s">
        <v>2</v>
      </c>
      <c r="J903">
        <v>36</v>
      </c>
      <c r="K903">
        <v>70</v>
      </c>
      <c r="L903" t="str">
        <f>" 00:00:00.000697"</f>
        <v xml:space="preserve"> 00:00:00.000697</v>
      </c>
      <c r="M903" t="str">
        <f>"03-Oct-17 4:07:27.153193 PM"</f>
        <v>03-Oct-17 4:07:27.153193 PM</v>
      </c>
      <c r="N903" t="s">
        <v>3</v>
      </c>
    </row>
    <row r="904" spans="2:14" x14ac:dyDescent="0.25">
      <c r="B904">
        <v>7357</v>
      </c>
      <c r="C904">
        <v>1</v>
      </c>
      <c r="D904">
        <v>12</v>
      </c>
      <c r="E904">
        <v>38</v>
      </c>
      <c r="F904" t="s">
        <v>0</v>
      </c>
      <c r="G904" t="s">
        <v>1</v>
      </c>
      <c r="I904" t="s">
        <v>2</v>
      </c>
      <c r="J904">
        <v>14</v>
      </c>
      <c r="K904">
        <v>48</v>
      </c>
      <c r="L904" t="str">
        <f>" 00:00:00.000503"</f>
        <v xml:space="preserve"> 00:00:00.000503</v>
      </c>
      <c r="M904" t="str">
        <f>"03-Oct-17 4:07:27.153696 PM"</f>
        <v>03-Oct-17 4:07:27.153696 PM</v>
      </c>
      <c r="N904" t="s">
        <v>20</v>
      </c>
    </row>
    <row r="905" spans="2:14" x14ac:dyDescent="0.25">
      <c r="B905">
        <v>7358</v>
      </c>
      <c r="C905">
        <v>1</v>
      </c>
      <c r="D905">
        <v>12</v>
      </c>
      <c r="E905">
        <v>38</v>
      </c>
      <c r="F905" t="s">
        <v>0</v>
      </c>
      <c r="G905" t="s">
        <v>1</v>
      </c>
      <c r="I905" t="s">
        <v>2</v>
      </c>
      <c r="J905">
        <v>8</v>
      </c>
      <c r="K905">
        <v>42</v>
      </c>
      <c r="L905" t="str">
        <f>" 00:00:00.000326"</f>
        <v xml:space="preserve"> 00:00:00.000326</v>
      </c>
      <c r="M905" t="str">
        <f>"03-Oct-17 4:07:27.154021 PM"</f>
        <v>03-Oct-17 4:07:27.154021 PM</v>
      </c>
      <c r="N905" t="s">
        <v>3</v>
      </c>
    </row>
    <row r="906" spans="2:14" x14ac:dyDescent="0.25">
      <c r="B906">
        <v>7359</v>
      </c>
      <c r="C906">
        <v>1</v>
      </c>
      <c r="D906">
        <v>39</v>
      </c>
      <c r="E906">
        <v>39</v>
      </c>
      <c r="F906" t="s">
        <v>0</v>
      </c>
      <c r="G906" t="s">
        <v>1</v>
      </c>
      <c r="I906" t="s">
        <v>2</v>
      </c>
      <c r="J906">
        <v>36</v>
      </c>
      <c r="K906">
        <v>70</v>
      </c>
      <c r="L906" t="str">
        <f>" 00:00:00.000271"</f>
        <v xml:space="preserve"> 00:00:00.000271</v>
      </c>
      <c r="M906" t="str">
        <f>"03-Oct-17 4:07:27.154292 PM"</f>
        <v>03-Oct-17 4:07:27.154292 PM</v>
      </c>
      <c r="N906" t="s">
        <v>12</v>
      </c>
    </row>
    <row r="907" spans="2:14" x14ac:dyDescent="0.25">
      <c r="B907">
        <v>7360</v>
      </c>
      <c r="C907">
        <v>1</v>
      </c>
      <c r="D907">
        <v>0</v>
      </c>
      <c r="E907">
        <v>37</v>
      </c>
      <c r="F907" t="s">
        <v>0</v>
      </c>
      <c r="G907" t="s">
        <v>1</v>
      </c>
      <c r="I907" t="s">
        <v>2</v>
      </c>
      <c r="J907">
        <v>36</v>
      </c>
      <c r="K907">
        <v>70</v>
      </c>
      <c r="L907" t="str">
        <f>" 00:00:01.258674"</f>
        <v xml:space="preserve"> 00:00:01.258674</v>
      </c>
      <c r="M907" t="str">
        <f>"03-Oct-17 4:07:28.412967 PM"</f>
        <v>03-Oct-17 4:07:28.412967 PM</v>
      </c>
      <c r="N907" t="s">
        <v>26</v>
      </c>
    </row>
    <row r="908" spans="2:14" x14ac:dyDescent="0.25">
      <c r="B908">
        <v>7361</v>
      </c>
      <c r="C908">
        <v>1</v>
      </c>
      <c r="D908">
        <v>12</v>
      </c>
      <c r="E908">
        <v>38</v>
      </c>
      <c r="F908" t="s">
        <v>0</v>
      </c>
      <c r="G908" t="s">
        <v>1</v>
      </c>
      <c r="I908" t="s">
        <v>2</v>
      </c>
      <c r="J908">
        <v>36</v>
      </c>
      <c r="K908">
        <v>70</v>
      </c>
      <c r="L908" t="str">
        <f>" 00:00:00.000697"</f>
        <v xml:space="preserve"> 00:00:00.000697</v>
      </c>
      <c r="M908" t="str">
        <f>"03-Oct-17 4:07:28.413664 PM"</f>
        <v>03-Oct-17 4:07:28.413664 PM</v>
      </c>
      <c r="N908" t="s">
        <v>3</v>
      </c>
    </row>
    <row r="909" spans="2:14" x14ac:dyDescent="0.25">
      <c r="B909">
        <v>7362</v>
      </c>
      <c r="C909">
        <v>1</v>
      </c>
      <c r="D909">
        <v>12</v>
      </c>
      <c r="E909">
        <v>38</v>
      </c>
      <c r="F909" t="s">
        <v>0</v>
      </c>
      <c r="G909" t="s">
        <v>1</v>
      </c>
      <c r="I909" t="s">
        <v>2</v>
      </c>
      <c r="J909">
        <v>14</v>
      </c>
      <c r="K909">
        <v>48</v>
      </c>
      <c r="L909" t="str">
        <f>" 00:00:00.000503"</f>
        <v xml:space="preserve"> 00:00:00.000503</v>
      </c>
      <c r="M909" t="str">
        <f>"03-Oct-17 4:07:28.414166 PM"</f>
        <v>03-Oct-17 4:07:28.414166 PM</v>
      </c>
      <c r="N909" t="s">
        <v>20</v>
      </c>
    </row>
    <row r="910" spans="2:14" x14ac:dyDescent="0.25">
      <c r="B910">
        <v>7363</v>
      </c>
      <c r="C910">
        <v>1</v>
      </c>
      <c r="D910">
        <v>12</v>
      </c>
      <c r="E910">
        <v>38</v>
      </c>
      <c r="F910" t="s">
        <v>0</v>
      </c>
      <c r="G910" t="s">
        <v>1</v>
      </c>
      <c r="I910" t="s">
        <v>2</v>
      </c>
      <c r="J910">
        <v>8</v>
      </c>
      <c r="K910">
        <v>42</v>
      </c>
      <c r="L910" t="str">
        <f>" 00:00:00.000326"</f>
        <v xml:space="preserve"> 00:00:00.000326</v>
      </c>
      <c r="M910" t="str">
        <f>"03-Oct-17 4:07:28.414492 PM"</f>
        <v>03-Oct-17 4:07:28.414492 PM</v>
      </c>
      <c r="N910" t="s">
        <v>3</v>
      </c>
    </row>
    <row r="911" spans="2:14" x14ac:dyDescent="0.25">
      <c r="B911">
        <v>7364</v>
      </c>
      <c r="C911">
        <v>1</v>
      </c>
      <c r="D911">
        <v>39</v>
      </c>
      <c r="E911">
        <v>39</v>
      </c>
      <c r="F911" t="s">
        <v>0</v>
      </c>
      <c r="G911" t="s">
        <v>1</v>
      </c>
      <c r="I911" t="s">
        <v>2</v>
      </c>
      <c r="J911">
        <v>36</v>
      </c>
      <c r="K911">
        <v>70</v>
      </c>
      <c r="L911" t="str">
        <f>" 00:00:00.000271"</f>
        <v xml:space="preserve"> 00:00:00.000271</v>
      </c>
      <c r="M911" t="str">
        <f>"03-Oct-17 4:07:28.414763 PM"</f>
        <v>03-Oct-17 4:07:28.414763 PM</v>
      </c>
      <c r="N911" t="s">
        <v>12</v>
      </c>
    </row>
    <row r="912" spans="2:14" x14ac:dyDescent="0.25">
      <c r="B912">
        <v>7365</v>
      </c>
      <c r="C912">
        <v>1</v>
      </c>
      <c r="D912">
        <v>0</v>
      </c>
      <c r="E912">
        <v>37</v>
      </c>
      <c r="F912" t="s">
        <v>0</v>
      </c>
      <c r="G912" t="s">
        <v>1</v>
      </c>
      <c r="I912" t="s">
        <v>2</v>
      </c>
      <c r="J912">
        <v>36</v>
      </c>
      <c r="K912">
        <v>70</v>
      </c>
      <c r="L912" t="str">
        <f>" 00:00:01.207220"</f>
        <v xml:space="preserve"> 00:00:01.207220</v>
      </c>
      <c r="M912" t="str">
        <f>"03-Oct-17 4:07:29.621983 PM"</f>
        <v>03-Oct-17 4:07:29.621983 PM</v>
      </c>
      <c r="N912" t="s">
        <v>26</v>
      </c>
    </row>
    <row r="913" spans="2:14" x14ac:dyDescent="0.25">
      <c r="B913">
        <v>7366</v>
      </c>
      <c r="C913">
        <v>1</v>
      </c>
      <c r="D913">
        <v>12</v>
      </c>
      <c r="E913">
        <v>38</v>
      </c>
      <c r="F913" t="s">
        <v>0</v>
      </c>
      <c r="G913" t="s">
        <v>1</v>
      </c>
      <c r="I913" t="s">
        <v>2</v>
      </c>
      <c r="J913">
        <v>36</v>
      </c>
      <c r="K913">
        <v>70</v>
      </c>
      <c r="L913" t="str">
        <f>" 00:00:00.000697"</f>
        <v xml:space="preserve"> 00:00:00.000697</v>
      </c>
      <c r="M913" t="str">
        <f>"03-Oct-17 4:07:29.622680 PM"</f>
        <v>03-Oct-17 4:07:29.622680 PM</v>
      </c>
      <c r="N913" t="s">
        <v>3</v>
      </c>
    </row>
    <row r="914" spans="2:14" x14ac:dyDescent="0.25">
      <c r="B914">
        <v>7367</v>
      </c>
      <c r="C914">
        <v>1</v>
      </c>
      <c r="D914">
        <v>39</v>
      </c>
      <c r="E914">
        <v>39</v>
      </c>
      <c r="F914" t="s">
        <v>0</v>
      </c>
      <c r="G914" t="s">
        <v>1</v>
      </c>
      <c r="I914" t="s">
        <v>2</v>
      </c>
      <c r="J914">
        <v>36</v>
      </c>
      <c r="K914">
        <v>70</v>
      </c>
      <c r="L914" t="str">
        <f>" 00:00:00.000697"</f>
        <v xml:space="preserve"> 00:00:00.000697</v>
      </c>
      <c r="M914" t="str">
        <f>"03-Oct-17 4:07:29.623377 PM"</f>
        <v>03-Oct-17 4:07:29.623377 PM</v>
      </c>
      <c r="N914" t="s">
        <v>5</v>
      </c>
    </row>
    <row r="915" spans="2:14" x14ac:dyDescent="0.25">
      <c r="B915">
        <v>7368</v>
      </c>
      <c r="C915">
        <v>1</v>
      </c>
      <c r="D915">
        <v>39</v>
      </c>
      <c r="E915">
        <v>39</v>
      </c>
      <c r="F915" t="s">
        <v>0</v>
      </c>
      <c r="G915" t="s">
        <v>1</v>
      </c>
      <c r="I915" t="s">
        <v>2</v>
      </c>
      <c r="J915">
        <v>14</v>
      </c>
      <c r="K915">
        <v>48</v>
      </c>
      <c r="L915" t="str">
        <f>" 00:00:00.000502"</f>
        <v xml:space="preserve"> 00:00:00.000502</v>
      </c>
      <c r="M915" t="str">
        <f>"03-Oct-17 4:07:29.623879 PM"</f>
        <v>03-Oct-17 4:07:29.623879 PM</v>
      </c>
      <c r="N915" t="s">
        <v>11</v>
      </c>
    </row>
    <row r="916" spans="2:14" x14ac:dyDescent="0.25">
      <c r="B916">
        <v>7369</v>
      </c>
      <c r="C916">
        <v>1</v>
      </c>
      <c r="D916">
        <v>39</v>
      </c>
      <c r="E916">
        <v>39</v>
      </c>
      <c r="F916" t="s">
        <v>0</v>
      </c>
      <c r="G916" t="s">
        <v>1</v>
      </c>
      <c r="I916" t="s">
        <v>2</v>
      </c>
      <c r="J916">
        <v>8</v>
      </c>
      <c r="K916">
        <v>42</v>
      </c>
      <c r="L916" t="str">
        <f>" 00:00:00.000326"</f>
        <v xml:space="preserve"> 00:00:00.000326</v>
      </c>
      <c r="M916" t="str">
        <f>"03-Oct-17 4:07:29.624205 PM"</f>
        <v>03-Oct-17 4:07:29.624205 PM</v>
      </c>
      <c r="N916" t="s">
        <v>12</v>
      </c>
    </row>
    <row r="917" spans="2:14" x14ac:dyDescent="0.25">
      <c r="B917">
        <v>7370</v>
      </c>
      <c r="C917">
        <v>1</v>
      </c>
      <c r="D917">
        <v>0</v>
      </c>
      <c r="E917">
        <v>37</v>
      </c>
      <c r="F917" t="s">
        <v>0</v>
      </c>
      <c r="G917" t="s">
        <v>1</v>
      </c>
      <c r="I917" t="s">
        <v>2</v>
      </c>
      <c r="J917">
        <v>36</v>
      </c>
      <c r="K917">
        <v>70</v>
      </c>
      <c r="L917" t="str">
        <f>" 00:00:01.243211"</f>
        <v xml:space="preserve"> 00:00:01.243211</v>
      </c>
      <c r="M917" t="str">
        <f>"03-Oct-17 4:07:30.867416 PM"</f>
        <v>03-Oct-17 4:07:30.867416 PM</v>
      </c>
      <c r="N917" t="s">
        <v>26</v>
      </c>
    </row>
    <row r="918" spans="2:14" x14ac:dyDescent="0.25">
      <c r="B918">
        <v>7371</v>
      </c>
      <c r="C918">
        <v>1</v>
      </c>
      <c r="D918">
        <v>12</v>
      </c>
      <c r="E918">
        <v>38</v>
      </c>
      <c r="F918" t="s">
        <v>0</v>
      </c>
      <c r="G918" t="s">
        <v>1</v>
      </c>
      <c r="I918" t="s">
        <v>2</v>
      </c>
      <c r="J918">
        <v>36</v>
      </c>
      <c r="K918">
        <v>70</v>
      </c>
      <c r="L918" t="str">
        <f>" 00:00:00.000697"</f>
        <v xml:space="preserve"> 00:00:00.000697</v>
      </c>
      <c r="M918" t="str">
        <f>"03-Oct-17 4:07:30.868113 PM"</f>
        <v>03-Oct-17 4:07:30.868113 PM</v>
      </c>
      <c r="N918" t="s">
        <v>3</v>
      </c>
    </row>
    <row r="919" spans="2:14" x14ac:dyDescent="0.25">
      <c r="B919">
        <v>7372</v>
      </c>
      <c r="C919">
        <v>1</v>
      </c>
      <c r="D919">
        <v>39</v>
      </c>
      <c r="E919">
        <v>39</v>
      </c>
      <c r="F919" t="s">
        <v>0</v>
      </c>
      <c r="G919" t="s">
        <v>1</v>
      </c>
      <c r="I919" t="s">
        <v>2</v>
      </c>
      <c r="J919">
        <v>36</v>
      </c>
      <c r="K919">
        <v>70</v>
      </c>
      <c r="L919" t="str">
        <f>" 00:00:00.000697"</f>
        <v xml:space="preserve"> 00:00:00.000697</v>
      </c>
      <c r="M919" t="str">
        <f>"03-Oct-17 4:07:30.868810 PM"</f>
        <v>03-Oct-17 4:07:30.868810 PM</v>
      </c>
      <c r="N919" t="s">
        <v>5</v>
      </c>
    </row>
    <row r="920" spans="2:14" x14ac:dyDescent="0.25">
      <c r="B920">
        <v>7373</v>
      </c>
      <c r="C920">
        <v>1</v>
      </c>
      <c r="D920">
        <v>39</v>
      </c>
      <c r="E920">
        <v>39</v>
      </c>
      <c r="F920" t="s">
        <v>0</v>
      </c>
      <c r="G920" t="s">
        <v>1</v>
      </c>
      <c r="I920" t="s">
        <v>2</v>
      </c>
      <c r="J920">
        <v>14</v>
      </c>
      <c r="K920">
        <v>48</v>
      </c>
      <c r="L920" t="str">
        <f>" 00:00:00.000502"</f>
        <v xml:space="preserve"> 00:00:00.000502</v>
      </c>
      <c r="M920" t="str">
        <f>"03-Oct-17 4:07:30.869312 PM"</f>
        <v>03-Oct-17 4:07:30.869312 PM</v>
      </c>
      <c r="N920" t="s">
        <v>11</v>
      </c>
    </row>
    <row r="921" spans="2:14" x14ac:dyDescent="0.25">
      <c r="B921">
        <v>7374</v>
      </c>
      <c r="C921">
        <v>1</v>
      </c>
      <c r="D921">
        <v>39</v>
      </c>
      <c r="E921">
        <v>39</v>
      </c>
      <c r="F921" t="s">
        <v>0</v>
      </c>
      <c r="G921" t="s">
        <v>1</v>
      </c>
      <c r="I921" t="s">
        <v>2</v>
      </c>
      <c r="J921">
        <v>8</v>
      </c>
      <c r="K921">
        <v>42</v>
      </c>
      <c r="L921" t="str">
        <f>" 00:00:00.000326"</f>
        <v xml:space="preserve"> 00:00:00.000326</v>
      </c>
      <c r="M921" t="str">
        <f>"03-Oct-17 4:07:30.869638 PM"</f>
        <v>03-Oct-17 4:07:30.869638 PM</v>
      </c>
      <c r="N921" t="s">
        <v>12</v>
      </c>
    </row>
    <row r="922" spans="2:14" x14ac:dyDescent="0.25">
      <c r="B922">
        <v>7375</v>
      </c>
      <c r="C922">
        <v>1</v>
      </c>
      <c r="D922">
        <v>0</v>
      </c>
      <c r="E922">
        <v>37</v>
      </c>
      <c r="F922" t="s">
        <v>0</v>
      </c>
      <c r="G922" t="s">
        <v>1</v>
      </c>
      <c r="I922" t="s">
        <v>2</v>
      </c>
      <c r="J922">
        <v>36</v>
      </c>
      <c r="K922">
        <v>70</v>
      </c>
      <c r="L922" t="str">
        <f>" 00:00:01.247227"</f>
        <v xml:space="preserve"> 00:00:01.247227</v>
      </c>
      <c r="M922" t="str">
        <f>"03-Oct-17 4:07:32.116865 PM"</f>
        <v>03-Oct-17 4:07:32.116865 PM</v>
      </c>
      <c r="N922" t="s">
        <v>24</v>
      </c>
    </row>
    <row r="923" spans="2:14" x14ac:dyDescent="0.25">
      <c r="B923">
        <v>7376</v>
      </c>
      <c r="C923">
        <v>1</v>
      </c>
      <c r="D923">
        <v>12</v>
      </c>
      <c r="E923">
        <v>38</v>
      </c>
      <c r="F923" t="s">
        <v>0</v>
      </c>
      <c r="G923" t="s">
        <v>1</v>
      </c>
      <c r="I923" t="s">
        <v>2</v>
      </c>
      <c r="J923">
        <v>36</v>
      </c>
      <c r="K923">
        <v>70</v>
      </c>
      <c r="L923" t="str">
        <f>" 00:00:00.000697"</f>
        <v xml:space="preserve"> 00:00:00.000697</v>
      </c>
      <c r="M923" t="str">
        <f>"03-Oct-17 4:07:32.117562 PM"</f>
        <v>03-Oct-17 4:07:32.117562 PM</v>
      </c>
      <c r="N923" t="s">
        <v>3</v>
      </c>
    </row>
    <row r="924" spans="2:14" x14ac:dyDescent="0.25">
      <c r="B924">
        <v>7377</v>
      </c>
      <c r="C924">
        <v>1</v>
      </c>
      <c r="D924">
        <v>39</v>
      </c>
      <c r="E924">
        <v>39</v>
      </c>
      <c r="F924" t="s">
        <v>0</v>
      </c>
      <c r="G924" t="s">
        <v>1</v>
      </c>
      <c r="I924" t="s">
        <v>2</v>
      </c>
      <c r="J924">
        <v>36</v>
      </c>
      <c r="K924">
        <v>70</v>
      </c>
      <c r="L924" t="str">
        <f>" 00:00:00.000697"</f>
        <v xml:space="preserve"> 00:00:00.000697</v>
      </c>
      <c r="M924" t="str">
        <f>"03-Oct-17 4:07:32.118259 PM"</f>
        <v>03-Oct-17 4:07:32.118259 PM</v>
      </c>
      <c r="N924" t="s">
        <v>5</v>
      </c>
    </row>
    <row r="925" spans="2:14" x14ac:dyDescent="0.25">
      <c r="B925">
        <v>7378</v>
      </c>
      <c r="C925">
        <v>1</v>
      </c>
      <c r="D925">
        <v>0</v>
      </c>
      <c r="E925">
        <v>37</v>
      </c>
      <c r="F925" t="s">
        <v>0</v>
      </c>
      <c r="G925" t="s">
        <v>1</v>
      </c>
      <c r="I925" t="s">
        <v>2</v>
      </c>
      <c r="J925">
        <v>36</v>
      </c>
      <c r="K925">
        <v>70</v>
      </c>
      <c r="L925" t="str">
        <f>" 00:00:01.242054"</f>
        <v xml:space="preserve"> 00:00:01.242054</v>
      </c>
      <c r="M925" t="str">
        <f>"03-Oct-17 4:07:33.360314 PM"</f>
        <v>03-Oct-17 4:07:33.360314 PM</v>
      </c>
      <c r="N925" t="s">
        <v>24</v>
      </c>
    </row>
    <row r="926" spans="2:14" x14ac:dyDescent="0.25">
      <c r="B926">
        <v>7379</v>
      </c>
      <c r="C926">
        <v>1</v>
      </c>
      <c r="D926">
        <v>12</v>
      </c>
      <c r="E926">
        <v>38</v>
      </c>
      <c r="F926" t="s">
        <v>0</v>
      </c>
      <c r="G926" t="s">
        <v>1</v>
      </c>
      <c r="I926" t="s">
        <v>2</v>
      </c>
      <c r="J926">
        <v>36</v>
      </c>
      <c r="K926">
        <v>70</v>
      </c>
      <c r="L926" t="str">
        <f>" 00:00:00.000697"</f>
        <v xml:space="preserve"> 00:00:00.000697</v>
      </c>
      <c r="M926" t="str">
        <f>"03-Oct-17 4:07:33.361010 PM"</f>
        <v>03-Oct-17 4:07:33.361010 PM</v>
      </c>
      <c r="N926" t="s">
        <v>3</v>
      </c>
    </row>
    <row r="927" spans="2:14" x14ac:dyDescent="0.25">
      <c r="B927">
        <v>7380</v>
      </c>
      <c r="C927">
        <v>1</v>
      </c>
      <c r="D927">
        <v>39</v>
      </c>
      <c r="E927">
        <v>39</v>
      </c>
      <c r="F927" t="s">
        <v>0</v>
      </c>
      <c r="G927" t="s">
        <v>1</v>
      </c>
      <c r="I927" t="s">
        <v>2</v>
      </c>
      <c r="J927">
        <v>36</v>
      </c>
      <c r="K927">
        <v>70</v>
      </c>
      <c r="L927" t="str">
        <f>" 00:00:00.000697"</f>
        <v xml:space="preserve"> 00:00:00.000697</v>
      </c>
      <c r="M927" t="str">
        <f>"03-Oct-17 4:07:33.361707 PM"</f>
        <v>03-Oct-17 4:07:33.361707 PM</v>
      </c>
      <c r="N927" t="s">
        <v>12</v>
      </c>
    </row>
    <row r="928" spans="2:14" x14ac:dyDescent="0.25">
      <c r="B928">
        <v>7381</v>
      </c>
      <c r="C928">
        <v>1</v>
      </c>
      <c r="D928">
        <v>12</v>
      </c>
      <c r="E928">
        <v>38</v>
      </c>
      <c r="F928" t="s">
        <v>0</v>
      </c>
      <c r="G928" t="s">
        <v>1</v>
      </c>
      <c r="I928" t="s">
        <v>2</v>
      </c>
      <c r="J928">
        <v>36</v>
      </c>
      <c r="K928">
        <v>70</v>
      </c>
      <c r="L928" t="str">
        <f>" 00:00:01.266060"</f>
        <v xml:space="preserve"> 00:00:01.266060</v>
      </c>
      <c r="M928" t="str">
        <f>"03-Oct-17 4:07:34.627768 PM"</f>
        <v>03-Oct-17 4:07:34.627768 PM</v>
      </c>
      <c r="N928" t="s">
        <v>5</v>
      </c>
    </row>
    <row r="929" spans="2:14" x14ac:dyDescent="0.25">
      <c r="B929">
        <v>7382</v>
      </c>
      <c r="C929">
        <v>1</v>
      </c>
      <c r="D929">
        <v>39</v>
      </c>
      <c r="E929">
        <v>39</v>
      </c>
      <c r="F929" t="s">
        <v>0</v>
      </c>
      <c r="G929" t="s">
        <v>1</v>
      </c>
      <c r="I929" t="s">
        <v>2</v>
      </c>
      <c r="J929">
        <v>36</v>
      </c>
      <c r="K929">
        <v>70</v>
      </c>
      <c r="L929" t="str">
        <f>" 00:00:00.000697"</f>
        <v xml:space="preserve"> 00:00:00.000697</v>
      </c>
      <c r="M929" t="str">
        <f>"03-Oct-17 4:07:34.628465 PM"</f>
        <v>03-Oct-17 4:07:34.628465 PM</v>
      </c>
      <c r="N929" t="s">
        <v>5</v>
      </c>
    </row>
    <row r="930" spans="2:14" x14ac:dyDescent="0.25">
      <c r="B930">
        <v>7383</v>
      </c>
      <c r="C930">
        <v>1</v>
      </c>
      <c r="D930">
        <v>0</v>
      </c>
      <c r="E930">
        <v>37</v>
      </c>
      <c r="F930" t="s">
        <v>0</v>
      </c>
      <c r="G930" t="s">
        <v>1</v>
      </c>
      <c r="I930" t="s">
        <v>2</v>
      </c>
      <c r="J930">
        <v>36</v>
      </c>
      <c r="K930">
        <v>70</v>
      </c>
      <c r="L930" t="str">
        <f>" 00:00:02.484291"</f>
        <v xml:space="preserve"> 00:00:02.484291</v>
      </c>
      <c r="M930" t="str">
        <f>"03-Oct-17 4:07:37.112755 PM"</f>
        <v>03-Oct-17 4:07:37.112755 PM</v>
      </c>
      <c r="N930" t="s">
        <v>26</v>
      </c>
    </row>
    <row r="931" spans="2:14" x14ac:dyDescent="0.25">
      <c r="B931">
        <v>7384</v>
      </c>
      <c r="C931">
        <v>1</v>
      </c>
      <c r="D931">
        <v>0</v>
      </c>
      <c r="E931">
        <v>37</v>
      </c>
      <c r="F931" t="s">
        <v>0</v>
      </c>
      <c r="G931" t="s">
        <v>1</v>
      </c>
      <c r="I931" t="s">
        <v>2</v>
      </c>
      <c r="J931">
        <v>14</v>
      </c>
      <c r="K931">
        <v>48</v>
      </c>
      <c r="L931" t="str">
        <f>" 00:00:00.000503"</f>
        <v xml:space="preserve"> 00:00:00.000503</v>
      </c>
      <c r="M931" t="str">
        <f>"03-Oct-17 4:07:37.113258 PM"</f>
        <v>03-Oct-17 4:07:37.113258 PM</v>
      </c>
      <c r="N931" t="s">
        <v>16</v>
      </c>
    </row>
    <row r="932" spans="2:14" x14ac:dyDescent="0.25">
      <c r="B932">
        <v>7385</v>
      </c>
      <c r="C932">
        <v>1</v>
      </c>
      <c r="D932">
        <v>0</v>
      </c>
      <c r="E932">
        <v>37</v>
      </c>
      <c r="F932" t="s">
        <v>0</v>
      </c>
      <c r="G932" t="s">
        <v>1</v>
      </c>
      <c r="I932" t="s">
        <v>2</v>
      </c>
      <c r="J932">
        <v>8</v>
      </c>
      <c r="K932">
        <v>42</v>
      </c>
      <c r="L932" t="str">
        <f>" 00:00:00.000326"</f>
        <v xml:space="preserve"> 00:00:00.000326</v>
      </c>
      <c r="M932" t="str">
        <f>"03-Oct-17 4:07:37.113583 PM"</f>
        <v>03-Oct-17 4:07:37.113583 PM</v>
      </c>
      <c r="N932" t="s">
        <v>26</v>
      </c>
    </row>
    <row r="933" spans="2:14" x14ac:dyDescent="0.25">
      <c r="B933">
        <v>7386</v>
      </c>
      <c r="C933">
        <v>1</v>
      </c>
      <c r="D933">
        <v>12</v>
      </c>
      <c r="E933">
        <v>38</v>
      </c>
      <c r="F933" t="s">
        <v>0</v>
      </c>
      <c r="G933" t="s">
        <v>1</v>
      </c>
      <c r="I933" t="s">
        <v>2</v>
      </c>
      <c r="J933">
        <v>36</v>
      </c>
      <c r="K933">
        <v>70</v>
      </c>
      <c r="L933" t="str">
        <f>" 00:00:00.000271"</f>
        <v xml:space="preserve"> 00:00:00.000271</v>
      </c>
      <c r="M933" t="str">
        <f>"03-Oct-17 4:07:37.113854 PM"</f>
        <v>03-Oct-17 4:07:37.113854 PM</v>
      </c>
      <c r="N933" t="s">
        <v>3</v>
      </c>
    </row>
    <row r="934" spans="2:14" x14ac:dyDescent="0.25">
      <c r="B934">
        <v>7387</v>
      </c>
      <c r="C934">
        <v>1</v>
      </c>
      <c r="D934">
        <v>39</v>
      </c>
      <c r="E934">
        <v>39</v>
      </c>
      <c r="F934" t="s">
        <v>0</v>
      </c>
      <c r="G934" t="s">
        <v>1</v>
      </c>
      <c r="I934" t="s">
        <v>2</v>
      </c>
      <c r="J934">
        <v>36</v>
      </c>
      <c r="K934">
        <v>70</v>
      </c>
      <c r="L934" t="str">
        <f>" 00:00:00.000697"</f>
        <v xml:space="preserve"> 00:00:00.000697</v>
      </c>
      <c r="M934" t="str">
        <f>"03-Oct-17 4:07:37.114551 PM"</f>
        <v>03-Oct-17 4:07:37.114551 PM</v>
      </c>
      <c r="N934" t="s">
        <v>12</v>
      </c>
    </row>
    <row r="935" spans="2:14" x14ac:dyDescent="0.25">
      <c r="B935">
        <v>7388</v>
      </c>
      <c r="C935">
        <v>1</v>
      </c>
      <c r="D935">
        <v>12</v>
      </c>
      <c r="E935">
        <v>38</v>
      </c>
      <c r="F935" t="s">
        <v>0</v>
      </c>
      <c r="G935" t="s">
        <v>1</v>
      </c>
      <c r="I935" t="s">
        <v>2</v>
      </c>
      <c r="J935">
        <v>36</v>
      </c>
      <c r="K935">
        <v>70</v>
      </c>
      <c r="L935" t="str">
        <f>" 00:00:01.267192"</f>
        <v xml:space="preserve"> 00:00:01.267192</v>
      </c>
      <c r="M935" t="str">
        <f>"03-Oct-17 4:07:38.381743 PM"</f>
        <v>03-Oct-17 4:07:38.381743 PM</v>
      </c>
      <c r="N935" t="s">
        <v>5</v>
      </c>
    </row>
    <row r="936" spans="2:14" x14ac:dyDescent="0.25">
      <c r="B936">
        <v>7389</v>
      </c>
      <c r="C936">
        <v>1</v>
      </c>
      <c r="D936">
        <v>39</v>
      </c>
      <c r="E936">
        <v>39</v>
      </c>
      <c r="F936" t="s">
        <v>0</v>
      </c>
      <c r="G936" t="s">
        <v>1</v>
      </c>
      <c r="I936" t="s">
        <v>2</v>
      </c>
      <c r="J936">
        <v>36</v>
      </c>
      <c r="K936">
        <v>70</v>
      </c>
      <c r="L936" t="str">
        <f>" 00:00:00.000697"</f>
        <v xml:space="preserve"> 00:00:00.000697</v>
      </c>
      <c r="M936" t="str">
        <f>"03-Oct-17 4:07:38.382440 PM"</f>
        <v>03-Oct-17 4:07:38.382440 PM</v>
      </c>
      <c r="N936" t="s">
        <v>12</v>
      </c>
    </row>
    <row r="937" spans="2:14" x14ac:dyDescent="0.25">
      <c r="B937">
        <v>7390</v>
      </c>
      <c r="C937">
        <v>1</v>
      </c>
      <c r="D937">
        <v>0</v>
      </c>
      <c r="E937">
        <v>37</v>
      </c>
      <c r="F937" t="s">
        <v>0</v>
      </c>
      <c r="G937" t="s">
        <v>1</v>
      </c>
      <c r="I937" t="s">
        <v>2</v>
      </c>
      <c r="J937">
        <v>36</v>
      </c>
      <c r="K937">
        <v>70</v>
      </c>
      <c r="L937" t="str">
        <f>" 00:00:01.236076"</f>
        <v xml:space="preserve"> 00:00:01.236076</v>
      </c>
      <c r="M937" t="str">
        <f>"03-Oct-17 4:07:39.618517 PM"</f>
        <v>03-Oct-17 4:07:39.618517 PM</v>
      </c>
      <c r="N937" t="s">
        <v>26</v>
      </c>
    </row>
    <row r="938" spans="2:14" x14ac:dyDescent="0.25">
      <c r="B938">
        <v>7391</v>
      </c>
      <c r="C938">
        <v>1</v>
      </c>
      <c r="D938">
        <v>12</v>
      </c>
      <c r="E938">
        <v>38</v>
      </c>
      <c r="F938" t="s">
        <v>0</v>
      </c>
      <c r="G938" t="s">
        <v>1</v>
      </c>
      <c r="I938" t="s">
        <v>2</v>
      </c>
      <c r="J938">
        <v>36</v>
      </c>
      <c r="K938">
        <v>70</v>
      </c>
      <c r="L938" t="str">
        <f>" 00:00:00.000697"</f>
        <v xml:space="preserve"> 00:00:00.000697</v>
      </c>
      <c r="M938" t="str">
        <f>"03-Oct-17 4:07:39.619214 PM"</f>
        <v>03-Oct-17 4:07:39.619214 PM</v>
      </c>
      <c r="N938" t="s">
        <v>3</v>
      </c>
    </row>
    <row r="939" spans="2:14" x14ac:dyDescent="0.25">
      <c r="B939">
        <v>7392</v>
      </c>
      <c r="C939">
        <v>1</v>
      </c>
      <c r="D939">
        <v>12</v>
      </c>
      <c r="E939">
        <v>38</v>
      </c>
      <c r="F939" t="s">
        <v>0</v>
      </c>
      <c r="G939" t="s">
        <v>1</v>
      </c>
      <c r="I939" t="s">
        <v>2</v>
      </c>
      <c r="J939">
        <v>14</v>
      </c>
      <c r="K939">
        <v>48</v>
      </c>
      <c r="L939" t="str">
        <f>" 00:00:00.000502"</f>
        <v xml:space="preserve"> 00:00:00.000502</v>
      </c>
      <c r="M939" t="str">
        <f>"03-Oct-17 4:07:39.619716 PM"</f>
        <v>03-Oct-17 4:07:39.619716 PM</v>
      </c>
      <c r="N939" t="s">
        <v>20</v>
      </c>
    </row>
    <row r="940" spans="2:14" x14ac:dyDescent="0.25">
      <c r="B940">
        <v>7393</v>
      </c>
      <c r="C940">
        <v>1</v>
      </c>
      <c r="D940">
        <v>12</v>
      </c>
      <c r="E940">
        <v>38</v>
      </c>
      <c r="F940" t="s">
        <v>0</v>
      </c>
      <c r="G940" t="s">
        <v>1</v>
      </c>
      <c r="I940" t="s">
        <v>2</v>
      </c>
      <c r="J940">
        <v>8</v>
      </c>
      <c r="K940">
        <v>42</v>
      </c>
      <c r="L940" t="str">
        <f>" 00:00:00.000326"</f>
        <v xml:space="preserve"> 00:00:00.000326</v>
      </c>
      <c r="M940" t="str">
        <f>"03-Oct-17 4:07:39.620042 PM"</f>
        <v>03-Oct-17 4:07:39.620042 PM</v>
      </c>
      <c r="N940" t="s">
        <v>3</v>
      </c>
    </row>
    <row r="941" spans="2:14" x14ac:dyDescent="0.25">
      <c r="B941">
        <v>7394</v>
      </c>
      <c r="C941">
        <v>1</v>
      </c>
      <c r="D941">
        <v>39</v>
      </c>
      <c r="E941">
        <v>39</v>
      </c>
      <c r="F941" t="s">
        <v>0</v>
      </c>
      <c r="G941" t="s">
        <v>1</v>
      </c>
      <c r="I941" t="s">
        <v>2</v>
      </c>
      <c r="J941">
        <v>36</v>
      </c>
      <c r="K941">
        <v>70</v>
      </c>
      <c r="L941" t="str">
        <f>" 00:00:00.000271"</f>
        <v xml:space="preserve"> 00:00:00.000271</v>
      </c>
      <c r="M941" t="str">
        <f>"03-Oct-17 4:07:39.620313 PM"</f>
        <v>03-Oct-17 4:07:39.620313 PM</v>
      </c>
      <c r="N941" t="s">
        <v>5</v>
      </c>
    </row>
    <row r="942" spans="2:14" x14ac:dyDescent="0.25">
      <c r="B942">
        <v>7395</v>
      </c>
      <c r="C942">
        <v>1</v>
      </c>
      <c r="D942">
        <v>0</v>
      </c>
      <c r="E942">
        <v>37</v>
      </c>
      <c r="F942" t="s">
        <v>0</v>
      </c>
      <c r="G942" t="s">
        <v>1</v>
      </c>
      <c r="I942" t="s">
        <v>2</v>
      </c>
      <c r="J942">
        <v>36</v>
      </c>
      <c r="K942">
        <v>70</v>
      </c>
      <c r="L942" t="str">
        <f>" 00:00:01.213069"</f>
        <v xml:space="preserve"> 00:00:01.213069</v>
      </c>
      <c r="M942" t="str">
        <f>"03-Oct-17 4:07:40.833382 PM"</f>
        <v>03-Oct-17 4:07:40.833382 PM</v>
      </c>
      <c r="N942" t="s">
        <v>26</v>
      </c>
    </row>
    <row r="943" spans="2:14" x14ac:dyDescent="0.25">
      <c r="B943">
        <v>7396</v>
      </c>
      <c r="C943">
        <v>1</v>
      </c>
      <c r="D943">
        <v>12</v>
      </c>
      <c r="E943">
        <v>38</v>
      </c>
      <c r="F943" t="s">
        <v>0</v>
      </c>
      <c r="G943" t="s">
        <v>1</v>
      </c>
      <c r="I943" t="s">
        <v>2</v>
      </c>
      <c r="J943">
        <v>36</v>
      </c>
      <c r="K943">
        <v>70</v>
      </c>
      <c r="L943" t="str">
        <f>" 00:00:00.000697"</f>
        <v xml:space="preserve"> 00:00:00.000697</v>
      </c>
      <c r="M943" t="str">
        <f>"03-Oct-17 4:07:40.834079 PM"</f>
        <v>03-Oct-17 4:07:40.834079 PM</v>
      </c>
      <c r="N943" t="s">
        <v>3</v>
      </c>
    </row>
    <row r="944" spans="2:14" x14ac:dyDescent="0.25">
      <c r="B944">
        <v>7397</v>
      </c>
      <c r="C944">
        <v>1</v>
      </c>
      <c r="D944">
        <v>12</v>
      </c>
      <c r="E944">
        <v>38</v>
      </c>
      <c r="F944" t="s">
        <v>0</v>
      </c>
      <c r="G944" t="s">
        <v>1</v>
      </c>
      <c r="I944" t="s">
        <v>2</v>
      </c>
      <c r="J944">
        <v>14</v>
      </c>
      <c r="K944">
        <v>48</v>
      </c>
      <c r="L944" t="str">
        <f>" 00:00:00.000502"</f>
        <v xml:space="preserve"> 00:00:00.000502</v>
      </c>
      <c r="M944" t="str">
        <f>"03-Oct-17 4:07:40.834581 PM"</f>
        <v>03-Oct-17 4:07:40.834581 PM</v>
      </c>
      <c r="N944" t="s">
        <v>20</v>
      </c>
    </row>
    <row r="945" spans="2:14" x14ac:dyDescent="0.25">
      <c r="B945">
        <v>7398</v>
      </c>
      <c r="C945">
        <v>1</v>
      </c>
      <c r="D945">
        <v>12</v>
      </c>
      <c r="E945">
        <v>38</v>
      </c>
      <c r="F945" t="s">
        <v>0</v>
      </c>
      <c r="G945" t="s">
        <v>1</v>
      </c>
      <c r="I945" t="s">
        <v>2</v>
      </c>
      <c r="J945">
        <v>8</v>
      </c>
      <c r="K945">
        <v>42</v>
      </c>
      <c r="L945" t="str">
        <f>" 00:00:00.000326"</f>
        <v xml:space="preserve"> 00:00:00.000326</v>
      </c>
      <c r="M945" t="str">
        <f>"03-Oct-17 4:07:40.834907 PM"</f>
        <v>03-Oct-17 4:07:40.834907 PM</v>
      </c>
      <c r="N945" t="s">
        <v>12</v>
      </c>
    </row>
    <row r="946" spans="2:14" x14ac:dyDescent="0.25">
      <c r="B946">
        <v>7399</v>
      </c>
      <c r="C946">
        <v>1</v>
      </c>
      <c r="D946">
        <v>39</v>
      </c>
      <c r="E946">
        <v>39</v>
      </c>
      <c r="F946" t="s">
        <v>0</v>
      </c>
      <c r="G946" t="s">
        <v>1</v>
      </c>
      <c r="I946" t="s">
        <v>2</v>
      </c>
      <c r="J946">
        <v>36</v>
      </c>
      <c r="K946">
        <v>70</v>
      </c>
      <c r="L946" t="str">
        <f>" 00:00:00.000271"</f>
        <v xml:space="preserve"> 00:00:00.000271</v>
      </c>
      <c r="M946" t="str">
        <f>"03-Oct-17 4:07:40.835178 PM"</f>
        <v>03-Oct-17 4:07:40.835178 PM</v>
      </c>
      <c r="N946" t="s">
        <v>5</v>
      </c>
    </row>
    <row r="947" spans="2:14" x14ac:dyDescent="0.25">
      <c r="B947">
        <v>7400</v>
      </c>
      <c r="C947">
        <v>1</v>
      </c>
      <c r="D947">
        <v>0</v>
      </c>
      <c r="E947">
        <v>37</v>
      </c>
      <c r="F947" t="s">
        <v>0</v>
      </c>
      <c r="G947" t="s">
        <v>1</v>
      </c>
      <c r="I947" t="s">
        <v>2</v>
      </c>
      <c r="J947">
        <v>36</v>
      </c>
      <c r="K947">
        <v>70</v>
      </c>
      <c r="L947" t="str">
        <f>" 00:00:01.249523"</f>
        <v xml:space="preserve"> 00:00:01.249523</v>
      </c>
      <c r="M947" t="str">
        <f>"03-Oct-17 4:07:42.084701 PM"</f>
        <v>03-Oct-17 4:07:42.084701 PM</v>
      </c>
      <c r="N947" t="s">
        <v>26</v>
      </c>
    </row>
    <row r="948" spans="2:14" x14ac:dyDescent="0.25">
      <c r="B948">
        <v>7401</v>
      </c>
      <c r="C948">
        <v>1</v>
      </c>
      <c r="D948">
        <v>12</v>
      </c>
      <c r="E948">
        <v>38</v>
      </c>
      <c r="F948" t="s">
        <v>0</v>
      </c>
      <c r="G948" t="s">
        <v>1</v>
      </c>
      <c r="I948" t="s">
        <v>2</v>
      </c>
      <c r="J948">
        <v>36</v>
      </c>
      <c r="K948">
        <v>70</v>
      </c>
      <c r="L948" t="str">
        <f>" 00:00:00.000697"</f>
        <v xml:space="preserve"> 00:00:00.000697</v>
      </c>
      <c r="M948" t="str">
        <f>"03-Oct-17 4:07:42.085398 PM"</f>
        <v>03-Oct-17 4:07:42.085398 PM</v>
      </c>
      <c r="N948" t="s">
        <v>3</v>
      </c>
    </row>
    <row r="949" spans="2:14" x14ac:dyDescent="0.25">
      <c r="B949">
        <v>7402</v>
      </c>
      <c r="C949">
        <v>1</v>
      </c>
      <c r="D949">
        <v>39</v>
      </c>
      <c r="E949">
        <v>39</v>
      </c>
      <c r="F949" t="s">
        <v>0</v>
      </c>
      <c r="G949" t="s">
        <v>1</v>
      </c>
      <c r="I949" t="s">
        <v>2</v>
      </c>
      <c r="J949">
        <v>36</v>
      </c>
      <c r="K949">
        <v>70</v>
      </c>
      <c r="L949" t="str">
        <f>" 00:00:00.000697"</f>
        <v xml:space="preserve"> 00:00:00.000697</v>
      </c>
      <c r="M949" t="str">
        <f>"03-Oct-17 4:07:42.086095 PM"</f>
        <v>03-Oct-17 4:07:42.086095 PM</v>
      </c>
      <c r="N949" t="s">
        <v>5</v>
      </c>
    </row>
    <row r="950" spans="2:14" x14ac:dyDescent="0.25">
      <c r="B950">
        <v>7403</v>
      </c>
      <c r="C950">
        <v>1</v>
      </c>
      <c r="D950">
        <v>0</v>
      </c>
      <c r="E950">
        <v>37</v>
      </c>
      <c r="F950" t="s">
        <v>0</v>
      </c>
      <c r="G950" t="s">
        <v>1</v>
      </c>
      <c r="I950" t="s">
        <v>2</v>
      </c>
      <c r="J950">
        <v>36</v>
      </c>
      <c r="K950">
        <v>70</v>
      </c>
      <c r="L950" t="str">
        <f>" 00:00:01.250037"</f>
        <v xml:space="preserve"> 00:00:01.250037</v>
      </c>
      <c r="M950" t="str">
        <f>"03-Oct-17 4:07:43.336132 PM"</f>
        <v>03-Oct-17 4:07:43.336132 PM</v>
      </c>
      <c r="N950" t="s">
        <v>24</v>
      </c>
    </row>
    <row r="951" spans="2:14" x14ac:dyDescent="0.25">
      <c r="B951">
        <v>7404</v>
      </c>
      <c r="C951">
        <v>1</v>
      </c>
      <c r="D951">
        <v>12</v>
      </c>
      <c r="E951">
        <v>38</v>
      </c>
      <c r="F951" t="s">
        <v>0</v>
      </c>
      <c r="G951" t="s">
        <v>1</v>
      </c>
      <c r="I951" t="s">
        <v>2</v>
      </c>
      <c r="J951">
        <v>36</v>
      </c>
      <c r="K951">
        <v>70</v>
      </c>
      <c r="L951" t="str">
        <f>" 00:00:00.000697"</f>
        <v xml:space="preserve"> 00:00:00.000697</v>
      </c>
      <c r="M951" t="str">
        <f>"03-Oct-17 4:07:43.336829 PM"</f>
        <v>03-Oct-17 4:07:43.336829 PM</v>
      </c>
      <c r="N951" t="s">
        <v>3</v>
      </c>
    </row>
    <row r="952" spans="2:14" x14ac:dyDescent="0.25">
      <c r="B952">
        <v>7405</v>
      </c>
      <c r="C952">
        <v>1</v>
      </c>
      <c r="D952">
        <v>39</v>
      </c>
      <c r="E952">
        <v>39</v>
      </c>
      <c r="F952" t="s">
        <v>0</v>
      </c>
      <c r="G952" t="s">
        <v>1</v>
      </c>
      <c r="I952" t="s">
        <v>2</v>
      </c>
      <c r="J952">
        <v>36</v>
      </c>
      <c r="K952">
        <v>70</v>
      </c>
      <c r="L952" t="str">
        <f>" 00:00:00.000697"</f>
        <v xml:space="preserve"> 00:00:00.000697</v>
      </c>
      <c r="M952" t="str">
        <f>"03-Oct-17 4:07:43.337526 PM"</f>
        <v>03-Oct-17 4:07:43.337526 PM</v>
      </c>
      <c r="N952" t="s">
        <v>5</v>
      </c>
    </row>
    <row r="953" spans="2:14" x14ac:dyDescent="0.25">
      <c r="B953">
        <v>7406</v>
      </c>
      <c r="C953">
        <v>1</v>
      </c>
      <c r="D953">
        <v>0</v>
      </c>
      <c r="E953">
        <v>37</v>
      </c>
      <c r="F953" t="s">
        <v>0</v>
      </c>
      <c r="G953" t="s">
        <v>1</v>
      </c>
      <c r="I953" t="s">
        <v>2</v>
      </c>
      <c r="J953">
        <v>36</v>
      </c>
      <c r="K953">
        <v>70</v>
      </c>
      <c r="L953" t="str">
        <f>" 00:00:01.251064"</f>
        <v xml:space="preserve"> 00:00:01.251064</v>
      </c>
      <c r="M953" t="str">
        <f>"03-Oct-17 4:07:44.588591 PM"</f>
        <v>03-Oct-17 4:07:44.588591 PM</v>
      </c>
      <c r="N953" t="s">
        <v>26</v>
      </c>
    </row>
    <row r="954" spans="2:14" x14ac:dyDescent="0.25">
      <c r="B954">
        <v>7407</v>
      </c>
      <c r="C954">
        <v>1</v>
      </c>
      <c r="D954">
        <v>12</v>
      </c>
      <c r="E954">
        <v>38</v>
      </c>
      <c r="F954" t="s">
        <v>0</v>
      </c>
      <c r="G954" t="s">
        <v>1</v>
      </c>
      <c r="I954" t="s">
        <v>2</v>
      </c>
      <c r="J954">
        <v>36</v>
      </c>
      <c r="K954">
        <v>70</v>
      </c>
      <c r="L954" t="str">
        <f>" 00:00:00.000697"</f>
        <v xml:space="preserve"> 00:00:00.000697</v>
      </c>
      <c r="M954" t="str">
        <f>"03-Oct-17 4:07:44.589288 PM"</f>
        <v>03-Oct-17 4:07:44.589288 PM</v>
      </c>
      <c r="N954" t="s">
        <v>3</v>
      </c>
    </row>
    <row r="955" spans="2:14" x14ac:dyDescent="0.25">
      <c r="B955">
        <v>7408</v>
      </c>
      <c r="C955">
        <v>1</v>
      </c>
      <c r="D955">
        <v>39</v>
      </c>
      <c r="E955">
        <v>39</v>
      </c>
      <c r="F955" t="s">
        <v>0</v>
      </c>
      <c r="G955" t="s">
        <v>1</v>
      </c>
      <c r="I955" t="s">
        <v>2</v>
      </c>
      <c r="J955">
        <v>36</v>
      </c>
      <c r="K955">
        <v>70</v>
      </c>
      <c r="L955" t="str">
        <f>" 00:00:00.000697"</f>
        <v xml:space="preserve"> 00:00:00.000697</v>
      </c>
      <c r="M955" t="str">
        <f>"03-Oct-17 4:07:44.589985 PM"</f>
        <v>03-Oct-17 4:07:44.589985 PM</v>
      </c>
      <c r="N955" t="s">
        <v>5</v>
      </c>
    </row>
    <row r="956" spans="2:14" x14ac:dyDescent="0.25">
      <c r="B956">
        <v>7409</v>
      </c>
      <c r="C956">
        <v>1</v>
      </c>
      <c r="D956">
        <v>0</v>
      </c>
      <c r="E956">
        <v>37</v>
      </c>
      <c r="F956" t="s">
        <v>0</v>
      </c>
      <c r="G956" t="s">
        <v>1</v>
      </c>
      <c r="I956" t="s">
        <v>2</v>
      </c>
      <c r="J956">
        <v>36</v>
      </c>
      <c r="K956">
        <v>70</v>
      </c>
      <c r="L956" t="str">
        <f>" 00:00:01.246421"</f>
        <v xml:space="preserve"> 00:00:01.246421</v>
      </c>
      <c r="M956" t="str">
        <f>"03-Oct-17 4:07:45.836406 PM"</f>
        <v>03-Oct-17 4:07:45.836406 PM</v>
      </c>
      <c r="N956" t="s">
        <v>26</v>
      </c>
    </row>
    <row r="957" spans="2:14" x14ac:dyDescent="0.25">
      <c r="B957">
        <v>7410</v>
      </c>
      <c r="C957">
        <v>1</v>
      </c>
      <c r="D957">
        <v>12</v>
      </c>
      <c r="E957">
        <v>38</v>
      </c>
      <c r="F957" t="s">
        <v>0</v>
      </c>
      <c r="G957" t="s">
        <v>1</v>
      </c>
      <c r="I957" t="s">
        <v>2</v>
      </c>
      <c r="J957">
        <v>36</v>
      </c>
      <c r="K957">
        <v>70</v>
      </c>
      <c r="L957" t="str">
        <f>" 00:00:00.000697"</f>
        <v xml:space="preserve"> 00:00:00.000697</v>
      </c>
      <c r="M957" t="str">
        <f>"03-Oct-17 4:07:45.837103 PM"</f>
        <v>03-Oct-17 4:07:45.837103 PM</v>
      </c>
      <c r="N957" t="s">
        <v>5</v>
      </c>
    </row>
    <row r="958" spans="2:14" x14ac:dyDescent="0.25">
      <c r="B958">
        <v>7411</v>
      </c>
      <c r="C958">
        <v>1</v>
      </c>
      <c r="D958">
        <v>0</v>
      </c>
      <c r="E958">
        <v>37</v>
      </c>
      <c r="F958" t="s">
        <v>0</v>
      </c>
      <c r="G958" t="s">
        <v>1</v>
      </c>
      <c r="I958" t="s">
        <v>2</v>
      </c>
      <c r="J958">
        <v>36</v>
      </c>
      <c r="K958">
        <v>70</v>
      </c>
      <c r="L958" t="str">
        <f>" 00:00:02.451048"</f>
        <v xml:space="preserve"> 00:00:02.451048</v>
      </c>
      <c r="M958" t="str">
        <f>"03-Oct-17 4:07:48.288150 PM"</f>
        <v>03-Oct-17 4:07:48.288150 PM</v>
      </c>
      <c r="N958" t="s">
        <v>24</v>
      </c>
    </row>
    <row r="959" spans="2:14" x14ac:dyDescent="0.25">
      <c r="B959">
        <v>7412</v>
      </c>
      <c r="C959">
        <v>1</v>
      </c>
      <c r="D959">
        <v>12</v>
      </c>
      <c r="E959">
        <v>38</v>
      </c>
      <c r="F959" t="s">
        <v>0</v>
      </c>
      <c r="G959" t="s">
        <v>1</v>
      </c>
      <c r="I959" t="s">
        <v>2</v>
      </c>
      <c r="J959">
        <v>36</v>
      </c>
      <c r="K959">
        <v>70</v>
      </c>
      <c r="L959" t="str">
        <f>" 00:00:00.000697"</f>
        <v xml:space="preserve"> 00:00:00.000697</v>
      </c>
      <c r="M959" t="str">
        <f>"03-Oct-17 4:07:48.288847 PM"</f>
        <v>03-Oct-17 4:07:48.288847 PM</v>
      </c>
      <c r="N959" t="s">
        <v>3</v>
      </c>
    </row>
    <row r="960" spans="2:14" x14ac:dyDescent="0.25">
      <c r="B960">
        <v>7413</v>
      </c>
      <c r="C960">
        <v>1</v>
      </c>
      <c r="D960">
        <v>39</v>
      </c>
      <c r="E960">
        <v>39</v>
      </c>
      <c r="F960" t="s">
        <v>0</v>
      </c>
      <c r="G960" t="s">
        <v>1</v>
      </c>
      <c r="I960" t="s">
        <v>2</v>
      </c>
      <c r="J960">
        <v>36</v>
      </c>
      <c r="K960">
        <v>70</v>
      </c>
      <c r="L960" t="str">
        <f>" 00:00:00.000697"</f>
        <v xml:space="preserve"> 00:00:00.000697</v>
      </c>
      <c r="M960" t="str">
        <f>"03-Oct-17 4:07:48.289544 PM"</f>
        <v>03-Oct-17 4:07:48.289544 PM</v>
      </c>
      <c r="N960" t="s">
        <v>5</v>
      </c>
    </row>
    <row r="961" spans="2:14" x14ac:dyDescent="0.25">
      <c r="B961">
        <v>7414</v>
      </c>
      <c r="C961">
        <v>1</v>
      </c>
      <c r="D961">
        <v>0</v>
      </c>
      <c r="E961">
        <v>37</v>
      </c>
      <c r="F961" t="s">
        <v>0</v>
      </c>
      <c r="G961" t="s">
        <v>1</v>
      </c>
      <c r="I961" t="s">
        <v>2</v>
      </c>
      <c r="J961">
        <v>36</v>
      </c>
      <c r="K961">
        <v>70</v>
      </c>
      <c r="L961" t="str">
        <f>" 00:00:01.257735"</f>
        <v xml:space="preserve"> 00:00:01.257735</v>
      </c>
      <c r="M961" t="str">
        <f>"03-Oct-17 4:07:49.547280 PM"</f>
        <v>03-Oct-17 4:07:49.547280 PM</v>
      </c>
      <c r="N961" t="s">
        <v>26</v>
      </c>
    </row>
    <row r="962" spans="2:14" x14ac:dyDescent="0.25">
      <c r="B962">
        <v>7415</v>
      </c>
      <c r="C962">
        <v>1</v>
      </c>
      <c r="D962">
        <v>12</v>
      </c>
      <c r="E962">
        <v>38</v>
      </c>
      <c r="F962" t="s">
        <v>0</v>
      </c>
      <c r="G962" t="s">
        <v>1</v>
      </c>
      <c r="I962" t="s">
        <v>2</v>
      </c>
      <c r="J962">
        <v>36</v>
      </c>
      <c r="K962">
        <v>70</v>
      </c>
      <c r="L962" t="str">
        <f>" 00:00:00.000697"</f>
        <v xml:space="preserve"> 00:00:00.000697</v>
      </c>
      <c r="M962" t="str">
        <f>"03-Oct-17 4:07:49.547977 PM"</f>
        <v>03-Oct-17 4:07:49.547977 PM</v>
      </c>
      <c r="N962" t="s">
        <v>3</v>
      </c>
    </row>
    <row r="963" spans="2:14" x14ac:dyDescent="0.25">
      <c r="B963">
        <v>7416</v>
      </c>
      <c r="C963">
        <v>1</v>
      </c>
      <c r="D963">
        <v>39</v>
      </c>
      <c r="E963">
        <v>39</v>
      </c>
      <c r="F963" t="s">
        <v>0</v>
      </c>
      <c r="G963" t="s">
        <v>1</v>
      </c>
      <c r="I963" t="s">
        <v>2</v>
      </c>
      <c r="J963">
        <v>36</v>
      </c>
      <c r="K963">
        <v>70</v>
      </c>
      <c r="L963" t="str">
        <f>" 00:00:00.000697"</f>
        <v xml:space="preserve"> 00:00:00.000697</v>
      </c>
      <c r="M963" t="str">
        <f>"03-Oct-17 4:07:49.548674 PM"</f>
        <v>03-Oct-17 4:07:49.548674 PM</v>
      </c>
      <c r="N963" t="s">
        <v>5</v>
      </c>
    </row>
    <row r="964" spans="2:14" x14ac:dyDescent="0.25">
      <c r="B964">
        <v>7417</v>
      </c>
      <c r="C964">
        <v>1</v>
      </c>
      <c r="D964">
        <v>0</v>
      </c>
      <c r="E964">
        <v>37</v>
      </c>
      <c r="F964" t="s">
        <v>0</v>
      </c>
      <c r="G964" t="s">
        <v>1</v>
      </c>
      <c r="I964" t="s">
        <v>2</v>
      </c>
      <c r="J964">
        <v>36</v>
      </c>
      <c r="K964">
        <v>70</v>
      </c>
      <c r="L964" t="str">
        <f>" 00:00:01.265208"</f>
        <v xml:space="preserve"> 00:00:01.265208</v>
      </c>
      <c r="M964" t="str">
        <f>"03-Oct-17 4:07:50.813882 PM"</f>
        <v>03-Oct-17 4:07:50.813882 PM</v>
      </c>
      <c r="N964" t="s">
        <v>26</v>
      </c>
    </row>
    <row r="965" spans="2:14" x14ac:dyDescent="0.25">
      <c r="B965">
        <v>7418</v>
      </c>
      <c r="C965">
        <v>1</v>
      </c>
      <c r="D965">
        <v>12</v>
      </c>
      <c r="E965">
        <v>38</v>
      </c>
      <c r="F965" t="s">
        <v>0</v>
      </c>
      <c r="G965" t="s">
        <v>1</v>
      </c>
      <c r="I965" t="s">
        <v>2</v>
      </c>
      <c r="J965">
        <v>36</v>
      </c>
      <c r="K965">
        <v>70</v>
      </c>
      <c r="L965" t="str">
        <f>" 00:00:00.000697"</f>
        <v xml:space="preserve"> 00:00:00.000697</v>
      </c>
      <c r="M965" t="str">
        <f>"03-Oct-17 4:07:50.814579 PM"</f>
        <v>03-Oct-17 4:07:50.814579 PM</v>
      </c>
      <c r="N965" t="s">
        <v>3</v>
      </c>
    </row>
    <row r="966" spans="2:14" x14ac:dyDescent="0.25">
      <c r="B966">
        <v>7419</v>
      </c>
      <c r="C966">
        <v>1</v>
      </c>
      <c r="D966">
        <v>39</v>
      </c>
      <c r="E966">
        <v>39</v>
      </c>
      <c r="F966" t="s">
        <v>0</v>
      </c>
      <c r="G966" t="s">
        <v>1</v>
      </c>
      <c r="I966" t="s">
        <v>2</v>
      </c>
      <c r="J966">
        <v>36</v>
      </c>
      <c r="K966">
        <v>70</v>
      </c>
      <c r="L966" t="str">
        <f>" 00:00:00.000697"</f>
        <v xml:space="preserve"> 00:00:00.000697</v>
      </c>
      <c r="M966" t="str">
        <f>"03-Oct-17 4:07:50.815276 PM"</f>
        <v>03-Oct-17 4:07:50.815276 PM</v>
      </c>
      <c r="N966" t="s">
        <v>5</v>
      </c>
    </row>
    <row r="967" spans="2:14" x14ac:dyDescent="0.25">
      <c r="B967">
        <v>7420</v>
      </c>
      <c r="C967">
        <v>1</v>
      </c>
      <c r="D967">
        <v>0</v>
      </c>
      <c r="E967">
        <v>37</v>
      </c>
      <c r="F967" t="s">
        <v>0</v>
      </c>
      <c r="G967" t="s">
        <v>1</v>
      </c>
      <c r="I967" t="s">
        <v>2</v>
      </c>
      <c r="J967">
        <v>36</v>
      </c>
      <c r="K967">
        <v>70</v>
      </c>
      <c r="L967" t="str">
        <f>" 00:00:01.212355"</f>
        <v xml:space="preserve"> 00:00:01.212355</v>
      </c>
      <c r="M967" t="str">
        <f>"03-Oct-17 4:07:52.027631 PM"</f>
        <v>03-Oct-17 4:07:52.027631 PM</v>
      </c>
      <c r="N967" t="s">
        <v>26</v>
      </c>
    </row>
    <row r="968" spans="2:14" x14ac:dyDescent="0.25">
      <c r="B968">
        <v>7421</v>
      </c>
      <c r="C968">
        <v>1</v>
      </c>
      <c r="D968">
        <v>12</v>
      </c>
      <c r="E968">
        <v>38</v>
      </c>
      <c r="F968" t="s">
        <v>0</v>
      </c>
      <c r="G968" t="s">
        <v>1</v>
      </c>
      <c r="I968" t="s">
        <v>2</v>
      </c>
      <c r="J968">
        <v>36</v>
      </c>
      <c r="K968">
        <v>70</v>
      </c>
      <c r="L968" t="str">
        <f>" 00:00:00.000697"</f>
        <v xml:space="preserve"> 00:00:00.000697</v>
      </c>
      <c r="M968" t="str">
        <f>"03-Oct-17 4:07:52.028328 PM"</f>
        <v>03-Oct-17 4:07:52.028328 PM</v>
      </c>
      <c r="N968" t="s">
        <v>3</v>
      </c>
    </row>
    <row r="969" spans="2:14" x14ac:dyDescent="0.25">
      <c r="B969">
        <v>7422</v>
      </c>
      <c r="C969">
        <v>1</v>
      </c>
      <c r="D969">
        <v>39</v>
      </c>
      <c r="E969">
        <v>39</v>
      </c>
      <c r="F969" t="s">
        <v>0</v>
      </c>
      <c r="G969" t="s">
        <v>1</v>
      </c>
      <c r="I969" t="s">
        <v>2</v>
      </c>
      <c r="J969">
        <v>36</v>
      </c>
      <c r="K969">
        <v>70</v>
      </c>
      <c r="L969" t="str">
        <f>" 00:00:00.000697"</f>
        <v xml:space="preserve"> 00:00:00.000697</v>
      </c>
      <c r="M969" t="str">
        <f>"03-Oct-17 4:07:52.029025 PM"</f>
        <v>03-Oct-17 4:07:52.029025 PM</v>
      </c>
      <c r="N969" t="s">
        <v>5</v>
      </c>
    </row>
    <row r="970" spans="2:14" x14ac:dyDescent="0.25">
      <c r="B970">
        <v>7423</v>
      </c>
      <c r="C970">
        <v>1</v>
      </c>
      <c r="D970">
        <v>0</v>
      </c>
      <c r="E970">
        <v>37</v>
      </c>
      <c r="F970" t="s">
        <v>0</v>
      </c>
      <c r="G970" t="s">
        <v>1</v>
      </c>
      <c r="I970" t="s">
        <v>2</v>
      </c>
      <c r="J970">
        <v>36</v>
      </c>
      <c r="K970">
        <v>70</v>
      </c>
      <c r="L970" t="str">
        <f>" 00:00:01.265454"</f>
        <v xml:space="preserve"> 00:00:01.265454</v>
      </c>
      <c r="M970" t="str">
        <f>"03-Oct-17 4:07:53.294479 PM"</f>
        <v>03-Oct-17 4:07:53.294479 PM</v>
      </c>
      <c r="N970" t="s">
        <v>26</v>
      </c>
    </row>
    <row r="971" spans="2:14" x14ac:dyDescent="0.25">
      <c r="B971">
        <v>7424</v>
      </c>
      <c r="C971">
        <v>1</v>
      </c>
      <c r="D971">
        <v>12</v>
      </c>
      <c r="E971">
        <v>38</v>
      </c>
      <c r="F971" t="s">
        <v>0</v>
      </c>
      <c r="G971" t="s">
        <v>1</v>
      </c>
      <c r="I971" t="s">
        <v>2</v>
      </c>
      <c r="J971">
        <v>36</v>
      </c>
      <c r="K971">
        <v>70</v>
      </c>
      <c r="L971" t="str">
        <f>" 00:00:00.000697"</f>
        <v xml:space="preserve"> 00:00:00.000697</v>
      </c>
      <c r="M971" t="str">
        <f>"03-Oct-17 4:07:53.295176 PM"</f>
        <v>03-Oct-17 4:07:53.295176 PM</v>
      </c>
      <c r="N971" t="s">
        <v>3</v>
      </c>
    </row>
    <row r="972" spans="2:14" x14ac:dyDescent="0.25">
      <c r="B972">
        <v>7425</v>
      </c>
      <c r="C972">
        <v>1</v>
      </c>
      <c r="D972">
        <v>39</v>
      </c>
      <c r="E972">
        <v>39</v>
      </c>
      <c r="F972" t="s">
        <v>0</v>
      </c>
      <c r="G972" t="s">
        <v>1</v>
      </c>
      <c r="I972" t="s">
        <v>2</v>
      </c>
      <c r="J972">
        <v>36</v>
      </c>
      <c r="K972">
        <v>70</v>
      </c>
      <c r="L972" t="str">
        <f>" 00:00:00.000697"</f>
        <v xml:space="preserve"> 00:00:00.000697</v>
      </c>
      <c r="M972" t="str">
        <f>"03-Oct-17 4:07:53.295873 PM"</f>
        <v>03-Oct-17 4:07:53.295873 PM</v>
      </c>
      <c r="N972" t="s">
        <v>5</v>
      </c>
    </row>
    <row r="973" spans="2:14" x14ac:dyDescent="0.25">
      <c r="B973">
        <v>7426</v>
      </c>
      <c r="C973">
        <v>1</v>
      </c>
      <c r="D973">
        <v>0</v>
      </c>
      <c r="E973">
        <v>37</v>
      </c>
      <c r="F973" t="s">
        <v>0</v>
      </c>
      <c r="G973" t="s">
        <v>1</v>
      </c>
      <c r="I973" t="s">
        <v>2</v>
      </c>
      <c r="J973">
        <v>36</v>
      </c>
      <c r="K973">
        <v>70</v>
      </c>
      <c r="L973" t="str">
        <f>" 00:00:01.228924"</f>
        <v xml:space="preserve"> 00:00:01.228924</v>
      </c>
      <c r="M973" t="str">
        <f>"03-Oct-17 4:07:54.524797 PM"</f>
        <v>03-Oct-17 4:07:54.524797 PM</v>
      </c>
      <c r="N973" t="s">
        <v>26</v>
      </c>
    </row>
    <row r="974" spans="2:14" x14ac:dyDescent="0.25">
      <c r="B974">
        <v>7427</v>
      </c>
      <c r="C974">
        <v>1</v>
      </c>
      <c r="D974">
        <v>12</v>
      </c>
      <c r="E974">
        <v>38</v>
      </c>
      <c r="F974" t="s">
        <v>0</v>
      </c>
      <c r="G974" t="s">
        <v>1</v>
      </c>
      <c r="I974" t="s">
        <v>2</v>
      </c>
      <c r="J974">
        <v>36</v>
      </c>
      <c r="K974">
        <v>70</v>
      </c>
      <c r="L974" t="str">
        <f>" 00:00:00.000697"</f>
        <v xml:space="preserve"> 00:00:00.000697</v>
      </c>
      <c r="M974" t="str">
        <f>"03-Oct-17 4:07:54.525494 PM"</f>
        <v>03-Oct-17 4:07:54.525494 PM</v>
      </c>
      <c r="N974" t="s">
        <v>3</v>
      </c>
    </row>
    <row r="975" spans="2:14" x14ac:dyDescent="0.25">
      <c r="B975">
        <v>7428</v>
      </c>
      <c r="C975">
        <v>1</v>
      </c>
      <c r="D975">
        <v>39</v>
      </c>
      <c r="E975">
        <v>39</v>
      </c>
      <c r="F975" t="s">
        <v>0</v>
      </c>
      <c r="G975" t="s">
        <v>1</v>
      </c>
      <c r="I975" t="s">
        <v>2</v>
      </c>
      <c r="J975">
        <v>36</v>
      </c>
      <c r="K975">
        <v>70</v>
      </c>
      <c r="L975" t="str">
        <f>" 00:00:00.000697"</f>
        <v xml:space="preserve"> 00:00:00.000697</v>
      </c>
      <c r="M975" t="str">
        <f>"03-Oct-17 4:07:54.526191 PM"</f>
        <v>03-Oct-17 4:07:54.526191 PM</v>
      </c>
      <c r="N975" t="s">
        <v>5</v>
      </c>
    </row>
    <row r="976" spans="2:14" x14ac:dyDescent="0.25">
      <c r="B976">
        <v>7429</v>
      </c>
      <c r="C976">
        <v>1</v>
      </c>
      <c r="D976">
        <v>39</v>
      </c>
      <c r="E976">
        <v>39</v>
      </c>
      <c r="F976" t="s">
        <v>0</v>
      </c>
      <c r="G976" t="s">
        <v>1</v>
      </c>
      <c r="I976" t="s">
        <v>2</v>
      </c>
      <c r="J976">
        <v>36</v>
      </c>
      <c r="K976">
        <v>70</v>
      </c>
      <c r="L976" t="str">
        <f>" 00:00:01.244815"</f>
        <v xml:space="preserve"> 00:00:01.244815</v>
      </c>
      <c r="M976" t="str">
        <f>"03-Oct-17 4:07:55.771006 PM"</f>
        <v>03-Oct-17 4:07:55.771006 PM</v>
      </c>
      <c r="N976" t="s">
        <v>5</v>
      </c>
    </row>
    <row r="977" spans="2:14" x14ac:dyDescent="0.25">
      <c r="B977">
        <v>7430</v>
      </c>
      <c r="C977">
        <v>1</v>
      </c>
      <c r="D977">
        <v>0</v>
      </c>
      <c r="E977">
        <v>37</v>
      </c>
      <c r="F977" t="s">
        <v>0</v>
      </c>
      <c r="G977" t="s">
        <v>1</v>
      </c>
      <c r="I977" t="s">
        <v>2</v>
      </c>
      <c r="J977">
        <v>36</v>
      </c>
      <c r="K977">
        <v>70</v>
      </c>
      <c r="L977" t="str">
        <f>" 00:00:01.248866"</f>
        <v xml:space="preserve"> 00:00:01.248866</v>
      </c>
      <c r="M977" t="str">
        <f>"03-Oct-17 4:07:57.019871 PM"</f>
        <v>03-Oct-17 4:07:57.019871 PM</v>
      </c>
      <c r="N977" t="s">
        <v>24</v>
      </c>
    </row>
    <row r="978" spans="2:14" x14ac:dyDescent="0.25">
      <c r="B978">
        <v>7431</v>
      </c>
      <c r="C978">
        <v>1</v>
      </c>
      <c r="D978">
        <v>0</v>
      </c>
      <c r="E978">
        <v>37</v>
      </c>
      <c r="F978" t="s">
        <v>0</v>
      </c>
      <c r="G978" t="s">
        <v>1</v>
      </c>
      <c r="I978" t="s">
        <v>2</v>
      </c>
      <c r="J978">
        <v>14</v>
      </c>
      <c r="K978">
        <v>48</v>
      </c>
      <c r="L978" t="str">
        <f>" 00:00:00.000502"</f>
        <v xml:space="preserve"> 00:00:00.000502</v>
      </c>
      <c r="M978" t="str">
        <f>"03-Oct-17 4:07:57.020373 PM"</f>
        <v>03-Oct-17 4:07:57.020373 PM</v>
      </c>
      <c r="N978" t="s">
        <v>16</v>
      </c>
    </row>
    <row r="979" spans="2:14" x14ac:dyDescent="0.25">
      <c r="B979">
        <v>7432</v>
      </c>
      <c r="C979">
        <v>1</v>
      </c>
      <c r="D979">
        <v>12</v>
      </c>
      <c r="E979">
        <v>38</v>
      </c>
      <c r="F979" t="s">
        <v>0</v>
      </c>
      <c r="G979" t="s">
        <v>1</v>
      </c>
      <c r="I979" t="s">
        <v>2</v>
      </c>
      <c r="J979">
        <v>36</v>
      </c>
      <c r="K979">
        <v>70</v>
      </c>
      <c r="L979" t="str">
        <f>" 00:00:00.000597"</f>
        <v xml:space="preserve"> 00:00:00.000597</v>
      </c>
      <c r="M979" t="str">
        <f>"03-Oct-17 4:07:57.020970 PM"</f>
        <v>03-Oct-17 4:07:57.020970 PM</v>
      </c>
      <c r="N979" t="s">
        <v>3</v>
      </c>
    </row>
    <row r="980" spans="2:14" x14ac:dyDescent="0.25">
      <c r="B980">
        <v>7433</v>
      </c>
      <c r="C980">
        <v>1</v>
      </c>
      <c r="D980">
        <v>39</v>
      </c>
      <c r="E980">
        <v>39</v>
      </c>
      <c r="F980" t="s">
        <v>0</v>
      </c>
      <c r="G980" t="s">
        <v>1</v>
      </c>
      <c r="I980" t="s">
        <v>2</v>
      </c>
      <c r="J980">
        <v>36</v>
      </c>
      <c r="K980">
        <v>70</v>
      </c>
      <c r="L980" t="str">
        <f>" 00:00:00.000697"</f>
        <v xml:space="preserve"> 00:00:00.000697</v>
      </c>
      <c r="M980" t="str">
        <f>"03-Oct-17 4:07:57.021667 PM"</f>
        <v>03-Oct-17 4:07:57.021667 PM</v>
      </c>
      <c r="N980" t="s">
        <v>5</v>
      </c>
    </row>
    <row r="981" spans="2:14" x14ac:dyDescent="0.25">
      <c r="B981">
        <v>7434</v>
      </c>
      <c r="C981">
        <v>1</v>
      </c>
      <c r="D981">
        <v>12</v>
      </c>
      <c r="E981">
        <v>38</v>
      </c>
      <c r="F981" t="s">
        <v>0</v>
      </c>
      <c r="G981" t="s">
        <v>1</v>
      </c>
      <c r="I981" t="s">
        <v>2</v>
      </c>
      <c r="J981">
        <v>36</v>
      </c>
      <c r="K981">
        <v>70</v>
      </c>
      <c r="L981" t="str">
        <f>" 00:00:01.223016"</f>
        <v xml:space="preserve"> 00:00:01.223016</v>
      </c>
      <c r="M981" t="str">
        <f>"03-Oct-17 4:07:58.244684 PM"</f>
        <v>03-Oct-17 4:07:58.244684 PM</v>
      </c>
      <c r="N981" t="s">
        <v>12</v>
      </c>
    </row>
    <row r="982" spans="2:14" x14ac:dyDescent="0.25">
      <c r="B982">
        <v>7435</v>
      </c>
      <c r="C982">
        <v>1</v>
      </c>
      <c r="D982">
        <v>39</v>
      </c>
      <c r="E982">
        <v>39</v>
      </c>
      <c r="F982" t="s">
        <v>0</v>
      </c>
      <c r="G982" t="s">
        <v>1</v>
      </c>
      <c r="I982" t="s">
        <v>2</v>
      </c>
      <c r="J982">
        <v>36</v>
      </c>
      <c r="K982">
        <v>70</v>
      </c>
      <c r="L982" t="str">
        <f>" 00:00:00.000697"</f>
        <v xml:space="preserve"> 00:00:00.000697</v>
      </c>
      <c r="M982" t="str">
        <f>"03-Oct-17 4:07:58.245381 PM"</f>
        <v>03-Oct-17 4:07:58.245381 PM</v>
      </c>
      <c r="N982" t="s">
        <v>12</v>
      </c>
    </row>
    <row r="983" spans="2:14" x14ac:dyDescent="0.25">
      <c r="B983">
        <v>7436</v>
      </c>
      <c r="C983">
        <v>1</v>
      </c>
      <c r="D983">
        <v>0</v>
      </c>
      <c r="E983">
        <v>37</v>
      </c>
      <c r="F983" t="s">
        <v>0</v>
      </c>
      <c r="G983" t="s">
        <v>1</v>
      </c>
      <c r="I983" t="s">
        <v>2</v>
      </c>
      <c r="J983">
        <v>36</v>
      </c>
      <c r="K983">
        <v>70</v>
      </c>
      <c r="L983" t="str">
        <f>" 00:00:01.249562"</f>
        <v xml:space="preserve"> 00:00:01.249562</v>
      </c>
      <c r="M983" t="str">
        <f>"03-Oct-17 4:07:59.494943 PM"</f>
        <v>03-Oct-17 4:07:59.494943 PM</v>
      </c>
      <c r="N983" t="s">
        <v>26</v>
      </c>
    </row>
    <row r="984" spans="2:14" x14ac:dyDescent="0.25">
      <c r="B984">
        <v>7437</v>
      </c>
      <c r="C984">
        <v>1</v>
      </c>
      <c r="D984">
        <v>12</v>
      </c>
      <c r="E984">
        <v>38</v>
      </c>
      <c r="F984" t="s">
        <v>0</v>
      </c>
      <c r="G984" t="s">
        <v>1</v>
      </c>
      <c r="I984" t="s">
        <v>2</v>
      </c>
      <c r="J984">
        <v>36</v>
      </c>
      <c r="K984">
        <v>70</v>
      </c>
      <c r="L984" t="str">
        <f>" 00:00:00.000697"</f>
        <v xml:space="preserve"> 00:00:00.000697</v>
      </c>
      <c r="M984" t="str">
        <f>"03-Oct-17 4:07:59.495640 PM"</f>
        <v>03-Oct-17 4:07:59.495640 PM</v>
      </c>
      <c r="N984" t="s">
        <v>3</v>
      </c>
    </row>
    <row r="985" spans="2:14" x14ac:dyDescent="0.25">
      <c r="B985">
        <v>7438</v>
      </c>
      <c r="C985">
        <v>1</v>
      </c>
      <c r="D985">
        <v>12</v>
      </c>
      <c r="E985">
        <v>38</v>
      </c>
      <c r="F985" t="s">
        <v>0</v>
      </c>
      <c r="G985" t="s">
        <v>1</v>
      </c>
      <c r="I985" t="s">
        <v>2</v>
      </c>
      <c r="J985">
        <v>14</v>
      </c>
      <c r="K985">
        <v>48</v>
      </c>
      <c r="L985" t="str">
        <f>" 00:00:00.000503"</f>
        <v xml:space="preserve"> 00:00:00.000503</v>
      </c>
      <c r="M985" t="str">
        <f>"03-Oct-17 4:07:59.496143 PM"</f>
        <v>03-Oct-17 4:07:59.496143 PM</v>
      </c>
      <c r="N985" t="s">
        <v>20</v>
      </c>
    </row>
    <row r="986" spans="2:14" x14ac:dyDescent="0.25">
      <c r="B986">
        <v>7439</v>
      </c>
      <c r="C986">
        <v>1</v>
      </c>
      <c r="D986">
        <v>12</v>
      </c>
      <c r="E986">
        <v>38</v>
      </c>
      <c r="F986" t="s">
        <v>0</v>
      </c>
      <c r="G986" t="s">
        <v>1</v>
      </c>
      <c r="I986" t="s">
        <v>2</v>
      </c>
      <c r="J986">
        <v>8</v>
      </c>
      <c r="K986">
        <v>42</v>
      </c>
      <c r="L986" t="str">
        <f>" 00:00:00.000326"</f>
        <v xml:space="preserve"> 00:00:00.000326</v>
      </c>
      <c r="M986" t="str">
        <f>"03-Oct-17 4:07:59.496469 PM"</f>
        <v>03-Oct-17 4:07:59.496469 PM</v>
      </c>
      <c r="N986" t="s">
        <v>3</v>
      </c>
    </row>
    <row r="987" spans="2:14" x14ac:dyDescent="0.25">
      <c r="B987">
        <v>7440</v>
      </c>
      <c r="C987">
        <v>1</v>
      </c>
      <c r="D987">
        <v>39</v>
      </c>
      <c r="E987">
        <v>39</v>
      </c>
      <c r="F987" t="s">
        <v>0</v>
      </c>
      <c r="G987" t="s">
        <v>1</v>
      </c>
      <c r="I987" t="s">
        <v>2</v>
      </c>
      <c r="J987">
        <v>36</v>
      </c>
      <c r="K987">
        <v>70</v>
      </c>
      <c r="L987" t="str">
        <f>" 00:00:00.000271"</f>
        <v xml:space="preserve"> 00:00:00.000271</v>
      </c>
      <c r="M987" t="str">
        <f>"03-Oct-17 4:07:59.496740 PM"</f>
        <v>03-Oct-17 4:07:59.496740 PM</v>
      </c>
      <c r="N987" t="s">
        <v>5</v>
      </c>
    </row>
    <row r="988" spans="2:14" x14ac:dyDescent="0.25">
      <c r="B988">
        <v>7441</v>
      </c>
      <c r="C988">
        <v>1</v>
      </c>
      <c r="D988">
        <v>0</v>
      </c>
      <c r="E988">
        <v>37</v>
      </c>
      <c r="F988" t="s">
        <v>0</v>
      </c>
      <c r="G988" t="s">
        <v>1</v>
      </c>
      <c r="I988" t="s">
        <v>2</v>
      </c>
      <c r="J988">
        <v>36</v>
      </c>
      <c r="K988">
        <v>70</v>
      </c>
      <c r="L988" t="str">
        <f>" 00:00:01.277056"</f>
        <v xml:space="preserve"> 00:00:01.277056</v>
      </c>
      <c r="M988" t="str">
        <f>"03-Oct-17 4:08:00.773796 PM"</f>
        <v>03-Oct-17 4:08:00.773796 PM</v>
      </c>
      <c r="N988" t="s">
        <v>26</v>
      </c>
    </row>
    <row r="989" spans="2:14" x14ac:dyDescent="0.25">
      <c r="B989">
        <v>7442</v>
      </c>
      <c r="C989">
        <v>1</v>
      </c>
      <c r="D989">
        <v>12</v>
      </c>
      <c r="E989">
        <v>38</v>
      </c>
      <c r="F989" t="s">
        <v>0</v>
      </c>
      <c r="G989" t="s">
        <v>1</v>
      </c>
      <c r="I989" t="s">
        <v>2</v>
      </c>
      <c r="J989">
        <v>36</v>
      </c>
      <c r="K989">
        <v>70</v>
      </c>
      <c r="L989" t="str">
        <f>" 00:00:00.000697"</f>
        <v xml:space="preserve"> 00:00:00.000697</v>
      </c>
      <c r="M989" t="str">
        <f>"03-Oct-17 4:08:00.774493 PM"</f>
        <v>03-Oct-17 4:08:00.774493 PM</v>
      </c>
      <c r="N989" t="s">
        <v>3</v>
      </c>
    </row>
    <row r="990" spans="2:14" x14ac:dyDescent="0.25">
      <c r="B990">
        <v>7443</v>
      </c>
      <c r="C990">
        <v>1</v>
      </c>
      <c r="D990">
        <v>12</v>
      </c>
      <c r="E990">
        <v>38</v>
      </c>
      <c r="F990" t="s">
        <v>0</v>
      </c>
      <c r="G990" t="s">
        <v>1</v>
      </c>
      <c r="I990" t="s">
        <v>2</v>
      </c>
      <c r="J990">
        <v>14</v>
      </c>
      <c r="K990">
        <v>48</v>
      </c>
      <c r="L990" t="str">
        <f>" 00:00:00.000503"</f>
        <v xml:space="preserve"> 00:00:00.000503</v>
      </c>
      <c r="M990" t="str">
        <f>"03-Oct-17 4:08:00.774996 PM"</f>
        <v>03-Oct-17 4:08:00.774996 PM</v>
      </c>
      <c r="N990" t="s">
        <v>20</v>
      </c>
    </row>
    <row r="991" spans="2:14" x14ac:dyDescent="0.25">
      <c r="B991">
        <v>7444</v>
      </c>
      <c r="C991">
        <v>1</v>
      </c>
      <c r="D991">
        <v>12</v>
      </c>
      <c r="E991">
        <v>38</v>
      </c>
      <c r="F991" t="s">
        <v>0</v>
      </c>
      <c r="G991" t="s">
        <v>1</v>
      </c>
      <c r="I991" t="s">
        <v>2</v>
      </c>
      <c r="J991">
        <v>8</v>
      </c>
      <c r="K991">
        <v>42</v>
      </c>
      <c r="L991" t="str">
        <f>" 00:00:00.000326"</f>
        <v xml:space="preserve"> 00:00:00.000326</v>
      </c>
      <c r="M991" t="str">
        <f>"03-Oct-17 4:08:00.775322 PM"</f>
        <v>03-Oct-17 4:08:00.775322 PM</v>
      </c>
      <c r="N991" t="s">
        <v>3</v>
      </c>
    </row>
    <row r="992" spans="2:14" x14ac:dyDescent="0.25">
      <c r="B992">
        <v>7445</v>
      </c>
      <c r="C992">
        <v>1</v>
      </c>
      <c r="D992">
        <v>39</v>
      </c>
      <c r="E992">
        <v>39</v>
      </c>
      <c r="F992" t="s">
        <v>0</v>
      </c>
      <c r="G992" t="s">
        <v>1</v>
      </c>
      <c r="I992" t="s">
        <v>2</v>
      </c>
      <c r="J992">
        <v>36</v>
      </c>
      <c r="K992">
        <v>70</v>
      </c>
      <c r="L992" t="str">
        <f>" 00:00:00.000271"</f>
        <v xml:space="preserve"> 00:00:00.000271</v>
      </c>
      <c r="M992" t="str">
        <f>"03-Oct-17 4:08:00.775593 PM"</f>
        <v>03-Oct-17 4:08:00.775593 PM</v>
      </c>
      <c r="N992" t="s">
        <v>5</v>
      </c>
    </row>
    <row r="993" spans="2:14" x14ac:dyDescent="0.25">
      <c r="B993">
        <v>7446</v>
      </c>
      <c r="C993">
        <v>1</v>
      </c>
      <c r="D993">
        <v>0</v>
      </c>
      <c r="E993">
        <v>37</v>
      </c>
      <c r="F993" t="s">
        <v>0</v>
      </c>
      <c r="G993" t="s">
        <v>1</v>
      </c>
      <c r="I993" t="s">
        <v>2</v>
      </c>
      <c r="J993">
        <v>36</v>
      </c>
      <c r="K993">
        <v>70</v>
      </c>
      <c r="L993" t="str">
        <f>" 00:00:01.209533"</f>
        <v xml:space="preserve"> 00:00:01.209533</v>
      </c>
      <c r="M993" t="str">
        <f>"03-Oct-17 4:08:01.985126 PM"</f>
        <v>03-Oct-17 4:08:01.985126 PM</v>
      </c>
      <c r="N993" t="s">
        <v>26</v>
      </c>
    </row>
    <row r="994" spans="2:14" x14ac:dyDescent="0.25">
      <c r="B994">
        <v>7447</v>
      </c>
      <c r="C994">
        <v>1</v>
      </c>
      <c r="D994">
        <v>12</v>
      </c>
      <c r="E994">
        <v>38</v>
      </c>
      <c r="F994" t="s">
        <v>0</v>
      </c>
      <c r="G994" t="s">
        <v>1</v>
      </c>
      <c r="I994" t="s">
        <v>2</v>
      </c>
      <c r="J994">
        <v>36</v>
      </c>
      <c r="K994">
        <v>70</v>
      </c>
      <c r="L994" t="str">
        <f>" 00:00:00.000697"</f>
        <v xml:space="preserve"> 00:00:00.000697</v>
      </c>
      <c r="M994" t="str">
        <f>"03-Oct-17 4:08:01.985823 PM"</f>
        <v>03-Oct-17 4:08:01.985823 PM</v>
      </c>
      <c r="N994" t="s">
        <v>3</v>
      </c>
    </row>
    <row r="995" spans="2:14" x14ac:dyDescent="0.25">
      <c r="B995">
        <v>7448</v>
      </c>
      <c r="C995">
        <v>1</v>
      </c>
      <c r="D995">
        <v>12</v>
      </c>
      <c r="E995">
        <v>38</v>
      </c>
      <c r="F995" t="s">
        <v>0</v>
      </c>
      <c r="G995" t="s">
        <v>1</v>
      </c>
      <c r="I995" t="s">
        <v>2</v>
      </c>
      <c r="J995">
        <v>14</v>
      </c>
      <c r="K995">
        <v>48</v>
      </c>
      <c r="L995" t="str">
        <f>" 00:00:00.000503"</f>
        <v xml:space="preserve"> 00:00:00.000503</v>
      </c>
      <c r="M995" t="str">
        <f>"03-Oct-17 4:08:01.986326 PM"</f>
        <v>03-Oct-17 4:08:01.986326 PM</v>
      </c>
      <c r="N995" t="s">
        <v>20</v>
      </c>
    </row>
    <row r="996" spans="2:14" x14ac:dyDescent="0.25">
      <c r="B996">
        <v>7449</v>
      </c>
      <c r="C996">
        <v>1</v>
      </c>
      <c r="D996">
        <v>12</v>
      </c>
      <c r="E996">
        <v>38</v>
      </c>
      <c r="F996" t="s">
        <v>0</v>
      </c>
      <c r="G996" t="s">
        <v>1</v>
      </c>
      <c r="I996" t="s">
        <v>2</v>
      </c>
      <c r="J996">
        <v>8</v>
      </c>
      <c r="K996">
        <v>42</v>
      </c>
      <c r="L996" t="str">
        <f>" 00:00:00.000326"</f>
        <v xml:space="preserve"> 00:00:00.000326</v>
      </c>
      <c r="M996" t="str">
        <f>"03-Oct-17 4:08:01.986651 PM"</f>
        <v>03-Oct-17 4:08:01.986651 PM</v>
      </c>
      <c r="N996" t="s">
        <v>3</v>
      </c>
    </row>
    <row r="997" spans="2:14" x14ac:dyDescent="0.25">
      <c r="B997">
        <v>7450</v>
      </c>
      <c r="C997">
        <v>1</v>
      </c>
      <c r="D997">
        <v>39</v>
      </c>
      <c r="E997">
        <v>39</v>
      </c>
      <c r="F997" t="s">
        <v>0</v>
      </c>
      <c r="G997" t="s">
        <v>1</v>
      </c>
      <c r="I997" t="s">
        <v>2</v>
      </c>
      <c r="J997">
        <v>36</v>
      </c>
      <c r="K997">
        <v>70</v>
      </c>
      <c r="L997" t="str">
        <f>" 00:00:00.000271"</f>
        <v xml:space="preserve"> 00:00:00.000271</v>
      </c>
      <c r="M997" t="str">
        <f>"03-Oct-17 4:08:01.986922 PM"</f>
        <v>03-Oct-17 4:08:01.986922 PM</v>
      </c>
      <c r="N997" t="s">
        <v>5</v>
      </c>
    </row>
    <row r="998" spans="2:14" x14ac:dyDescent="0.25">
      <c r="B998">
        <v>7451</v>
      </c>
      <c r="C998">
        <v>1</v>
      </c>
      <c r="D998">
        <v>12</v>
      </c>
      <c r="E998">
        <v>38</v>
      </c>
      <c r="F998" t="s">
        <v>0</v>
      </c>
      <c r="G998" t="s">
        <v>1</v>
      </c>
      <c r="I998" t="s">
        <v>2</v>
      </c>
      <c r="J998">
        <v>36</v>
      </c>
      <c r="K998">
        <v>70</v>
      </c>
      <c r="L998" t="str">
        <f>" 00:00:01.262063"</f>
        <v xml:space="preserve"> 00:00:01.262063</v>
      </c>
      <c r="M998" t="str">
        <f>"03-Oct-17 4:08:03.248986 PM"</f>
        <v>03-Oct-17 4:08:03.248986 PM</v>
      </c>
      <c r="N998" t="s">
        <v>3</v>
      </c>
    </row>
    <row r="999" spans="2:14" x14ac:dyDescent="0.25">
      <c r="B999">
        <v>7452</v>
      </c>
      <c r="C999">
        <v>1</v>
      </c>
      <c r="D999">
        <v>39</v>
      </c>
      <c r="E999">
        <v>39</v>
      </c>
      <c r="F999" t="s">
        <v>0</v>
      </c>
      <c r="G999" t="s">
        <v>1</v>
      </c>
      <c r="I999" t="s">
        <v>2</v>
      </c>
      <c r="J999">
        <v>36</v>
      </c>
      <c r="K999">
        <v>70</v>
      </c>
      <c r="L999" t="str">
        <f>" 00:00:00.000697"</f>
        <v xml:space="preserve"> 00:00:00.000697</v>
      </c>
      <c r="M999" t="str">
        <f>"03-Oct-17 4:08:03.249683 PM"</f>
        <v>03-Oct-17 4:08:03.249683 PM</v>
      </c>
      <c r="N999" t="s">
        <v>12</v>
      </c>
    </row>
    <row r="1000" spans="2:14" x14ac:dyDescent="0.25">
      <c r="B1000">
        <v>7453</v>
      </c>
      <c r="C1000">
        <v>1</v>
      </c>
      <c r="D1000">
        <v>0</v>
      </c>
      <c r="E1000">
        <v>37</v>
      </c>
      <c r="F1000" t="s">
        <v>0</v>
      </c>
      <c r="G1000" t="s">
        <v>1</v>
      </c>
      <c r="I1000" t="s">
        <v>2</v>
      </c>
      <c r="J1000">
        <v>36</v>
      </c>
      <c r="K1000">
        <v>70</v>
      </c>
      <c r="L1000" t="str">
        <f>" 00:00:01.222296"</f>
        <v xml:space="preserve"> 00:00:01.222296</v>
      </c>
      <c r="M1000" t="str">
        <f>"03-Oct-17 4:08:04.471979 PM"</f>
        <v>03-Oct-17 4:08:04.471979 PM</v>
      </c>
      <c r="N1000" t="s">
        <v>26</v>
      </c>
    </row>
    <row r="1001" spans="2:14" x14ac:dyDescent="0.25">
      <c r="B1001">
        <v>7454</v>
      </c>
      <c r="C1001">
        <v>1</v>
      </c>
      <c r="D1001">
        <v>12</v>
      </c>
      <c r="E1001">
        <v>38</v>
      </c>
      <c r="F1001" t="s">
        <v>0</v>
      </c>
      <c r="G1001" t="s">
        <v>1</v>
      </c>
      <c r="I1001" t="s">
        <v>2</v>
      </c>
      <c r="J1001">
        <v>36</v>
      </c>
      <c r="K1001">
        <v>70</v>
      </c>
      <c r="L1001" t="str">
        <f>" 00:00:00.000697"</f>
        <v xml:space="preserve"> 00:00:00.000697</v>
      </c>
      <c r="M1001" t="str">
        <f>"03-Oct-17 4:08:04.472676 PM"</f>
        <v>03-Oct-17 4:08:04.472676 PM</v>
      </c>
      <c r="N1001" t="s">
        <v>3</v>
      </c>
    </row>
    <row r="1002" spans="2:14" x14ac:dyDescent="0.25">
      <c r="B1002">
        <v>7455</v>
      </c>
      <c r="C1002">
        <v>1</v>
      </c>
      <c r="D1002">
        <v>39</v>
      </c>
      <c r="E1002">
        <v>39</v>
      </c>
      <c r="F1002" t="s">
        <v>0</v>
      </c>
      <c r="G1002" t="s">
        <v>1</v>
      </c>
      <c r="I1002" t="s">
        <v>2</v>
      </c>
      <c r="J1002">
        <v>36</v>
      </c>
      <c r="K1002">
        <v>70</v>
      </c>
      <c r="L1002" t="str">
        <f>" 00:00:00.000697"</f>
        <v xml:space="preserve"> 00:00:00.000697</v>
      </c>
      <c r="M1002" t="str">
        <f>"03-Oct-17 4:08:04.473373 PM"</f>
        <v>03-Oct-17 4:08:04.473373 PM</v>
      </c>
      <c r="N1002" t="s">
        <v>5</v>
      </c>
    </row>
    <row r="1003" spans="2:14" x14ac:dyDescent="0.25">
      <c r="B1003">
        <v>7456</v>
      </c>
      <c r="C1003">
        <v>1</v>
      </c>
      <c r="D1003">
        <v>39</v>
      </c>
      <c r="E1003">
        <v>39</v>
      </c>
      <c r="F1003" t="s">
        <v>0</v>
      </c>
      <c r="G1003" t="s">
        <v>1</v>
      </c>
      <c r="I1003" t="s">
        <v>2</v>
      </c>
      <c r="J1003">
        <v>14</v>
      </c>
      <c r="K1003">
        <v>48</v>
      </c>
      <c r="L1003" t="str">
        <f>" 00:00:00.000503"</f>
        <v xml:space="preserve"> 00:00:00.000503</v>
      </c>
      <c r="M1003" t="str">
        <f>"03-Oct-17 4:08:04.473875 PM"</f>
        <v>03-Oct-17 4:08:04.473875 PM</v>
      </c>
      <c r="N1003" t="s">
        <v>11</v>
      </c>
    </row>
    <row r="1004" spans="2:14" x14ac:dyDescent="0.25">
      <c r="B1004">
        <v>7457</v>
      </c>
      <c r="C1004">
        <v>1</v>
      </c>
      <c r="D1004">
        <v>39</v>
      </c>
      <c r="E1004">
        <v>39</v>
      </c>
      <c r="F1004" t="s">
        <v>0</v>
      </c>
      <c r="G1004" t="s">
        <v>1</v>
      </c>
      <c r="I1004" t="s">
        <v>2</v>
      </c>
      <c r="J1004">
        <v>8</v>
      </c>
      <c r="K1004">
        <v>42</v>
      </c>
      <c r="L1004" t="str">
        <f>" 00:00:00.000326"</f>
        <v xml:space="preserve"> 00:00:00.000326</v>
      </c>
      <c r="M1004" t="str">
        <f>"03-Oct-17 4:08:04.474201 PM"</f>
        <v>03-Oct-17 4:08:04.474201 PM</v>
      </c>
      <c r="N1004" t="s">
        <v>12</v>
      </c>
    </row>
    <row r="1005" spans="2:14" x14ac:dyDescent="0.25">
      <c r="B1005">
        <v>7458</v>
      </c>
      <c r="C1005">
        <v>1</v>
      </c>
      <c r="D1005">
        <v>0</v>
      </c>
      <c r="E1005">
        <v>37</v>
      </c>
      <c r="F1005" t="s">
        <v>0</v>
      </c>
      <c r="G1005" t="s">
        <v>1</v>
      </c>
      <c r="I1005" t="s">
        <v>2</v>
      </c>
      <c r="J1005">
        <v>36</v>
      </c>
      <c r="K1005">
        <v>70</v>
      </c>
      <c r="L1005" t="str">
        <f>" 00:00:01.241918"</f>
        <v xml:space="preserve"> 00:00:01.241918</v>
      </c>
      <c r="M1005" t="str">
        <f>"03-Oct-17 4:08:05.716119 PM"</f>
        <v>03-Oct-17 4:08:05.716119 PM</v>
      </c>
      <c r="N1005" t="s">
        <v>26</v>
      </c>
    </row>
    <row r="1006" spans="2:14" x14ac:dyDescent="0.25">
      <c r="B1006">
        <v>7459</v>
      </c>
      <c r="C1006">
        <v>1</v>
      </c>
      <c r="D1006">
        <v>12</v>
      </c>
      <c r="E1006">
        <v>38</v>
      </c>
      <c r="F1006" t="s">
        <v>0</v>
      </c>
      <c r="G1006" t="s">
        <v>1</v>
      </c>
      <c r="I1006" t="s">
        <v>2</v>
      </c>
      <c r="J1006">
        <v>36</v>
      </c>
      <c r="K1006">
        <v>70</v>
      </c>
      <c r="L1006" t="str">
        <f>" 00:00:00.000697"</f>
        <v xml:space="preserve"> 00:00:00.000697</v>
      </c>
      <c r="M1006" t="str">
        <f>"03-Oct-17 4:08:05.716816 PM"</f>
        <v>03-Oct-17 4:08:05.716816 PM</v>
      </c>
      <c r="N1006" t="s">
        <v>3</v>
      </c>
    </row>
    <row r="1007" spans="2:14" x14ac:dyDescent="0.25">
      <c r="B1007">
        <v>7460</v>
      </c>
      <c r="C1007">
        <v>1</v>
      </c>
      <c r="D1007">
        <v>39</v>
      </c>
      <c r="E1007">
        <v>39</v>
      </c>
      <c r="F1007" t="s">
        <v>0</v>
      </c>
      <c r="G1007" t="s">
        <v>1</v>
      </c>
      <c r="I1007" t="s">
        <v>2</v>
      </c>
      <c r="J1007">
        <v>36</v>
      </c>
      <c r="K1007">
        <v>70</v>
      </c>
      <c r="L1007" t="str">
        <f>" 00:00:00.000697"</f>
        <v xml:space="preserve"> 00:00:00.000697</v>
      </c>
      <c r="M1007" t="str">
        <f>"03-Oct-17 4:08:05.717513 PM"</f>
        <v>03-Oct-17 4:08:05.717513 PM</v>
      </c>
      <c r="N1007" t="s">
        <v>5</v>
      </c>
    </row>
    <row r="1008" spans="2:14" x14ac:dyDescent="0.25">
      <c r="B1008">
        <v>7461</v>
      </c>
      <c r="C1008">
        <v>1</v>
      </c>
      <c r="D1008">
        <v>0</v>
      </c>
      <c r="E1008">
        <v>37</v>
      </c>
      <c r="F1008" t="s">
        <v>0</v>
      </c>
      <c r="G1008" t="s">
        <v>1</v>
      </c>
      <c r="I1008" t="s">
        <v>2</v>
      </c>
      <c r="J1008">
        <v>36</v>
      </c>
      <c r="K1008">
        <v>70</v>
      </c>
      <c r="L1008" t="str">
        <f>" 00:00:01.252548"</f>
        <v xml:space="preserve"> 00:00:01.252548</v>
      </c>
      <c r="M1008" t="str">
        <f>"03-Oct-17 4:08:06.970061 PM"</f>
        <v>03-Oct-17 4:08:06.970061 PM</v>
      </c>
      <c r="N1008" t="s">
        <v>24</v>
      </c>
    </row>
    <row r="1009" spans="2:14" x14ac:dyDescent="0.25">
      <c r="B1009">
        <v>7462</v>
      </c>
      <c r="C1009">
        <v>1</v>
      </c>
      <c r="D1009">
        <v>12</v>
      </c>
      <c r="E1009">
        <v>38</v>
      </c>
      <c r="F1009" t="s">
        <v>0</v>
      </c>
      <c r="G1009" t="s">
        <v>1</v>
      </c>
      <c r="I1009" t="s">
        <v>2</v>
      </c>
      <c r="J1009">
        <v>36</v>
      </c>
      <c r="K1009">
        <v>70</v>
      </c>
      <c r="L1009" t="str">
        <f>" 00:00:00.000697"</f>
        <v xml:space="preserve"> 00:00:00.000697</v>
      </c>
      <c r="M1009" t="str">
        <f>"03-Oct-17 4:08:06.970758 PM"</f>
        <v>03-Oct-17 4:08:06.970758 PM</v>
      </c>
      <c r="N1009" t="s">
        <v>3</v>
      </c>
    </row>
    <row r="1010" spans="2:14" x14ac:dyDescent="0.25">
      <c r="B1010">
        <v>7463</v>
      </c>
      <c r="C1010">
        <v>1</v>
      </c>
      <c r="D1010">
        <v>39</v>
      </c>
      <c r="E1010">
        <v>39</v>
      </c>
      <c r="F1010" t="s">
        <v>0</v>
      </c>
      <c r="G1010" t="s">
        <v>1</v>
      </c>
      <c r="I1010" t="s">
        <v>2</v>
      </c>
      <c r="J1010">
        <v>36</v>
      </c>
      <c r="K1010">
        <v>70</v>
      </c>
      <c r="L1010" t="str">
        <f>" 00:00:00.000697"</f>
        <v xml:space="preserve"> 00:00:00.000697</v>
      </c>
      <c r="M1010" t="str">
        <f>"03-Oct-17 4:08:06.971455 PM"</f>
        <v>03-Oct-17 4:08:06.971455 PM</v>
      </c>
      <c r="N1010" t="s">
        <v>5</v>
      </c>
    </row>
    <row r="1011" spans="2:14" x14ac:dyDescent="0.25">
      <c r="B1011">
        <v>7464</v>
      </c>
      <c r="C1011">
        <v>1</v>
      </c>
      <c r="D1011">
        <v>0</v>
      </c>
      <c r="E1011">
        <v>37</v>
      </c>
      <c r="F1011" t="s">
        <v>0</v>
      </c>
      <c r="G1011" t="s">
        <v>1</v>
      </c>
      <c r="I1011" t="s">
        <v>2</v>
      </c>
      <c r="J1011">
        <v>36</v>
      </c>
      <c r="K1011">
        <v>70</v>
      </c>
      <c r="L1011" t="str">
        <f>" 00:00:01.275539"</f>
        <v xml:space="preserve"> 00:00:01.275539</v>
      </c>
      <c r="M1011" t="str">
        <f>"03-Oct-17 4:08:08.246994 PM"</f>
        <v>03-Oct-17 4:08:08.246994 PM</v>
      </c>
      <c r="N1011" t="s">
        <v>22</v>
      </c>
    </row>
    <row r="1012" spans="2:14" x14ac:dyDescent="0.25">
      <c r="B1012">
        <v>7465</v>
      </c>
      <c r="C1012">
        <v>1</v>
      </c>
      <c r="D1012">
        <v>12</v>
      </c>
      <c r="E1012">
        <v>38</v>
      </c>
      <c r="F1012" t="s">
        <v>0</v>
      </c>
      <c r="G1012" t="s">
        <v>1</v>
      </c>
      <c r="I1012" t="s">
        <v>2</v>
      </c>
      <c r="J1012">
        <v>36</v>
      </c>
      <c r="K1012">
        <v>70</v>
      </c>
      <c r="L1012" t="str">
        <f>" 00:00:00.000697"</f>
        <v xml:space="preserve"> 00:00:00.000697</v>
      </c>
      <c r="M1012" t="str">
        <f>"03-Oct-17 4:08:08.247691 PM"</f>
        <v>03-Oct-17 4:08:08.247691 PM</v>
      </c>
      <c r="N1012" t="s">
        <v>3</v>
      </c>
    </row>
    <row r="1013" spans="2:14" x14ac:dyDescent="0.25">
      <c r="B1013">
        <v>7466</v>
      </c>
      <c r="C1013">
        <v>1</v>
      </c>
      <c r="D1013">
        <v>39</v>
      </c>
      <c r="E1013">
        <v>39</v>
      </c>
      <c r="F1013" t="s">
        <v>0</v>
      </c>
      <c r="G1013" t="s">
        <v>1</v>
      </c>
      <c r="I1013" t="s">
        <v>2</v>
      </c>
      <c r="J1013">
        <v>36</v>
      </c>
      <c r="K1013">
        <v>70</v>
      </c>
      <c r="L1013" t="str">
        <f>" 00:00:00.000697"</f>
        <v xml:space="preserve"> 00:00:00.000697</v>
      </c>
      <c r="M1013" t="str">
        <f>"03-Oct-17 4:08:08.248388 PM"</f>
        <v>03-Oct-17 4:08:08.248388 PM</v>
      </c>
      <c r="N1013" t="s">
        <v>5</v>
      </c>
    </row>
    <row r="1014" spans="2:14" x14ac:dyDescent="0.25">
      <c r="B1014">
        <v>7467</v>
      </c>
      <c r="C1014">
        <v>1</v>
      </c>
      <c r="D1014">
        <v>0</v>
      </c>
      <c r="E1014">
        <v>37</v>
      </c>
      <c r="F1014" t="s">
        <v>0</v>
      </c>
      <c r="G1014" t="s">
        <v>1</v>
      </c>
      <c r="I1014" t="s">
        <v>2</v>
      </c>
      <c r="J1014">
        <v>36</v>
      </c>
      <c r="K1014">
        <v>70</v>
      </c>
      <c r="L1014" t="str">
        <f>" 00:00:01.210562"</f>
        <v xml:space="preserve"> 00:00:01.210562</v>
      </c>
      <c r="M1014" t="str">
        <f>"03-Oct-17 4:08:09.458950 PM"</f>
        <v>03-Oct-17 4:08:09.458950 PM</v>
      </c>
      <c r="N1014" t="s">
        <v>24</v>
      </c>
    </row>
    <row r="1015" spans="2:14" x14ac:dyDescent="0.25">
      <c r="B1015">
        <v>7468</v>
      </c>
      <c r="C1015">
        <v>1</v>
      </c>
      <c r="D1015">
        <v>12</v>
      </c>
      <c r="E1015">
        <v>38</v>
      </c>
      <c r="F1015" t="s">
        <v>0</v>
      </c>
      <c r="G1015" t="s">
        <v>1</v>
      </c>
      <c r="I1015" t="s">
        <v>2</v>
      </c>
      <c r="J1015">
        <v>36</v>
      </c>
      <c r="K1015">
        <v>70</v>
      </c>
      <c r="L1015" t="str">
        <f>" 00:00:00.000697"</f>
        <v xml:space="preserve"> 00:00:00.000697</v>
      </c>
      <c r="M1015" t="str">
        <f>"03-Oct-17 4:08:09.459647 PM"</f>
        <v>03-Oct-17 4:08:09.459647 PM</v>
      </c>
      <c r="N1015" t="s">
        <v>5</v>
      </c>
    </row>
    <row r="1016" spans="2:14" x14ac:dyDescent="0.25">
      <c r="B1016">
        <v>7469</v>
      </c>
      <c r="C1016">
        <v>1</v>
      </c>
      <c r="D1016">
        <v>39</v>
      </c>
      <c r="E1016">
        <v>39</v>
      </c>
      <c r="F1016" t="s">
        <v>0</v>
      </c>
      <c r="G1016" t="s">
        <v>1</v>
      </c>
      <c r="I1016" t="s">
        <v>2</v>
      </c>
      <c r="J1016">
        <v>36</v>
      </c>
      <c r="K1016">
        <v>70</v>
      </c>
      <c r="L1016" t="str">
        <f>" 00:00:00.000697"</f>
        <v xml:space="preserve"> 00:00:00.000697</v>
      </c>
      <c r="M1016" t="str">
        <f>"03-Oct-17 4:08:09.460344 PM"</f>
        <v>03-Oct-17 4:08:09.460344 PM</v>
      </c>
      <c r="N1016" t="s">
        <v>5</v>
      </c>
    </row>
    <row r="1017" spans="2:14" x14ac:dyDescent="0.25">
      <c r="B1017">
        <v>7470</v>
      </c>
      <c r="C1017">
        <v>1</v>
      </c>
      <c r="D1017">
        <v>0</v>
      </c>
      <c r="E1017">
        <v>37</v>
      </c>
      <c r="F1017" t="s">
        <v>0</v>
      </c>
      <c r="G1017" t="s">
        <v>1</v>
      </c>
      <c r="I1017" t="s">
        <v>2</v>
      </c>
      <c r="J1017">
        <v>36</v>
      </c>
      <c r="K1017">
        <v>70</v>
      </c>
      <c r="L1017" t="str">
        <f>" 00:00:01.239284"</f>
        <v xml:space="preserve"> 00:00:01.239284</v>
      </c>
      <c r="M1017" t="str">
        <f>"03-Oct-17 4:08:10.699628 PM"</f>
        <v>03-Oct-17 4:08:10.699628 PM</v>
      </c>
      <c r="N1017" t="s">
        <v>24</v>
      </c>
    </row>
    <row r="1018" spans="2:14" x14ac:dyDescent="0.25">
      <c r="B1018">
        <v>7471</v>
      </c>
      <c r="C1018">
        <v>1</v>
      </c>
      <c r="D1018">
        <v>12</v>
      </c>
      <c r="E1018">
        <v>38</v>
      </c>
      <c r="F1018" t="s">
        <v>0</v>
      </c>
      <c r="G1018" t="s">
        <v>1</v>
      </c>
      <c r="I1018" t="s">
        <v>2</v>
      </c>
      <c r="J1018">
        <v>36</v>
      </c>
      <c r="K1018">
        <v>70</v>
      </c>
      <c r="L1018" t="str">
        <f>" 00:00:00.000697"</f>
        <v xml:space="preserve"> 00:00:00.000697</v>
      </c>
      <c r="M1018" t="str">
        <f>"03-Oct-17 4:08:10.700325 PM"</f>
        <v>03-Oct-17 4:08:10.700325 PM</v>
      </c>
      <c r="N1018" t="s">
        <v>3</v>
      </c>
    </row>
    <row r="1019" spans="2:14" x14ac:dyDescent="0.25">
      <c r="B1019">
        <v>7472</v>
      </c>
      <c r="C1019">
        <v>1</v>
      </c>
      <c r="D1019">
        <v>39</v>
      </c>
      <c r="E1019">
        <v>39</v>
      </c>
      <c r="F1019" t="s">
        <v>0</v>
      </c>
      <c r="G1019" t="s">
        <v>1</v>
      </c>
      <c r="I1019" t="s">
        <v>2</v>
      </c>
      <c r="J1019">
        <v>36</v>
      </c>
      <c r="K1019">
        <v>70</v>
      </c>
      <c r="L1019" t="str">
        <f>" 00:00:00.000697"</f>
        <v xml:space="preserve"> 00:00:00.000697</v>
      </c>
      <c r="M1019" t="str">
        <f>"03-Oct-17 4:08:10.701022 PM"</f>
        <v>03-Oct-17 4:08:10.701022 PM</v>
      </c>
      <c r="N1019" t="s">
        <v>5</v>
      </c>
    </row>
    <row r="1020" spans="2:14" x14ac:dyDescent="0.25">
      <c r="B1020">
        <v>7473</v>
      </c>
      <c r="C1020">
        <v>1</v>
      </c>
      <c r="D1020">
        <v>0</v>
      </c>
      <c r="E1020">
        <v>37</v>
      </c>
      <c r="F1020" t="s">
        <v>0</v>
      </c>
      <c r="G1020" t="s">
        <v>1</v>
      </c>
      <c r="I1020" t="s">
        <v>2</v>
      </c>
      <c r="J1020">
        <v>36</v>
      </c>
      <c r="K1020">
        <v>70</v>
      </c>
      <c r="L1020" t="str">
        <f>" 00:00:01.244535"</f>
        <v xml:space="preserve"> 00:00:01.244535</v>
      </c>
      <c r="M1020" t="str">
        <f>"03-Oct-17 4:08:11.945557 PM"</f>
        <v>03-Oct-17 4:08:11.945557 PM</v>
      </c>
      <c r="N1020" t="s">
        <v>26</v>
      </c>
    </row>
    <row r="1021" spans="2:14" x14ac:dyDescent="0.25">
      <c r="B1021">
        <v>7474</v>
      </c>
      <c r="C1021">
        <v>1</v>
      </c>
      <c r="D1021">
        <v>12</v>
      </c>
      <c r="E1021">
        <v>38</v>
      </c>
      <c r="F1021" t="s">
        <v>0</v>
      </c>
      <c r="G1021" t="s">
        <v>1</v>
      </c>
      <c r="I1021" t="s">
        <v>2</v>
      </c>
      <c r="J1021">
        <v>36</v>
      </c>
      <c r="K1021">
        <v>70</v>
      </c>
      <c r="L1021" t="str">
        <f>" 00:00:00.000697"</f>
        <v xml:space="preserve"> 00:00:00.000697</v>
      </c>
      <c r="M1021" t="str">
        <f>"03-Oct-17 4:08:11.946254 PM"</f>
        <v>03-Oct-17 4:08:11.946254 PM</v>
      </c>
      <c r="N1021" t="s">
        <v>3</v>
      </c>
    </row>
    <row r="1022" spans="2:14" x14ac:dyDescent="0.25">
      <c r="B1022">
        <v>7475</v>
      </c>
      <c r="C1022">
        <v>1</v>
      </c>
      <c r="D1022">
        <v>39</v>
      </c>
      <c r="E1022">
        <v>39</v>
      </c>
      <c r="F1022" t="s">
        <v>0</v>
      </c>
      <c r="G1022" t="s">
        <v>1</v>
      </c>
      <c r="I1022" t="s">
        <v>2</v>
      </c>
      <c r="J1022">
        <v>36</v>
      </c>
      <c r="K1022">
        <v>70</v>
      </c>
      <c r="L1022" t="str">
        <f>" 00:00:00.000697"</f>
        <v xml:space="preserve"> 00:00:00.000697</v>
      </c>
      <c r="M1022" t="str">
        <f>"03-Oct-17 4:08:11.946951 PM"</f>
        <v>03-Oct-17 4:08:11.946951 PM</v>
      </c>
      <c r="N1022" t="s">
        <v>5</v>
      </c>
    </row>
    <row r="1023" spans="2:14" x14ac:dyDescent="0.25">
      <c r="B1023">
        <v>7476</v>
      </c>
      <c r="C1023">
        <v>1</v>
      </c>
      <c r="D1023">
        <v>0</v>
      </c>
      <c r="E1023">
        <v>37</v>
      </c>
      <c r="F1023" t="s">
        <v>0</v>
      </c>
      <c r="G1023" t="s">
        <v>1</v>
      </c>
      <c r="I1023" t="s">
        <v>2</v>
      </c>
      <c r="J1023">
        <v>36</v>
      </c>
      <c r="K1023">
        <v>70</v>
      </c>
      <c r="L1023" t="str">
        <f>" 00:00:01.252810"</f>
        <v xml:space="preserve"> 00:00:01.252810</v>
      </c>
      <c r="M1023" t="str">
        <f>"03-Oct-17 4:08:13.199760 PM"</f>
        <v>03-Oct-17 4:08:13.199760 PM</v>
      </c>
      <c r="N1023" t="s">
        <v>24</v>
      </c>
    </row>
    <row r="1024" spans="2:14" x14ac:dyDescent="0.25">
      <c r="B1024">
        <v>7477</v>
      </c>
      <c r="C1024">
        <v>1</v>
      </c>
      <c r="D1024">
        <v>12</v>
      </c>
      <c r="E1024">
        <v>38</v>
      </c>
      <c r="F1024" t="s">
        <v>0</v>
      </c>
      <c r="G1024" t="s">
        <v>1</v>
      </c>
      <c r="I1024" t="s">
        <v>2</v>
      </c>
      <c r="J1024">
        <v>36</v>
      </c>
      <c r="K1024">
        <v>70</v>
      </c>
      <c r="L1024" t="str">
        <f>" 00:00:00.000697"</f>
        <v xml:space="preserve"> 00:00:00.000697</v>
      </c>
      <c r="M1024" t="str">
        <f>"03-Oct-17 4:08:13.200457 PM"</f>
        <v>03-Oct-17 4:08:13.200457 PM</v>
      </c>
      <c r="N1024" t="s">
        <v>3</v>
      </c>
    </row>
    <row r="1025" spans="2:14" x14ac:dyDescent="0.25">
      <c r="B1025">
        <v>7478</v>
      </c>
      <c r="C1025">
        <v>1</v>
      </c>
      <c r="D1025">
        <v>39</v>
      </c>
      <c r="E1025">
        <v>39</v>
      </c>
      <c r="F1025" t="s">
        <v>0</v>
      </c>
      <c r="G1025" t="s">
        <v>1</v>
      </c>
      <c r="I1025" t="s">
        <v>2</v>
      </c>
      <c r="J1025">
        <v>36</v>
      </c>
      <c r="K1025">
        <v>70</v>
      </c>
      <c r="L1025" t="str">
        <f>" 00:00:00.000697"</f>
        <v xml:space="preserve"> 00:00:00.000697</v>
      </c>
      <c r="M1025" t="str">
        <f>"03-Oct-17 4:08:13.201154 PM"</f>
        <v>03-Oct-17 4:08:13.201154 PM</v>
      </c>
      <c r="N1025" t="s">
        <v>5</v>
      </c>
    </row>
    <row r="1026" spans="2:14" x14ac:dyDescent="0.25">
      <c r="B1026">
        <v>7479</v>
      </c>
      <c r="C1026">
        <v>1</v>
      </c>
      <c r="D1026">
        <v>0</v>
      </c>
      <c r="E1026">
        <v>37</v>
      </c>
      <c r="F1026" t="s">
        <v>0</v>
      </c>
      <c r="G1026" t="s">
        <v>1</v>
      </c>
      <c r="I1026" t="s">
        <v>2</v>
      </c>
      <c r="J1026">
        <v>36</v>
      </c>
      <c r="K1026">
        <v>70</v>
      </c>
      <c r="L1026" t="str">
        <f>" 00:00:01.284201"</f>
        <v xml:space="preserve"> 00:00:01.284201</v>
      </c>
      <c r="M1026" t="str">
        <f>"03-Oct-17 4:08:14.485355 PM"</f>
        <v>03-Oct-17 4:08:14.485355 PM</v>
      </c>
      <c r="N1026" t="s">
        <v>24</v>
      </c>
    </row>
    <row r="1027" spans="2:14" x14ac:dyDescent="0.25">
      <c r="B1027">
        <v>7480</v>
      </c>
      <c r="C1027">
        <v>1</v>
      </c>
      <c r="D1027">
        <v>12</v>
      </c>
      <c r="E1027">
        <v>38</v>
      </c>
      <c r="F1027" t="s">
        <v>0</v>
      </c>
      <c r="G1027" t="s">
        <v>1</v>
      </c>
      <c r="I1027" t="s">
        <v>2</v>
      </c>
      <c r="J1027">
        <v>36</v>
      </c>
      <c r="K1027">
        <v>70</v>
      </c>
      <c r="L1027" t="str">
        <f>" 00:00:00.000697"</f>
        <v xml:space="preserve"> 00:00:00.000697</v>
      </c>
      <c r="M1027" t="str">
        <f>"03-Oct-17 4:08:14.486052 PM"</f>
        <v>03-Oct-17 4:08:14.486052 PM</v>
      </c>
      <c r="N1027" t="s">
        <v>3</v>
      </c>
    </row>
    <row r="1028" spans="2:14" x14ac:dyDescent="0.25">
      <c r="B1028">
        <v>7481</v>
      </c>
      <c r="C1028">
        <v>1</v>
      </c>
      <c r="D1028">
        <v>39</v>
      </c>
      <c r="E1028">
        <v>39</v>
      </c>
      <c r="F1028" t="s">
        <v>0</v>
      </c>
      <c r="G1028" t="s">
        <v>1</v>
      </c>
      <c r="I1028" t="s">
        <v>2</v>
      </c>
      <c r="J1028">
        <v>36</v>
      </c>
      <c r="K1028">
        <v>70</v>
      </c>
      <c r="L1028" t="str">
        <f>" 00:00:00.000697"</f>
        <v xml:space="preserve"> 00:00:00.000697</v>
      </c>
      <c r="M1028" t="str">
        <f>"03-Oct-17 4:08:14.486749 PM"</f>
        <v>03-Oct-17 4:08:14.486749 PM</v>
      </c>
      <c r="N1028" t="s">
        <v>12</v>
      </c>
    </row>
    <row r="1029" spans="2:14" x14ac:dyDescent="0.25">
      <c r="B1029">
        <v>7482</v>
      </c>
      <c r="C1029">
        <v>1</v>
      </c>
      <c r="D1029">
        <v>0</v>
      </c>
      <c r="E1029">
        <v>37</v>
      </c>
      <c r="F1029" t="s">
        <v>0</v>
      </c>
      <c r="G1029" t="s">
        <v>1</v>
      </c>
      <c r="I1029" t="s">
        <v>2</v>
      </c>
      <c r="J1029">
        <v>36</v>
      </c>
      <c r="K1029">
        <v>70</v>
      </c>
      <c r="L1029" t="str">
        <f>" 00:00:02.458439"</f>
        <v xml:space="preserve"> 00:00:02.458439</v>
      </c>
      <c r="M1029" t="str">
        <f>"03-Oct-17 4:08:16.945188 PM"</f>
        <v>03-Oct-17 4:08:16.945188 PM</v>
      </c>
      <c r="N1029" t="s">
        <v>24</v>
      </c>
    </row>
    <row r="1030" spans="2:14" x14ac:dyDescent="0.25">
      <c r="B1030">
        <v>7483</v>
      </c>
      <c r="C1030">
        <v>1</v>
      </c>
      <c r="D1030">
        <v>12</v>
      </c>
      <c r="E1030">
        <v>38</v>
      </c>
      <c r="F1030" t="s">
        <v>0</v>
      </c>
      <c r="G1030" t="s">
        <v>1</v>
      </c>
      <c r="I1030" t="s">
        <v>2</v>
      </c>
      <c r="J1030">
        <v>36</v>
      </c>
      <c r="K1030">
        <v>70</v>
      </c>
      <c r="L1030" t="str">
        <f>" 00:00:00.000697"</f>
        <v xml:space="preserve"> 00:00:00.000697</v>
      </c>
      <c r="M1030" t="str">
        <f>"03-Oct-17 4:08:16.945885 PM"</f>
        <v>03-Oct-17 4:08:16.945885 PM</v>
      </c>
      <c r="N1030" t="s">
        <v>3</v>
      </c>
    </row>
    <row r="1031" spans="2:14" x14ac:dyDescent="0.25">
      <c r="B1031">
        <v>7484</v>
      </c>
      <c r="C1031">
        <v>1</v>
      </c>
      <c r="D1031">
        <v>39</v>
      </c>
      <c r="E1031">
        <v>39</v>
      </c>
      <c r="F1031" t="s">
        <v>0</v>
      </c>
      <c r="G1031" t="s">
        <v>1</v>
      </c>
      <c r="I1031" t="s">
        <v>2</v>
      </c>
      <c r="J1031">
        <v>36</v>
      </c>
      <c r="K1031">
        <v>70</v>
      </c>
      <c r="L1031" t="str">
        <f>" 00:00:00.000697"</f>
        <v xml:space="preserve"> 00:00:00.000697</v>
      </c>
      <c r="M1031" t="str">
        <f>"03-Oct-17 4:08:16.946582 PM"</f>
        <v>03-Oct-17 4:08:16.946582 PM</v>
      </c>
      <c r="N1031" t="s">
        <v>5</v>
      </c>
    </row>
    <row r="1032" spans="2:14" x14ac:dyDescent="0.25">
      <c r="B1032">
        <v>7485</v>
      </c>
      <c r="C1032">
        <v>1</v>
      </c>
      <c r="D1032">
        <v>0</v>
      </c>
      <c r="E1032">
        <v>37</v>
      </c>
      <c r="F1032" t="s">
        <v>0</v>
      </c>
      <c r="G1032" t="s">
        <v>1</v>
      </c>
      <c r="I1032" t="s">
        <v>2</v>
      </c>
      <c r="J1032">
        <v>36</v>
      </c>
      <c r="K1032">
        <v>70</v>
      </c>
      <c r="L1032" t="str">
        <f>" 00:00:01.228464"</f>
        <v xml:space="preserve"> 00:00:01.228464</v>
      </c>
      <c r="M1032" t="str">
        <f>"03-Oct-17 4:08:18.175045 PM"</f>
        <v>03-Oct-17 4:08:18.175045 PM</v>
      </c>
      <c r="N1032" t="s">
        <v>24</v>
      </c>
    </row>
    <row r="1033" spans="2:14" x14ac:dyDescent="0.25">
      <c r="B1033">
        <v>7486</v>
      </c>
      <c r="C1033">
        <v>1</v>
      </c>
      <c r="D1033">
        <v>0</v>
      </c>
      <c r="E1033">
        <v>37</v>
      </c>
      <c r="F1033" t="s">
        <v>0</v>
      </c>
      <c r="G1033" t="s">
        <v>1</v>
      </c>
      <c r="I1033" t="s">
        <v>2</v>
      </c>
      <c r="J1033">
        <v>14</v>
      </c>
      <c r="K1033">
        <v>48</v>
      </c>
      <c r="L1033" t="str">
        <f>" 00:00:00.000503"</f>
        <v xml:space="preserve"> 00:00:00.000503</v>
      </c>
      <c r="M1033" t="str">
        <f>"03-Oct-17 4:08:18.175548 PM"</f>
        <v>03-Oct-17 4:08:18.175548 PM</v>
      </c>
      <c r="N1033" t="s">
        <v>16</v>
      </c>
    </row>
    <row r="1034" spans="2:14" x14ac:dyDescent="0.25">
      <c r="B1034">
        <v>7487</v>
      </c>
      <c r="C1034">
        <v>1</v>
      </c>
      <c r="D1034">
        <v>0</v>
      </c>
      <c r="E1034">
        <v>37</v>
      </c>
      <c r="F1034" t="s">
        <v>0</v>
      </c>
      <c r="G1034" t="s">
        <v>1</v>
      </c>
      <c r="I1034" t="s">
        <v>2</v>
      </c>
      <c r="J1034">
        <v>8</v>
      </c>
      <c r="K1034">
        <v>42</v>
      </c>
      <c r="L1034" t="str">
        <f>" 00:00:00.000326"</f>
        <v xml:space="preserve"> 00:00:00.000326</v>
      </c>
      <c r="M1034" t="str">
        <f>"03-Oct-17 4:08:18.175873 PM"</f>
        <v>03-Oct-17 4:08:18.175873 PM</v>
      </c>
      <c r="N1034" t="s">
        <v>24</v>
      </c>
    </row>
    <row r="1035" spans="2:14" x14ac:dyDescent="0.25">
      <c r="B1035">
        <v>7488</v>
      </c>
      <c r="C1035">
        <v>1</v>
      </c>
      <c r="D1035">
        <v>12</v>
      </c>
      <c r="E1035">
        <v>38</v>
      </c>
      <c r="F1035" t="s">
        <v>0</v>
      </c>
      <c r="G1035" t="s">
        <v>1</v>
      </c>
      <c r="I1035" t="s">
        <v>2</v>
      </c>
      <c r="J1035">
        <v>36</v>
      </c>
      <c r="K1035">
        <v>70</v>
      </c>
      <c r="L1035" t="str">
        <f>" 00:00:00.000271"</f>
        <v xml:space="preserve"> 00:00:00.000271</v>
      </c>
      <c r="M1035" t="str">
        <f>"03-Oct-17 4:08:18.176144 PM"</f>
        <v>03-Oct-17 4:08:18.176144 PM</v>
      </c>
      <c r="N1035" t="s">
        <v>3</v>
      </c>
    </row>
    <row r="1036" spans="2:14" x14ac:dyDescent="0.25">
      <c r="B1036">
        <v>7489</v>
      </c>
      <c r="C1036">
        <v>1</v>
      </c>
      <c r="D1036">
        <v>39</v>
      </c>
      <c r="E1036">
        <v>39</v>
      </c>
      <c r="F1036" t="s">
        <v>0</v>
      </c>
      <c r="G1036" t="s">
        <v>1</v>
      </c>
      <c r="I1036" t="s">
        <v>2</v>
      </c>
      <c r="J1036">
        <v>36</v>
      </c>
      <c r="K1036">
        <v>70</v>
      </c>
      <c r="L1036" t="str">
        <f>" 00:00:00.000697"</f>
        <v xml:space="preserve"> 00:00:00.000697</v>
      </c>
      <c r="M1036" t="str">
        <f>"03-Oct-17 4:08:18.176841 PM"</f>
        <v>03-Oct-17 4:08:18.176841 PM</v>
      </c>
      <c r="N1036" t="s">
        <v>5</v>
      </c>
    </row>
    <row r="1037" spans="2:14" x14ac:dyDescent="0.25">
      <c r="B1037">
        <v>7490</v>
      </c>
      <c r="C1037">
        <v>1</v>
      </c>
      <c r="D1037">
        <v>0</v>
      </c>
      <c r="E1037">
        <v>37</v>
      </c>
      <c r="F1037" t="s">
        <v>0</v>
      </c>
      <c r="G1037" t="s">
        <v>1</v>
      </c>
      <c r="I1037" t="s">
        <v>2</v>
      </c>
      <c r="J1037">
        <v>36</v>
      </c>
      <c r="K1037">
        <v>70</v>
      </c>
      <c r="L1037" t="str">
        <f>" 00:00:01.238132"</f>
        <v xml:space="preserve"> 00:00:01.238132</v>
      </c>
      <c r="M1037" t="str">
        <f>"03-Oct-17 4:08:19.414974 PM"</f>
        <v>03-Oct-17 4:08:19.414974 PM</v>
      </c>
      <c r="N1037" t="s">
        <v>24</v>
      </c>
    </row>
    <row r="1038" spans="2:14" x14ac:dyDescent="0.25">
      <c r="B1038">
        <v>7491</v>
      </c>
      <c r="C1038">
        <v>1</v>
      </c>
      <c r="D1038">
        <v>12</v>
      </c>
      <c r="E1038">
        <v>38</v>
      </c>
      <c r="F1038" t="s">
        <v>0</v>
      </c>
      <c r="G1038" t="s">
        <v>1</v>
      </c>
      <c r="I1038" t="s">
        <v>2</v>
      </c>
      <c r="J1038">
        <v>36</v>
      </c>
      <c r="K1038">
        <v>70</v>
      </c>
      <c r="L1038" t="str">
        <f>" 00:00:00.000697"</f>
        <v xml:space="preserve"> 00:00:00.000697</v>
      </c>
      <c r="M1038" t="str">
        <f>"03-Oct-17 4:08:19.415671 PM"</f>
        <v>03-Oct-17 4:08:19.415671 PM</v>
      </c>
      <c r="N1038" t="s">
        <v>3</v>
      </c>
    </row>
    <row r="1039" spans="2:14" x14ac:dyDescent="0.25">
      <c r="B1039">
        <v>7492</v>
      </c>
      <c r="C1039">
        <v>1</v>
      </c>
      <c r="D1039">
        <v>12</v>
      </c>
      <c r="E1039">
        <v>38</v>
      </c>
      <c r="F1039" t="s">
        <v>0</v>
      </c>
      <c r="G1039" t="s">
        <v>1</v>
      </c>
      <c r="I1039" t="s">
        <v>2</v>
      </c>
      <c r="J1039">
        <v>14</v>
      </c>
      <c r="K1039">
        <v>48</v>
      </c>
      <c r="L1039" t="str">
        <f>" 00:00:00.000503"</f>
        <v xml:space="preserve"> 00:00:00.000503</v>
      </c>
      <c r="M1039" t="str">
        <f>"03-Oct-17 4:08:19.416173 PM"</f>
        <v>03-Oct-17 4:08:19.416173 PM</v>
      </c>
      <c r="N1039" t="s">
        <v>20</v>
      </c>
    </row>
    <row r="1040" spans="2:14" x14ac:dyDescent="0.25">
      <c r="B1040">
        <v>7493</v>
      </c>
      <c r="C1040">
        <v>1</v>
      </c>
      <c r="D1040">
        <v>39</v>
      </c>
      <c r="E1040">
        <v>39</v>
      </c>
      <c r="F1040" t="s">
        <v>0</v>
      </c>
      <c r="G1040" t="s">
        <v>1</v>
      </c>
      <c r="I1040" t="s">
        <v>2</v>
      </c>
      <c r="J1040">
        <v>36</v>
      </c>
      <c r="K1040">
        <v>70</v>
      </c>
      <c r="L1040" t="str">
        <f>" 00:00:00.000597"</f>
        <v xml:space="preserve"> 00:00:00.000597</v>
      </c>
      <c r="M1040" t="str">
        <f>"03-Oct-17 4:08:19.416770 PM"</f>
        <v>03-Oct-17 4:08:19.416770 PM</v>
      </c>
      <c r="N1040" t="s">
        <v>5</v>
      </c>
    </row>
    <row r="1041" spans="2:14" x14ac:dyDescent="0.25">
      <c r="B1041">
        <v>7494</v>
      </c>
      <c r="C1041">
        <v>1</v>
      </c>
      <c r="D1041">
        <v>0</v>
      </c>
      <c r="E1041">
        <v>37</v>
      </c>
      <c r="F1041" t="s">
        <v>0</v>
      </c>
      <c r="G1041" t="s">
        <v>1</v>
      </c>
      <c r="I1041" t="s">
        <v>2</v>
      </c>
      <c r="J1041">
        <v>36</v>
      </c>
      <c r="K1041">
        <v>70</v>
      </c>
      <c r="L1041" t="str">
        <f>" 00:00:01.253384"</f>
        <v xml:space="preserve"> 00:00:01.253384</v>
      </c>
      <c r="M1041" t="str">
        <f>"03-Oct-17 4:08:20.670154 PM"</f>
        <v>03-Oct-17 4:08:20.670154 PM</v>
      </c>
      <c r="N1041" t="s">
        <v>24</v>
      </c>
    </row>
    <row r="1042" spans="2:14" x14ac:dyDescent="0.25">
      <c r="B1042">
        <v>7495</v>
      </c>
      <c r="C1042">
        <v>1</v>
      </c>
      <c r="D1042">
        <v>12</v>
      </c>
      <c r="E1042">
        <v>38</v>
      </c>
      <c r="F1042" t="s">
        <v>0</v>
      </c>
      <c r="G1042" t="s">
        <v>1</v>
      </c>
      <c r="I1042" t="s">
        <v>2</v>
      </c>
      <c r="J1042">
        <v>36</v>
      </c>
      <c r="K1042">
        <v>70</v>
      </c>
      <c r="L1042" t="str">
        <f>" 00:00:00.000697"</f>
        <v xml:space="preserve"> 00:00:00.000697</v>
      </c>
      <c r="M1042" t="str">
        <f>"03-Oct-17 4:08:20.670851 PM"</f>
        <v>03-Oct-17 4:08:20.670851 PM</v>
      </c>
      <c r="N1042" t="s">
        <v>5</v>
      </c>
    </row>
    <row r="1043" spans="2:14" x14ac:dyDescent="0.25">
      <c r="B1043">
        <v>7496</v>
      </c>
      <c r="C1043">
        <v>1</v>
      </c>
      <c r="D1043">
        <v>12</v>
      </c>
      <c r="E1043">
        <v>38</v>
      </c>
      <c r="F1043" t="s">
        <v>0</v>
      </c>
      <c r="G1043" t="s">
        <v>1</v>
      </c>
      <c r="I1043" t="s">
        <v>2</v>
      </c>
      <c r="J1043">
        <v>14</v>
      </c>
      <c r="K1043">
        <v>48</v>
      </c>
      <c r="L1043" t="str">
        <f>" 00:00:00.000503"</f>
        <v xml:space="preserve"> 00:00:00.000503</v>
      </c>
      <c r="M1043" t="str">
        <f>"03-Oct-17 4:08:20.671353 PM"</f>
        <v>03-Oct-17 4:08:20.671353 PM</v>
      </c>
      <c r="N1043" t="s">
        <v>20</v>
      </c>
    </row>
    <row r="1044" spans="2:14" x14ac:dyDescent="0.25">
      <c r="B1044">
        <v>7497</v>
      </c>
      <c r="C1044">
        <v>1</v>
      </c>
      <c r="D1044">
        <v>12</v>
      </c>
      <c r="E1044">
        <v>38</v>
      </c>
      <c r="F1044" t="s">
        <v>0</v>
      </c>
      <c r="G1044" t="s">
        <v>1</v>
      </c>
      <c r="I1044" t="s">
        <v>2</v>
      </c>
      <c r="J1044">
        <v>8</v>
      </c>
      <c r="K1044">
        <v>42</v>
      </c>
      <c r="L1044" t="str">
        <f>" 00:00:00.000326"</f>
        <v xml:space="preserve"> 00:00:00.000326</v>
      </c>
      <c r="M1044" t="str">
        <f>"03-Oct-17 4:08:20.671679 PM"</f>
        <v>03-Oct-17 4:08:20.671679 PM</v>
      </c>
      <c r="N1044" t="s">
        <v>3</v>
      </c>
    </row>
    <row r="1045" spans="2:14" x14ac:dyDescent="0.25">
      <c r="B1045">
        <v>7498</v>
      </c>
      <c r="C1045">
        <v>1</v>
      </c>
      <c r="D1045">
        <v>39</v>
      </c>
      <c r="E1045">
        <v>39</v>
      </c>
      <c r="F1045" t="s">
        <v>0</v>
      </c>
      <c r="G1045" t="s">
        <v>1</v>
      </c>
      <c r="I1045" t="s">
        <v>2</v>
      </c>
      <c r="J1045">
        <v>36</v>
      </c>
      <c r="K1045">
        <v>70</v>
      </c>
      <c r="L1045" t="str">
        <f>" 00:00:00.000271"</f>
        <v xml:space="preserve"> 00:00:00.000271</v>
      </c>
      <c r="M1045" t="str">
        <f>"03-Oct-17 4:08:20.671950 PM"</f>
        <v>03-Oct-17 4:08:20.671950 PM</v>
      </c>
      <c r="N1045" t="s">
        <v>5</v>
      </c>
    </row>
    <row r="1046" spans="2:14" x14ac:dyDescent="0.25">
      <c r="B1046">
        <v>7499</v>
      </c>
      <c r="C1046">
        <v>1</v>
      </c>
      <c r="D1046">
        <v>0</v>
      </c>
      <c r="E1046">
        <v>37</v>
      </c>
      <c r="F1046" t="s">
        <v>0</v>
      </c>
      <c r="G1046" t="s">
        <v>1</v>
      </c>
      <c r="I1046" t="s">
        <v>2</v>
      </c>
      <c r="J1046">
        <v>36</v>
      </c>
      <c r="K1046">
        <v>70</v>
      </c>
      <c r="L1046" t="str">
        <f>" 00:00:01.245234"</f>
        <v xml:space="preserve"> 00:00:01.245234</v>
      </c>
      <c r="M1046" t="str">
        <f>"03-Oct-17 4:08:21.917183 PM"</f>
        <v>03-Oct-17 4:08:21.917183 PM</v>
      </c>
      <c r="N1046" t="s">
        <v>24</v>
      </c>
    </row>
    <row r="1047" spans="2:14" x14ac:dyDescent="0.25">
      <c r="B1047">
        <v>7500</v>
      </c>
      <c r="C1047">
        <v>1</v>
      </c>
      <c r="D1047">
        <v>12</v>
      </c>
      <c r="E1047">
        <v>38</v>
      </c>
      <c r="F1047" t="s">
        <v>0</v>
      </c>
      <c r="G1047" t="s">
        <v>1</v>
      </c>
      <c r="I1047" t="s">
        <v>2</v>
      </c>
      <c r="J1047">
        <v>36</v>
      </c>
      <c r="K1047">
        <v>70</v>
      </c>
      <c r="L1047" t="str">
        <f>" 00:00:00.000697"</f>
        <v xml:space="preserve"> 00:00:00.000697</v>
      </c>
      <c r="M1047" t="str">
        <f>"03-Oct-17 4:08:21.917880 PM"</f>
        <v>03-Oct-17 4:08:21.917880 PM</v>
      </c>
      <c r="N1047" t="s">
        <v>3</v>
      </c>
    </row>
    <row r="1048" spans="2:14" x14ac:dyDescent="0.25">
      <c r="B1048">
        <v>7501</v>
      </c>
      <c r="C1048">
        <v>1</v>
      </c>
      <c r="D1048">
        <v>39</v>
      </c>
      <c r="E1048">
        <v>39</v>
      </c>
      <c r="F1048" t="s">
        <v>0</v>
      </c>
      <c r="G1048" t="s">
        <v>1</v>
      </c>
      <c r="I1048" t="s">
        <v>2</v>
      </c>
      <c r="J1048">
        <v>36</v>
      </c>
      <c r="K1048">
        <v>70</v>
      </c>
      <c r="L1048" t="str">
        <f>" 00:00:00.000697"</f>
        <v xml:space="preserve"> 00:00:00.000697</v>
      </c>
      <c r="M1048" t="str">
        <f>"03-Oct-17 4:08:21.918577 PM"</f>
        <v>03-Oct-17 4:08:21.918577 PM</v>
      </c>
      <c r="N1048" t="s">
        <v>12</v>
      </c>
    </row>
    <row r="1049" spans="2:14" x14ac:dyDescent="0.25">
      <c r="B1049">
        <v>7502</v>
      </c>
      <c r="C1049">
        <v>1</v>
      </c>
      <c r="D1049">
        <v>0</v>
      </c>
      <c r="E1049">
        <v>37</v>
      </c>
      <c r="F1049" t="s">
        <v>0</v>
      </c>
      <c r="G1049" t="s">
        <v>1</v>
      </c>
      <c r="I1049" t="s">
        <v>2</v>
      </c>
      <c r="J1049">
        <v>36</v>
      </c>
      <c r="K1049">
        <v>70</v>
      </c>
      <c r="L1049" t="str">
        <f>" 00:00:01.239013"</f>
        <v xml:space="preserve"> 00:00:01.239013</v>
      </c>
      <c r="M1049" t="str">
        <f>"03-Oct-17 4:08:23.157591 PM"</f>
        <v>03-Oct-17 4:08:23.157591 PM</v>
      </c>
      <c r="N1049" t="s">
        <v>24</v>
      </c>
    </row>
    <row r="1050" spans="2:14" x14ac:dyDescent="0.25">
      <c r="B1050">
        <v>7503</v>
      </c>
      <c r="C1050">
        <v>1</v>
      </c>
      <c r="D1050">
        <v>12</v>
      </c>
      <c r="E1050">
        <v>38</v>
      </c>
      <c r="F1050" t="s">
        <v>0</v>
      </c>
      <c r="G1050" t="s">
        <v>1</v>
      </c>
      <c r="I1050" t="s">
        <v>2</v>
      </c>
      <c r="J1050">
        <v>36</v>
      </c>
      <c r="K1050">
        <v>70</v>
      </c>
      <c r="L1050" t="str">
        <f>" 00:00:00.000697"</f>
        <v xml:space="preserve"> 00:00:00.000697</v>
      </c>
      <c r="M1050" t="str">
        <f>"03-Oct-17 4:08:23.158288 PM"</f>
        <v>03-Oct-17 4:08:23.158288 PM</v>
      </c>
      <c r="N1050" t="s">
        <v>3</v>
      </c>
    </row>
    <row r="1051" spans="2:14" x14ac:dyDescent="0.25">
      <c r="B1051">
        <v>7504</v>
      </c>
      <c r="C1051">
        <v>1</v>
      </c>
      <c r="D1051">
        <v>12</v>
      </c>
      <c r="E1051">
        <v>38</v>
      </c>
      <c r="F1051" t="s">
        <v>0</v>
      </c>
      <c r="G1051" t="s">
        <v>1</v>
      </c>
      <c r="I1051" t="s">
        <v>2</v>
      </c>
      <c r="J1051">
        <v>14</v>
      </c>
      <c r="K1051">
        <v>48</v>
      </c>
      <c r="L1051" t="str">
        <f>" 00:00:00.000502"</f>
        <v xml:space="preserve"> 00:00:00.000502</v>
      </c>
      <c r="M1051" t="str">
        <f>"03-Oct-17 4:08:23.158790 PM"</f>
        <v>03-Oct-17 4:08:23.158790 PM</v>
      </c>
      <c r="N1051" t="s">
        <v>20</v>
      </c>
    </row>
    <row r="1052" spans="2:14" x14ac:dyDescent="0.25">
      <c r="B1052">
        <v>7505</v>
      </c>
      <c r="C1052">
        <v>1</v>
      </c>
      <c r="D1052">
        <v>12</v>
      </c>
      <c r="E1052">
        <v>38</v>
      </c>
      <c r="F1052" t="s">
        <v>0</v>
      </c>
      <c r="G1052" t="s">
        <v>1</v>
      </c>
      <c r="I1052" t="s">
        <v>2</v>
      </c>
      <c r="J1052">
        <v>8</v>
      </c>
      <c r="K1052">
        <v>42</v>
      </c>
      <c r="L1052" t="str">
        <f>" 00:00:00.000326"</f>
        <v xml:space="preserve"> 00:00:00.000326</v>
      </c>
      <c r="M1052" t="str">
        <f>"03-Oct-17 4:08:23.159116 PM"</f>
        <v>03-Oct-17 4:08:23.159116 PM</v>
      </c>
      <c r="N1052" t="s">
        <v>3</v>
      </c>
    </row>
    <row r="1053" spans="2:14" x14ac:dyDescent="0.25">
      <c r="B1053">
        <v>7506</v>
      </c>
      <c r="C1053">
        <v>1</v>
      </c>
      <c r="D1053">
        <v>39</v>
      </c>
      <c r="E1053">
        <v>39</v>
      </c>
      <c r="F1053" t="s">
        <v>0</v>
      </c>
      <c r="G1053" t="s">
        <v>1</v>
      </c>
      <c r="I1053" t="s">
        <v>2</v>
      </c>
      <c r="J1053">
        <v>36</v>
      </c>
      <c r="K1053">
        <v>70</v>
      </c>
      <c r="L1053" t="str">
        <f>" 00:00:00.000271"</f>
        <v xml:space="preserve"> 00:00:00.000271</v>
      </c>
      <c r="M1053" t="str">
        <f>"03-Oct-17 4:08:23.159387 PM"</f>
        <v>03-Oct-17 4:08:23.159387 PM</v>
      </c>
      <c r="N1053" t="s">
        <v>5</v>
      </c>
    </row>
    <row r="1054" spans="2:14" x14ac:dyDescent="0.25">
      <c r="B1054">
        <v>7507</v>
      </c>
      <c r="C1054">
        <v>1</v>
      </c>
      <c r="D1054">
        <v>0</v>
      </c>
      <c r="E1054">
        <v>37</v>
      </c>
      <c r="F1054" t="s">
        <v>0</v>
      </c>
      <c r="G1054" t="s">
        <v>1</v>
      </c>
      <c r="I1054" t="s">
        <v>2</v>
      </c>
      <c r="J1054">
        <v>36</v>
      </c>
      <c r="K1054">
        <v>70</v>
      </c>
      <c r="L1054" t="str">
        <f>" 00:00:01.247755"</f>
        <v xml:space="preserve"> 00:00:01.247755</v>
      </c>
      <c r="M1054" t="str">
        <f>"03-Oct-17 4:08:24.407142 PM"</f>
        <v>03-Oct-17 4:08:24.407142 PM</v>
      </c>
      <c r="N1054" t="s">
        <v>21</v>
      </c>
    </row>
    <row r="1055" spans="2:14" x14ac:dyDescent="0.25">
      <c r="B1055">
        <v>7508</v>
      </c>
      <c r="C1055">
        <v>1</v>
      </c>
      <c r="D1055">
        <v>39</v>
      </c>
      <c r="E1055">
        <v>39</v>
      </c>
      <c r="F1055" t="s">
        <v>0</v>
      </c>
      <c r="G1055" t="s">
        <v>1</v>
      </c>
      <c r="I1055" t="s">
        <v>2</v>
      </c>
      <c r="J1055">
        <v>36</v>
      </c>
      <c r="K1055">
        <v>70</v>
      </c>
      <c r="L1055" t="str">
        <f>" 00:00:00.001394"</f>
        <v xml:space="preserve"> 00:00:00.001394</v>
      </c>
      <c r="M1055" t="str">
        <f>"03-Oct-17 4:08:24.408536 PM"</f>
        <v>03-Oct-17 4:08:24.408536 PM</v>
      </c>
      <c r="N1055" t="s">
        <v>12</v>
      </c>
    </row>
    <row r="1056" spans="2:14" x14ac:dyDescent="0.25">
      <c r="B1056">
        <v>7509</v>
      </c>
      <c r="C1056">
        <v>1</v>
      </c>
      <c r="D1056">
        <v>0</v>
      </c>
      <c r="E1056">
        <v>37</v>
      </c>
      <c r="F1056" t="s">
        <v>0</v>
      </c>
      <c r="G1056" t="s">
        <v>1</v>
      </c>
      <c r="I1056" t="s">
        <v>2</v>
      </c>
      <c r="J1056">
        <v>36</v>
      </c>
      <c r="K1056">
        <v>70</v>
      </c>
      <c r="L1056" t="str">
        <f>" 00:00:01.262850"</f>
        <v xml:space="preserve"> 00:00:01.262850</v>
      </c>
      <c r="M1056" t="str">
        <f>"03-Oct-17 4:08:25.671385 PM"</f>
        <v>03-Oct-17 4:08:25.671385 PM</v>
      </c>
      <c r="N1056" t="s">
        <v>24</v>
      </c>
    </row>
    <row r="1057" spans="2:14" x14ac:dyDescent="0.25">
      <c r="B1057">
        <v>7510</v>
      </c>
      <c r="C1057">
        <v>1</v>
      </c>
      <c r="D1057">
        <v>0</v>
      </c>
      <c r="E1057">
        <v>37</v>
      </c>
      <c r="F1057" t="s">
        <v>0</v>
      </c>
      <c r="G1057" t="s">
        <v>1</v>
      </c>
      <c r="I1057" t="s">
        <v>2</v>
      </c>
      <c r="J1057">
        <v>14</v>
      </c>
      <c r="K1057">
        <v>48</v>
      </c>
      <c r="L1057" t="str">
        <f>" 00:00:00.000503"</f>
        <v xml:space="preserve"> 00:00:00.000503</v>
      </c>
      <c r="M1057" t="str">
        <f>"03-Oct-17 4:08:25.671888 PM"</f>
        <v>03-Oct-17 4:08:25.671888 PM</v>
      </c>
      <c r="N1057" t="s">
        <v>16</v>
      </c>
    </row>
    <row r="1058" spans="2:14" x14ac:dyDescent="0.25">
      <c r="B1058">
        <v>7511</v>
      </c>
      <c r="C1058">
        <v>1</v>
      </c>
      <c r="D1058">
        <v>0</v>
      </c>
      <c r="E1058">
        <v>37</v>
      </c>
      <c r="F1058" t="s">
        <v>0</v>
      </c>
      <c r="G1058" t="s">
        <v>1</v>
      </c>
      <c r="I1058" t="s">
        <v>2</v>
      </c>
      <c r="J1058">
        <v>8</v>
      </c>
      <c r="K1058">
        <v>42</v>
      </c>
      <c r="L1058" t="str">
        <f>" 00:00:00.000326"</f>
        <v xml:space="preserve"> 00:00:00.000326</v>
      </c>
      <c r="M1058" t="str">
        <f>"03-Oct-17 4:08:25.672214 PM"</f>
        <v>03-Oct-17 4:08:25.672214 PM</v>
      </c>
      <c r="N1058" t="s">
        <v>21</v>
      </c>
    </row>
    <row r="1059" spans="2:14" x14ac:dyDescent="0.25">
      <c r="B1059">
        <v>7512</v>
      </c>
      <c r="C1059">
        <v>1</v>
      </c>
      <c r="D1059">
        <v>12</v>
      </c>
      <c r="E1059">
        <v>38</v>
      </c>
      <c r="F1059" t="s">
        <v>0</v>
      </c>
      <c r="G1059" t="s">
        <v>1</v>
      </c>
      <c r="I1059" t="s">
        <v>2</v>
      </c>
      <c r="J1059">
        <v>36</v>
      </c>
      <c r="K1059">
        <v>70</v>
      </c>
      <c r="L1059" t="str">
        <f>" 00:00:00.000271"</f>
        <v xml:space="preserve"> 00:00:00.000271</v>
      </c>
      <c r="M1059" t="str">
        <f>"03-Oct-17 4:08:25.672485 PM"</f>
        <v>03-Oct-17 4:08:25.672485 PM</v>
      </c>
      <c r="N1059" t="s">
        <v>3</v>
      </c>
    </row>
    <row r="1060" spans="2:14" x14ac:dyDescent="0.25">
      <c r="B1060">
        <v>7513</v>
      </c>
      <c r="C1060">
        <v>1</v>
      </c>
      <c r="D1060">
        <v>39</v>
      </c>
      <c r="E1060">
        <v>39</v>
      </c>
      <c r="F1060" t="s">
        <v>0</v>
      </c>
      <c r="G1060" t="s">
        <v>1</v>
      </c>
      <c r="I1060" t="s">
        <v>2</v>
      </c>
      <c r="J1060">
        <v>36</v>
      </c>
      <c r="K1060">
        <v>70</v>
      </c>
      <c r="L1060" t="str">
        <f>" 00:00:00.000697"</f>
        <v xml:space="preserve"> 00:00:00.000697</v>
      </c>
      <c r="M1060" t="str">
        <f>"03-Oct-17 4:08:25.673182 PM"</f>
        <v>03-Oct-17 4:08:25.673182 PM</v>
      </c>
      <c r="N1060" t="s">
        <v>5</v>
      </c>
    </row>
    <row r="1061" spans="2:14" x14ac:dyDescent="0.25">
      <c r="B1061">
        <v>7514</v>
      </c>
      <c r="C1061">
        <v>1</v>
      </c>
      <c r="D1061">
        <v>0</v>
      </c>
      <c r="E1061">
        <v>37</v>
      </c>
      <c r="F1061" t="s">
        <v>0</v>
      </c>
      <c r="G1061" t="s">
        <v>1</v>
      </c>
      <c r="I1061" t="s">
        <v>2</v>
      </c>
      <c r="J1061">
        <v>36</v>
      </c>
      <c r="K1061">
        <v>70</v>
      </c>
      <c r="L1061" t="str">
        <f>" 00:00:01.218591"</f>
        <v xml:space="preserve"> 00:00:01.218591</v>
      </c>
      <c r="M1061" t="str">
        <f>"03-Oct-17 4:08:26.891774 PM"</f>
        <v>03-Oct-17 4:08:26.891774 PM</v>
      </c>
      <c r="N1061" t="s">
        <v>21</v>
      </c>
    </row>
    <row r="1062" spans="2:14" x14ac:dyDescent="0.25">
      <c r="B1062">
        <v>7515</v>
      </c>
      <c r="C1062">
        <v>1</v>
      </c>
      <c r="D1062">
        <v>12</v>
      </c>
      <c r="E1062">
        <v>38</v>
      </c>
      <c r="F1062" t="s">
        <v>0</v>
      </c>
      <c r="G1062" t="s">
        <v>1</v>
      </c>
      <c r="I1062" t="s">
        <v>2</v>
      </c>
      <c r="J1062">
        <v>36</v>
      </c>
      <c r="K1062">
        <v>70</v>
      </c>
      <c r="L1062" t="str">
        <f>" 00:00:00.000697"</f>
        <v xml:space="preserve"> 00:00:00.000697</v>
      </c>
      <c r="M1062" t="str">
        <f>"03-Oct-17 4:08:26.892471 PM"</f>
        <v>03-Oct-17 4:08:26.892471 PM</v>
      </c>
      <c r="N1062" t="s">
        <v>3</v>
      </c>
    </row>
    <row r="1063" spans="2:14" x14ac:dyDescent="0.25">
      <c r="B1063">
        <v>7516</v>
      </c>
      <c r="C1063">
        <v>1</v>
      </c>
      <c r="D1063">
        <v>39</v>
      </c>
      <c r="E1063">
        <v>39</v>
      </c>
      <c r="F1063" t="s">
        <v>0</v>
      </c>
      <c r="G1063" t="s">
        <v>1</v>
      </c>
      <c r="I1063" t="s">
        <v>2</v>
      </c>
      <c r="J1063">
        <v>36</v>
      </c>
      <c r="K1063">
        <v>70</v>
      </c>
      <c r="L1063" t="str">
        <f>" 00:00:00.000697"</f>
        <v xml:space="preserve"> 00:00:00.000697</v>
      </c>
      <c r="M1063" t="str">
        <f>"03-Oct-17 4:08:26.893168 PM"</f>
        <v>03-Oct-17 4:08:26.893168 PM</v>
      </c>
      <c r="N1063" t="s">
        <v>5</v>
      </c>
    </row>
    <row r="1064" spans="2:14" x14ac:dyDescent="0.25">
      <c r="B1064">
        <v>7517</v>
      </c>
      <c r="C1064">
        <v>1</v>
      </c>
      <c r="D1064">
        <v>0</v>
      </c>
      <c r="E1064">
        <v>37</v>
      </c>
      <c r="F1064" t="s">
        <v>0</v>
      </c>
      <c r="G1064" t="s">
        <v>1</v>
      </c>
      <c r="I1064" t="s">
        <v>2</v>
      </c>
      <c r="J1064">
        <v>36</v>
      </c>
      <c r="K1064">
        <v>70</v>
      </c>
      <c r="L1064" t="str">
        <f>" 00:00:01.277315"</f>
        <v xml:space="preserve"> 00:00:01.277315</v>
      </c>
      <c r="M1064" t="str">
        <f>"03-Oct-17 4:08:28.170483 PM"</f>
        <v>03-Oct-17 4:08:28.170483 PM</v>
      </c>
      <c r="N1064" t="s">
        <v>21</v>
      </c>
    </row>
    <row r="1065" spans="2:14" x14ac:dyDescent="0.25">
      <c r="B1065">
        <v>7518</v>
      </c>
      <c r="C1065">
        <v>1</v>
      </c>
      <c r="D1065">
        <v>12</v>
      </c>
      <c r="E1065">
        <v>38</v>
      </c>
      <c r="F1065" t="s">
        <v>0</v>
      </c>
      <c r="G1065" t="s">
        <v>1</v>
      </c>
      <c r="I1065" t="s">
        <v>2</v>
      </c>
      <c r="J1065">
        <v>36</v>
      </c>
      <c r="K1065">
        <v>70</v>
      </c>
      <c r="L1065" t="str">
        <f>" 00:00:00.000697"</f>
        <v xml:space="preserve"> 00:00:00.000697</v>
      </c>
      <c r="M1065" t="str">
        <f>"03-Oct-17 4:08:28.171180 PM"</f>
        <v>03-Oct-17 4:08:28.171180 PM</v>
      </c>
      <c r="N1065" t="s">
        <v>3</v>
      </c>
    </row>
    <row r="1066" spans="2:14" x14ac:dyDescent="0.25">
      <c r="B1066">
        <v>7519</v>
      </c>
      <c r="C1066">
        <v>1</v>
      </c>
      <c r="D1066">
        <v>39</v>
      </c>
      <c r="E1066">
        <v>39</v>
      </c>
      <c r="F1066" t="s">
        <v>0</v>
      </c>
      <c r="G1066" t="s">
        <v>1</v>
      </c>
      <c r="I1066" t="s">
        <v>2</v>
      </c>
      <c r="J1066">
        <v>36</v>
      </c>
      <c r="K1066">
        <v>70</v>
      </c>
      <c r="L1066" t="str">
        <f>" 00:00:00.000697"</f>
        <v xml:space="preserve"> 00:00:00.000697</v>
      </c>
      <c r="M1066" t="str">
        <f>"03-Oct-17 4:08:28.171877 PM"</f>
        <v>03-Oct-17 4:08:28.171877 PM</v>
      </c>
      <c r="N1066" t="s">
        <v>5</v>
      </c>
    </row>
    <row r="1067" spans="2:14" x14ac:dyDescent="0.25">
      <c r="B1067">
        <v>7520</v>
      </c>
      <c r="C1067">
        <v>1</v>
      </c>
      <c r="D1067">
        <v>0</v>
      </c>
      <c r="E1067">
        <v>37</v>
      </c>
      <c r="F1067" t="s">
        <v>0</v>
      </c>
      <c r="G1067" t="s">
        <v>1</v>
      </c>
      <c r="I1067" t="s">
        <v>2</v>
      </c>
      <c r="J1067">
        <v>36</v>
      </c>
      <c r="K1067">
        <v>70</v>
      </c>
      <c r="L1067" t="str">
        <f>" 00:00:01.213910"</f>
        <v xml:space="preserve"> 00:00:01.213910</v>
      </c>
      <c r="M1067" t="str">
        <f>"03-Oct-17 4:08:29.385786 PM"</f>
        <v>03-Oct-17 4:08:29.385786 PM</v>
      </c>
      <c r="N1067" t="s">
        <v>21</v>
      </c>
    </row>
    <row r="1068" spans="2:14" x14ac:dyDescent="0.25">
      <c r="B1068">
        <v>7521</v>
      </c>
      <c r="C1068">
        <v>1</v>
      </c>
      <c r="D1068">
        <v>12</v>
      </c>
      <c r="E1068">
        <v>38</v>
      </c>
      <c r="F1068" t="s">
        <v>0</v>
      </c>
      <c r="G1068" t="s">
        <v>1</v>
      </c>
      <c r="I1068" t="s">
        <v>2</v>
      </c>
      <c r="J1068">
        <v>36</v>
      </c>
      <c r="K1068">
        <v>70</v>
      </c>
      <c r="L1068" t="str">
        <f>" 00:00:00.000697"</f>
        <v xml:space="preserve"> 00:00:00.000697</v>
      </c>
      <c r="M1068" t="str">
        <f>"03-Oct-17 4:08:29.386483 PM"</f>
        <v>03-Oct-17 4:08:29.386483 PM</v>
      </c>
      <c r="N1068" t="s">
        <v>3</v>
      </c>
    </row>
    <row r="1069" spans="2:14" x14ac:dyDescent="0.25">
      <c r="B1069">
        <v>7522</v>
      </c>
      <c r="C1069">
        <v>1</v>
      </c>
      <c r="D1069">
        <v>39</v>
      </c>
      <c r="E1069">
        <v>39</v>
      </c>
      <c r="F1069" t="s">
        <v>0</v>
      </c>
      <c r="G1069" t="s">
        <v>1</v>
      </c>
      <c r="I1069" t="s">
        <v>2</v>
      </c>
      <c r="J1069">
        <v>36</v>
      </c>
      <c r="K1069">
        <v>70</v>
      </c>
      <c r="L1069" t="str">
        <f>" 00:00:00.000697"</f>
        <v xml:space="preserve"> 00:00:00.000697</v>
      </c>
      <c r="M1069" t="str">
        <f>"03-Oct-17 4:08:29.387180 PM"</f>
        <v>03-Oct-17 4:08:29.387180 PM</v>
      </c>
      <c r="N1069" t="s">
        <v>5</v>
      </c>
    </row>
    <row r="1070" spans="2:14" x14ac:dyDescent="0.25">
      <c r="B1070">
        <v>7523</v>
      </c>
      <c r="C1070">
        <v>1</v>
      </c>
      <c r="D1070">
        <v>0</v>
      </c>
      <c r="E1070">
        <v>37</v>
      </c>
      <c r="F1070" t="s">
        <v>0</v>
      </c>
      <c r="G1070" t="s">
        <v>1</v>
      </c>
      <c r="I1070" t="s">
        <v>2</v>
      </c>
      <c r="J1070">
        <v>36</v>
      </c>
      <c r="K1070">
        <v>70</v>
      </c>
      <c r="L1070" t="str">
        <f>" 00:00:01.265526"</f>
        <v xml:space="preserve"> 00:00:01.265526</v>
      </c>
      <c r="M1070" t="str">
        <f>"03-Oct-17 4:08:30.652707 PM"</f>
        <v>03-Oct-17 4:08:30.652707 PM</v>
      </c>
      <c r="N1070" t="s">
        <v>24</v>
      </c>
    </row>
    <row r="1071" spans="2:14" x14ac:dyDescent="0.25">
      <c r="B1071">
        <v>7524</v>
      </c>
      <c r="C1071">
        <v>1</v>
      </c>
      <c r="D1071">
        <v>0</v>
      </c>
      <c r="E1071">
        <v>37</v>
      </c>
      <c r="F1071" t="s">
        <v>0</v>
      </c>
      <c r="G1071" t="s">
        <v>1</v>
      </c>
      <c r="I1071" t="s">
        <v>2</v>
      </c>
      <c r="J1071">
        <v>14</v>
      </c>
      <c r="K1071">
        <v>48</v>
      </c>
      <c r="L1071" t="str">
        <f>" 00:00:00.000503"</f>
        <v xml:space="preserve"> 00:00:00.000503</v>
      </c>
      <c r="M1071" t="str">
        <f>"03-Oct-17 4:08:30.653209 PM"</f>
        <v>03-Oct-17 4:08:30.653209 PM</v>
      </c>
      <c r="N1071" t="s">
        <v>16</v>
      </c>
    </row>
    <row r="1072" spans="2:14" x14ac:dyDescent="0.25">
      <c r="B1072">
        <v>7525</v>
      </c>
      <c r="C1072">
        <v>1</v>
      </c>
      <c r="D1072">
        <v>0</v>
      </c>
      <c r="E1072">
        <v>37</v>
      </c>
      <c r="F1072" t="s">
        <v>0</v>
      </c>
      <c r="G1072" t="s">
        <v>1</v>
      </c>
      <c r="I1072" t="s">
        <v>2</v>
      </c>
      <c r="J1072">
        <v>8</v>
      </c>
      <c r="K1072">
        <v>42</v>
      </c>
      <c r="L1072" t="str">
        <f>" 00:00:00.000326"</f>
        <v xml:space="preserve"> 00:00:00.000326</v>
      </c>
      <c r="M1072" t="str">
        <f>"03-Oct-17 4:08:30.653535 PM"</f>
        <v>03-Oct-17 4:08:30.653535 PM</v>
      </c>
      <c r="N1072" t="s">
        <v>21</v>
      </c>
    </row>
    <row r="1073" spans="2:14" x14ac:dyDescent="0.25">
      <c r="B1073">
        <v>7526</v>
      </c>
      <c r="C1073">
        <v>1</v>
      </c>
      <c r="D1073">
        <v>12</v>
      </c>
      <c r="E1073">
        <v>38</v>
      </c>
      <c r="F1073" t="s">
        <v>0</v>
      </c>
      <c r="G1073" t="s">
        <v>1</v>
      </c>
      <c r="I1073" t="s">
        <v>2</v>
      </c>
      <c r="J1073">
        <v>36</v>
      </c>
      <c r="K1073">
        <v>70</v>
      </c>
      <c r="L1073" t="str">
        <f>" 00:00:00.000271"</f>
        <v xml:space="preserve"> 00:00:00.000271</v>
      </c>
      <c r="M1073" t="str">
        <f>"03-Oct-17 4:08:30.653806 PM"</f>
        <v>03-Oct-17 4:08:30.653806 PM</v>
      </c>
      <c r="N1073" t="s">
        <v>3</v>
      </c>
    </row>
    <row r="1074" spans="2:14" x14ac:dyDescent="0.25">
      <c r="B1074">
        <v>7527</v>
      </c>
      <c r="C1074">
        <v>1</v>
      </c>
      <c r="D1074">
        <v>39</v>
      </c>
      <c r="E1074">
        <v>39</v>
      </c>
      <c r="F1074" t="s">
        <v>0</v>
      </c>
      <c r="G1074" t="s">
        <v>1</v>
      </c>
      <c r="I1074" t="s">
        <v>2</v>
      </c>
      <c r="J1074">
        <v>36</v>
      </c>
      <c r="K1074">
        <v>70</v>
      </c>
      <c r="L1074" t="str">
        <f>" 00:00:00.000697"</f>
        <v xml:space="preserve"> 00:00:00.000697</v>
      </c>
      <c r="M1074" t="str">
        <f>"03-Oct-17 4:08:30.654503 PM"</f>
        <v>03-Oct-17 4:08:30.654503 PM</v>
      </c>
      <c r="N1074" t="s">
        <v>5</v>
      </c>
    </row>
    <row r="1075" spans="2:14" x14ac:dyDescent="0.25">
      <c r="B1075">
        <v>7528</v>
      </c>
      <c r="C1075">
        <v>1</v>
      </c>
      <c r="D1075">
        <v>0</v>
      </c>
      <c r="E1075">
        <v>37</v>
      </c>
      <c r="F1075" t="s">
        <v>0</v>
      </c>
      <c r="G1075" t="s">
        <v>1</v>
      </c>
      <c r="I1075" t="s">
        <v>2</v>
      </c>
      <c r="J1075">
        <v>36</v>
      </c>
      <c r="K1075">
        <v>70</v>
      </c>
      <c r="L1075" t="str">
        <f>" 00:00:01.216962"</f>
        <v xml:space="preserve"> 00:00:01.216962</v>
      </c>
      <c r="M1075" t="str">
        <f>"03-Oct-17 4:08:31.871465 PM"</f>
        <v>03-Oct-17 4:08:31.871465 PM</v>
      </c>
      <c r="N1075" t="s">
        <v>21</v>
      </c>
    </row>
    <row r="1076" spans="2:14" x14ac:dyDescent="0.25">
      <c r="B1076">
        <v>7529</v>
      </c>
      <c r="C1076">
        <v>1</v>
      </c>
      <c r="D1076">
        <v>12</v>
      </c>
      <c r="E1076">
        <v>38</v>
      </c>
      <c r="F1076" t="s">
        <v>0</v>
      </c>
      <c r="G1076" t="s">
        <v>1</v>
      </c>
      <c r="I1076" t="s">
        <v>2</v>
      </c>
      <c r="J1076">
        <v>36</v>
      </c>
      <c r="K1076">
        <v>70</v>
      </c>
      <c r="L1076" t="str">
        <f>" 00:00:00.000697"</f>
        <v xml:space="preserve"> 00:00:00.000697</v>
      </c>
      <c r="M1076" t="str">
        <f>"03-Oct-17 4:08:31.872162 PM"</f>
        <v>03-Oct-17 4:08:31.872162 PM</v>
      </c>
      <c r="N1076" t="s">
        <v>3</v>
      </c>
    </row>
    <row r="1077" spans="2:14" x14ac:dyDescent="0.25">
      <c r="B1077">
        <v>7530</v>
      </c>
      <c r="C1077">
        <v>1</v>
      </c>
      <c r="D1077">
        <v>39</v>
      </c>
      <c r="E1077">
        <v>39</v>
      </c>
      <c r="F1077" t="s">
        <v>0</v>
      </c>
      <c r="G1077" t="s">
        <v>1</v>
      </c>
      <c r="I1077" t="s">
        <v>2</v>
      </c>
      <c r="J1077">
        <v>36</v>
      </c>
      <c r="K1077">
        <v>70</v>
      </c>
      <c r="L1077" t="str">
        <f>" 00:00:00.000697"</f>
        <v xml:space="preserve"> 00:00:00.000697</v>
      </c>
      <c r="M1077" t="str">
        <f>"03-Oct-17 4:08:31.872859 PM"</f>
        <v>03-Oct-17 4:08:31.872859 PM</v>
      </c>
      <c r="N1077" t="s">
        <v>5</v>
      </c>
    </row>
    <row r="1078" spans="2:14" x14ac:dyDescent="0.25">
      <c r="B1078">
        <v>7531</v>
      </c>
      <c r="C1078">
        <v>1</v>
      </c>
      <c r="D1078">
        <v>0</v>
      </c>
      <c r="E1078">
        <v>37</v>
      </c>
      <c r="F1078" t="s">
        <v>0</v>
      </c>
      <c r="G1078" t="s">
        <v>1</v>
      </c>
      <c r="I1078" t="s">
        <v>2</v>
      </c>
      <c r="J1078">
        <v>36</v>
      </c>
      <c r="K1078">
        <v>70</v>
      </c>
      <c r="L1078" t="str">
        <f>" 00:00:01.235486"</f>
        <v xml:space="preserve"> 00:00:01.235486</v>
      </c>
      <c r="M1078" t="str">
        <f>"03-Oct-17 4:08:33.108344 PM"</f>
        <v>03-Oct-17 4:08:33.108344 PM</v>
      </c>
      <c r="N1078" t="s">
        <v>21</v>
      </c>
    </row>
    <row r="1079" spans="2:14" x14ac:dyDescent="0.25">
      <c r="B1079">
        <v>7532</v>
      </c>
      <c r="C1079">
        <v>1</v>
      </c>
      <c r="D1079">
        <v>0</v>
      </c>
      <c r="E1079">
        <v>37</v>
      </c>
      <c r="F1079" t="s">
        <v>0</v>
      </c>
      <c r="G1079" t="s">
        <v>1</v>
      </c>
      <c r="I1079" t="s">
        <v>2</v>
      </c>
      <c r="J1079">
        <v>14</v>
      </c>
      <c r="K1079">
        <v>48</v>
      </c>
      <c r="L1079" t="str">
        <f>" 00:00:00.000503"</f>
        <v xml:space="preserve"> 00:00:00.000503</v>
      </c>
      <c r="M1079" t="str">
        <f>"03-Oct-17 4:08:33.108847 PM"</f>
        <v>03-Oct-17 4:08:33.108847 PM</v>
      </c>
      <c r="N1079" t="s">
        <v>16</v>
      </c>
    </row>
    <row r="1080" spans="2:14" x14ac:dyDescent="0.25">
      <c r="B1080">
        <v>7533</v>
      </c>
      <c r="C1080">
        <v>1</v>
      </c>
      <c r="D1080">
        <v>12</v>
      </c>
      <c r="E1080">
        <v>38</v>
      </c>
      <c r="F1080" t="s">
        <v>0</v>
      </c>
      <c r="G1080" t="s">
        <v>1</v>
      </c>
      <c r="I1080" t="s">
        <v>2</v>
      </c>
      <c r="J1080">
        <v>36</v>
      </c>
      <c r="K1080">
        <v>70</v>
      </c>
      <c r="L1080" t="str">
        <f>" 00:00:00.000597"</f>
        <v xml:space="preserve"> 00:00:00.000597</v>
      </c>
      <c r="M1080" t="str">
        <f>"03-Oct-17 4:08:33.109444 PM"</f>
        <v>03-Oct-17 4:08:33.109444 PM</v>
      </c>
      <c r="N1080" t="s">
        <v>3</v>
      </c>
    </row>
    <row r="1081" spans="2:14" x14ac:dyDescent="0.25">
      <c r="B1081">
        <v>7534</v>
      </c>
      <c r="C1081">
        <v>1</v>
      </c>
      <c r="D1081">
        <v>39</v>
      </c>
      <c r="E1081">
        <v>39</v>
      </c>
      <c r="F1081" t="s">
        <v>0</v>
      </c>
      <c r="G1081" t="s">
        <v>1</v>
      </c>
      <c r="I1081" t="s">
        <v>2</v>
      </c>
      <c r="J1081">
        <v>36</v>
      </c>
      <c r="K1081">
        <v>70</v>
      </c>
      <c r="L1081" t="str">
        <f>" 00:00:00.000697"</f>
        <v xml:space="preserve"> 00:00:00.000697</v>
      </c>
      <c r="M1081" t="str">
        <f>"03-Oct-17 4:08:33.110141 PM"</f>
        <v>03-Oct-17 4:08:33.110141 PM</v>
      </c>
      <c r="N1081" t="s">
        <v>12</v>
      </c>
    </row>
    <row r="1082" spans="2:14" x14ac:dyDescent="0.25">
      <c r="B1082">
        <v>7535</v>
      </c>
      <c r="C1082">
        <v>1</v>
      </c>
      <c r="D1082">
        <v>0</v>
      </c>
      <c r="E1082">
        <v>37</v>
      </c>
      <c r="F1082" t="s">
        <v>0</v>
      </c>
      <c r="G1082" t="s">
        <v>1</v>
      </c>
      <c r="I1082" t="s">
        <v>2</v>
      </c>
      <c r="J1082">
        <v>36</v>
      </c>
      <c r="K1082">
        <v>70</v>
      </c>
      <c r="L1082" t="str">
        <f>" 00:00:02.497085"</f>
        <v xml:space="preserve"> 00:00:02.497085</v>
      </c>
      <c r="M1082" t="str">
        <f>"03-Oct-17 4:08:35.607226 PM"</f>
        <v>03-Oct-17 4:08:35.607226 PM</v>
      </c>
      <c r="N1082" t="s">
        <v>23</v>
      </c>
    </row>
    <row r="1083" spans="2:14" x14ac:dyDescent="0.25">
      <c r="B1083">
        <v>7536</v>
      </c>
      <c r="C1083">
        <v>1</v>
      </c>
      <c r="D1083">
        <v>12</v>
      </c>
      <c r="E1083">
        <v>38</v>
      </c>
      <c r="F1083" t="s">
        <v>0</v>
      </c>
      <c r="G1083" t="s">
        <v>1</v>
      </c>
      <c r="I1083" t="s">
        <v>2</v>
      </c>
      <c r="J1083">
        <v>36</v>
      </c>
      <c r="K1083">
        <v>70</v>
      </c>
      <c r="L1083" t="str">
        <f>" 00:00:00.000697"</f>
        <v xml:space="preserve"> 00:00:00.000697</v>
      </c>
      <c r="M1083" t="str">
        <f>"03-Oct-17 4:08:35.607923 PM"</f>
        <v>03-Oct-17 4:08:35.607923 PM</v>
      </c>
      <c r="N1083" t="s">
        <v>3</v>
      </c>
    </row>
    <row r="1084" spans="2:14" x14ac:dyDescent="0.25">
      <c r="B1084">
        <v>7537</v>
      </c>
      <c r="C1084">
        <v>1</v>
      </c>
      <c r="D1084">
        <v>12</v>
      </c>
      <c r="E1084">
        <v>38</v>
      </c>
      <c r="F1084" t="s">
        <v>0</v>
      </c>
      <c r="G1084" t="s">
        <v>1</v>
      </c>
      <c r="I1084" t="s">
        <v>2</v>
      </c>
      <c r="J1084">
        <v>14</v>
      </c>
      <c r="K1084">
        <v>48</v>
      </c>
      <c r="L1084" t="str">
        <f>" 00:00:00.000503"</f>
        <v xml:space="preserve"> 00:00:00.000503</v>
      </c>
      <c r="M1084" t="str">
        <f>"03-Oct-17 4:08:35.608426 PM"</f>
        <v>03-Oct-17 4:08:35.608426 PM</v>
      </c>
      <c r="N1084" t="s">
        <v>20</v>
      </c>
    </row>
    <row r="1085" spans="2:14" x14ac:dyDescent="0.25">
      <c r="B1085">
        <v>7538</v>
      </c>
      <c r="C1085">
        <v>1</v>
      </c>
      <c r="D1085">
        <v>12</v>
      </c>
      <c r="E1085">
        <v>38</v>
      </c>
      <c r="F1085" t="s">
        <v>0</v>
      </c>
      <c r="G1085" t="s">
        <v>1</v>
      </c>
      <c r="I1085" t="s">
        <v>2</v>
      </c>
      <c r="J1085">
        <v>8</v>
      </c>
      <c r="K1085">
        <v>42</v>
      </c>
      <c r="L1085" t="str">
        <f>" 00:00:00.000326"</f>
        <v xml:space="preserve"> 00:00:00.000326</v>
      </c>
      <c r="M1085" t="str">
        <f>"03-Oct-17 4:08:35.608752 PM"</f>
        <v>03-Oct-17 4:08:35.608752 PM</v>
      </c>
      <c r="N1085" t="s">
        <v>3</v>
      </c>
    </row>
    <row r="1086" spans="2:14" x14ac:dyDescent="0.25">
      <c r="B1086">
        <v>7539</v>
      </c>
      <c r="C1086">
        <v>1</v>
      </c>
      <c r="D1086">
        <v>39</v>
      </c>
      <c r="E1086">
        <v>39</v>
      </c>
      <c r="F1086" t="s">
        <v>0</v>
      </c>
      <c r="G1086" t="s">
        <v>1</v>
      </c>
      <c r="I1086" t="s">
        <v>2</v>
      </c>
      <c r="J1086">
        <v>36</v>
      </c>
      <c r="K1086">
        <v>70</v>
      </c>
      <c r="L1086" t="str">
        <f>" 00:00:00.000271"</f>
        <v xml:space="preserve"> 00:00:00.000271</v>
      </c>
      <c r="M1086" t="str">
        <f>"03-Oct-17 4:08:35.609023 PM"</f>
        <v>03-Oct-17 4:08:35.609023 PM</v>
      </c>
      <c r="N1086" t="s">
        <v>12</v>
      </c>
    </row>
    <row r="1087" spans="2:14" x14ac:dyDescent="0.25">
      <c r="B1087">
        <v>7540</v>
      </c>
      <c r="C1087">
        <v>1</v>
      </c>
      <c r="D1087">
        <v>0</v>
      </c>
      <c r="E1087">
        <v>37</v>
      </c>
      <c r="F1087" t="s">
        <v>0</v>
      </c>
      <c r="G1087" t="s">
        <v>1</v>
      </c>
      <c r="I1087" t="s">
        <v>2</v>
      </c>
      <c r="J1087">
        <v>36</v>
      </c>
      <c r="K1087">
        <v>70</v>
      </c>
      <c r="L1087" t="str">
        <f>" 00:00:01.237933"</f>
        <v xml:space="preserve"> 00:00:01.237933</v>
      </c>
      <c r="M1087" t="str">
        <f>"03-Oct-17 4:08:36.846955 PM"</f>
        <v>03-Oct-17 4:08:36.846955 PM</v>
      </c>
      <c r="N1087" t="s">
        <v>23</v>
      </c>
    </row>
    <row r="1088" spans="2:14" x14ac:dyDescent="0.25">
      <c r="B1088">
        <v>7541</v>
      </c>
      <c r="C1088">
        <v>1</v>
      </c>
      <c r="D1088">
        <v>12</v>
      </c>
      <c r="E1088">
        <v>38</v>
      </c>
      <c r="F1088" t="s">
        <v>0</v>
      </c>
      <c r="G1088" t="s">
        <v>1</v>
      </c>
      <c r="I1088" t="s">
        <v>2</v>
      </c>
      <c r="J1088">
        <v>36</v>
      </c>
      <c r="K1088">
        <v>70</v>
      </c>
      <c r="L1088" t="str">
        <f>" 00:00:00.000697"</f>
        <v xml:space="preserve"> 00:00:00.000697</v>
      </c>
      <c r="M1088" t="str">
        <f>"03-Oct-17 4:08:36.847652 PM"</f>
        <v>03-Oct-17 4:08:36.847652 PM</v>
      </c>
      <c r="N1088" t="s">
        <v>5</v>
      </c>
    </row>
    <row r="1089" spans="2:14" x14ac:dyDescent="0.25">
      <c r="B1089">
        <v>7542</v>
      </c>
      <c r="C1089">
        <v>1</v>
      </c>
      <c r="D1089">
        <v>39</v>
      </c>
      <c r="E1089">
        <v>39</v>
      </c>
      <c r="F1089" t="s">
        <v>0</v>
      </c>
      <c r="G1089" t="s">
        <v>1</v>
      </c>
      <c r="I1089" t="s">
        <v>2</v>
      </c>
      <c r="J1089">
        <v>36</v>
      </c>
      <c r="K1089">
        <v>70</v>
      </c>
      <c r="L1089" t="str">
        <f>" 00:00:00.000697"</f>
        <v xml:space="preserve"> 00:00:00.000697</v>
      </c>
      <c r="M1089" t="str">
        <f>"03-Oct-17 4:08:36.848349 PM"</f>
        <v>03-Oct-17 4:08:36.848349 PM</v>
      </c>
      <c r="N1089" t="s">
        <v>12</v>
      </c>
    </row>
    <row r="1090" spans="2:14" x14ac:dyDescent="0.25">
      <c r="B1090">
        <v>7543</v>
      </c>
      <c r="C1090">
        <v>1</v>
      </c>
      <c r="D1090">
        <v>0</v>
      </c>
      <c r="E1090">
        <v>37</v>
      </c>
      <c r="F1090" t="s">
        <v>0</v>
      </c>
      <c r="G1090" t="s">
        <v>1</v>
      </c>
      <c r="I1090" t="s">
        <v>2</v>
      </c>
      <c r="J1090">
        <v>36</v>
      </c>
      <c r="K1090">
        <v>70</v>
      </c>
      <c r="L1090" t="str">
        <f>" 00:00:01.249752"</f>
        <v xml:space="preserve"> 00:00:01.249752</v>
      </c>
      <c r="M1090" t="str">
        <f>"03-Oct-17 4:08:38.098102 PM"</f>
        <v>03-Oct-17 4:08:38.098102 PM</v>
      </c>
      <c r="N1090" t="s">
        <v>23</v>
      </c>
    </row>
    <row r="1091" spans="2:14" x14ac:dyDescent="0.25">
      <c r="B1091">
        <v>7544</v>
      </c>
      <c r="C1091">
        <v>1</v>
      </c>
      <c r="D1091">
        <v>12</v>
      </c>
      <c r="E1091">
        <v>38</v>
      </c>
      <c r="F1091" t="s">
        <v>0</v>
      </c>
      <c r="G1091" t="s">
        <v>1</v>
      </c>
      <c r="I1091" t="s">
        <v>2</v>
      </c>
      <c r="J1091">
        <v>36</v>
      </c>
      <c r="K1091">
        <v>70</v>
      </c>
      <c r="L1091" t="str">
        <f>" 00:00:00.000697"</f>
        <v xml:space="preserve"> 00:00:00.000697</v>
      </c>
      <c r="M1091" t="str">
        <f>"03-Oct-17 4:08:38.098799 PM"</f>
        <v>03-Oct-17 4:08:38.098799 PM</v>
      </c>
      <c r="N1091" t="s">
        <v>3</v>
      </c>
    </row>
    <row r="1092" spans="2:14" x14ac:dyDescent="0.25">
      <c r="B1092">
        <v>7545</v>
      </c>
      <c r="C1092">
        <v>1</v>
      </c>
      <c r="D1092">
        <v>12</v>
      </c>
      <c r="E1092">
        <v>38</v>
      </c>
      <c r="F1092" t="s">
        <v>0</v>
      </c>
      <c r="G1092" t="s">
        <v>1</v>
      </c>
      <c r="I1092" t="s">
        <v>2</v>
      </c>
      <c r="J1092">
        <v>14</v>
      </c>
      <c r="K1092">
        <v>48</v>
      </c>
      <c r="L1092" t="str">
        <f>" 00:00:00.000503"</f>
        <v xml:space="preserve"> 00:00:00.000503</v>
      </c>
      <c r="M1092" t="str">
        <f>"03-Oct-17 4:08:38.099301 PM"</f>
        <v>03-Oct-17 4:08:38.099301 PM</v>
      </c>
      <c r="N1092" t="s">
        <v>20</v>
      </c>
    </row>
    <row r="1093" spans="2:14" x14ac:dyDescent="0.25">
      <c r="B1093">
        <v>7546</v>
      </c>
      <c r="C1093">
        <v>1</v>
      </c>
      <c r="D1093">
        <v>12</v>
      </c>
      <c r="E1093">
        <v>38</v>
      </c>
      <c r="F1093" t="s">
        <v>0</v>
      </c>
      <c r="G1093" t="s">
        <v>1</v>
      </c>
      <c r="I1093" t="s">
        <v>2</v>
      </c>
      <c r="J1093">
        <v>8</v>
      </c>
      <c r="K1093">
        <v>42</v>
      </c>
      <c r="L1093" t="str">
        <f>" 00:00:00.000326"</f>
        <v xml:space="preserve"> 00:00:00.000326</v>
      </c>
      <c r="M1093" t="str">
        <f>"03-Oct-17 4:08:38.099628 PM"</f>
        <v>03-Oct-17 4:08:38.099628 PM</v>
      </c>
      <c r="N1093" t="s">
        <v>3</v>
      </c>
    </row>
    <row r="1094" spans="2:14" x14ac:dyDescent="0.25">
      <c r="B1094">
        <v>7547</v>
      </c>
      <c r="C1094">
        <v>1</v>
      </c>
      <c r="D1094">
        <v>39</v>
      </c>
      <c r="E1094">
        <v>39</v>
      </c>
      <c r="F1094" t="s">
        <v>0</v>
      </c>
      <c r="G1094" t="s">
        <v>1</v>
      </c>
      <c r="I1094" t="s">
        <v>2</v>
      </c>
      <c r="J1094">
        <v>36</v>
      </c>
      <c r="K1094">
        <v>70</v>
      </c>
      <c r="L1094" t="str">
        <f>" 00:00:00.000271"</f>
        <v xml:space="preserve"> 00:00:00.000271</v>
      </c>
      <c r="M1094" t="str">
        <f>"03-Oct-17 4:08:38.099899 PM"</f>
        <v>03-Oct-17 4:08:38.099899 PM</v>
      </c>
      <c r="N1094" t="s">
        <v>12</v>
      </c>
    </row>
    <row r="1095" spans="2:14" x14ac:dyDescent="0.25">
      <c r="B1095">
        <v>7548</v>
      </c>
      <c r="C1095">
        <v>1</v>
      </c>
      <c r="D1095">
        <v>0</v>
      </c>
      <c r="E1095">
        <v>37</v>
      </c>
      <c r="F1095" t="s">
        <v>0</v>
      </c>
      <c r="G1095" t="s">
        <v>1</v>
      </c>
      <c r="I1095" t="s">
        <v>2</v>
      </c>
      <c r="J1095">
        <v>36</v>
      </c>
      <c r="K1095">
        <v>70</v>
      </c>
      <c r="L1095" t="str">
        <f>" 00:00:01.241789"</f>
        <v xml:space="preserve"> 00:00:01.241789</v>
      </c>
      <c r="M1095" t="str">
        <f>"03-Oct-17 4:08:39.341687 PM"</f>
        <v>03-Oct-17 4:08:39.341687 PM</v>
      </c>
      <c r="N1095" t="s">
        <v>23</v>
      </c>
    </row>
    <row r="1096" spans="2:14" x14ac:dyDescent="0.25">
      <c r="B1096">
        <v>7549</v>
      </c>
      <c r="C1096">
        <v>1</v>
      </c>
      <c r="D1096">
        <v>12</v>
      </c>
      <c r="E1096">
        <v>38</v>
      </c>
      <c r="F1096" t="s">
        <v>0</v>
      </c>
      <c r="G1096" t="s">
        <v>1</v>
      </c>
      <c r="I1096" t="s">
        <v>2</v>
      </c>
      <c r="J1096">
        <v>36</v>
      </c>
      <c r="K1096">
        <v>70</v>
      </c>
      <c r="L1096" t="str">
        <f>" 00:00:00.000697"</f>
        <v xml:space="preserve"> 00:00:00.000697</v>
      </c>
      <c r="M1096" t="str">
        <f>"03-Oct-17 4:08:39.342384 PM"</f>
        <v>03-Oct-17 4:08:39.342384 PM</v>
      </c>
      <c r="N1096" t="s">
        <v>3</v>
      </c>
    </row>
    <row r="1097" spans="2:14" x14ac:dyDescent="0.25">
      <c r="B1097">
        <v>7550</v>
      </c>
      <c r="C1097">
        <v>1</v>
      </c>
      <c r="D1097">
        <v>39</v>
      </c>
      <c r="E1097">
        <v>39</v>
      </c>
      <c r="F1097" t="s">
        <v>0</v>
      </c>
      <c r="G1097" t="s">
        <v>1</v>
      </c>
      <c r="I1097" t="s">
        <v>2</v>
      </c>
      <c r="J1097">
        <v>36</v>
      </c>
      <c r="K1097">
        <v>70</v>
      </c>
      <c r="L1097" t="str">
        <f>" 00:00:00.000697"</f>
        <v xml:space="preserve"> 00:00:00.000697</v>
      </c>
      <c r="M1097" t="str">
        <f>"03-Oct-17 4:08:39.343081 PM"</f>
        <v>03-Oct-17 4:08:39.343081 PM</v>
      </c>
      <c r="N1097" t="s">
        <v>12</v>
      </c>
    </row>
    <row r="1098" spans="2:14" x14ac:dyDescent="0.25">
      <c r="B1098">
        <v>7551</v>
      </c>
      <c r="C1098">
        <v>1</v>
      </c>
      <c r="D1098">
        <v>0</v>
      </c>
      <c r="E1098">
        <v>37</v>
      </c>
      <c r="F1098" t="s">
        <v>0</v>
      </c>
      <c r="G1098" t="s">
        <v>1</v>
      </c>
      <c r="I1098" t="s">
        <v>2</v>
      </c>
      <c r="J1098">
        <v>36</v>
      </c>
      <c r="K1098">
        <v>70</v>
      </c>
      <c r="L1098" t="str">
        <f>" 00:00:01.240341"</f>
        <v xml:space="preserve"> 00:00:01.240341</v>
      </c>
      <c r="M1098" t="str">
        <f>"03-Oct-17 4:08:40.583422 PM"</f>
        <v>03-Oct-17 4:08:40.583422 PM</v>
      </c>
      <c r="N1098" t="s">
        <v>23</v>
      </c>
    </row>
    <row r="1099" spans="2:14" x14ac:dyDescent="0.25">
      <c r="B1099">
        <v>7552</v>
      </c>
      <c r="C1099">
        <v>1</v>
      </c>
      <c r="D1099">
        <v>12</v>
      </c>
      <c r="E1099">
        <v>38</v>
      </c>
      <c r="F1099" t="s">
        <v>0</v>
      </c>
      <c r="G1099" t="s">
        <v>1</v>
      </c>
      <c r="I1099" t="s">
        <v>2</v>
      </c>
      <c r="J1099">
        <v>36</v>
      </c>
      <c r="K1099">
        <v>70</v>
      </c>
      <c r="L1099" t="str">
        <f>" 00:00:00.000697"</f>
        <v xml:space="preserve"> 00:00:00.000697</v>
      </c>
      <c r="M1099" t="str">
        <f>"03-Oct-17 4:08:40.584119 PM"</f>
        <v>03-Oct-17 4:08:40.584119 PM</v>
      </c>
      <c r="N1099" t="s">
        <v>3</v>
      </c>
    </row>
    <row r="1100" spans="2:14" x14ac:dyDescent="0.25">
      <c r="B1100">
        <v>7553</v>
      </c>
      <c r="C1100">
        <v>1</v>
      </c>
      <c r="D1100">
        <v>39</v>
      </c>
      <c r="E1100">
        <v>39</v>
      </c>
      <c r="F1100" t="s">
        <v>0</v>
      </c>
      <c r="G1100" t="s">
        <v>1</v>
      </c>
      <c r="I1100" t="s">
        <v>2</v>
      </c>
      <c r="J1100">
        <v>36</v>
      </c>
      <c r="K1100">
        <v>70</v>
      </c>
      <c r="L1100" t="str">
        <f>" 00:00:00.000697"</f>
        <v xml:space="preserve"> 00:00:00.000697</v>
      </c>
      <c r="M1100" t="str">
        <f>"03-Oct-17 4:08:40.584816 PM"</f>
        <v>03-Oct-17 4:08:40.584816 PM</v>
      </c>
      <c r="N1100" t="s">
        <v>12</v>
      </c>
    </row>
    <row r="1101" spans="2:14" x14ac:dyDescent="0.25">
      <c r="B1101">
        <v>7554</v>
      </c>
      <c r="C1101">
        <v>1</v>
      </c>
      <c r="D1101">
        <v>0</v>
      </c>
      <c r="E1101">
        <v>37</v>
      </c>
      <c r="F1101" t="s">
        <v>0</v>
      </c>
      <c r="G1101" t="s">
        <v>1</v>
      </c>
      <c r="I1101" t="s">
        <v>2</v>
      </c>
      <c r="J1101">
        <v>36</v>
      </c>
      <c r="K1101">
        <v>70</v>
      </c>
      <c r="L1101" t="str">
        <f>" 00:00:01.250503"</f>
        <v xml:space="preserve"> 00:00:01.250503</v>
      </c>
      <c r="M1101" t="str">
        <f>"03-Oct-17 4:08:41.835319 PM"</f>
        <v>03-Oct-17 4:08:41.835319 PM</v>
      </c>
      <c r="N1101" t="s">
        <v>21</v>
      </c>
    </row>
    <row r="1102" spans="2:14" x14ac:dyDescent="0.25">
      <c r="B1102">
        <v>7555</v>
      </c>
      <c r="C1102">
        <v>1</v>
      </c>
      <c r="D1102">
        <v>12</v>
      </c>
      <c r="E1102">
        <v>38</v>
      </c>
      <c r="F1102" t="s">
        <v>0</v>
      </c>
      <c r="G1102" t="s">
        <v>1</v>
      </c>
      <c r="I1102" t="s">
        <v>2</v>
      </c>
      <c r="J1102">
        <v>36</v>
      </c>
      <c r="K1102">
        <v>70</v>
      </c>
      <c r="L1102" t="str">
        <f>" 00:00:00.000697"</f>
        <v xml:space="preserve"> 00:00:00.000697</v>
      </c>
      <c r="M1102" t="str">
        <f>"03-Oct-17 4:08:41.836016 PM"</f>
        <v>03-Oct-17 4:08:41.836016 PM</v>
      </c>
      <c r="N1102" t="s">
        <v>3</v>
      </c>
    </row>
    <row r="1103" spans="2:14" x14ac:dyDescent="0.25">
      <c r="B1103">
        <v>7556</v>
      </c>
      <c r="C1103">
        <v>1</v>
      </c>
      <c r="D1103">
        <v>39</v>
      </c>
      <c r="E1103">
        <v>39</v>
      </c>
      <c r="F1103" t="s">
        <v>0</v>
      </c>
      <c r="G1103" t="s">
        <v>1</v>
      </c>
      <c r="I1103" t="s">
        <v>2</v>
      </c>
      <c r="J1103">
        <v>36</v>
      </c>
      <c r="K1103">
        <v>70</v>
      </c>
      <c r="L1103" t="str">
        <f>" 00:00:00.000697"</f>
        <v xml:space="preserve"> 00:00:00.000697</v>
      </c>
      <c r="M1103" t="str">
        <f>"03-Oct-17 4:08:41.836713 PM"</f>
        <v>03-Oct-17 4:08:41.836713 PM</v>
      </c>
      <c r="N1103" t="s">
        <v>12</v>
      </c>
    </row>
    <row r="1104" spans="2:14" x14ac:dyDescent="0.25">
      <c r="B1104">
        <v>7557</v>
      </c>
      <c r="C1104">
        <v>1</v>
      </c>
      <c r="D1104">
        <v>0</v>
      </c>
      <c r="E1104">
        <v>37</v>
      </c>
      <c r="F1104" t="s">
        <v>0</v>
      </c>
      <c r="G1104" t="s">
        <v>1</v>
      </c>
      <c r="I1104" t="s">
        <v>2</v>
      </c>
      <c r="J1104">
        <v>36</v>
      </c>
      <c r="K1104">
        <v>70</v>
      </c>
      <c r="L1104" t="str">
        <f>" 00:00:01.242685"</f>
        <v xml:space="preserve"> 00:00:01.242685</v>
      </c>
      <c r="M1104" t="str">
        <f>"03-Oct-17 4:08:43.079398 PM"</f>
        <v>03-Oct-17 4:08:43.079398 PM</v>
      </c>
      <c r="N1104" t="s">
        <v>21</v>
      </c>
    </row>
    <row r="1105" spans="2:14" x14ac:dyDescent="0.25">
      <c r="B1105">
        <v>7558</v>
      </c>
      <c r="C1105">
        <v>1</v>
      </c>
      <c r="D1105">
        <v>12</v>
      </c>
      <c r="E1105">
        <v>38</v>
      </c>
      <c r="F1105" t="s">
        <v>0</v>
      </c>
      <c r="G1105" t="s">
        <v>1</v>
      </c>
      <c r="I1105" t="s">
        <v>2</v>
      </c>
      <c r="J1105">
        <v>36</v>
      </c>
      <c r="K1105">
        <v>70</v>
      </c>
      <c r="L1105" t="str">
        <f>" 00:00:00.000697"</f>
        <v xml:space="preserve"> 00:00:00.000697</v>
      </c>
      <c r="M1105" t="str">
        <f>"03-Oct-17 4:08:43.080095 PM"</f>
        <v>03-Oct-17 4:08:43.080095 PM</v>
      </c>
      <c r="N1105" t="s">
        <v>3</v>
      </c>
    </row>
    <row r="1106" spans="2:14" x14ac:dyDescent="0.25">
      <c r="B1106">
        <v>7559</v>
      </c>
      <c r="C1106">
        <v>1</v>
      </c>
      <c r="D1106">
        <v>39</v>
      </c>
      <c r="E1106">
        <v>39</v>
      </c>
      <c r="F1106" t="s">
        <v>0</v>
      </c>
      <c r="G1106" t="s">
        <v>1</v>
      </c>
      <c r="I1106" t="s">
        <v>2</v>
      </c>
      <c r="J1106">
        <v>36</v>
      </c>
      <c r="K1106">
        <v>70</v>
      </c>
      <c r="L1106" t="str">
        <f>" 00:00:00.000697"</f>
        <v xml:space="preserve"> 00:00:00.000697</v>
      </c>
      <c r="M1106" t="str">
        <f>"03-Oct-17 4:08:43.080792 PM"</f>
        <v>03-Oct-17 4:08:43.080792 PM</v>
      </c>
      <c r="N1106" t="s">
        <v>12</v>
      </c>
    </row>
    <row r="1107" spans="2:14" x14ac:dyDescent="0.25">
      <c r="B1107">
        <v>7560</v>
      </c>
      <c r="C1107">
        <v>1</v>
      </c>
      <c r="D1107">
        <v>0</v>
      </c>
      <c r="E1107">
        <v>37</v>
      </c>
      <c r="F1107" t="s">
        <v>0</v>
      </c>
      <c r="G1107" t="s">
        <v>1</v>
      </c>
      <c r="I1107" t="s">
        <v>2</v>
      </c>
      <c r="J1107">
        <v>36</v>
      </c>
      <c r="K1107">
        <v>70</v>
      </c>
      <c r="L1107" t="str">
        <f>" 00:00:01.265766"</f>
        <v xml:space="preserve"> 00:00:01.265766</v>
      </c>
      <c r="M1107" t="str">
        <f>"03-Oct-17 4:08:44.346558 PM"</f>
        <v>03-Oct-17 4:08:44.346558 PM</v>
      </c>
      <c r="N1107" t="s">
        <v>23</v>
      </c>
    </row>
    <row r="1108" spans="2:14" x14ac:dyDescent="0.25">
      <c r="B1108">
        <v>7561</v>
      </c>
      <c r="C1108">
        <v>1</v>
      </c>
      <c r="D1108">
        <v>12</v>
      </c>
      <c r="E1108">
        <v>38</v>
      </c>
      <c r="F1108" t="s">
        <v>0</v>
      </c>
      <c r="G1108" t="s">
        <v>1</v>
      </c>
      <c r="I1108" t="s">
        <v>2</v>
      </c>
      <c r="J1108">
        <v>36</v>
      </c>
      <c r="K1108">
        <v>70</v>
      </c>
      <c r="L1108" t="str">
        <f>" 00:00:00.000697"</f>
        <v xml:space="preserve"> 00:00:00.000697</v>
      </c>
      <c r="M1108" t="str">
        <f>"03-Oct-17 4:08:44.347254 PM"</f>
        <v>03-Oct-17 4:08:44.347254 PM</v>
      </c>
      <c r="N1108" t="s">
        <v>3</v>
      </c>
    </row>
    <row r="1109" spans="2:14" x14ac:dyDescent="0.25">
      <c r="B1109">
        <v>7562</v>
      </c>
      <c r="C1109">
        <v>1</v>
      </c>
      <c r="D1109">
        <v>39</v>
      </c>
      <c r="E1109">
        <v>39</v>
      </c>
      <c r="F1109" t="s">
        <v>0</v>
      </c>
      <c r="G1109" t="s">
        <v>1</v>
      </c>
      <c r="I1109" t="s">
        <v>2</v>
      </c>
      <c r="J1109">
        <v>36</v>
      </c>
      <c r="K1109">
        <v>70</v>
      </c>
      <c r="L1109" t="str">
        <f>" 00:00:00.000697"</f>
        <v xml:space="preserve"> 00:00:00.000697</v>
      </c>
      <c r="M1109" t="str">
        <f>"03-Oct-17 4:08:44.347952 PM"</f>
        <v>03-Oct-17 4:08:44.347952 PM</v>
      </c>
      <c r="N1109" t="s">
        <v>12</v>
      </c>
    </row>
    <row r="1110" spans="2:14" x14ac:dyDescent="0.25">
      <c r="B1110">
        <v>7563</v>
      </c>
      <c r="C1110">
        <v>1</v>
      </c>
      <c r="D1110">
        <v>0</v>
      </c>
      <c r="E1110">
        <v>37</v>
      </c>
      <c r="F1110" t="s">
        <v>0</v>
      </c>
      <c r="G1110" t="s">
        <v>1</v>
      </c>
      <c r="I1110" t="s">
        <v>2</v>
      </c>
      <c r="J1110">
        <v>36</v>
      </c>
      <c r="K1110">
        <v>70</v>
      </c>
      <c r="L1110" t="str">
        <f>" 00:00:01.220432"</f>
        <v xml:space="preserve"> 00:00:01.220432</v>
      </c>
      <c r="M1110" t="str">
        <f>"03-Oct-17 4:08:45.568384 PM"</f>
        <v>03-Oct-17 4:08:45.568384 PM</v>
      </c>
      <c r="N1110" t="s">
        <v>23</v>
      </c>
    </row>
    <row r="1111" spans="2:14" x14ac:dyDescent="0.25">
      <c r="B1111">
        <v>7564</v>
      </c>
      <c r="C1111">
        <v>1</v>
      </c>
      <c r="D1111">
        <v>12</v>
      </c>
      <c r="E1111">
        <v>38</v>
      </c>
      <c r="F1111" t="s">
        <v>0</v>
      </c>
      <c r="G1111" t="s">
        <v>1</v>
      </c>
      <c r="I1111" t="s">
        <v>2</v>
      </c>
      <c r="J1111">
        <v>36</v>
      </c>
      <c r="K1111">
        <v>70</v>
      </c>
      <c r="L1111" t="str">
        <f>" 00:00:00.000697"</f>
        <v xml:space="preserve"> 00:00:00.000697</v>
      </c>
      <c r="M1111" t="str">
        <f>"03-Oct-17 4:08:45.569081 PM"</f>
        <v>03-Oct-17 4:08:45.569081 PM</v>
      </c>
      <c r="N1111" t="s">
        <v>3</v>
      </c>
    </row>
    <row r="1112" spans="2:14" x14ac:dyDescent="0.25">
      <c r="B1112">
        <v>7565</v>
      </c>
      <c r="C1112">
        <v>1</v>
      </c>
      <c r="D1112">
        <v>39</v>
      </c>
      <c r="E1112">
        <v>39</v>
      </c>
      <c r="F1112" t="s">
        <v>0</v>
      </c>
      <c r="G1112" t="s">
        <v>1</v>
      </c>
      <c r="I1112" t="s">
        <v>2</v>
      </c>
      <c r="J1112">
        <v>36</v>
      </c>
      <c r="K1112">
        <v>70</v>
      </c>
      <c r="L1112" t="str">
        <f>" 00:00:00.000697"</f>
        <v xml:space="preserve"> 00:00:00.000697</v>
      </c>
      <c r="M1112" t="str">
        <f>"03-Oct-17 4:08:45.569778 PM"</f>
        <v>03-Oct-17 4:08:45.569778 PM</v>
      </c>
      <c r="N1112" t="s">
        <v>12</v>
      </c>
    </row>
    <row r="1113" spans="2:14" x14ac:dyDescent="0.25">
      <c r="B1113">
        <v>7566</v>
      </c>
      <c r="C1113">
        <v>1</v>
      </c>
      <c r="D1113">
        <v>0</v>
      </c>
      <c r="E1113">
        <v>37</v>
      </c>
      <c r="F1113" t="s">
        <v>0</v>
      </c>
      <c r="G1113" t="s">
        <v>1</v>
      </c>
      <c r="I1113" t="s">
        <v>2</v>
      </c>
      <c r="J1113">
        <v>36</v>
      </c>
      <c r="K1113">
        <v>70</v>
      </c>
      <c r="L1113" t="str">
        <f>" 00:00:01.257056"</f>
        <v xml:space="preserve"> 00:00:01.257056</v>
      </c>
      <c r="M1113" t="str">
        <f>"03-Oct-17 4:08:46.826833 PM"</f>
        <v>03-Oct-17 4:08:46.826833 PM</v>
      </c>
      <c r="N1113" t="s">
        <v>23</v>
      </c>
    </row>
    <row r="1114" spans="2:14" x14ac:dyDescent="0.25">
      <c r="B1114">
        <v>7567</v>
      </c>
      <c r="C1114">
        <v>1</v>
      </c>
      <c r="D1114">
        <v>12</v>
      </c>
      <c r="E1114">
        <v>38</v>
      </c>
      <c r="F1114" t="s">
        <v>0</v>
      </c>
      <c r="G1114" t="s">
        <v>1</v>
      </c>
      <c r="I1114" t="s">
        <v>2</v>
      </c>
      <c r="J1114">
        <v>36</v>
      </c>
      <c r="K1114">
        <v>70</v>
      </c>
      <c r="L1114" t="str">
        <f>" 00:00:00.000697"</f>
        <v xml:space="preserve"> 00:00:00.000697</v>
      </c>
      <c r="M1114" t="str">
        <f>"03-Oct-17 4:08:46.827530 PM"</f>
        <v>03-Oct-17 4:08:46.827530 PM</v>
      </c>
      <c r="N1114" t="s">
        <v>5</v>
      </c>
    </row>
    <row r="1115" spans="2:14" x14ac:dyDescent="0.25">
      <c r="B1115">
        <v>7568</v>
      </c>
      <c r="C1115">
        <v>1</v>
      </c>
      <c r="D1115">
        <v>39</v>
      </c>
      <c r="E1115">
        <v>39</v>
      </c>
      <c r="F1115" t="s">
        <v>0</v>
      </c>
      <c r="G1115" t="s">
        <v>1</v>
      </c>
      <c r="I1115" t="s">
        <v>2</v>
      </c>
      <c r="J1115">
        <v>36</v>
      </c>
      <c r="K1115">
        <v>70</v>
      </c>
      <c r="L1115" t="str">
        <f>" 00:00:00.000697"</f>
        <v xml:space="preserve"> 00:00:00.000697</v>
      </c>
      <c r="M1115" t="str">
        <f>"03-Oct-17 4:08:46.828227 PM"</f>
        <v>03-Oct-17 4:08:46.828227 PM</v>
      </c>
      <c r="N1115" t="s">
        <v>5</v>
      </c>
    </row>
    <row r="1116" spans="2:14" x14ac:dyDescent="0.25">
      <c r="B1116">
        <v>7569</v>
      </c>
      <c r="C1116">
        <v>1</v>
      </c>
      <c r="D1116">
        <v>0</v>
      </c>
      <c r="E1116">
        <v>37</v>
      </c>
      <c r="F1116" t="s">
        <v>0</v>
      </c>
      <c r="G1116" t="s">
        <v>1</v>
      </c>
      <c r="I1116" t="s">
        <v>2</v>
      </c>
      <c r="J1116">
        <v>36</v>
      </c>
      <c r="K1116">
        <v>70</v>
      </c>
      <c r="L1116" t="str">
        <f>" 00:00:01.235135"</f>
        <v xml:space="preserve"> 00:00:01.235135</v>
      </c>
      <c r="M1116" t="str">
        <f>"03-Oct-17 4:08:48.063363 PM"</f>
        <v>03-Oct-17 4:08:48.063363 PM</v>
      </c>
      <c r="N1116" t="s">
        <v>23</v>
      </c>
    </row>
    <row r="1117" spans="2:14" x14ac:dyDescent="0.25">
      <c r="B1117">
        <v>7570</v>
      </c>
      <c r="C1117">
        <v>1</v>
      </c>
      <c r="D1117">
        <v>12</v>
      </c>
      <c r="E1117">
        <v>38</v>
      </c>
      <c r="F1117" t="s">
        <v>0</v>
      </c>
      <c r="G1117" t="s">
        <v>1</v>
      </c>
      <c r="I1117" t="s">
        <v>2</v>
      </c>
      <c r="J1117">
        <v>36</v>
      </c>
      <c r="K1117">
        <v>70</v>
      </c>
      <c r="L1117" t="str">
        <f>" 00:00:00.000697"</f>
        <v xml:space="preserve"> 00:00:00.000697</v>
      </c>
      <c r="M1117" t="str">
        <f>"03-Oct-17 4:08:48.064060 PM"</f>
        <v>03-Oct-17 4:08:48.064060 PM</v>
      </c>
      <c r="N1117" t="s">
        <v>3</v>
      </c>
    </row>
    <row r="1118" spans="2:14" x14ac:dyDescent="0.25">
      <c r="B1118">
        <v>7571</v>
      </c>
      <c r="C1118">
        <v>1</v>
      </c>
      <c r="D1118">
        <v>39</v>
      </c>
      <c r="E1118">
        <v>39</v>
      </c>
      <c r="F1118" t="s">
        <v>0</v>
      </c>
      <c r="G1118" t="s">
        <v>1</v>
      </c>
      <c r="I1118" t="s">
        <v>2</v>
      </c>
      <c r="J1118">
        <v>36</v>
      </c>
      <c r="K1118">
        <v>70</v>
      </c>
      <c r="L1118" t="str">
        <f>" 00:00:00.000697"</f>
        <v xml:space="preserve"> 00:00:00.000697</v>
      </c>
      <c r="M1118" t="str">
        <f>"03-Oct-17 4:08:48.064757 PM"</f>
        <v>03-Oct-17 4:08:48.064757 PM</v>
      </c>
      <c r="N1118" t="s">
        <v>12</v>
      </c>
    </row>
    <row r="1119" spans="2:14" x14ac:dyDescent="0.25">
      <c r="B1119">
        <v>7572</v>
      </c>
      <c r="C1119">
        <v>1</v>
      </c>
      <c r="D1119">
        <v>0</v>
      </c>
      <c r="E1119">
        <v>37</v>
      </c>
      <c r="F1119" t="s">
        <v>0</v>
      </c>
      <c r="G1119" t="s">
        <v>1</v>
      </c>
      <c r="I1119" t="s">
        <v>2</v>
      </c>
      <c r="J1119">
        <v>36</v>
      </c>
      <c r="K1119">
        <v>70</v>
      </c>
      <c r="L1119" t="str">
        <f>" 00:00:01.249286"</f>
        <v xml:space="preserve"> 00:00:01.249286</v>
      </c>
      <c r="M1119" t="str">
        <f>"03-Oct-17 4:08:49.314042 PM"</f>
        <v>03-Oct-17 4:08:49.314042 PM</v>
      </c>
      <c r="N1119" t="s">
        <v>23</v>
      </c>
    </row>
    <row r="1120" spans="2:14" x14ac:dyDescent="0.25">
      <c r="B1120">
        <v>7573</v>
      </c>
      <c r="C1120">
        <v>1</v>
      </c>
      <c r="D1120">
        <v>12</v>
      </c>
      <c r="E1120">
        <v>38</v>
      </c>
      <c r="F1120" t="s">
        <v>0</v>
      </c>
      <c r="G1120" t="s">
        <v>1</v>
      </c>
      <c r="I1120" t="s">
        <v>2</v>
      </c>
      <c r="J1120">
        <v>36</v>
      </c>
      <c r="K1120">
        <v>70</v>
      </c>
      <c r="L1120" t="str">
        <f>" 00:00:00.000697"</f>
        <v xml:space="preserve"> 00:00:00.000697</v>
      </c>
      <c r="M1120" t="str">
        <f>"03-Oct-17 4:08:49.314739 PM"</f>
        <v>03-Oct-17 4:08:49.314739 PM</v>
      </c>
      <c r="N1120" t="s">
        <v>3</v>
      </c>
    </row>
    <row r="1121" spans="2:14" x14ac:dyDescent="0.25">
      <c r="B1121">
        <v>7574</v>
      </c>
      <c r="C1121">
        <v>1</v>
      </c>
      <c r="D1121">
        <v>39</v>
      </c>
      <c r="E1121">
        <v>39</v>
      </c>
      <c r="F1121" t="s">
        <v>0</v>
      </c>
      <c r="G1121" t="s">
        <v>1</v>
      </c>
      <c r="I1121" t="s">
        <v>2</v>
      </c>
      <c r="J1121">
        <v>36</v>
      </c>
      <c r="K1121">
        <v>70</v>
      </c>
      <c r="L1121" t="str">
        <f>" 00:00:00.000697"</f>
        <v xml:space="preserve"> 00:00:00.000697</v>
      </c>
      <c r="M1121" t="str">
        <f>"03-Oct-17 4:08:49.315436 PM"</f>
        <v>03-Oct-17 4:08:49.315436 PM</v>
      </c>
      <c r="N1121" t="s">
        <v>12</v>
      </c>
    </row>
    <row r="1122" spans="2:14" x14ac:dyDescent="0.25">
      <c r="B1122">
        <v>7575</v>
      </c>
      <c r="C1122">
        <v>1</v>
      </c>
      <c r="D1122">
        <v>0</v>
      </c>
      <c r="E1122">
        <v>37</v>
      </c>
      <c r="F1122" t="s">
        <v>0</v>
      </c>
      <c r="G1122" t="s">
        <v>1</v>
      </c>
      <c r="I1122" t="s">
        <v>2</v>
      </c>
      <c r="J1122">
        <v>14</v>
      </c>
      <c r="K1122">
        <v>48</v>
      </c>
      <c r="L1122" t="str">
        <f>" 00:00:01.241316"</f>
        <v xml:space="preserve"> 00:00:01.241316</v>
      </c>
      <c r="M1122" t="str">
        <f>"03-Oct-17 4:08:50.556752 PM"</f>
        <v>03-Oct-17 4:08:50.556752 PM</v>
      </c>
      <c r="N1122" t="s">
        <v>16</v>
      </c>
    </row>
    <row r="1123" spans="2:14" x14ac:dyDescent="0.25">
      <c r="B1123">
        <v>7576</v>
      </c>
      <c r="C1123">
        <v>1</v>
      </c>
      <c r="D1123">
        <v>12</v>
      </c>
      <c r="E1123">
        <v>38</v>
      </c>
      <c r="F1123" t="s">
        <v>0</v>
      </c>
      <c r="G1123" t="s">
        <v>1</v>
      </c>
      <c r="I1123" t="s">
        <v>2</v>
      </c>
      <c r="J1123">
        <v>36</v>
      </c>
      <c r="K1123">
        <v>70</v>
      </c>
      <c r="L1123" t="str">
        <f>" 00:00:00.000596"</f>
        <v xml:space="preserve"> 00:00:00.000596</v>
      </c>
      <c r="M1123" t="str">
        <f>"03-Oct-17 4:08:50.557348 PM"</f>
        <v>03-Oct-17 4:08:50.557348 PM</v>
      </c>
      <c r="N1123" t="s">
        <v>3</v>
      </c>
    </row>
    <row r="1124" spans="2:14" x14ac:dyDescent="0.25">
      <c r="B1124">
        <v>7577</v>
      </c>
      <c r="C1124">
        <v>1</v>
      </c>
      <c r="D1124">
        <v>39</v>
      </c>
      <c r="E1124">
        <v>39</v>
      </c>
      <c r="F1124" t="s">
        <v>0</v>
      </c>
      <c r="G1124" t="s">
        <v>1</v>
      </c>
      <c r="I1124" t="s">
        <v>2</v>
      </c>
      <c r="J1124">
        <v>36</v>
      </c>
      <c r="K1124">
        <v>70</v>
      </c>
      <c r="L1124" t="str">
        <f>" 00:00:00.000697"</f>
        <v xml:space="preserve"> 00:00:00.000697</v>
      </c>
      <c r="M1124" t="str">
        <f>"03-Oct-17 4:08:50.558045 PM"</f>
        <v>03-Oct-17 4:08:50.558045 PM</v>
      </c>
      <c r="N1124" t="s">
        <v>5</v>
      </c>
    </row>
    <row r="1125" spans="2:14" x14ac:dyDescent="0.25">
      <c r="B1125">
        <v>7578</v>
      </c>
      <c r="C1125">
        <v>1</v>
      </c>
      <c r="D1125">
        <v>0</v>
      </c>
      <c r="E1125">
        <v>37</v>
      </c>
      <c r="F1125" t="s">
        <v>0</v>
      </c>
      <c r="G1125" t="s">
        <v>1</v>
      </c>
      <c r="I1125" t="s">
        <v>2</v>
      </c>
      <c r="J1125">
        <v>36</v>
      </c>
      <c r="K1125">
        <v>70</v>
      </c>
      <c r="L1125" t="str">
        <f>" 00:00:01.246202"</f>
        <v xml:space="preserve"> 00:00:01.246202</v>
      </c>
      <c r="M1125" t="str">
        <f>"03-Oct-17 4:08:51.804247 PM"</f>
        <v>03-Oct-17 4:08:51.804247 PM</v>
      </c>
      <c r="N1125" t="s">
        <v>21</v>
      </c>
    </row>
    <row r="1126" spans="2:14" x14ac:dyDescent="0.25">
      <c r="B1126">
        <v>7579</v>
      </c>
      <c r="C1126">
        <v>1</v>
      </c>
      <c r="D1126">
        <v>0</v>
      </c>
      <c r="E1126">
        <v>37</v>
      </c>
      <c r="F1126" t="s">
        <v>0</v>
      </c>
      <c r="G1126" t="s">
        <v>1</v>
      </c>
      <c r="I1126" t="s">
        <v>2</v>
      </c>
      <c r="J1126">
        <v>14</v>
      </c>
      <c r="K1126">
        <v>48</v>
      </c>
      <c r="L1126" t="str">
        <f>" 00:00:00.000503"</f>
        <v xml:space="preserve"> 00:00:00.000503</v>
      </c>
      <c r="M1126" t="str">
        <f>"03-Oct-17 4:08:51.804749 PM"</f>
        <v>03-Oct-17 4:08:51.804749 PM</v>
      </c>
      <c r="N1126" t="s">
        <v>16</v>
      </c>
    </row>
    <row r="1127" spans="2:14" x14ac:dyDescent="0.25">
      <c r="B1127">
        <v>7580</v>
      </c>
      <c r="C1127">
        <v>1</v>
      </c>
      <c r="D1127">
        <v>0</v>
      </c>
      <c r="E1127">
        <v>37</v>
      </c>
      <c r="F1127" t="s">
        <v>0</v>
      </c>
      <c r="G1127" t="s">
        <v>1</v>
      </c>
      <c r="I1127" t="s">
        <v>2</v>
      </c>
      <c r="J1127">
        <v>8</v>
      </c>
      <c r="K1127">
        <v>42</v>
      </c>
      <c r="L1127" t="str">
        <f>" 00:00:00.000326"</f>
        <v xml:space="preserve"> 00:00:00.000326</v>
      </c>
      <c r="M1127" t="str">
        <f>"03-Oct-17 4:08:51.805075 PM"</f>
        <v>03-Oct-17 4:08:51.805075 PM</v>
      </c>
      <c r="N1127" t="s">
        <v>4</v>
      </c>
    </row>
    <row r="1128" spans="2:14" x14ac:dyDescent="0.25">
      <c r="B1128">
        <v>7581</v>
      </c>
      <c r="C1128">
        <v>1</v>
      </c>
      <c r="D1128">
        <v>12</v>
      </c>
      <c r="E1128">
        <v>38</v>
      </c>
      <c r="F1128" t="s">
        <v>0</v>
      </c>
      <c r="G1128" t="s">
        <v>1</v>
      </c>
      <c r="I1128" t="s">
        <v>2</v>
      </c>
      <c r="J1128">
        <v>36</v>
      </c>
      <c r="K1128">
        <v>70</v>
      </c>
      <c r="L1128" t="str">
        <f>" 00:00:00.000271"</f>
        <v xml:space="preserve"> 00:00:00.000271</v>
      </c>
      <c r="M1128" t="str">
        <f>"03-Oct-17 4:08:51.805346 PM"</f>
        <v>03-Oct-17 4:08:51.805346 PM</v>
      </c>
      <c r="N1128" t="s">
        <v>3</v>
      </c>
    </row>
    <row r="1129" spans="2:14" x14ac:dyDescent="0.25">
      <c r="B1129">
        <v>7582</v>
      </c>
      <c r="C1129">
        <v>1</v>
      </c>
      <c r="D1129">
        <v>39</v>
      </c>
      <c r="E1129">
        <v>39</v>
      </c>
      <c r="F1129" t="s">
        <v>0</v>
      </c>
      <c r="G1129" t="s">
        <v>1</v>
      </c>
      <c r="I1129" t="s">
        <v>2</v>
      </c>
      <c r="J1129">
        <v>36</v>
      </c>
      <c r="K1129">
        <v>70</v>
      </c>
      <c r="L1129" t="str">
        <f>" 00:00:00.000697"</f>
        <v xml:space="preserve"> 00:00:00.000697</v>
      </c>
      <c r="M1129" t="str">
        <f>"03-Oct-17 4:08:51.806043 PM"</f>
        <v>03-Oct-17 4:08:51.806043 PM</v>
      </c>
      <c r="N1129" t="s">
        <v>12</v>
      </c>
    </row>
    <row r="1130" spans="2:14" x14ac:dyDescent="0.25">
      <c r="B1130">
        <v>7583</v>
      </c>
      <c r="C1130">
        <v>1</v>
      </c>
      <c r="D1130">
        <v>0</v>
      </c>
      <c r="E1130">
        <v>37</v>
      </c>
      <c r="F1130" t="s">
        <v>0</v>
      </c>
      <c r="G1130" t="s">
        <v>1</v>
      </c>
      <c r="I1130" t="s">
        <v>2</v>
      </c>
      <c r="J1130">
        <v>36</v>
      </c>
      <c r="K1130">
        <v>70</v>
      </c>
      <c r="L1130" t="str">
        <f>" 00:00:01.241438"</f>
        <v xml:space="preserve"> 00:00:01.241438</v>
      </c>
      <c r="M1130" t="str">
        <f>"03-Oct-17 4:08:53.047481 PM"</f>
        <v>03-Oct-17 4:08:53.047481 PM</v>
      </c>
      <c r="N1130" t="s">
        <v>4</v>
      </c>
    </row>
    <row r="1131" spans="2:14" x14ac:dyDescent="0.25">
      <c r="B1131">
        <v>7584</v>
      </c>
      <c r="C1131">
        <v>1</v>
      </c>
      <c r="D1131">
        <v>0</v>
      </c>
      <c r="E1131">
        <v>37</v>
      </c>
      <c r="F1131" t="s">
        <v>0</v>
      </c>
      <c r="G1131" t="s">
        <v>1</v>
      </c>
      <c r="I1131" t="s">
        <v>2</v>
      </c>
      <c r="J1131">
        <v>14</v>
      </c>
      <c r="K1131">
        <v>48</v>
      </c>
      <c r="L1131" t="str">
        <f>" 00:00:00.000503"</f>
        <v xml:space="preserve"> 00:00:00.000503</v>
      </c>
      <c r="M1131" t="str">
        <f>"03-Oct-17 4:08:53.047984 PM"</f>
        <v>03-Oct-17 4:08:53.047984 PM</v>
      </c>
      <c r="N1131" t="s">
        <v>16</v>
      </c>
    </row>
    <row r="1132" spans="2:14" x14ac:dyDescent="0.25">
      <c r="B1132">
        <v>7585</v>
      </c>
      <c r="C1132">
        <v>1</v>
      </c>
      <c r="D1132">
        <v>12</v>
      </c>
      <c r="E1132">
        <v>38</v>
      </c>
      <c r="F1132" t="s">
        <v>0</v>
      </c>
      <c r="G1132" t="s">
        <v>1</v>
      </c>
      <c r="I1132" t="s">
        <v>2</v>
      </c>
      <c r="J1132">
        <v>36</v>
      </c>
      <c r="K1132">
        <v>70</v>
      </c>
      <c r="L1132" t="str">
        <f>" 00:00:00.000597"</f>
        <v xml:space="preserve"> 00:00:00.000597</v>
      </c>
      <c r="M1132" t="str">
        <f>"03-Oct-17 4:08:53.048580 PM"</f>
        <v>03-Oct-17 4:08:53.048580 PM</v>
      </c>
      <c r="N1132" t="s">
        <v>3</v>
      </c>
    </row>
    <row r="1133" spans="2:14" x14ac:dyDescent="0.25">
      <c r="B1133">
        <v>7586</v>
      </c>
      <c r="C1133">
        <v>1</v>
      </c>
      <c r="D1133">
        <v>39</v>
      </c>
      <c r="E1133">
        <v>39</v>
      </c>
      <c r="F1133" t="s">
        <v>0</v>
      </c>
      <c r="G1133" t="s">
        <v>1</v>
      </c>
      <c r="I1133" t="s">
        <v>2</v>
      </c>
      <c r="J1133">
        <v>36</v>
      </c>
      <c r="K1133">
        <v>70</v>
      </c>
      <c r="L1133" t="str">
        <f>" 00:00:00.000697"</f>
        <v xml:space="preserve"> 00:00:00.000697</v>
      </c>
      <c r="M1133" t="str">
        <f>"03-Oct-17 4:08:53.049277 PM"</f>
        <v>03-Oct-17 4:08:53.049277 PM</v>
      </c>
      <c r="N1133" t="s">
        <v>12</v>
      </c>
    </row>
    <row r="1134" spans="2:14" x14ac:dyDescent="0.25">
      <c r="B1134">
        <v>7587</v>
      </c>
      <c r="C1134">
        <v>1</v>
      </c>
      <c r="D1134">
        <v>0</v>
      </c>
      <c r="E1134">
        <v>37</v>
      </c>
      <c r="F1134" t="s">
        <v>0</v>
      </c>
      <c r="G1134" t="s">
        <v>1</v>
      </c>
      <c r="I1134" t="s">
        <v>2</v>
      </c>
      <c r="J1134">
        <v>36</v>
      </c>
      <c r="K1134">
        <v>70</v>
      </c>
      <c r="L1134" t="str">
        <f>" 00:00:01.264816"</f>
        <v xml:space="preserve"> 00:00:01.264816</v>
      </c>
      <c r="M1134" t="str">
        <f>"03-Oct-17 4:08:54.314093 PM"</f>
        <v>03-Oct-17 4:08:54.314093 PM</v>
      </c>
      <c r="N1134" t="s">
        <v>23</v>
      </c>
    </row>
    <row r="1135" spans="2:14" x14ac:dyDescent="0.25">
      <c r="B1135">
        <v>7588</v>
      </c>
      <c r="C1135">
        <v>1</v>
      </c>
      <c r="D1135">
        <v>39</v>
      </c>
      <c r="E1135">
        <v>39</v>
      </c>
      <c r="F1135" t="s">
        <v>0</v>
      </c>
      <c r="G1135" t="s">
        <v>1</v>
      </c>
      <c r="I1135" t="s">
        <v>2</v>
      </c>
      <c r="J1135">
        <v>36</v>
      </c>
      <c r="K1135">
        <v>70</v>
      </c>
      <c r="L1135" t="str">
        <f>" 00:00:00.001394"</f>
        <v xml:space="preserve"> 00:00:00.001394</v>
      </c>
      <c r="M1135" t="str">
        <f>"03-Oct-17 4:08:54.315487 PM"</f>
        <v>03-Oct-17 4:08:54.315487 PM</v>
      </c>
      <c r="N1135" t="s">
        <v>12</v>
      </c>
    </row>
    <row r="1136" spans="2:14" x14ac:dyDescent="0.25">
      <c r="B1136">
        <v>7589</v>
      </c>
      <c r="C1136">
        <v>1</v>
      </c>
      <c r="D1136">
        <v>0</v>
      </c>
      <c r="E1136">
        <v>37</v>
      </c>
      <c r="F1136" t="s">
        <v>0</v>
      </c>
      <c r="G1136" t="s">
        <v>1</v>
      </c>
      <c r="I1136" t="s">
        <v>2</v>
      </c>
      <c r="J1136">
        <v>36</v>
      </c>
      <c r="K1136">
        <v>70</v>
      </c>
      <c r="L1136" t="str">
        <f>" 00:00:01.224958"</f>
        <v xml:space="preserve"> 00:00:01.224958</v>
      </c>
      <c r="M1136" t="str">
        <f>"03-Oct-17 4:08:55.540445 PM"</f>
        <v>03-Oct-17 4:08:55.540445 PM</v>
      </c>
      <c r="N1136" t="s">
        <v>21</v>
      </c>
    </row>
    <row r="1137" spans="2:14" x14ac:dyDescent="0.25">
      <c r="B1137">
        <v>7590</v>
      </c>
      <c r="C1137">
        <v>1</v>
      </c>
      <c r="D1137">
        <v>12</v>
      </c>
      <c r="E1137">
        <v>38</v>
      </c>
      <c r="F1137" t="s">
        <v>0</v>
      </c>
      <c r="G1137" t="s">
        <v>1</v>
      </c>
      <c r="I1137" t="s">
        <v>2</v>
      </c>
      <c r="J1137">
        <v>36</v>
      </c>
      <c r="K1137">
        <v>70</v>
      </c>
      <c r="L1137" t="str">
        <f>" 00:00:00.000697"</f>
        <v xml:space="preserve"> 00:00:00.000697</v>
      </c>
      <c r="M1137" t="str">
        <f>"03-Oct-17 4:08:55.541142 PM"</f>
        <v>03-Oct-17 4:08:55.541142 PM</v>
      </c>
      <c r="N1137" t="s">
        <v>3</v>
      </c>
    </row>
    <row r="1138" spans="2:14" x14ac:dyDescent="0.25">
      <c r="B1138">
        <v>7591</v>
      </c>
      <c r="C1138">
        <v>1</v>
      </c>
      <c r="D1138">
        <v>12</v>
      </c>
      <c r="E1138">
        <v>38</v>
      </c>
      <c r="F1138" t="s">
        <v>0</v>
      </c>
      <c r="G1138" t="s">
        <v>1</v>
      </c>
      <c r="I1138" t="s">
        <v>2</v>
      </c>
      <c r="J1138">
        <v>14</v>
      </c>
      <c r="K1138">
        <v>48</v>
      </c>
      <c r="L1138" t="str">
        <f>" 00:00:00.000502"</f>
        <v xml:space="preserve"> 00:00:00.000502</v>
      </c>
      <c r="M1138" t="str">
        <f>"03-Oct-17 4:08:55.541644 PM"</f>
        <v>03-Oct-17 4:08:55.541644 PM</v>
      </c>
      <c r="N1138" t="s">
        <v>20</v>
      </c>
    </row>
    <row r="1139" spans="2:14" x14ac:dyDescent="0.25">
      <c r="B1139">
        <v>7592</v>
      </c>
      <c r="C1139">
        <v>1</v>
      </c>
      <c r="D1139">
        <v>12</v>
      </c>
      <c r="E1139">
        <v>38</v>
      </c>
      <c r="F1139" t="s">
        <v>0</v>
      </c>
      <c r="G1139" t="s">
        <v>1</v>
      </c>
      <c r="I1139" t="s">
        <v>2</v>
      </c>
      <c r="J1139">
        <v>8</v>
      </c>
      <c r="K1139">
        <v>42</v>
      </c>
      <c r="L1139" t="str">
        <f>" 00:00:00.000326"</f>
        <v xml:space="preserve"> 00:00:00.000326</v>
      </c>
      <c r="M1139" t="str">
        <f>"03-Oct-17 4:08:55.541970 PM"</f>
        <v>03-Oct-17 4:08:55.541970 PM</v>
      </c>
      <c r="N1139" t="s">
        <v>3</v>
      </c>
    </row>
    <row r="1140" spans="2:14" x14ac:dyDescent="0.25">
      <c r="B1140">
        <v>7593</v>
      </c>
      <c r="C1140">
        <v>1</v>
      </c>
      <c r="D1140">
        <v>39</v>
      </c>
      <c r="E1140">
        <v>39</v>
      </c>
      <c r="F1140" t="s">
        <v>0</v>
      </c>
      <c r="G1140" t="s">
        <v>1</v>
      </c>
      <c r="I1140" t="s">
        <v>2</v>
      </c>
      <c r="J1140">
        <v>36</v>
      </c>
      <c r="K1140">
        <v>70</v>
      </c>
      <c r="L1140" t="str">
        <f>" 00:00:00.000271"</f>
        <v xml:space="preserve"> 00:00:00.000271</v>
      </c>
      <c r="M1140" t="str">
        <f>"03-Oct-17 4:08:55.542241 PM"</f>
        <v>03-Oct-17 4:08:55.542241 PM</v>
      </c>
      <c r="N1140" t="s">
        <v>5</v>
      </c>
    </row>
    <row r="1141" spans="2:14" x14ac:dyDescent="0.25">
      <c r="B1141">
        <v>7594</v>
      </c>
      <c r="C1141">
        <v>1</v>
      </c>
      <c r="D1141">
        <v>0</v>
      </c>
      <c r="E1141">
        <v>37</v>
      </c>
      <c r="F1141" t="s">
        <v>0</v>
      </c>
      <c r="G1141" t="s">
        <v>1</v>
      </c>
      <c r="I1141" t="s">
        <v>2</v>
      </c>
      <c r="J1141">
        <v>36</v>
      </c>
      <c r="K1141">
        <v>70</v>
      </c>
      <c r="L1141" t="str">
        <f>" 00:00:01.241425"</f>
        <v xml:space="preserve"> 00:00:01.241425</v>
      </c>
      <c r="M1141" t="str">
        <f>"03-Oct-17 4:08:56.783665 PM"</f>
        <v>03-Oct-17 4:08:56.783665 PM</v>
      </c>
      <c r="N1141" t="s">
        <v>23</v>
      </c>
    </row>
    <row r="1142" spans="2:14" x14ac:dyDescent="0.25">
      <c r="B1142">
        <v>7595</v>
      </c>
      <c r="C1142">
        <v>1</v>
      </c>
      <c r="D1142">
        <v>12</v>
      </c>
      <c r="E1142">
        <v>38</v>
      </c>
      <c r="F1142" t="s">
        <v>0</v>
      </c>
      <c r="G1142" t="s">
        <v>1</v>
      </c>
      <c r="I1142" t="s">
        <v>2</v>
      </c>
      <c r="J1142">
        <v>36</v>
      </c>
      <c r="K1142">
        <v>70</v>
      </c>
      <c r="L1142" t="str">
        <f>" 00:00:00.000697"</f>
        <v xml:space="preserve"> 00:00:00.000697</v>
      </c>
      <c r="M1142" t="str">
        <f>"03-Oct-17 4:08:56.784362 PM"</f>
        <v>03-Oct-17 4:08:56.784362 PM</v>
      </c>
      <c r="N1142" t="s">
        <v>3</v>
      </c>
    </row>
    <row r="1143" spans="2:14" x14ac:dyDescent="0.25">
      <c r="B1143">
        <v>7596</v>
      </c>
      <c r="C1143">
        <v>1</v>
      </c>
      <c r="D1143">
        <v>12</v>
      </c>
      <c r="E1143">
        <v>38</v>
      </c>
      <c r="F1143" t="s">
        <v>0</v>
      </c>
      <c r="G1143" t="s">
        <v>1</v>
      </c>
      <c r="I1143" t="s">
        <v>2</v>
      </c>
      <c r="J1143">
        <v>14</v>
      </c>
      <c r="K1143">
        <v>48</v>
      </c>
      <c r="L1143" t="str">
        <f>" 00:00:00.000502"</f>
        <v xml:space="preserve"> 00:00:00.000502</v>
      </c>
      <c r="M1143" t="str">
        <f>"03-Oct-17 4:08:56.784864 PM"</f>
        <v>03-Oct-17 4:08:56.784864 PM</v>
      </c>
      <c r="N1143" t="s">
        <v>20</v>
      </c>
    </row>
    <row r="1144" spans="2:14" x14ac:dyDescent="0.25">
      <c r="B1144">
        <v>7597</v>
      </c>
      <c r="C1144">
        <v>1</v>
      </c>
      <c r="D1144">
        <v>12</v>
      </c>
      <c r="E1144">
        <v>38</v>
      </c>
      <c r="F1144" t="s">
        <v>0</v>
      </c>
      <c r="G1144" t="s">
        <v>1</v>
      </c>
      <c r="I1144" t="s">
        <v>2</v>
      </c>
      <c r="J1144">
        <v>8</v>
      </c>
      <c r="K1144">
        <v>42</v>
      </c>
      <c r="L1144" t="str">
        <f>" 00:00:00.000326"</f>
        <v xml:space="preserve"> 00:00:00.000326</v>
      </c>
      <c r="M1144" t="str">
        <f>"03-Oct-17 4:08:56.785190 PM"</f>
        <v>03-Oct-17 4:08:56.785190 PM</v>
      </c>
      <c r="N1144" t="s">
        <v>3</v>
      </c>
    </row>
    <row r="1145" spans="2:14" x14ac:dyDescent="0.25">
      <c r="B1145">
        <v>7598</v>
      </c>
      <c r="C1145">
        <v>1</v>
      </c>
      <c r="D1145">
        <v>39</v>
      </c>
      <c r="E1145">
        <v>39</v>
      </c>
      <c r="F1145" t="s">
        <v>0</v>
      </c>
      <c r="G1145" t="s">
        <v>1</v>
      </c>
      <c r="I1145" t="s">
        <v>2</v>
      </c>
      <c r="J1145">
        <v>36</v>
      </c>
      <c r="K1145">
        <v>70</v>
      </c>
      <c r="L1145" t="str">
        <f>" 00:00:00.000271"</f>
        <v xml:space="preserve"> 00:00:00.000271</v>
      </c>
      <c r="M1145" t="str">
        <f>"03-Oct-17 4:08:56.785461 PM"</f>
        <v>03-Oct-17 4:08:56.785461 PM</v>
      </c>
      <c r="N1145" t="s">
        <v>5</v>
      </c>
    </row>
    <row r="1146" spans="2:14" x14ac:dyDescent="0.25">
      <c r="B1146">
        <v>7599</v>
      </c>
      <c r="C1146">
        <v>1</v>
      </c>
      <c r="D1146">
        <v>0</v>
      </c>
      <c r="E1146">
        <v>37</v>
      </c>
      <c r="F1146" t="s">
        <v>0</v>
      </c>
      <c r="G1146" t="s">
        <v>1</v>
      </c>
      <c r="I1146" t="s">
        <v>2</v>
      </c>
      <c r="J1146">
        <v>36</v>
      </c>
      <c r="K1146">
        <v>70</v>
      </c>
      <c r="L1146" t="str">
        <f>" 00:00:01.268277"</f>
        <v xml:space="preserve"> 00:00:01.268277</v>
      </c>
      <c r="M1146" t="str">
        <f>"03-Oct-17 4:08:58.053738 PM"</f>
        <v>03-Oct-17 4:08:58.053738 PM</v>
      </c>
      <c r="N1146" t="s">
        <v>23</v>
      </c>
    </row>
    <row r="1147" spans="2:14" x14ac:dyDescent="0.25">
      <c r="B1147">
        <v>7600</v>
      </c>
      <c r="C1147">
        <v>1</v>
      </c>
      <c r="D1147">
        <v>12</v>
      </c>
      <c r="E1147">
        <v>38</v>
      </c>
      <c r="F1147" t="s">
        <v>0</v>
      </c>
      <c r="G1147" t="s">
        <v>1</v>
      </c>
      <c r="I1147" t="s">
        <v>2</v>
      </c>
      <c r="J1147">
        <v>36</v>
      </c>
      <c r="K1147">
        <v>70</v>
      </c>
      <c r="L1147" t="str">
        <f>" 00:00:00.000697"</f>
        <v xml:space="preserve"> 00:00:00.000697</v>
      </c>
      <c r="M1147" t="str">
        <f>"03-Oct-17 4:08:58.054435 PM"</f>
        <v>03-Oct-17 4:08:58.054435 PM</v>
      </c>
      <c r="N1147" t="s">
        <v>5</v>
      </c>
    </row>
    <row r="1148" spans="2:14" x14ac:dyDescent="0.25">
      <c r="B1148">
        <v>7601</v>
      </c>
      <c r="C1148">
        <v>1</v>
      </c>
      <c r="D1148">
        <v>12</v>
      </c>
      <c r="E1148">
        <v>38</v>
      </c>
      <c r="F1148" t="s">
        <v>0</v>
      </c>
      <c r="G1148" t="s">
        <v>1</v>
      </c>
      <c r="I1148" t="s">
        <v>2</v>
      </c>
      <c r="J1148">
        <v>14</v>
      </c>
      <c r="K1148">
        <v>48</v>
      </c>
      <c r="L1148" t="str">
        <f>" 00:00:00.000502"</f>
        <v xml:space="preserve"> 00:00:00.000502</v>
      </c>
      <c r="M1148" t="str">
        <f>"03-Oct-17 4:08:58.054937 PM"</f>
        <v>03-Oct-17 4:08:58.054937 PM</v>
      </c>
      <c r="N1148" t="s">
        <v>20</v>
      </c>
    </row>
    <row r="1149" spans="2:14" x14ac:dyDescent="0.25">
      <c r="B1149">
        <v>7602</v>
      </c>
      <c r="C1149">
        <v>1</v>
      </c>
      <c r="D1149">
        <v>12</v>
      </c>
      <c r="E1149">
        <v>38</v>
      </c>
      <c r="F1149" t="s">
        <v>0</v>
      </c>
      <c r="G1149" t="s">
        <v>1</v>
      </c>
      <c r="I1149" t="s">
        <v>2</v>
      </c>
      <c r="J1149">
        <v>8</v>
      </c>
      <c r="K1149">
        <v>42</v>
      </c>
      <c r="L1149" t="str">
        <f>" 00:00:00.000326"</f>
        <v xml:space="preserve"> 00:00:00.000326</v>
      </c>
      <c r="M1149" t="str">
        <f>"03-Oct-17 4:08:58.055263 PM"</f>
        <v>03-Oct-17 4:08:58.055263 PM</v>
      </c>
      <c r="N1149" t="s">
        <v>3</v>
      </c>
    </row>
    <row r="1150" spans="2:14" x14ac:dyDescent="0.25">
      <c r="B1150">
        <v>7603</v>
      </c>
      <c r="C1150">
        <v>1</v>
      </c>
      <c r="D1150">
        <v>39</v>
      </c>
      <c r="E1150">
        <v>39</v>
      </c>
      <c r="F1150" t="s">
        <v>0</v>
      </c>
      <c r="G1150" t="s">
        <v>1</v>
      </c>
      <c r="I1150" t="s">
        <v>2</v>
      </c>
      <c r="J1150">
        <v>36</v>
      </c>
      <c r="K1150">
        <v>70</v>
      </c>
      <c r="L1150" t="str">
        <f>" 00:00:00.000271"</f>
        <v xml:space="preserve"> 00:00:00.000271</v>
      </c>
      <c r="M1150" t="str">
        <f>"03-Oct-17 4:08:58.055534 PM"</f>
        <v>03-Oct-17 4:08:58.055534 PM</v>
      </c>
      <c r="N1150" t="s">
        <v>12</v>
      </c>
    </row>
    <row r="1151" spans="2:14" x14ac:dyDescent="0.25">
      <c r="B1151">
        <v>7604</v>
      </c>
      <c r="C1151">
        <v>1</v>
      </c>
      <c r="D1151">
        <v>0</v>
      </c>
      <c r="E1151">
        <v>37</v>
      </c>
      <c r="F1151" t="s">
        <v>0</v>
      </c>
      <c r="G1151" t="s">
        <v>1</v>
      </c>
      <c r="I1151" t="s">
        <v>2</v>
      </c>
      <c r="J1151">
        <v>36</v>
      </c>
      <c r="K1151">
        <v>70</v>
      </c>
      <c r="L1151" t="str">
        <f>" 00:00:01.233155"</f>
        <v xml:space="preserve"> 00:00:01.233155</v>
      </c>
      <c r="M1151" t="str">
        <f>"03-Oct-17 4:08:59.288689 PM"</f>
        <v>03-Oct-17 4:08:59.288689 PM</v>
      </c>
      <c r="N1151" t="s">
        <v>23</v>
      </c>
    </row>
    <row r="1152" spans="2:14" x14ac:dyDescent="0.25">
      <c r="B1152">
        <v>7605</v>
      </c>
      <c r="C1152">
        <v>1</v>
      </c>
      <c r="D1152">
        <v>12</v>
      </c>
      <c r="E1152">
        <v>38</v>
      </c>
      <c r="F1152" t="s">
        <v>0</v>
      </c>
      <c r="G1152" t="s">
        <v>1</v>
      </c>
      <c r="I1152" t="s">
        <v>2</v>
      </c>
      <c r="J1152">
        <v>36</v>
      </c>
      <c r="K1152">
        <v>70</v>
      </c>
      <c r="L1152" t="str">
        <f>" 00:00:00.000697"</f>
        <v xml:space="preserve"> 00:00:00.000697</v>
      </c>
      <c r="M1152" t="str">
        <f>"03-Oct-17 4:08:59.289386 PM"</f>
        <v>03-Oct-17 4:08:59.289386 PM</v>
      </c>
      <c r="N1152" t="s">
        <v>3</v>
      </c>
    </row>
    <row r="1153" spans="2:14" x14ac:dyDescent="0.25">
      <c r="B1153">
        <v>7606</v>
      </c>
      <c r="C1153">
        <v>1</v>
      </c>
      <c r="D1153">
        <v>39</v>
      </c>
      <c r="E1153">
        <v>39</v>
      </c>
      <c r="F1153" t="s">
        <v>0</v>
      </c>
      <c r="G1153" t="s">
        <v>1</v>
      </c>
      <c r="I1153" t="s">
        <v>2</v>
      </c>
      <c r="J1153">
        <v>36</v>
      </c>
      <c r="K1153">
        <v>70</v>
      </c>
      <c r="L1153" t="str">
        <f>" 00:00:00.000697"</f>
        <v xml:space="preserve"> 00:00:00.000697</v>
      </c>
      <c r="M1153" t="str">
        <f>"03-Oct-17 4:08:59.290083 PM"</f>
        <v>03-Oct-17 4:08:59.290083 PM</v>
      </c>
      <c r="N1153" t="s">
        <v>5</v>
      </c>
    </row>
    <row r="1154" spans="2:14" x14ac:dyDescent="0.25">
      <c r="B1154">
        <v>7607</v>
      </c>
      <c r="C1154">
        <v>1</v>
      </c>
      <c r="D1154">
        <v>39</v>
      </c>
      <c r="E1154">
        <v>39</v>
      </c>
      <c r="F1154" t="s">
        <v>0</v>
      </c>
      <c r="G1154" t="s">
        <v>1</v>
      </c>
      <c r="I1154" t="s">
        <v>2</v>
      </c>
      <c r="J1154">
        <v>36</v>
      </c>
      <c r="K1154">
        <v>70</v>
      </c>
      <c r="L1154" t="str">
        <f>" 00:00:01.244911"</f>
        <v xml:space="preserve"> 00:00:01.244911</v>
      </c>
      <c r="M1154" t="str">
        <f>"03-Oct-17 4:09:00.534994 PM"</f>
        <v>03-Oct-17 4:09:00.534994 PM</v>
      </c>
      <c r="N1154" t="s">
        <v>5</v>
      </c>
    </row>
    <row r="1155" spans="2:14" x14ac:dyDescent="0.25">
      <c r="B1155">
        <v>7608</v>
      </c>
      <c r="C1155">
        <v>1</v>
      </c>
      <c r="D1155">
        <v>0</v>
      </c>
      <c r="E1155">
        <v>37</v>
      </c>
      <c r="F1155" t="s">
        <v>0</v>
      </c>
      <c r="G1155" t="s">
        <v>1</v>
      </c>
      <c r="I1155" t="s">
        <v>2</v>
      </c>
      <c r="J1155">
        <v>36</v>
      </c>
      <c r="K1155">
        <v>70</v>
      </c>
      <c r="L1155" t="str">
        <f>" 00:00:01.240935"</f>
        <v xml:space="preserve"> 00:00:01.240935</v>
      </c>
      <c r="M1155" t="str">
        <f>"03-Oct-17 4:09:01.775929 PM"</f>
        <v>03-Oct-17 4:09:01.775929 PM</v>
      </c>
      <c r="N1155" t="s">
        <v>23</v>
      </c>
    </row>
    <row r="1156" spans="2:14" x14ac:dyDescent="0.25">
      <c r="B1156">
        <v>7609</v>
      </c>
      <c r="C1156">
        <v>1</v>
      </c>
      <c r="D1156">
        <v>12</v>
      </c>
      <c r="E1156">
        <v>38</v>
      </c>
      <c r="F1156" t="s">
        <v>0</v>
      </c>
      <c r="G1156" t="s">
        <v>1</v>
      </c>
      <c r="I1156" t="s">
        <v>2</v>
      </c>
      <c r="J1156">
        <v>36</v>
      </c>
      <c r="K1156">
        <v>70</v>
      </c>
      <c r="L1156" t="str">
        <f>" 00:00:00.000697"</f>
        <v xml:space="preserve"> 00:00:00.000697</v>
      </c>
      <c r="M1156" t="str">
        <f>"03-Oct-17 4:09:01.776626 PM"</f>
        <v>03-Oct-17 4:09:01.776626 PM</v>
      </c>
      <c r="N1156" t="s">
        <v>3</v>
      </c>
    </row>
    <row r="1157" spans="2:14" x14ac:dyDescent="0.25">
      <c r="B1157">
        <v>7610</v>
      </c>
      <c r="C1157">
        <v>1</v>
      </c>
      <c r="D1157">
        <v>39</v>
      </c>
      <c r="E1157">
        <v>39</v>
      </c>
      <c r="F1157" t="s">
        <v>0</v>
      </c>
      <c r="G1157" t="s">
        <v>1</v>
      </c>
      <c r="I1157" t="s">
        <v>2</v>
      </c>
      <c r="J1157">
        <v>36</v>
      </c>
      <c r="K1157">
        <v>70</v>
      </c>
      <c r="L1157" t="str">
        <f>" 00:00:00.000697"</f>
        <v xml:space="preserve"> 00:00:00.000697</v>
      </c>
      <c r="M1157" t="str">
        <f>"03-Oct-17 4:09:01.777323 PM"</f>
        <v>03-Oct-17 4:09:01.777323 PM</v>
      </c>
      <c r="N1157" t="s">
        <v>5</v>
      </c>
    </row>
    <row r="1158" spans="2:14" x14ac:dyDescent="0.25">
      <c r="B1158">
        <v>7611</v>
      </c>
      <c r="C1158">
        <v>1</v>
      </c>
      <c r="D1158">
        <v>39</v>
      </c>
      <c r="E1158">
        <v>39</v>
      </c>
      <c r="F1158" t="s">
        <v>0</v>
      </c>
      <c r="G1158" t="s">
        <v>1</v>
      </c>
      <c r="I1158" t="s">
        <v>2</v>
      </c>
      <c r="J1158">
        <v>36</v>
      </c>
      <c r="K1158">
        <v>70</v>
      </c>
      <c r="L1158" t="str">
        <f>" 00:00:02.491670"</f>
        <v xml:space="preserve"> 00:00:02.491670</v>
      </c>
      <c r="M1158" t="str">
        <f>"03-Oct-17 4:09:04.268993 PM"</f>
        <v>03-Oct-17 4:09:04.268993 PM</v>
      </c>
      <c r="N1158" t="s">
        <v>5</v>
      </c>
    </row>
    <row r="1159" spans="2:14" x14ac:dyDescent="0.25">
      <c r="B1159">
        <v>7612</v>
      </c>
      <c r="C1159">
        <v>1</v>
      </c>
      <c r="D1159">
        <v>0</v>
      </c>
      <c r="E1159">
        <v>37</v>
      </c>
      <c r="F1159" t="s">
        <v>0</v>
      </c>
      <c r="G1159" t="s">
        <v>1</v>
      </c>
      <c r="I1159" t="s">
        <v>2</v>
      </c>
      <c r="J1159">
        <v>36</v>
      </c>
      <c r="K1159">
        <v>70</v>
      </c>
      <c r="L1159" t="str">
        <f>" 00:00:01.260249"</f>
        <v xml:space="preserve"> 00:00:01.260249</v>
      </c>
      <c r="M1159" t="str">
        <f>"03-Oct-17 4:09:05.529241 PM"</f>
        <v>03-Oct-17 4:09:05.529241 PM</v>
      </c>
      <c r="N1159" t="s">
        <v>21</v>
      </c>
    </row>
    <row r="1160" spans="2:14" x14ac:dyDescent="0.25">
      <c r="B1160">
        <v>7613</v>
      </c>
      <c r="C1160">
        <v>1</v>
      </c>
      <c r="D1160">
        <v>12</v>
      </c>
      <c r="E1160">
        <v>38</v>
      </c>
      <c r="F1160" t="s">
        <v>0</v>
      </c>
      <c r="G1160" t="s">
        <v>1</v>
      </c>
      <c r="I1160" t="s">
        <v>2</v>
      </c>
      <c r="J1160">
        <v>36</v>
      </c>
      <c r="K1160">
        <v>70</v>
      </c>
      <c r="L1160" t="str">
        <f>" 00:00:00.000697"</f>
        <v xml:space="preserve"> 00:00:00.000697</v>
      </c>
      <c r="M1160" t="str">
        <f>"03-Oct-17 4:09:05.529938 PM"</f>
        <v>03-Oct-17 4:09:05.529938 PM</v>
      </c>
      <c r="N1160" t="s">
        <v>3</v>
      </c>
    </row>
    <row r="1161" spans="2:14" x14ac:dyDescent="0.25">
      <c r="B1161">
        <v>7614</v>
      </c>
      <c r="C1161">
        <v>1</v>
      </c>
      <c r="D1161">
        <v>12</v>
      </c>
      <c r="E1161">
        <v>38</v>
      </c>
      <c r="F1161" t="s">
        <v>0</v>
      </c>
      <c r="G1161" t="s">
        <v>1</v>
      </c>
      <c r="I1161" t="s">
        <v>2</v>
      </c>
      <c r="J1161">
        <v>14</v>
      </c>
      <c r="K1161">
        <v>48</v>
      </c>
      <c r="L1161" t="str">
        <f>" 00:00:00.000502"</f>
        <v xml:space="preserve"> 00:00:00.000502</v>
      </c>
      <c r="M1161" t="str">
        <f>"03-Oct-17 4:09:05.530440 PM"</f>
        <v>03-Oct-17 4:09:05.530440 PM</v>
      </c>
      <c r="N1161" t="s">
        <v>20</v>
      </c>
    </row>
    <row r="1162" spans="2:14" x14ac:dyDescent="0.25">
      <c r="B1162">
        <v>7615</v>
      </c>
      <c r="C1162">
        <v>1</v>
      </c>
      <c r="D1162">
        <v>12</v>
      </c>
      <c r="E1162">
        <v>38</v>
      </c>
      <c r="F1162" t="s">
        <v>0</v>
      </c>
      <c r="G1162" t="s">
        <v>1</v>
      </c>
      <c r="I1162" t="s">
        <v>2</v>
      </c>
      <c r="J1162">
        <v>8</v>
      </c>
      <c r="K1162">
        <v>42</v>
      </c>
      <c r="L1162" t="str">
        <f>" 00:00:00.000326"</f>
        <v xml:space="preserve"> 00:00:00.000326</v>
      </c>
      <c r="M1162" t="str">
        <f>"03-Oct-17 4:09:05.530766 PM"</f>
        <v>03-Oct-17 4:09:05.530766 PM</v>
      </c>
      <c r="N1162" t="s">
        <v>3</v>
      </c>
    </row>
    <row r="1163" spans="2:14" x14ac:dyDescent="0.25">
      <c r="B1163">
        <v>7616</v>
      </c>
      <c r="C1163">
        <v>1</v>
      </c>
      <c r="D1163">
        <v>39</v>
      </c>
      <c r="E1163">
        <v>39</v>
      </c>
      <c r="F1163" t="s">
        <v>0</v>
      </c>
      <c r="G1163" t="s">
        <v>1</v>
      </c>
      <c r="I1163" t="s">
        <v>2</v>
      </c>
      <c r="J1163">
        <v>36</v>
      </c>
      <c r="K1163">
        <v>70</v>
      </c>
      <c r="L1163" t="str">
        <f>" 00:00:00.000271"</f>
        <v xml:space="preserve"> 00:00:00.000271</v>
      </c>
      <c r="M1163" t="str">
        <f>"03-Oct-17 4:09:05.531037 PM"</f>
        <v>03-Oct-17 4:09:05.531037 PM</v>
      </c>
      <c r="N1163" t="s">
        <v>5</v>
      </c>
    </row>
    <row r="1164" spans="2:14" x14ac:dyDescent="0.25">
      <c r="B1164">
        <v>7617</v>
      </c>
      <c r="C1164">
        <v>1</v>
      </c>
      <c r="D1164">
        <v>0</v>
      </c>
      <c r="E1164">
        <v>37</v>
      </c>
      <c r="F1164" t="s">
        <v>0</v>
      </c>
      <c r="G1164" t="s">
        <v>1</v>
      </c>
      <c r="I1164" t="s">
        <v>2</v>
      </c>
      <c r="J1164">
        <v>36</v>
      </c>
      <c r="K1164">
        <v>70</v>
      </c>
      <c r="L1164" t="str">
        <f>" 00:00:02.500085"</f>
        <v xml:space="preserve"> 00:00:02.500085</v>
      </c>
      <c r="M1164" t="str">
        <f>"03-Oct-17 4:09:08.031122 PM"</f>
        <v>03-Oct-17 4:09:08.031122 PM</v>
      </c>
      <c r="N1164" t="s">
        <v>23</v>
      </c>
    </row>
    <row r="1165" spans="2:14" x14ac:dyDescent="0.25">
      <c r="B1165">
        <v>7618</v>
      </c>
      <c r="C1165">
        <v>1</v>
      </c>
      <c r="D1165">
        <v>12</v>
      </c>
      <c r="E1165">
        <v>38</v>
      </c>
      <c r="F1165" t="s">
        <v>0</v>
      </c>
      <c r="G1165" t="s">
        <v>1</v>
      </c>
      <c r="I1165" t="s">
        <v>2</v>
      </c>
      <c r="J1165">
        <v>36</v>
      </c>
      <c r="K1165">
        <v>70</v>
      </c>
      <c r="L1165" t="str">
        <f>" 00:00:00.000697"</f>
        <v xml:space="preserve"> 00:00:00.000697</v>
      </c>
      <c r="M1165" t="str">
        <f>"03-Oct-17 4:09:08.031819 PM"</f>
        <v>03-Oct-17 4:09:08.031819 PM</v>
      </c>
      <c r="N1165" t="s">
        <v>3</v>
      </c>
    </row>
    <row r="1166" spans="2:14" x14ac:dyDescent="0.25">
      <c r="B1166">
        <v>7619</v>
      </c>
      <c r="C1166">
        <v>1</v>
      </c>
      <c r="D1166">
        <v>12</v>
      </c>
      <c r="E1166">
        <v>38</v>
      </c>
      <c r="F1166" t="s">
        <v>0</v>
      </c>
      <c r="G1166" t="s">
        <v>1</v>
      </c>
      <c r="I1166" t="s">
        <v>2</v>
      </c>
      <c r="J1166">
        <v>14</v>
      </c>
      <c r="K1166">
        <v>48</v>
      </c>
      <c r="L1166" t="str">
        <f>" 00:00:00.000503"</f>
        <v xml:space="preserve"> 00:00:00.000503</v>
      </c>
      <c r="M1166" t="str">
        <f>"03-Oct-17 4:09:08.032322 PM"</f>
        <v>03-Oct-17 4:09:08.032322 PM</v>
      </c>
      <c r="N1166" t="s">
        <v>20</v>
      </c>
    </row>
    <row r="1167" spans="2:14" x14ac:dyDescent="0.25">
      <c r="B1167">
        <v>7620</v>
      </c>
      <c r="C1167">
        <v>1</v>
      </c>
      <c r="D1167">
        <v>12</v>
      </c>
      <c r="E1167">
        <v>38</v>
      </c>
      <c r="F1167" t="s">
        <v>0</v>
      </c>
      <c r="G1167" t="s">
        <v>1</v>
      </c>
      <c r="I1167" t="s">
        <v>2</v>
      </c>
      <c r="J1167">
        <v>8</v>
      </c>
      <c r="K1167">
        <v>42</v>
      </c>
      <c r="L1167" t="str">
        <f>" 00:00:00.000326"</f>
        <v xml:space="preserve"> 00:00:00.000326</v>
      </c>
      <c r="M1167" t="str">
        <f>"03-Oct-17 4:09:08.032648 PM"</f>
        <v>03-Oct-17 4:09:08.032648 PM</v>
      </c>
      <c r="N1167" t="s">
        <v>3</v>
      </c>
    </row>
    <row r="1168" spans="2:14" x14ac:dyDescent="0.25">
      <c r="B1168">
        <v>7621</v>
      </c>
      <c r="C1168">
        <v>1</v>
      </c>
      <c r="D1168">
        <v>39</v>
      </c>
      <c r="E1168">
        <v>39</v>
      </c>
      <c r="F1168" t="s">
        <v>0</v>
      </c>
      <c r="G1168" t="s">
        <v>1</v>
      </c>
      <c r="I1168" t="s">
        <v>2</v>
      </c>
      <c r="J1168">
        <v>36</v>
      </c>
      <c r="K1168">
        <v>70</v>
      </c>
      <c r="L1168" t="str">
        <f>" 00:00:00.000271"</f>
        <v xml:space="preserve"> 00:00:00.000271</v>
      </c>
      <c r="M1168" t="str">
        <f>"03-Oct-17 4:09:08.032919 PM"</f>
        <v>03-Oct-17 4:09:08.032919 PM</v>
      </c>
      <c r="N1168" t="s">
        <v>12</v>
      </c>
    </row>
    <row r="1169" spans="2:14" x14ac:dyDescent="0.25">
      <c r="B1169">
        <v>7622</v>
      </c>
      <c r="C1169">
        <v>1</v>
      </c>
      <c r="D1169">
        <v>0</v>
      </c>
      <c r="E1169">
        <v>37</v>
      </c>
      <c r="F1169" t="s">
        <v>0</v>
      </c>
      <c r="G1169" t="s">
        <v>1</v>
      </c>
      <c r="I1169" t="s">
        <v>2</v>
      </c>
      <c r="J1169">
        <v>36</v>
      </c>
      <c r="K1169">
        <v>70</v>
      </c>
      <c r="L1169" t="str">
        <f>" 00:00:01.215083"</f>
        <v xml:space="preserve"> 00:00:01.215083</v>
      </c>
      <c r="M1169" t="str">
        <f>"03-Oct-17 4:09:09.248002 PM"</f>
        <v>03-Oct-17 4:09:09.248002 PM</v>
      </c>
      <c r="N1169" t="s">
        <v>23</v>
      </c>
    </row>
    <row r="1170" spans="2:14" x14ac:dyDescent="0.25">
      <c r="B1170">
        <v>7623</v>
      </c>
      <c r="C1170">
        <v>1</v>
      </c>
      <c r="D1170">
        <v>12</v>
      </c>
      <c r="E1170">
        <v>38</v>
      </c>
      <c r="F1170" t="s">
        <v>0</v>
      </c>
      <c r="G1170" t="s">
        <v>1</v>
      </c>
      <c r="I1170" t="s">
        <v>2</v>
      </c>
      <c r="J1170">
        <v>36</v>
      </c>
      <c r="K1170">
        <v>70</v>
      </c>
      <c r="L1170" t="str">
        <f>" 00:00:00.000697"</f>
        <v xml:space="preserve"> 00:00:00.000697</v>
      </c>
      <c r="M1170" t="str">
        <f>"03-Oct-17 4:09:09.248699 PM"</f>
        <v>03-Oct-17 4:09:09.248699 PM</v>
      </c>
      <c r="N1170" t="s">
        <v>3</v>
      </c>
    </row>
    <row r="1171" spans="2:14" x14ac:dyDescent="0.25">
      <c r="B1171">
        <v>7624</v>
      </c>
      <c r="C1171">
        <v>1</v>
      </c>
      <c r="D1171">
        <v>39</v>
      </c>
      <c r="E1171">
        <v>39</v>
      </c>
      <c r="F1171" t="s">
        <v>0</v>
      </c>
      <c r="G1171" t="s">
        <v>1</v>
      </c>
      <c r="I1171" t="s">
        <v>2</v>
      </c>
      <c r="J1171">
        <v>36</v>
      </c>
      <c r="K1171">
        <v>70</v>
      </c>
      <c r="L1171" t="str">
        <f>" 00:00:00.000697"</f>
        <v xml:space="preserve"> 00:00:00.000697</v>
      </c>
      <c r="M1171" t="str">
        <f>"03-Oct-17 4:09:09.249396 PM"</f>
        <v>03-Oct-17 4:09:09.249396 PM</v>
      </c>
      <c r="N1171" t="s">
        <v>5</v>
      </c>
    </row>
    <row r="1172" spans="2:14" x14ac:dyDescent="0.25">
      <c r="B1172">
        <v>7625</v>
      </c>
      <c r="C1172">
        <v>1</v>
      </c>
      <c r="D1172">
        <v>39</v>
      </c>
      <c r="E1172">
        <v>39</v>
      </c>
      <c r="F1172" t="s">
        <v>0</v>
      </c>
      <c r="G1172" t="s">
        <v>1</v>
      </c>
      <c r="I1172" t="s">
        <v>2</v>
      </c>
      <c r="J1172">
        <v>14</v>
      </c>
      <c r="K1172">
        <v>48</v>
      </c>
      <c r="L1172" t="str">
        <f>" 00:00:00.000503"</f>
        <v xml:space="preserve"> 00:00:00.000503</v>
      </c>
      <c r="M1172" t="str">
        <f>"03-Oct-17 4:09:09.249899 PM"</f>
        <v>03-Oct-17 4:09:09.249899 PM</v>
      </c>
      <c r="N1172" t="s">
        <v>11</v>
      </c>
    </row>
    <row r="1173" spans="2:14" x14ac:dyDescent="0.25">
      <c r="B1173">
        <v>7626</v>
      </c>
      <c r="C1173">
        <v>1</v>
      </c>
      <c r="D1173">
        <v>39</v>
      </c>
      <c r="E1173">
        <v>39</v>
      </c>
      <c r="F1173" t="s">
        <v>0</v>
      </c>
      <c r="G1173" t="s">
        <v>1</v>
      </c>
      <c r="I1173" t="s">
        <v>2</v>
      </c>
      <c r="J1173">
        <v>8</v>
      </c>
      <c r="K1173">
        <v>42</v>
      </c>
      <c r="L1173" t="str">
        <f>" 00:00:00.000325"</f>
        <v xml:space="preserve"> 00:00:00.000325</v>
      </c>
      <c r="M1173" t="str">
        <f>"03-Oct-17 4:09:09.250224 PM"</f>
        <v>03-Oct-17 4:09:09.250224 PM</v>
      </c>
      <c r="N1173" t="s">
        <v>12</v>
      </c>
    </row>
    <row r="1174" spans="2:14" x14ac:dyDescent="0.25">
      <c r="B1174">
        <v>7627</v>
      </c>
      <c r="C1174">
        <v>1</v>
      </c>
      <c r="D1174">
        <v>0</v>
      </c>
      <c r="E1174">
        <v>37</v>
      </c>
      <c r="F1174" t="s">
        <v>0</v>
      </c>
      <c r="G1174" t="s">
        <v>1</v>
      </c>
      <c r="I1174" t="s">
        <v>2</v>
      </c>
      <c r="J1174">
        <v>36</v>
      </c>
      <c r="K1174">
        <v>70</v>
      </c>
      <c r="L1174" t="str">
        <f>" 00:00:01.264169"</f>
        <v xml:space="preserve"> 00:00:01.264169</v>
      </c>
      <c r="M1174" t="str">
        <f>"03-Oct-17 4:09:10.514393 PM"</f>
        <v>03-Oct-17 4:09:10.514393 PM</v>
      </c>
      <c r="N1174" t="s">
        <v>21</v>
      </c>
    </row>
    <row r="1175" spans="2:14" x14ac:dyDescent="0.25">
      <c r="B1175">
        <v>7628</v>
      </c>
      <c r="C1175">
        <v>1</v>
      </c>
      <c r="D1175">
        <v>12</v>
      </c>
      <c r="E1175">
        <v>38</v>
      </c>
      <c r="F1175" t="s">
        <v>0</v>
      </c>
      <c r="G1175" t="s">
        <v>1</v>
      </c>
      <c r="I1175" t="s">
        <v>2</v>
      </c>
      <c r="J1175">
        <v>36</v>
      </c>
      <c r="K1175">
        <v>70</v>
      </c>
      <c r="L1175" t="str">
        <f>" 00:00:00.000697"</f>
        <v xml:space="preserve"> 00:00:00.000697</v>
      </c>
      <c r="M1175" t="str">
        <f>"03-Oct-17 4:09:10.515090 PM"</f>
        <v>03-Oct-17 4:09:10.515090 PM</v>
      </c>
      <c r="N1175" t="s">
        <v>3</v>
      </c>
    </row>
    <row r="1176" spans="2:14" x14ac:dyDescent="0.25">
      <c r="B1176">
        <v>7629</v>
      </c>
      <c r="C1176">
        <v>1</v>
      </c>
      <c r="D1176">
        <v>39</v>
      </c>
      <c r="E1176">
        <v>39</v>
      </c>
      <c r="F1176" t="s">
        <v>0</v>
      </c>
      <c r="G1176" t="s">
        <v>1</v>
      </c>
      <c r="I1176" t="s">
        <v>2</v>
      </c>
      <c r="J1176">
        <v>36</v>
      </c>
      <c r="K1176">
        <v>70</v>
      </c>
      <c r="L1176" t="str">
        <f>" 00:00:00.000697"</f>
        <v xml:space="preserve"> 00:00:00.000697</v>
      </c>
      <c r="M1176" t="str">
        <f>"03-Oct-17 4:09:10.515787 PM"</f>
        <v>03-Oct-17 4:09:10.515787 PM</v>
      </c>
      <c r="N1176" t="s">
        <v>12</v>
      </c>
    </row>
    <row r="1177" spans="2:14" x14ac:dyDescent="0.25">
      <c r="B1177">
        <v>7630</v>
      </c>
      <c r="C1177">
        <v>1</v>
      </c>
      <c r="D1177">
        <v>0</v>
      </c>
      <c r="E1177">
        <v>37</v>
      </c>
      <c r="F1177" t="s">
        <v>0</v>
      </c>
      <c r="G1177" t="s">
        <v>1</v>
      </c>
      <c r="I1177" t="s">
        <v>2</v>
      </c>
      <c r="J1177">
        <v>36</v>
      </c>
      <c r="K1177">
        <v>70</v>
      </c>
      <c r="L1177" t="str">
        <f>" 00:00:02.493186"</f>
        <v xml:space="preserve"> 00:00:02.493186</v>
      </c>
      <c r="M1177" t="str">
        <f>"03-Oct-17 4:09:13.008973 PM"</f>
        <v>03-Oct-17 4:09:13.008973 PM</v>
      </c>
      <c r="N1177" t="s">
        <v>23</v>
      </c>
    </row>
    <row r="1178" spans="2:14" x14ac:dyDescent="0.25">
      <c r="B1178">
        <v>7631</v>
      </c>
      <c r="C1178">
        <v>1</v>
      </c>
      <c r="D1178">
        <v>39</v>
      </c>
      <c r="E1178">
        <v>39</v>
      </c>
      <c r="F1178" t="s">
        <v>0</v>
      </c>
      <c r="G1178" t="s">
        <v>1</v>
      </c>
      <c r="I1178" t="s">
        <v>2</v>
      </c>
      <c r="J1178">
        <v>36</v>
      </c>
      <c r="K1178">
        <v>70</v>
      </c>
      <c r="L1178" t="str">
        <f>" 00:00:00.001394"</f>
        <v xml:space="preserve"> 00:00:00.001394</v>
      </c>
      <c r="M1178" t="str">
        <f>"03-Oct-17 4:09:13.010367 PM"</f>
        <v>03-Oct-17 4:09:13.010367 PM</v>
      </c>
      <c r="N1178" t="s">
        <v>5</v>
      </c>
    </row>
    <row r="1179" spans="2:14" x14ac:dyDescent="0.25">
      <c r="B1179">
        <v>7632</v>
      </c>
      <c r="C1179">
        <v>1</v>
      </c>
      <c r="D1179">
        <v>0</v>
      </c>
      <c r="E1179">
        <v>37</v>
      </c>
      <c r="F1179" t="s">
        <v>0</v>
      </c>
      <c r="G1179" t="s">
        <v>1</v>
      </c>
      <c r="I1179" t="s">
        <v>2</v>
      </c>
      <c r="J1179">
        <v>36</v>
      </c>
      <c r="K1179">
        <v>70</v>
      </c>
      <c r="L1179" t="str">
        <f>" 00:00:01.237220"</f>
        <v xml:space="preserve"> 00:00:01.237220</v>
      </c>
      <c r="M1179" t="str">
        <f>"03-Oct-17 4:09:14.247586 PM"</f>
        <v>03-Oct-17 4:09:14.247586 PM</v>
      </c>
      <c r="N1179" t="s">
        <v>23</v>
      </c>
    </row>
    <row r="1180" spans="2:14" x14ac:dyDescent="0.25">
      <c r="B1180">
        <v>7633</v>
      </c>
      <c r="C1180">
        <v>1</v>
      </c>
      <c r="D1180">
        <v>12</v>
      </c>
      <c r="E1180">
        <v>38</v>
      </c>
      <c r="F1180" t="s">
        <v>0</v>
      </c>
      <c r="G1180" t="s">
        <v>1</v>
      </c>
      <c r="I1180" t="s">
        <v>2</v>
      </c>
      <c r="J1180">
        <v>36</v>
      </c>
      <c r="K1180">
        <v>70</v>
      </c>
      <c r="L1180" t="str">
        <f>" 00:00:00.000697"</f>
        <v xml:space="preserve"> 00:00:00.000697</v>
      </c>
      <c r="M1180" t="str">
        <f>"03-Oct-17 4:09:14.248283 PM"</f>
        <v>03-Oct-17 4:09:14.248283 PM</v>
      </c>
      <c r="N1180" t="s">
        <v>3</v>
      </c>
    </row>
    <row r="1181" spans="2:14" x14ac:dyDescent="0.25">
      <c r="B1181">
        <v>7634</v>
      </c>
      <c r="C1181">
        <v>1</v>
      </c>
      <c r="D1181">
        <v>39</v>
      </c>
      <c r="E1181">
        <v>39</v>
      </c>
      <c r="F1181" t="s">
        <v>0</v>
      </c>
      <c r="G1181" t="s">
        <v>1</v>
      </c>
      <c r="I1181" t="s">
        <v>2</v>
      </c>
      <c r="J1181">
        <v>36</v>
      </c>
      <c r="K1181">
        <v>70</v>
      </c>
      <c r="L1181" t="str">
        <f>" 00:00:00.000697"</f>
        <v xml:space="preserve"> 00:00:00.000697</v>
      </c>
      <c r="M1181" t="str">
        <f>"03-Oct-17 4:09:14.248980 PM"</f>
        <v>03-Oct-17 4:09:14.248980 PM</v>
      </c>
      <c r="N1181" t="s">
        <v>5</v>
      </c>
    </row>
    <row r="1182" spans="2:14" x14ac:dyDescent="0.25">
      <c r="B1182">
        <v>7635</v>
      </c>
      <c r="C1182">
        <v>1</v>
      </c>
      <c r="D1182">
        <v>0</v>
      </c>
      <c r="E1182">
        <v>37</v>
      </c>
      <c r="F1182" t="s">
        <v>0</v>
      </c>
      <c r="G1182" t="s">
        <v>1</v>
      </c>
      <c r="I1182" t="s">
        <v>2</v>
      </c>
      <c r="J1182">
        <v>36</v>
      </c>
      <c r="K1182">
        <v>70</v>
      </c>
      <c r="L1182" t="str">
        <f>" 00:00:01.241833"</f>
        <v xml:space="preserve"> 00:00:01.241833</v>
      </c>
      <c r="M1182" t="str">
        <f>"03-Oct-17 4:09:15.490813 PM"</f>
        <v>03-Oct-17 4:09:15.490813 PM</v>
      </c>
      <c r="N1182" t="s">
        <v>23</v>
      </c>
    </row>
    <row r="1183" spans="2:14" x14ac:dyDescent="0.25">
      <c r="B1183">
        <v>7636</v>
      </c>
      <c r="C1183">
        <v>1</v>
      </c>
      <c r="D1183">
        <v>12</v>
      </c>
      <c r="E1183">
        <v>38</v>
      </c>
      <c r="F1183" t="s">
        <v>0</v>
      </c>
      <c r="G1183" t="s">
        <v>1</v>
      </c>
      <c r="I1183" t="s">
        <v>2</v>
      </c>
      <c r="J1183">
        <v>36</v>
      </c>
      <c r="K1183">
        <v>70</v>
      </c>
      <c r="L1183" t="str">
        <f>" 00:00:00.000697"</f>
        <v xml:space="preserve"> 00:00:00.000697</v>
      </c>
      <c r="M1183" t="str">
        <f>"03-Oct-17 4:09:15.491509 PM"</f>
        <v>03-Oct-17 4:09:15.491509 PM</v>
      </c>
      <c r="N1183" t="s">
        <v>3</v>
      </c>
    </row>
    <row r="1184" spans="2:14" x14ac:dyDescent="0.25">
      <c r="B1184">
        <v>7637</v>
      </c>
      <c r="C1184">
        <v>1</v>
      </c>
      <c r="D1184">
        <v>39</v>
      </c>
      <c r="E1184">
        <v>39</v>
      </c>
      <c r="F1184" t="s">
        <v>0</v>
      </c>
      <c r="G1184" t="s">
        <v>1</v>
      </c>
      <c r="I1184" t="s">
        <v>2</v>
      </c>
      <c r="J1184">
        <v>36</v>
      </c>
      <c r="K1184">
        <v>70</v>
      </c>
      <c r="L1184" t="str">
        <f>" 00:00:00.000697"</f>
        <v xml:space="preserve"> 00:00:00.000697</v>
      </c>
      <c r="M1184" t="str">
        <f>"03-Oct-17 4:09:15.492207 PM"</f>
        <v>03-Oct-17 4:09:15.492207 PM</v>
      </c>
      <c r="N1184" t="s">
        <v>5</v>
      </c>
    </row>
    <row r="1185" spans="2:14" x14ac:dyDescent="0.25">
      <c r="B1185">
        <v>7638</v>
      </c>
      <c r="C1185">
        <v>1</v>
      </c>
      <c r="D1185">
        <v>0</v>
      </c>
      <c r="E1185">
        <v>37</v>
      </c>
      <c r="F1185" t="s">
        <v>0</v>
      </c>
      <c r="G1185" t="s">
        <v>1</v>
      </c>
      <c r="I1185" t="s">
        <v>2</v>
      </c>
      <c r="J1185">
        <v>36</v>
      </c>
      <c r="K1185">
        <v>70</v>
      </c>
      <c r="L1185" t="str">
        <f>" 00:00:01.237911"</f>
        <v xml:space="preserve"> 00:00:01.237911</v>
      </c>
      <c r="M1185" t="str">
        <f>"03-Oct-17 4:09:16.730118 PM"</f>
        <v>03-Oct-17 4:09:16.730118 PM</v>
      </c>
      <c r="N1185" t="s">
        <v>23</v>
      </c>
    </row>
    <row r="1186" spans="2:14" x14ac:dyDescent="0.25">
      <c r="B1186">
        <v>7639</v>
      </c>
      <c r="C1186">
        <v>1</v>
      </c>
      <c r="D1186">
        <v>12</v>
      </c>
      <c r="E1186">
        <v>38</v>
      </c>
      <c r="F1186" t="s">
        <v>0</v>
      </c>
      <c r="G1186" t="s">
        <v>1</v>
      </c>
      <c r="I1186" t="s">
        <v>2</v>
      </c>
      <c r="J1186">
        <v>36</v>
      </c>
      <c r="K1186">
        <v>70</v>
      </c>
      <c r="L1186" t="str">
        <f>" 00:00:00.000697"</f>
        <v xml:space="preserve"> 00:00:00.000697</v>
      </c>
      <c r="M1186" t="str">
        <f>"03-Oct-17 4:09:16.730815 PM"</f>
        <v>03-Oct-17 4:09:16.730815 PM</v>
      </c>
      <c r="N1186" t="s">
        <v>3</v>
      </c>
    </row>
    <row r="1187" spans="2:14" x14ac:dyDescent="0.25">
      <c r="B1187">
        <v>7640</v>
      </c>
      <c r="C1187">
        <v>1</v>
      </c>
      <c r="D1187">
        <v>39</v>
      </c>
      <c r="E1187">
        <v>39</v>
      </c>
      <c r="F1187" t="s">
        <v>0</v>
      </c>
      <c r="G1187" t="s">
        <v>1</v>
      </c>
      <c r="I1187" t="s">
        <v>2</v>
      </c>
      <c r="J1187">
        <v>36</v>
      </c>
      <c r="K1187">
        <v>70</v>
      </c>
      <c r="L1187" t="str">
        <f>" 00:00:00.000697"</f>
        <v xml:space="preserve"> 00:00:00.000697</v>
      </c>
      <c r="M1187" t="str">
        <f>"03-Oct-17 4:09:16.731512 PM"</f>
        <v>03-Oct-17 4:09:16.731512 PM</v>
      </c>
      <c r="N1187" t="s">
        <v>5</v>
      </c>
    </row>
    <row r="1188" spans="2:14" x14ac:dyDescent="0.25">
      <c r="B1188">
        <v>7641</v>
      </c>
      <c r="C1188">
        <v>1</v>
      </c>
      <c r="D1188">
        <v>0</v>
      </c>
      <c r="E1188">
        <v>37</v>
      </c>
      <c r="F1188" t="s">
        <v>0</v>
      </c>
      <c r="G1188" t="s">
        <v>1</v>
      </c>
      <c r="I1188" t="s">
        <v>2</v>
      </c>
      <c r="J1188">
        <v>36</v>
      </c>
      <c r="K1188">
        <v>70</v>
      </c>
      <c r="L1188" t="str">
        <f>" 00:00:02.493862"</f>
        <v xml:space="preserve"> 00:00:02.493862</v>
      </c>
      <c r="M1188" t="str">
        <f>"03-Oct-17 4:09:19.225374 PM"</f>
        <v>03-Oct-17 4:09:19.225374 PM</v>
      </c>
      <c r="N1188" t="s">
        <v>23</v>
      </c>
    </row>
    <row r="1189" spans="2:14" x14ac:dyDescent="0.25">
      <c r="B1189">
        <v>7642</v>
      </c>
      <c r="C1189">
        <v>1</v>
      </c>
      <c r="D1189">
        <v>12</v>
      </c>
      <c r="E1189">
        <v>38</v>
      </c>
      <c r="F1189" t="s">
        <v>0</v>
      </c>
      <c r="G1189" t="s">
        <v>1</v>
      </c>
      <c r="I1189" t="s">
        <v>2</v>
      </c>
      <c r="J1189">
        <v>36</v>
      </c>
      <c r="K1189">
        <v>70</v>
      </c>
      <c r="L1189" t="str">
        <f>" 00:00:00.000697"</f>
        <v xml:space="preserve"> 00:00:00.000697</v>
      </c>
      <c r="M1189" t="str">
        <f>"03-Oct-17 4:09:19.226071 PM"</f>
        <v>03-Oct-17 4:09:19.226071 PM</v>
      </c>
      <c r="N1189" t="s">
        <v>3</v>
      </c>
    </row>
    <row r="1190" spans="2:14" x14ac:dyDescent="0.25">
      <c r="B1190">
        <v>7643</v>
      </c>
      <c r="C1190">
        <v>1</v>
      </c>
      <c r="D1190">
        <v>39</v>
      </c>
      <c r="E1190">
        <v>39</v>
      </c>
      <c r="F1190" t="s">
        <v>0</v>
      </c>
      <c r="G1190" t="s">
        <v>1</v>
      </c>
      <c r="I1190" t="s">
        <v>2</v>
      </c>
      <c r="J1190">
        <v>36</v>
      </c>
      <c r="K1190">
        <v>70</v>
      </c>
      <c r="L1190" t="str">
        <f>" 00:00:00.000697"</f>
        <v xml:space="preserve"> 00:00:00.000697</v>
      </c>
      <c r="M1190" t="str">
        <f>"03-Oct-17 4:09:19.226768 PM"</f>
        <v>03-Oct-17 4:09:19.226768 PM</v>
      </c>
      <c r="N1190" t="s">
        <v>5</v>
      </c>
    </row>
    <row r="1191" spans="2:14" x14ac:dyDescent="0.25">
      <c r="B1191">
        <v>7644</v>
      </c>
      <c r="C1191">
        <v>1</v>
      </c>
      <c r="D1191">
        <v>0</v>
      </c>
      <c r="E1191">
        <v>37</v>
      </c>
      <c r="F1191" t="s">
        <v>0</v>
      </c>
      <c r="G1191" t="s">
        <v>1</v>
      </c>
      <c r="I1191" t="s">
        <v>2</v>
      </c>
      <c r="J1191">
        <v>36</v>
      </c>
      <c r="K1191">
        <v>70</v>
      </c>
      <c r="L1191" t="str">
        <f>" 00:00:01.223811"</f>
        <v xml:space="preserve"> 00:00:01.223811</v>
      </c>
      <c r="M1191" t="str">
        <f>"03-Oct-17 4:09:20.450578 PM"</f>
        <v>03-Oct-17 4:09:20.450578 PM</v>
      </c>
      <c r="N1191" t="s">
        <v>23</v>
      </c>
    </row>
    <row r="1192" spans="2:14" x14ac:dyDescent="0.25">
      <c r="B1192">
        <v>7645</v>
      </c>
      <c r="C1192">
        <v>1</v>
      </c>
      <c r="D1192">
        <v>12</v>
      </c>
      <c r="E1192">
        <v>38</v>
      </c>
      <c r="F1192" t="s">
        <v>0</v>
      </c>
      <c r="G1192" t="s">
        <v>1</v>
      </c>
      <c r="I1192" t="s">
        <v>2</v>
      </c>
      <c r="J1192">
        <v>36</v>
      </c>
      <c r="K1192">
        <v>70</v>
      </c>
      <c r="L1192" t="str">
        <f>" 00:00:00.000697"</f>
        <v xml:space="preserve"> 00:00:00.000697</v>
      </c>
      <c r="M1192" t="str">
        <f>"03-Oct-17 4:09:20.451275 PM"</f>
        <v>03-Oct-17 4:09:20.451275 PM</v>
      </c>
      <c r="N1192" t="s">
        <v>3</v>
      </c>
    </row>
    <row r="1193" spans="2:14" x14ac:dyDescent="0.25">
      <c r="B1193">
        <v>7646</v>
      </c>
      <c r="C1193">
        <v>1</v>
      </c>
      <c r="D1193">
        <v>39</v>
      </c>
      <c r="E1193">
        <v>39</v>
      </c>
      <c r="F1193" t="s">
        <v>0</v>
      </c>
      <c r="G1193" t="s">
        <v>1</v>
      </c>
      <c r="I1193" t="s">
        <v>2</v>
      </c>
      <c r="J1193">
        <v>36</v>
      </c>
      <c r="K1193">
        <v>70</v>
      </c>
      <c r="L1193" t="str">
        <f>" 00:00:00.000697"</f>
        <v xml:space="preserve"> 00:00:00.000697</v>
      </c>
      <c r="M1193" t="str">
        <f>"03-Oct-17 4:09:20.451972 PM"</f>
        <v>03-Oct-17 4:09:20.451972 PM</v>
      </c>
      <c r="N1193" t="s">
        <v>5</v>
      </c>
    </row>
    <row r="1194" spans="2:14" x14ac:dyDescent="0.25">
      <c r="B1194">
        <v>7647</v>
      </c>
      <c r="C1194">
        <v>1</v>
      </c>
      <c r="D1194">
        <v>0</v>
      </c>
      <c r="E1194">
        <v>37</v>
      </c>
      <c r="F1194" t="s">
        <v>0</v>
      </c>
      <c r="G1194" t="s">
        <v>1</v>
      </c>
      <c r="I1194" t="s">
        <v>2</v>
      </c>
      <c r="J1194">
        <v>36</v>
      </c>
      <c r="K1194">
        <v>70</v>
      </c>
      <c r="L1194" t="str">
        <f>" 00:00:01.241868"</f>
        <v xml:space="preserve"> 00:00:01.241868</v>
      </c>
      <c r="M1194" t="str">
        <f>"03-Oct-17 4:09:21.693840 PM"</f>
        <v>03-Oct-17 4:09:21.693840 PM</v>
      </c>
      <c r="N1194" t="s">
        <v>23</v>
      </c>
    </row>
    <row r="1195" spans="2:14" x14ac:dyDescent="0.25">
      <c r="B1195">
        <v>7648</v>
      </c>
      <c r="C1195">
        <v>1</v>
      </c>
      <c r="D1195">
        <v>12</v>
      </c>
      <c r="E1195">
        <v>38</v>
      </c>
      <c r="F1195" t="s">
        <v>0</v>
      </c>
      <c r="G1195" t="s">
        <v>1</v>
      </c>
      <c r="I1195" t="s">
        <v>2</v>
      </c>
      <c r="J1195">
        <v>36</v>
      </c>
      <c r="K1195">
        <v>70</v>
      </c>
      <c r="L1195" t="str">
        <f>" 00:00:00.000697"</f>
        <v xml:space="preserve"> 00:00:00.000697</v>
      </c>
      <c r="M1195" t="str">
        <f>"03-Oct-17 4:09:21.694537 PM"</f>
        <v>03-Oct-17 4:09:21.694537 PM</v>
      </c>
      <c r="N1195" t="s">
        <v>3</v>
      </c>
    </row>
    <row r="1196" spans="2:14" x14ac:dyDescent="0.25">
      <c r="B1196">
        <v>7649</v>
      </c>
      <c r="C1196">
        <v>1</v>
      </c>
      <c r="D1196">
        <v>39</v>
      </c>
      <c r="E1196">
        <v>39</v>
      </c>
      <c r="F1196" t="s">
        <v>0</v>
      </c>
      <c r="G1196" t="s">
        <v>1</v>
      </c>
      <c r="I1196" t="s">
        <v>2</v>
      </c>
      <c r="J1196">
        <v>36</v>
      </c>
      <c r="K1196">
        <v>70</v>
      </c>
      <c r="L1196" t="str">
        <f>" 00:00:00.000697"</f>
        <v xml:space="preserve"> 00:00:00.000697</v>
      </c>
      <c r="M1196" t="str">
        <f>"03-Oct-17 4:09:21.695234 PM"</f>
        <v>03-Oct-17 4:09:21.695234 PM</v>
      </c>
      <c r="N1196" t="s">
        <v>5</v>
      </c>
    </row>
    <row r="1197" spans="2:14" x14ac:dyDescent="0.25">
      <c r="B1197">
        <v>7650</v>
      </c>
      <c r="C1197">
        <v>1</v>
      </c>
      <c r="D1197">
        <v>0</v>
      </c>
      <c r="E1197">
        <v>37</v>
      </c>
      <c r="F1197" t="s">
        <v>0</v>
      </c>
      <c r="G1197" t="s">
        <v>1</v>
      </c>
      <c r="I1197" t="s">
        <v>2</v>
      </c>
      <c r="J1197">
        <v>36</v>
      </c>
      <c r="K1197">
        <v>70</v>
      </c>
      <c r="L1197" t="str">
        <f>" 00:00:01.246601"</f>
        <v xml:space="preserve"> 00:00:01.246601</v>
      </c>
      <c r="M1197" t="str">
        <f>"03-Oct-17 4:09:22.941834 PM"</f>
        <v>03-Oct-17 4:09:22.941834 PM</v>
      </c>
      <c r="N1197" t="s">
        <v>23</v>
      </c>
    </row>
    <row r="1198" spans="2:14" x14ac:dyDescent="0.25">
      <c r="B1198">
        <v>7651</v>
      </c>
      <c r="C1198">
        <v>1</v>
      </c>
      <c r="D1198">
        <v>12</v>
      </c>
      <c r="E1198">
        <v>38</v>
      </c>
      <c r="F1198" t="s">
        <v>0</v>
      </c>
      <c r="G1198" t="s">
        <v>1</v>
      </c>
      <c r="I1198" t="s">
        <v>2</v>
      </c>
      <c r="J1198">
        <v>36</v>
      </c>
      <c r="K1198">
        <v>70</v>
      </c>
      <c r="L1198" t="str">
        <f>" 00:00:00.000697"</f>
        <v xml:space="preserve"> 00:00:00.000697</v>
      </c>
      <c r="M1198" t="str">
        <f>"03-Oct-17 4:09:22.942531 PM"</f>
        <v>03-Oct-17 4:09:22.942531 PM</v>
      </c>
      <c r="N1198" t="s">
        <v>3</v>
      </c>
    </row>
    <row r="1199" spans="2:14" x14ac:dyDescent="0.25">
      <c r="B1199">
        <v>7652</v>
      </c>
      <c r="C1199">
        <v>1</v>
      </c>
      <c r="D1199">
        <v>39</v>
      </c>
      <c r="E1199">
        <v>39</v>
      </c>
      <c r="F1199" t="s">
        <v>0</v>
      </c>
      <c r="G1199" t="s">
        <v>1</v>
      </c>
      <c r="I1199" t="s">
        <v>2</v>
      </c>
      <c r="J1199">
        <v>36</v>
      </c>
      <c r="K1199">
        <v>70</v>
      </c>
      <c r="L1199" t="str">
        <f>" 00:00:00.000697"</f>
        <v xml:space="preserve"> 00:00:00.000697</v>
      </c>
      <c r="M1199" t="str">
        <f>"03-Oct-17 4:09:22.943228 PM"</f>
        <v>03-Oct-17 4:09:22.943228 PM</v>
      </c>
      <c r="N1199" t="s">
        <v>5</v>
      </c>
    </row>
    <row r="1200" spans="2:14" x14ac:dyDescent="0.25">
      <c r="B1200">
        <v>7653</v>
      </c>
      <c r="C1200">
        <v>1</v>
      </c>
      <c r="D1200">
        <v>0</v>
      </c>
      <c r="E1200">
        <v>37</v>
      </c>
      <c r="F1200" t="s">
        <v>0</v>
      </c>
      <c r="G1200" t="s">
        <v>1</v>
      </c>
      <c r="I1200" t="s">
        <v>2</v>
      </c>
      <c r="J1200">
        <v>36</v>
      </c>
      <c r="K1200">
        <v>70</v>
      </c>
      <c r="L1200" t="str">
        <f>" 00:00:01.241882"</f>
        <v xml:space="preserve"> 00:00:01.241882</v>
      </c>
      <c r="M1200" t="str">
        <f>"03-Oct-17 4:09:24.185110 PM"</f>
        <v>03-Oct-17 4:09:24.185110 PM</v>
      </c>
      <c r="N1200" t="s">
        <v>23</v>
      </c>
    </row>
    <row r="1201" spans="2:14" x14ac:dyDescent="0.25">
      <c r="B1201">
        <v>7654</v>
      </c>
      <c r="C1201">
        <v>1</v>
      </c>
      <c r="D1201">
        <v>12</v>
      </c>
      <c r="E1201">
        <v>38</v>
      </c>
      <c r="F1201" t="s">
        <v>0</v>
      </c>
      <c r="G1201" t="s">
        <v>1</v>
      </c>
      <c r="I1201" t="s">
        <v>2</v>
      </c>
      <c r="J1201">
        <v>36</v>
      </c>
      <c r="K1201">
        <v>70</v>
      </c>
      <c r="L1201" t="str">
        <f>" 00:00:00.000697"</f>
        <v xml:space="preserve"> 00:00:00.000697</v>
      </c>
      <c r="M1201" t="str">
        <f>"03-Oct-17 4:09:24.185807 PM"</f>
        <v>03-Oct-17 4:09:24.185807 PM</v>
      </c>
      <c r="N1201" t="s">
        <v>3</v>
      </c>
    </row>
    <row r="1202" spans="2:14" x14ac:dyDescent="0.25">
      <c r="B1202">
        <v>7655</v>
      </c>
      <c r="C1202">
        <v>1</v>
      </c>
      <c r="D1202">
        <v>39</v>
      </c>
      <c r="E1202">
        <v>39</v>
      </c>
      <c r="F1202" t="s">
        <v>0</v>
      </c>
      <c r="G1202" t="s">
        <v>1</v>
      </c>
      <c r="I1202" t="s">
        <v>2</v>
      </c>
      <c r="J1202">
        <v>36</v>
      </c>
      <c r="K1202">
        <v>70</v>
      </c>
      <c r="L1202" t="str">
        <f>" 00:00:00.000697"</f>
        <v xml:space="preserve"> 00:00:00.000697</v>
      </c>
      <c r="M1202" t="str">
        <f>"03-Oct-17 4:09:24.186504 PM"</f>
        <v>03-Oct-17 4:09:24.186504 PM</v>
      </c>
      <c r="N1202" t="s">
        <v>12</v>
      </c>
    </row>
    <row r="1203" spans="2:14" x14ac:dyDescent="0.25">
      <c r="B1203">
        <v>7656</v>
      </c>
      <c r="C1203">
        <v>1</v>
      </c>
      <c r="D1203">
        <v>0</v>
      </c>
      <c r="E1203">
        <v>37</v>
      </c>
      <c r="F1203" t="s">
        <v>0</v>
      </c>
      <c r="G1203" t="s">
        <v>1</v>
      </c>
      <c r="I1203" t="s">
        <v>2</v>
      </c>
      <c r="J1203">
        <v>36</v>
      </c>
      <c r="K1203">
        <v>70</v>
      </c>
      <c r="L1203" t="str">
        <f>" 00:00:02.496838"</f>
        <v xml:space="preserve"> 00:00:02.496838</v>
      </c>
      <c r="M1203" t="str">
        <f>"03-Oct-17 4:09:26.683341 PM"</f>
        <v>03-Oct-17 4:09:26.683341 PM</v>
      </c>
      <c r="N1203" t="s">
        <v>23</v>
      </c>
    </row>
    <row r="1204" spans="2:14" x14ac:dyDescent="0.25">
      <c r="B1204">
        <v>7657</v>
      </c>
      <c r="C1204">
        <v>1</v>
      </c>
      <c r="D1204">
        <v>12</v>
      </c>
      <c r="E1204">
        <v>38</v>
      </c>
      <c r="F1204" t="s">
        <v>0</v>
      </c>
      <c r="G1204" t="s">
        <v>1</v>
      </c>
      <c r="I1204" t="s">
        <v>2</v>
      </c>
      <c r="J1204">
        <v>36</v>
      </c>
      <c r="K1204">
        <v>70</v>
      </c>
      <c r="L1204" t="str">
        <f>" 00:00:00.000697"</f>
        <v xml:space="preserve"> 00:00:00.000697</v>
      </c>
      <c r="M1204" t="str">
        <f>"03-Oct-17 4:09:26.684038 PM"</f>
        <v>03-Oct-17 4:09:26.684038 PM</v>
      </c>
      <c r="N1204" t="s">
        <v>3</v>
      </c>
    </row>
    <row r="1205" spans="2:14" x14ac:dyDescent="0.25">
      <c r="B1205">
        <v>7658</v>
      </c>
      <c r="C1205">
        <v>1</v>
      </c>
      <c r="D1205">
        <v>39</v>
      </c>
      <c r="E1205">
        <v>39</v>
      </c>
      <c r="F1205" t="s">
        <v>0</v>
      </c>
      <c r="G1205" t="s">
        <v>1</v>
      </c>
      <c r="I1205" t="s">
        <v>2</v>
      </c>
      <c r="J1205">
        <v>36</v>
      </c>
      <c r="K1205">
        <v>70</v>
      </c>
      <c r="L1205" t="str">
        <f>" 00:00:00.000697"</f>
        <v xml:space="preserve"> 00:00:00.000697</v>
      </c>
      <c r="M1205" t="str">
        <f>"03-Oct-17 4:09:26.684735 PM"</f>
        <v>03-Oct-17 4:09:26.684735 PM</v>
      </c>
      <c r="N1205" t="s">
        <v>5</v>
      </c>
    </row>
    <row r="1206" spans="2:14" x14ac:dyDescent="0.25">
      <c r="B1206">
        <v>7659</v>
      </c>
      <c r="C1206">
        <v>1</v>
      </c>
      <c r="D1206">
        <v>0</v>
      </c>
      <c r="E1206">
        <v>37</v>
      </c>
      <c r="F1206" t="s">
        <v>0</v>
      </c>
      <c r="G1206" t="s">
        <v>1</v>
      </c>
      <c r="I1206" t="s">
        <v>2</v>
      </c>
      <c r="J1206">
        <v>36</v>
      </c>
      <c r="K1206">
        <v>70</v>
      </c>
      <c r="L1206" t="str">
        <f>" 00:00:01.275625"</f>
        <v xml:space="preserve"> 00:00:01.275625</v>
      </c>
      <c r="M1206" t="str">
        <f>"03-Oct-17 4:09:27.960360 PM"</f>
        <v>03-Oct-17 4:09:27.960360 PM</v>
      </c>
      <c r="N1206" t="s">
        <v>23</v>
      </c>
    </row>
    <row r="1207" spans="2:14" x14ac:dyDescent="0.25">
      <c r="B1207">
        <v>7660</v>
      </c>
      <c r="C1207">
        <v>1</v>
      </c>
      <c r="D1207">
        <v>12</v>
      </c>
      <c r="E1207">
        <v>38</v>
      </c>
      <c r="F1207" t="s">
        <v>0</v>
      </c>
      <c r="G1207" t="s">
        <v>1</v>
      </c>
      <c r="I1207" t="s">
        <v>2</v>
      </c>
      <c r="J1207">
        <v>36</v>
      </c>
      <c r="K1207">
        <v>70</v>
      </c>
      <c r="L1207" t="str">
        <f>" 00:00:00.000697"</f>
        <v xml:space="preserve"> 00:00:00.000697</v>
      </c>
      <c r="M1207" t="str">
        <f>"03-Oct-17 4:09:27.961057 PM"</f>
        <v>03-Oct-17 4:09:27.961057 PM</v>
      </c>
      <c r="N1207" t="s">
        <v>3</v>
      </c>
    </row>
    <row r="1208" spans="2:14" x14ac:dyDescent="0.25">
      <c r="B1208">
        <v>7661</v>
      </c>
      <c r="C1208">
        <v>1</v>
      </c>
      <c r="D1208">
        <v>39</v>
      </c>
      <c r="E1208">
        <v>39</v>
      </c>
      <c r="F1208" t="s">
        <v>0</v>
      </c>
      <c r="G1208" t="s">
        <v>1</v>
      </c>
      <c r="I1208" t="s">
        <v>2</v>
      </c>
      <c r="J1208">
        <v>36</v>
      </c>
      <c r="K1208">
        <v>70</v>
      </c>
      <c r="L1208" t="str">
        <f>" 00:00:00.000697"</f>
        <v xml:space="preserve"> 00:00:00.000697</v>
      </c>
      <c r="M1208" t="str">
        <f>"03-Oct-17 4:09:27.961754 PM"</f>
        <v>03-Oct-17 4:09:27.961754 PM</v>
      </c>
      <c r="N1208" t="s">
        <v>5</v>
      </c>
    </row>
    <row r="1209" spans="2:14" x14ac:dyDescent="0.25">
      <c r="B1209">
        <v>7662</v>
      </c>
      <c r="C1209">
        <v>1</v>
      </c>
      <c r="D1209">
        <v>0</v>
      </c>
      <c r="E1209">
        <v>37</v>
      </c>
      <c r="F1209" t="s">
        <v>0</v>
      </c>
      <c r="G1209" t="s">
        <v>1</v>
      </c>
      <c r="I1209" t="s">
        <v>2</v>
      </c>
      <c r="J1209">
        <v>36</v>
      </c>
      <c r="K1209">
        <v>70</v>
      </c>
      <c r="L1209" t="str">
        <f>" 00:00:01.222647"</f>
        <v xml:space="preserve"> 00:00:01.222647</v>
      </c>
      <c r="M1209" t="str">
        <f>"03-Oct-17 4:09:29.184400 PM"</f>
        <v>03-Oct-17 4:09:29.184400 PM</v>
      </c>
      <c r="N1209" t="s">
        <v>4</v>
      </c>
    </row>
    <row r="1210" spans="2:14" x14ac:dyDescent="0.25">
      <c r="B1210">
        <v>7663</v>
      </c>
      <c r="C1210">
        <v>1</v>
      </c>
      <c r="D1210">
        <v>12</v>
      </c>
      <c r="E1210">
        <v>38</v>
      </c>
      <c r="F1210" t="s">
        <v>0</v>
      </c>
      <c r="G1210" t="s">
        <v>1</v>
      </c>
      <c r="I1210" t="s">
        <v>2</v>
      </c>
      <c r="J1210">
        <v>36</v>
      </c>
      <c r="K1210">
        <v>70</v>
      </c>
      <c r="L1210" t="str">
        <f>" 00:00:00.000697"</f>
        <v xml:space="preserve"> 00:00:00.000697</v>
      </c>
      <c r="M1210" t="str">
        <f>"03-Oct-17 4:09:29.185097 PM"</f>
        <v>03-Oct-17 4:09:29.185097 PM</v>
      </c>
      <c r="N1210" t="s">
        <v>5</v>
      </c>
    </row>
    <row r="1211" spans="2:14" x14ac:dyDescent="0.25">
      <c r="B1211">
        <v>7664</v>
      </c>
      <c r="C1211">
        <v>1</v>
      </c>
      <c r="D1211">
        <v>39</v>
      </c>
      <c r="E1211">
        <v>39</v>
      </c>
      <c r="F1211" t="s">
        <v>0</v>
      </c>
      <c r="G1211" t="s">
        <v>1</v>
      </c>
      <c r="I1211" t="s">
        <v>2</v>
      </c>
      <c r="J1211">
        <v>36</v>
      </c>
      <c r="K1211">
        <v>70</v>
      </c>
      <c r="L1211" t="str">
        <f>" 00:00:00.000697"</f>
        <v xml:space="preserve"> 00:00:00.000697</v>
      </c>
      <c r="M1211" t="str">
        <f>"03-Oct-17 4:09:29.185794 PM"</f>
        <v>03-Oct-17 4:09:29.185794 PM</v>
      </c>
      <c r="N1211" t="s">
        <v>5</v>
      </c>
    </row>
    <row r="1212" spans="2:14" x14ac:dyDescent="0.25">
      <c r="B1212">
        <v>7665</v>
      </c>
      <c r="C1212">
        <v>1</v>
      </c>
      <c r="D1212">
        <v>0</v>
      </c>
      <c r="E1212">
        <v>37</v>
      </c>
      <c r="F1212" t="s">
        <v>0</v>
      </c>
      <c r="G1212" t="s">
        <v>1</v>
      </c>
      <c r="I1212" t="s">
        <v>2</v>
      </c>
      <c r="J1212">
        <v>36</v>
      </c>
      <c r="K1212">
        <v>70</v>
      </c>
      <c r="L1212" t="str">
        <f>" 00:00:01.240621"</f>
        <v xml:space="preserve"> 00:00:01.240621</v>
      </c>
      <c r="M1212" t="str">
        <f>"03-Oct-17 4:09:30.426415 PM"</f>
        <v>03-Oct-17 4:09:30.426415 PM</v>
      </c>
      <c r="N1212" t="s">
        <v>21</v>
      </c>
    </row>
    <row r="1213" spans="2:14" x14ac:dyDescent="0.25">
      <c r="B1213">
        <v>7666</v>
      </c>
      <c r="C1213">
        <v>1</v>
      </c>
      <c r="D1213">
        <v>12</v>
      </c>
      <c r="E1213">
        <v>38</v>
      </c>
      <c r="F1213" t="s">
        <v>0</v>
      </c>
      <c r="G1213" t="s">
        <v>1</v>
      </c>
      <c r="I1213" t="s">
        <v>2</v>
      </c>
      <c r="J1213">
        <v>36</v>
      </c>
      <c r="K1213">
        <v>70</v>
      </c>
      <c r="L1213" t="str">
        <f>" 00:00:00.000697"</f>
        <v xml:space="preserve"> 00:00:00.000697</v>
      </c>
      <c r="M1213" t="str">
        <f>"03-Oct-17 4:09:30.427112 PM"</f>
        <v>03-Oct-17 4:09:30.427112 PM</v>
      </c>
      <c r="N1213" t="s">
        <v>3</v>
      </c>
    </row>
    <row r="1214" spans="2:14" x14ac:dyDescent="0.25">
      <c r="B1214">
        <v>7667</v>
      </c>
      <c r="C1214">
        <v>1</v>
      </c>
      <c r="D1214">
        <v>39</v>
      </c>
      <c r="E1214">
        <v>39</v>
      </c>
      <c r="F1214" t="s">
        <v>0</v>
      </c>
      <c r="G1214" t="s">
        <v>1</v>
      </c>
      <c r="I1214" t="s">
        <v>2</v>
      </c>
      <c r="J1214">
        <v>36</v>
      </c>
      <c r="K1214">
        <v>70</v>
      </c>
      <c r="L1214" t="str">
        <f>" 00:00:00.000697"</f>
        <v xml:space="preserve"> 00:00:00.000697</v>
      </c>
      <c r="M1214" t="str">
        <f>"03-Oct-17 4:09:30.427809 PM"</f>
        <v>03-Oct-17 4:09:30.427809 PM</v>
      </c>
      <c r="N1214" t="s">
        <v>12</v>
      </c>
    </row>
    <row r="1215" spans="2:14" x14ac:dyDescent="0.25">
      <c r="B1215">
        <v>7668</v>
      </c>
      <c r="C1215">
        <v>1</v>
      </c>
      <c r="D1215">
        <v>0</v>
      </c>
      <c r="E1215">
        <v>37</v>
      </c>
      <c r="F1215" t="s">
        <v>0</v>
      </c>
      <c r="G1215" t="s">
        <v>1</v>
      </c>
      <c r="I1215" t="s">
        <v>2</v>
      </c>
      <c r="J1215">
        <v>36</v>
      </c>
      <c r="K1215">
        <v>70</v>
      </c>
      <c r="L1215" t="str">
        <f>" 00:00:02.476912"</f>
        <v xml:space="preserve"> 00:00:02.476912</v>
      </c>
      <c r="M1215" t="str">
        <f>"03-Oct-17 4:09:32.904721 PM"</f>
        <v>03-Oct-17 4:09:32.904721 PM</v>
      </c>
      <c r="N1215" t="s">
        <v>23</v>
      </c>
    </row>
    <row r="1216" spans="2:14" x14ac:dyDescent="0.25">
      <c r="B1216">
        <v>7669</v>
      </c>
      <c r="C1216">
        <v>1</v>
      </c>
      <c r="D1216">
        <v>12</v>
      </c>
      <c r="E1216">
        <v>38</v>
      </c>
      <c r="F1216" t="s">
        <v>0</v>
      </c>
      <c r="G1216" t="s">
        <v>1</v>
      </c>
      <c r="I1216" t="s">
        <v>2</v>
      </c>
      <c r="J1216">
        <v>36</v>
      </c>
      <c r="K1216">
        <v>70</v>
      </c>
      <c r="L1216" t="str">
        <f>" 00:00:00.000697"</f>
        <v xml:space="preserve"> 00:00:00.000697</v>
      </c>
      <c r="M1216" t="str">
        <f>"03-Oct-17 4:09:32.905418 PM"</f>
        <v>03-Oct-17 4:09:32.905418 PM</v>
      </c>
      <c r="N1216" t="s">
        <v>3</v>
      </c>
    </row>
    <row r="1217" spans="2:14" x14ac:dyDescent="0.25">
      <c r="B1217">
        <v>7670</v>
      </c>
      <c r="C1217">
        <v>1</v>
      </c>
      <c r="D1217">
        <v>39</v>
      </c>
      <c r="E1217">
        <v>39</v>
      </c>
      <c r="F1217" t="s">
        <v>0</v>
      </c>
      <c r="G1217" t="s">
        <v>1</v>
      </c>
      <c r="I1217" t="s">
        <v>2</v>
      </c>
      <c r="J1217">
        <v>36</v>
      </c>
      <c r="K1217">
        <v>70</v>
      </c>
      <c r="L1217" t="str">
        <f>" 00:00:00.000697"</f>
        <v xml:space="preserve"> 00:00:00.000697</v>
      </c>
      <c r="M1217" t="str">
        <f>"03-Oct-17 4:09:32.906115 PM"</f>
        <v>03-Oct-17 4:09:32.906115 PM</v>
      </c>
      <c r="N1217" t="s">
        <v>5</v>
      </c>
    </row>
    <row r="1218" spans="2:14" x14ac:dyDescent="0.25">
      <c r="B1218">
        <v>7671</v>
      </c>
      <c r="C1218">
        <v>1</v>
      </c>
      <c r="D1218">
        <v>0</v>
      </c>
      <c r="E1218">
        <v>37</v>
      </c>
      <c r="F1218" t="s">
        <v>0</v>
      </c>
      <c r="G1218" t="s">
        <v>1</v>
      </c>
      <c r="I1218" t="s">
        <v>2</v>
      </c>
      <c r="J1218">
        <v>36</v>
      </c>
      <c r="K1218">
        <v>70</v>
      </c>
      <c r="L1218" t="str">
        <f>" 00:00:01.246399"</f>
        <v xml:space="preserve"> 00:00:01.246399</v>
      </c>
      <c r="M1218" t="str">
        <f>"03-Oct-17 4:09:34.152513 PM"</f>
        <v>03-Oct-17 4:09:34.152513 PM</v>
      </c>
      <c r="N1218" t="s">
        <v>21</v>
      </c>
    </row>
    <row r="1219" spans="2:14" x14ac:dyDescent="0.25">
      <c r="B1219">
        <v>7672</v>
      </c>
      <c r="C1219">
        <v>1</v>
      </c>
      <c r="D1219">
        <v>12</v>
      </c>
      <c r="E1219">
        <v>38</v>
      </c>
      <c r="F1219" t="s">
        <v>0</v>
      </c>
      <c r="G1219" t="s">
        <v>1</v>
      </c>
      <c r="I1219" t="s">
        <v>2</v>
      </c>
      <c r="J1219">
        <v>36</v>
      </c>
      <c r="K1219">
        <v>70</v>
      </c>
      <c r="L1219" t="str">
        <f>" 00:00:00.000697"</f>
        <v xml:space="preserve"> 00:00:00.000697</v>
      </c>
      <c r="M1219" t="str">
        <f>"03-Oct-17 4:09:34.153210 PM"</f>
        <v>03-Oct-17 4:09:34.153210 PM</v>
      </c>
      <c r="N1219" t="s">
        <v>3</v>
      </c>
    </row>
    <row r="1220" spans="2:14" x14ac:dyDescent="0.25">
      <c r="B1220">
        <v>7673</v>
      </c>
      <c r="C1220">
        <v>1</v>
      </c>
      <c r="D1220">
        <v>39</v>
      </c>
      <c r="E1220">
        <v>39</v>
      </c>
      <c r="F1220" t="s">
        <v>0</v>
      </c>
      <c r="G1220" t="s">
        <v>1</v>
      </c>
      <c r="I1220" t="s">
        <v>2</v>
      </c>
      <c r="J1220">
        <v>36</v>
      </c>
      <c r="K1220">
        <v>70</v>
      </c>
      <c r="L1220" t="str">
        <f>" 00:00:00.000697"</f>
        <v xml:space="preserve"> 00:00:00.000697</v>
      </c>
      <c r="M1220" t="str">
        <f>"03-Oct-17 4:09:34.153907 PM"</f>
        <v>03-Oct-17 4:09:34.153907 PM</v>
      </c>
      <c r="N1220" t="s">
        <v>5</v>
      </c>
    </row>
    <row r="1221" spans="2:14" x14ac:dyDescent="0.25">
      <c r="B1221">
        <v>7674</v>
      </c>
      <c r="C1221">
        <v>1</v>
      </c>
      <c r="D1221">
        <v>0</v>
      </c>
      <c r="E1221">
        <v>37</v>
      </c>
      <c r="F1221" t="s">
        <v>0</v>
      </c>
      <c r="G1221" t="s">
        <v>1</v>
      </c>
      <c r="I1221" t="s">
        <v>2</v>
      </c>
      <c r="J1221">
        <v>36</v>
      </c>
      <c r="K1221">
        <v>70</v>
      </c>
      <c r="L1221" t="str">
        <f>" 00:00:01.272955"</f>
        <v xml:space="preserve"> 00:00:01.272955</v>
      </c>
      <c r="M1221" t="str">
        <f>"03-Oct-17 4:09:35.426862 PM"</f>
        <v>03-Oct-17 4:09:35.426862 PM</v>
      </c>
      <c r="N1221" t="s">
        <v>23</v>
      </c>
    </row>
    <row r="1222" spans="2:14" x14ac:dyDescent="0.25">
      <c r="B1222">
        <v>7675</v>
      </c>
      <c r="C1222">
        <v>1</v>
      </c>
      <c r="D1222">
        <v>12</v>
      </c>
      <c r="E1222">
        <v>38</v>
      </c>
      <c r="F1222" t="s">
        <v>0</v>
      </c>
      <c r="G1222" t="s">
        <v>1</v>
      </c>
      <c r="I1222" t="s">
        <v>2</v>
      </c>
      <c r="J1222">
        <v>36</v>
      </c>
      <c r="K1222">
        <v>70</v>
      </c>
      <c r="L1222" t="str">
        <f>" 00:00:00.000697"</f>
        <v xml:space="preserve"> 00:00:00.000697</v>
      </c>
      <c r="M1222" t="str">
        <f>"03-Oct-17 4:09:35.427559 PM"</f>
        <v>03-Oct-17 4:09:35.427559 PM</v>
      </c>
      <c r="N1222" t="s">
        <v>3</v>
      </c>
    </row>
    <row r="1223" spans="2:14" x14ac:dyDescent="0.25">
      <c r="B1223">
        <v>7676</v>
      </c>
      <c r="C1223">
        <v>1</v>
      </c>
      <c r="D1223">
        <v>39</v>
      </c>
      <c r="E1223">
        <v>39</v>
      </c>
      <c r="F1223" t="s">
        <v>0</v>
      </c>
      <c r="G1223" t="s">
        <v>1</v>
      </c>
      <c r="I1223" t="s">
        <v>2</v>
      </c>
      <c r="J1223">
        <v>36</v>
      </c>
      <c r="K1223">
        <v>70</v>
      </c>
      <c r="L1223" t="str">
        <f>" 00:00:00.000697"</f>
        <v xml:space="preserve"> 00:00:00.000697</v>
      </c>
      <c r="M1223" t="str">
        <f>"03-Oct-17 4:09:35.428256 PM"</f>
        <v>03-Oct-17 4:09:35.428256 PM</v>
      </c>
      <c r="N1223" t="s">
        <v>5</v>
      </c>
    </row>
    <row r="1224" spans="2:14" x14ac:dyDescent="0.25">
      <c r="B1224">
        <v>7677</v>
      </c>
      <c r="C1224">
        <v>1</v>
      </c>
      <c r="D1224">
        <v>0</v>
      </c>
      <c r="E1224">
        <v>37</v>
      </c>
      <c r="F1224" t="s">
        <v>0</v>
      </c>
      <c r="G1224" t="s">
        <v>1</v>
      </c>
      <c r="I1224" t="s">
        <v>2</v>
      </c>
      <c r="J1224">
        <v>36</v>
      </c>
      <c r="K1224">
        <v>70</v>
      </c>
      <c r="L1224" t="str">
        <f>" 00:00:01.213633"</f>
        <v xml:space="preserve"> 00:00:01.213633</v>
      </c>
      <c r="M1224" t="str">
        <f>"03-Oct-17 4:09:36.641888 PM"</f>
        <v>03-Oct-17 4:09:36.641888 PM</v>
      </c>
      <c r="N1224" t="s">
        <v>4</v>
      </c>
    </row>
    <row r="1225" spans="2:14" x14ac:dyDescent="0.25">
      <c r="B1225">
        <v>7678</v>
      </c>
      <c r="C1225">
        <v>1</v>
      </c>
      <c r="D1225">
        <v>12</v>
      </c>
      <c r="E1225">
        <v>38</v>
      </c>
      <c r="F1225" t="s">
        <v>0</v>
      </c>
      <c r="G1225" t="s">
        <v>1</v>
      </c>
      <c r="I1225" t="s">
        <v>2</v>
      </c>
      <c r="J1225">
        <v>36</v>
      </c>
      <c r="K1225">
        <v>70</v>
      </c>
      <c r="L1225" t="str">
        <f>" 00:00:00.000697"</f>
        <v xml:space="preserve"> 00:00:00.000697</v>
      </c>
      <c r="M1225" t="str">
        <f>"03-Oct-17 4:09:36.642585 PM"</f>
        <v>03-Oct-17 4:09:36.642585 PM</v>
      </c>
      <c r="N1225" t="s">
        <v>3</v>
      </c>
    </row>
    <row r="1226" spans="2:14" x14ac:dyDescent="0.25">
      <c r="B1226">
        <v>7679</v>
      </c>
      <c r="C1226">
        <v>1</v>
      </c>
      <c r="D1226">
        <v>39</v>
      </c>
      <c r="E1226">
        <v>39</v>
      </c>
      <c r="F1226" t="s">
        <v>0</v>
      </c>
      <c r="G1226" t="s">
        <v>1</v>
      </c>
      <c r="I1226" t="s">
        <v>2</v>
      </c>
      <c r="J1226">
        <v>36</v>
      </c>
      <c r="K1226">
        <v>70</v>
      </c>
      <c r="L1226" t="str">
        <f>" 00:00:00.000697"</f>
        <v xml:space="preserve"> 00:00:00.000697</v>
      </c>
      <c r="M1226" t="str">
        <f>"03-Oct-17 4:09:36.643282 PM"</f>
        <v>03-Oct-17 4:09:36.643282 PM</v>
      </c>
      <c r="N1226" t="s">
        <v>12</v>
      </c>
    </row>
    <row r="1227" spans="2:14" x14ac:dyDescent="0.25">
      <c r="B1227">
        <v>7680</v>
      </c>
      <c r="C1227">
        <v>1</v>
      </c>
      <c r="D1227">
        <v>0</v>
      </c>
      <c r="E1227">
        <v>37</v>
      </c>
      <c r="F1227" t="s">
        <v>0</v>
      </c>
      <c r="G1227" t="s">
        <v>1</v>
      </c>
      <c r="I1227" t="s">
        <v>2</v>
      </c>
      <c r="J1227">
        <v>36</v>
      </c>
      <c r="K1227">
        <v>70</v>
      </c>
      <c r="L1227" t="str">
        <f>" 00:00:01.229386"</f>
        <v xml:space="preserve"> 00:00:01.229386</v>
      </c>
      <c r="M1227" t="str">
        <f>"03-Oct-17 4:09:37.872668 PM"</f>
        <v>03-Oct-17 4:09:37.872668 PM</v>
      </c>
      <c r="N1227" t="s">
        <v>21</v>
      </c>
    </row>
    <row r="1228" spans="2:14" x14ac:dyDescent="0.25">
      <c r="B1228">
        <v>7681</v>
      </c>
      <c r="C1228">
        <v>1</v>
      </c>
      <c r="D1228">
        <v>0</v>
      </c>
      <c r="E1228">
        <v>37</v>
      </c>
      <c r="F1228" t="s">
        <v>0</v>
      </c>
      <c r="G1228" t="s">
        <v>1</v>
      </c>
      <c r="I1228" t="s">
        <v>2</v>
      </c>
      <c r="J1228">
        <v>14</v>
      </c>
      <c r="K1228">
        <v>48</v>
      </c>
      <c r="L1228" t="str">
        <f>" 00:00:00.000503"</f>
        <v xml:space="preserve"> 00:00:00.000503</v>
      </c>
      <c r="M1228" t="str">
        <f>"03-Oct-17 4:09:37.873170 PM"</f>
        <v>03-Oct-17 4:09:37.873170 PM</v>
      </c>
      <c r="N1228" t="s">
        <v>16</v>
      </c>
    </row>
    <row r="1229" spans="2:14" x14ac:dyDescent="0.25">
      <c r="B1229">
        <v>7682</v>
      </c>
      <c r="C1229">
        <v>1</v>
      </c>
      <c r="D1229">
        <v>0</v>
      </c>
      <c r="E1229">
        <v>37</v>
      </c>
      <c r="F1229" t="s">
        <v>0</v>
      </c>
      <c r="G1229" t="s">
        <v>1</v>
      </c>
      <c r="I1229" t="s">
        <v>2</v>
      </c>
      <c r="J1229">
        <v>8</v>
      </c>
      <c r="K1229">
        <v>42</v>
      </c>
      <c r="L1229" t="str">
        <f>" 00:00:00.000326"</f>
        <v xml:space="preserve"> 00:00:00.000326</v>
      </c>
      <c r="M1229" t="str">
        <f>"03-Oct-17 4:09:37.873497 PM"</f>
        <v>03-Oct-17 4:09:37.873497 PM</v>
      </c>
      <c r="N1229" t="s">
        <v>21</v>
      </c>
    </row>
    <row r="1230" spans="2:14" x14ac:dyDescent="0.25">
      <c r="B1230">
        <v>7683</v>
      </c>
      <c r="C1230">
        <v>1</v>
      </c>
      <c r="D1230">
        <v>12</v>
      </c>
      <c r="E1230">
        <v>38</v>
      </c>
      <c r="F1230" t="s">
        <v>0</v>
      </c>
      <c r="G1230" t="s">
        <v>1</v>
      </c>
      <c r="I1230" t="s">
        <v>2</v>
      </c>
      <c r="J1230">
        <v>36</v>
      </c>
      <c r="K1230">
        <v>70</v>
      </c>
      <c r="L1230" t="str">
        <f>" 00:00:00.000271"</f>
        <v xml:space="preserve"> 00:00:00.000271</v>
      </c>
      <c r="M1230" t="str">
        <f>"03-Oct-17 4:09:37.873768 PM"</f>
        <v>03-Oct-17 4:09:37.873768 PM</v>
      </c>
      <c r="N1230" t="s">
        <v>3</v>
      </c>
    </row>
    <row r="1231" spans="2:14" x14ac:dyDescent="0.25">
      <c r="B1231">
        <v>7684</v>
      </c>
      <c r="C1231">
        <v>1</v>
      </c>
      <c r="D1231">
        <v>39</v>
      </c>
      <c r="E1231">
        <v>39</v>
      </c>
      <c r="F1231" t="s">
        <v>0</v>
      </c>
      <c r="G1231" t="s">
        <v>1</v>
      </c>
      <c r="I1231" t="s">
        <v>2</v>
      </c>
      <c r="J1231">
        <v>36</v>
      </c>
      <c r="K1231">
        <v>70</v>
      </c>
      <c r="L1231" t="str">
        <f>" 00:00:00.000697"</f>
        <v xml:space="preserve"> 00:00:00.000697</v>
      </c>
      <c r="M1231" t="str">
        <f>"03-Oct-17 4:09:37.874465 PM"</f>
        <v>03-Oct-17 4:09:37.874465 PM</v>
      </c>
      <c r="N1231" t="s">
        <v>12</v>
      </c>
    </row>
    <row r="1232" spans="2:14" x14ac:dyDescent="0.25">
      <c r="B1232">
        <v>7685</v>
      </c>
      <c r="C1232">
        <v>1</v>
      </c>
      <c r="D1232">
        <v>0</v>
      </c>
      <c r="E1232">
        <v>37</v>
      </c>
      <c r="F1232" t="s">
        <v>0</v>
      </c>
      <c r="G1232" t="s">
        <v>1</v>
      </c>
      <c r="I1232" t="s">
        <v>2</v>
      </c>
      <c r="J1232">
        <v>36</v>
      </c>
      <c r="K1232">
        <v>70</v>
      </c>
      <c r="L1232" t="str">
        <f>" 00:00:01.259427"</f>
        <v xml:space="preserve"> 00:00:01.259427</v>
      </c>
      <c r="M1232" t="str">
        <f>"03-Oct-17 4:09:39.133891 PM"</f>
        <v>03-Oct-17 4:09:39.133891 PM</v>
      </c>
      <c r="N1232" t="s">
        <v>21</v>
      </c>
    </row>
    <row r="1233" spans="2:14" x14ac:dyDescent="0.25">
      <c r="B1233">
        <v>7686</v>
      </c>
      <c r="C1233">
        <v>1</v>
      </c>
      <c r="D1233">
        <v>12</v>
      </c>
      <c r="E1233">
        <v>38</v>
      </c>
      <c r="F1233" t="s">
        <v>0</v>
      </c>
      <c r="G1233" t="s">
        <v>1</v>
      </c>
      <c r="I1233" t="s">
        <v>2</v>
      </c>
      <c r="J1233">
        <v>36</v>
      </c>
      <c r="K1233">
        <v>70</v>
      </c>
      <c r="L1233" t="str">
        <f>" 00:00:00.000697"</f>
        <v xml:space="preserve"> 00:00:00.000697</v>
      </c>
      <c r="M1233" t="str">
        <f>"03-Oct-17 4:09:39.134588 PM"</f>
        <v>03-Oct-17 4:09:39.134588 PM</v>
      </c>
      <c r="N1233" t="s">
        <v>3</v>
      </c>
    </row>
    <row r="1234" spans="2:14" x14ac:dyDescent="0.25">
      <c r="B1234">
        <v>7687</v>
      </c>
      <c r="C1234">
        <v>1</v>
      </c>
      <c r="D1234">
        <v>39</v>
      </c>
      <c r="E1234">
        <v>39</v>
      </c>
      <c r="F1234" t="s">
        <v>0</v>
      </c>
      <c r="G1234" t="s">
        <v>1</v>
      </c>
      <c r="I1234" t="s">
        <v>2</v>
      </c>
      <c r="J1234">
        <v>36</v>
      </c>
      <c r="K1234">
        <v>70</v>
      </c>
      <c r="L1234" t="str">
        <f>" 00:00:00.000697"</f>
        <v xml:space="preserve"> 00:00:00.000697</v>
      </c>
      <c r="M1234" t="str">
        <f>"03-Oct-17 4:09:39.135285 PM"</f>
        <v>03-Oct-17 4:09:39.135285 PM</v>
      </c>
      <c r="N1234" t="s">
        <v>12</v>
      </c>
    </row>
    <row r="1235" spans="2:14" x14ac:dyDescent="0.25">
      <c r="B1235">
        <v>7688</v>
      </c>
      <c r="C1235">
        <v>1</v>
      </c>
      <c r="D1235">
        <v>0</v>
      </c>
      <c r="E1235">
        <v>37</v>
      </c>
      <c r="F1235" t="s">
        <v>0</v>
      </c>
      <c r="G1235" t="s">
        <v>1</v>
      </c>
      <c r="I1235" t="s">
        <v>2</v>
      </c>
      <c r="J1235">
        <v>36</v>
      </c>
      <c r="K1235">
        <v>70</v>
      </c>
      <c r="L1235" t="str">
        <f>" 00:00:01.243242"</f>
        <v xml:space="preserve"> 00:00:01.243242</v>
      </c>
      <c r="M1235" t="str">
        <f>"03-Oct-17 4:09:40.378527 PM"</f>
        <v>03-Oct-17 4:09:40.378527 PM</v>
      </c>
      <c r="N1235" t="s">
        <v>21</v>
      </c>
    </row>
    <row r="1236" spans="2:14" x14ac:dyDescent="0.25">
      <c r="B1236">
        <v>7689</v>
      </c>
      <c r="C1236">
        <v>1</v>
      </c>
      <c r="D1236">
        <v>12</v>
      </c>
      <c r="E1236">
        <v>38</v>
      </c>
      <c r="F1236" t="s">
        <v>0</v>
      </c>
      <c r="G1236" t="s">
        <v>1</v>
      </c>
      <c r="I1236" t="s">
        <v>2</v>
      </c>
      <c r="J1236">
        <v>36</v>
      </c>
      <c r="K1236">
        <v>70</v>
      </c>
      <c r="L1236" t="str">
        <f>" 00:00:00.000697"</f>
        <v xml:space="preserve"> 00:00:00.000697</v>
      </c>
      <c r="M1236" t="str">
        <f>"03-Oct-17 4:09:40.379223 PM"</f>
        <v>03-Oct-17 4:09:40.379223 PM</v>
      </c>
      <c r="N1236" t="s">
        <v>3</v>
      </c>
    </row>
    <row r="1237" spans="2:14" x14ac:dyDescent="0.25">
      <c r="B1237">
        <v>7690</v>
      </c>
      <c r="C1237">
        <v>1</v>
      </c>
      <c r="D1237">
        <v>12</v>
      </c>
      <c r="E1237">
        <v>38</v>
      </c>
      <c r="F1237" t="s">
        <v>0</v>
      </c>
      <c r="G1237" t="s">
        <v>1</v>
      </c>
      <c r="I1237" t="s">
        <v>2</v>
      </c>
      <c r="J1237">
        <v>14</v>
      </c>
      <c r="K1237">
        <v>48</v>
      </c>
      <c r="L1237" t="str">
        <f>" 00:00:00.000503"</f>
        <v xml:space="preserve"> 00:00:00.000503</v>
      </c>
      <c r="M1237" t="str">
        <f>"03-Oct-17 4:09:40.379726 PM"</f>
        <v>03-Oct-17 4:09:40.379726 PM</v>
      </c>
      <c r="N1237" t="s">
        <v>20</v>
      </c>
    </row>
    <row r="1238" spans="2:14" x14ac:dyDescent="0.25">
      <c r="B1238">
        <v>7691</v>
      </c>
      <c r="C1238">
        <v>1</v>
      </c>
      <c r="D1238">
        <v>12</v>
      </c>
      <c r="E1238">
        <v>38</v>
      </c>
      <c r="F1238" t="s">
        <v>0</v>
      </c>
      <c r="G1238" t="s">
        <v>1</v>
      </c>
      <c r="I1238" t="s">
        <v>2</v>
      </c>
      <c r="J1238">
        <v>8</v>
      </c>
      <c r="K1238">
        <v>42</v>
      </c>
      <c r="L1238" t="str">
        <f>" 00:00:00.000326"</f>
        <v xml:space="preserve"> 00:00:00.000326</v>
      </c>
      <c r="M1238" t="str">
        <f>"03-Oct-17 4:09:40.380051 PM"</f>
        <v>03-Oct-17 4:09:40.380051 PM</v>
      </c>
      <c r="N1238" t="s">
        <v>3</v>
      </c>
    </row>
    <row r="1239" spans="2:14" x14ac:dyDescent="0.25">
      <c r="B1239">
        <v>7692</v>
      </c>
      <c r="C1239">
        <v>1</v>
      </c>
      <c r="D1239">
        <v>39</v>
      </c>
      <c r="E1239">
        <v>39</v>
      </c>
      <c r="F1239" t="s">
        <v>0</v>
      </c>
      <c r="G1239" t="s">
        <v>1</v>
      </c>
      <c r="I1239" t="s">
        <v>2</v>
      </c>
      <c r="J1239">
        <v>36</v>
      </c>
      <c r="K1239">
        <v>70</v>
      </c>
      <c r="L1239" t="str">
        <f>" 00:00:00.000271"</f>
        <v xml:space="preserve"> 00:00:00.000271</v>
      </c>
      <c r="M1239" t="str">
        <f>"03-Oct-17 4:09:40.380323 PM"</f>
        <v>03-Oct-17 4:09:40.380323 PM</v>
      </c>
      <c r="N1239" t="s">
        <v>5</v>
      </c>
    </row>
    <row r="1240" spans="2:14" x14ac:dyDescent="0.25">
      <c r="B1240">
        <v>7693</v>
      </c>
      <c r="C1240">
        <v>1</v>
      </c>
      <c r="D1240">
        <v>0</v>
      </c>
      <c r="E1240">
        <v>37</v>
      </c>
      <c r="F1240" t="s">
        <v>0</v>
      </c>
      <c r="G1240" t="s">
        <v>1</v>
      </c>
      <c r="I1240" t="s">
        <v>2</v>
      </c>
      <c r="J1240">
        <v>36</v>
      </c>
      <c r="K1240">
        <v>70</v>
      </c>
      <c r="L1240" t="str">
        <f>" 00:00:03.774049"</f>
        <v xml:space="preserve"> 00:00:03.774049</v>
      </c>
      <c r="M1240" t="str">
        <f>"03-Oct-17 4:09:44.154371 PM"</f>
        <v>03-Oct-17 4:09:44.154371 PM</v>
      </c>
      <c r="N1240" t="s">
        <v>23</v>
      </c>
    </row>
    <row r="1241" spans="2:14" x14ac:dyDescent="0.25">
      <c r="B1241">
        <v>7694</v>
      </c>
      <c r="C1241">
        <v>1</v>
      </c>
      <c r="D1241">
        <v>12</v>
      </c>
      <c r="E1241">
        <v>38</v>
      </c>
      <c r="F1241" t="s">
        <v>0</v>
      </c>
      <c r="G1241" t="s">
        <v>1</v>
      </c>
      <c r="I1241" t="s">
        <v>2</v>
      </c>
      <c r="J1241">
        <v>36</v>
      </c>
      <c r="K1241">
        <v>70</v>
      </c>
      <c r="L1241" t="str">
        <f>" 00:00:00.000697"</f>
        <v xml:space="preserve"> 00:00:00.000697</v>
      </c>
      <c r="M1241" t="str">
        <f>"03-Oct-17 4:09:44.155068 PM"</f>
        <v>03-Oct-17 4:09:44.155068 PM</v>
      </c>
      <c r="N1241" t="s">
        <v>3</v>
      </c>
    </row>
    <row r="1242" spans="2:14" x14ac:dyDescent="0.25">
      <c r="B1242">
        <v>7695</v>
      </c>
      <c r="C1242">
        <v>1</v>
      </c>
      <c r="D1242">
        <v>39</v>
      </c>
      <c r="E1242">
        <v>39</v>
      </c>
      <c r="F1242" t="s">
        <v>0</v>
      </c>
      <c r="G1242" t="s">
        <v>1</v>
      </c>
      <c r="I1242" t="s">
        <v>2</v>
      </c>
      <c r="J1242">
        <v>36</v>
      </c>
      <c r="K1242">
        <v>70</v>
      </c>
      <c r="L1242" t="str">
        <f>" 00:00:00.000697"</f>
        <v xml:space="preserve"> 00:00:00.000697</v>
      </c>
      <c r="M1242" t="str">
        <f>"03-Oct-17 4:09:44.155765 PM"</f>
        <v>03-Oct-17 4:09:44.155765 PM</v>
      </c>
      <c r="N1242" t="s">
        <v>5</v>
      </c>
    </row>
    <row r="1243" spans="2:14" x14ac:dyDescent="0.25">
      <c r="B1243">
        <v>7696</v>
      </c>
      <c r="C1243">
        <v>1</v>
      </c>
      <c r="D1243">
        <v>39</v>
      </c>
      <c r="E1243">
        <v>39</v>
      </c>
      <c r="F1243" t="s">
        <v>0</v>
      </c>
      <c r="G1243" t="s">
        <v>1</v>
      </c>
      <c r="I1243" t="s">
        <v>2</v>
      </c>
      <c r="J1243">
        <v>14</v>
      </c>
      <c r="K1243">
        <v>48</v>
      </c>
      <c r="L1243" t="str">
        <f>" 00:00:00.000502"</f>
        <v xml:space="preserve"> 00:00:00.000502</v>
      </c>
      <c r="M1243" t="str">
        <f>"03-Oct-17 4:09:44.156267 PM"</f>
        <v>03-Oct-17 4:09:44.156267 PM</v>
      </c>
      <c r="N1243" t="s">
        <v>8</v>
      </c>
    </row>
    <row r="1244" spans="2:14" x14ac:dyDescent="0.25">
      <c r="B1244">
        <v>7697</v>
      </c>
      <c r="C1244">
        <v>1</v>
      </c>
      <c r="D1244">
        <v>39</v>
      </c>
      <c r="E1244">
        <v>39</v>
      </c>
      <c r="F1244" t="s">
        <v>0</v>
      </c>
      <c r="G1244" t="s">
        <v>1</v>
      </c>
      <c r="I1244" t="s">
        <v>2</v>
      </c>
      <c r="J1244">
        <v>8</v>
      </c>
      <c r="K1244">
        <v>42</v>
      </c>
      <c r="L1244" t="str">
        <f>" 00:00:00.000326"</f>
        <v xml:space="preserve"> 00:00:00.000326</v>
      </c>
      <c r="M1244" t="str">
        <f>"03-Oct-17 4:09:44.156593 PM"</f>
        <v>03-Oct-17 4:09:44.156593 PM</v>
      </c>
      <c r="N1244" t="s">
        <v>12</v>
      </c>
    </row>
    <row r="1245" spans="2:14" x14ac:dyDescent="0.25">
      <c r="B1245">
        <v>7698</v>
      </c>
      <c r="C1245">
        <v>1</v>
      </c>
      <c r="D1245">
        <v>0</v>
      </c>
      <c r="E1245">
        <v>37</v>
      </c>
      <c r="F1245" t="s">
        <v>0</v>
      </c>
      <c r="G1245" t="s">
        <v>1</v>
      </c>
      <c r="I1245" t="s">
        <v>2</v>
      </c>
      <c r="J1245">
        <v>36</v>
      </c>
      <c r="K1245">
        <v>70</v>
      </c>
      <c r="L1245" t="str">
        <f>" 00:00:02.447203"</f>
        <v xml:space="preserve"> 00:00:02.447203</v>
      </c>
      <c r="M1245" t="str">
        <f>"03-Oct-17 4:09:46.603796 PM"</f>
        <v>03-Oct-17 4:09:46.603796 PM</v>
      </c>
      <c r="N1245" t="s">
        <v>23</v>
      </c>
    </row>
    <row r="1246" spans="2:14" x14ac:dyDescent="0.25">
      <c r="B1246">
        <v>7699</v>
      </c>
      <c r="C1246">
        <v>1</v>
      </c>
      <c r="D1246">
        <v>12</v>
      </c>
      <c r="E1246">
        <v>38</v>
      </c>
      <c r="F1246" t="s">
        <v>0</v>
      </c>
      <c r="G1246" t="s">
        <v>1</v>
      </c>
      <c r="I1246" t="s">
        <v>2</v>
      </c>
      <c r="J1246">
        <v>36</v>
      </c>
      <c r="K1246">
        <v>70</v>
      </c>
      <c r="L1246" t="str">
        <f>" 00:00:00.000697"</f>
        <v xml:space="preserve"> 00:00:00.000697</v>
      </c>
      <c r="M1246" t="str">
        <f>"03-Oct-17 4:09:46.604493 PM"</f>
        <v>03-Oct-17 4:09:46.604493 PM</v>
      </c>
      <c r="N1246" t="s">
        <v>3</v>
      </c>
    </row>
    <row r="1247" spans="2:14" x14ac:dyDescent="0.25">
      <c r="B1247">
        <v>7700</v>
      </c>
      <c r="C1247">
        <v>1</v>
      </c>
      <c r="D1247">
        <v>39</v>
      </c>
      <c r="E1247">
        <v>39</v>
      </c>
      <c r="F1247" t="s">
        <v>0</v>
      </c>
      <c r="G1247" t="s">
        <v>1</v>
      </c>
      <c r="I1247" t="s">
        <v>2</v>
      </c>
      <c r="J1247">
        <v>36</v>
      </c>
      <c r="K1247">
        <v>70</v>
      </c>
      <c r="L1247" t="str">
        <f>" 00:00:00.000697"</f>
        <v xml:space="preserve"> 00:00:00.000697</v>
      </c>
      <c r="M1247" t="str">
        <f>"03-Oct-17 4:09:46.605190 PM"</f>
        <v>03-Oct-17 4:09:46.605190 PM</v>
      </c>
      <c r="N1247" t="s">
        <v>12</v>
      </c>
    </row>
    <row r="1248" spans="2:14" x14ac:dyDescent="0.25">
      <c r="B1248">
        <v>7701</v>
      </c>
      <c r="C1248">
        <v>1</v>
      </c>
      <c r="D1248">
        <v>0</v>
      </c>
      <c r="E1248">
        <v>37</v>
      </c>
      <c r="F1248" t="s">
        <v>0</v>
      </c>
      <c r="G1248" t="s">
        <v>1</v>
      </c>
      <c r="I1248" t="s">
        <v>2</v>
      </c>
      <c r="J1248">
        <v>36</v>
      </c>
      <c r="K1248">
        <v>70</v>
      </c>
      <c r="L1248" t="str">
        <f>" 00:00:01.248036"</f>
        <v xml:space="preserve"> 00:00:01.248036</v>
      </c>
      <c r="M1248" t="str">
        <f>"03-Oct-17 4:09:47.853225 PM"</f>
        <v>03-Oct-17 4:09:47.853225 PM</v>
      </c>
      <c r="N1248" t="s">
        <v>21</v>
      </c>
    </row>
    <row r="1249" spans="2:14" x14ac:dyDescent="0.25">
      <c r="B1249">
        <v>7702</v>
      </c>
      <c r="C1249">
        <v>1</v>
      </c>
      <c r="D1249">
        <v>12</v>
      </c>
      <c r="E1249">
        <v>38</v>
      </c>
      <c r="F1249" t="s">
        <v>0</v>
      </c>
      <c r="G1249" t="s">
        <v>1</v>
      </c>
      <c r="I1249" t="s">
        <v>2</v>
      </c>
      <c r="J1249">
        <v>36</v>
      </c>
      <c r="K1249">
        <v>70</v>
      </c>
      <c r="L1249" t="str">
        <f>" 00:00:00.000697"</f>
        <v xml:space="preserve"> 00:00:00.000697</v>
      </c>
      <c r="M1249" t="str">
        <f>"03-Oct-17 4:09:47.853922 PM"</f>
        <v>03-Oct-17 4:09:47.853922 PM</v>
      </c>
      <c r="N1249" t="s">
        <v>3</v>
      </c>
    </row>
    <row r="1250" spans="2:14" x14ac:dyDescent="0.25">
      <c r="B1250">
        <v>7703</v>
      </c>
      <c r="C1250">
        <v>1</v>
      </c>
      <c r="D1250">
        <v>39</v>
      </c>
      <c r="E1250">
        <v>39</v>
      </c>
      <c r="F1250" t="s">
        <v>0</v>
      </c>
      <c r="G1250" t="s">
        <v>1</v>
      </c>
      <c r="I1250" t="s">
        <v>2</v>
      </c>
      <c r="J1250">
        <v>36</v>
      </c>
      <c r="K1250">
        <v>70</v>
      </c>
      <c r="L1250" t="str">
        <f>" 00:00:00.000697"</f>
        <v xml:space="preserve"> 00:00:00.000697</v>
      </c>
      <c r="M1250" t="str">
        <f>"03-Oct-17 4:09:47.854619 PM"</f>
        <v>03-Oct-17 4:09:47.854619 PM</v>
      </c>
      <c r="N1250" t="s">
        <v>12</v>
      </c>
    </row>
    <row r="1251" spans="2:14" x14ac:dyDescent="0.25">
      <c r="B1251">
        <v>7704</v>
      </c>
      <c r="C1251">
        <v>1</v>
      </c>
      <c r="D1251">
        <v>0</v>
      </c>
      <c r="E1251">
        <v>37</v>
      </c>
      <c r="F1251" t="s">
        <v>0</v>
      </c>
      <c r="G1251" t="s">
        <v>1</v>
      </c>
      <c r="I1251" t="s">
        <v>2</v>
      </c>
      <c r="J1251">
        <v>36</v>
      </c>
      <c r="K1251">
        <v>70</v>
      </c>
      <c r="L1251" t="str">
        <f>" 00:00:01.260719"</f>
        <v xml:space="preserve"> 00:00:01.260719</v>
      </c>
      <c r="M1251" t="str">
        <f>"03-Oct-17 4:09:49.115338 PM"</f>
        <v>03-Oct-17 4:09:49.115338 PM</v>
      </c>
      <c r="N1251" t="s">
        <v>23</v>
      </c>
    </row>
    <row r="1252" spans="2:14" x14ac:dyDescent="0.25">
      <c r="B1252">
        <v>7705</v>
      </c>
      <c r="C1252">
        <v>1</v>
      </c>
      <c r="D1252">
        <v>12</v>
      </c>
      <c r="E1252">
        <v>38</v>
      </c>
      <c r="F1252" t="s">
        <v>0</v>
      </c>
      <c r="G1252" t="s">
        <v>1</v>
      </c>
      <c r="I1252" t="s">
        <v>2</v>
      </c>
      <c r="J1252">
        <v>36</v>
      </c>
      <c r="K1252">
        <v>70</v>
      </c>
      <c r="L1252" t="str">
        <f>" 00:00:00.000697"</f>
        <v xml:space="preserve"> 00:00:00.000697</v>
      </c>
      <c r="M1252" t="str">
        <f>"03-Oct-17 4:09:49.116035 PM"</f>
        <v>03-Oct-17 4:09:49.116035 PM</v>
      </c>
      <c r="N1252" t="s">
        <v>3</v>
      </c>
    </row>
    <row r="1253" spans="2:14" x14ac:dyDescent="0.25">
      <c r="B1253">
        <v>7706</v>
      </c>
      <c r="C1253">
        <v>1</v>
      </c>
      <c r="D1253">
        <v>39</v>
      </c>
      <c r="E1253">
        <v>39</v>
      </c>
      <c r="F1253" t="s">
        <v>0</v>
      </c>
      <c r="G1253" t="s">
        <v>1</v>
      </c>
      <c r="I1253" t="s">
        <v>2</v>
      </c>
      <c r="J1253">
        <v>36</v>
      </c>
      <c r="K1253">
        <v>70</v>
      </c>
      <c r="L1253" t="str">
        <f>" 00:00:00.000697"</f>
        <v xml:space="preserve"> 00:00:00.000697</v>
      </c>
      <c r="M1253" t="str">
        <f>"03-Oct-17 4:09:49.116732 PM"</f>
        <v>03-Oct-17 4:09:49.116732 PM</v>
      </c>
      <c r="N1253" t="s">
        <v>5</v>
      </c>
    </row>
    <row r="1254" spans="2:14" x14ac:dyDescent="0.25">
      <c r="B1254">
        <v>7707</v>
      </c>
      <c r="C1254">
        <v>1</v>
      </c>
      <c r="D1254">
        <v>0</v>
      </c>
      <c r="E1254">
        <v>37</v>
      </c>
      <c r="F1254" t="s">
        <v>0</v>
      </c>
      <c r="G1254" t="s">
        <v>1</v>
      </c>
      <c r="I1254" t="s">
        <v>2</v>
      </c>
      <c r="J1254">
        <v>36</v>
      </c>
      <c r="K1254">
        <v>70</v>
      </c>
      <c r="L1254" t="str">
        <f>" 00:00:01.258477"</f>
        <v xml:space="preserve"> 00:00:01.258477</v>
      </c>
      <c r="M1254" t="str">
        <f>"03-Oct-17 4:09:50.375208 PM"</f>
        <v>03-Oct-17 4:09:50.375208 PM</v>
      </c>
      <c r="N1254" t="s">
        <v>21</v>
      </c>
    </row>
    <row r="1255" spans="2:14" x14ac:dyDescent="0.25">
      <c r="B1255">
        <v>7708</v>
      </c>
      <c r="C1255">
        <v>1</v>
      </c>
      <c r="D1255">
        <v>12</v>
      </c>
      <c r="E1255">
        <v>38</v>
      </c>
      <c r="F1255" t="s">
        <v>0</v>
      </c>
      <c r="G1255" t="s">
        <v>1</v>
      </c>
      <c r="I1255" t="s">
        <v>2</v>
      </c>
      <c r="J1255">
        <v>36</v>
      </c>
      <c r="K1255">
        <v>70</v>
      </c>
      <c r="L1255" t="str">
        <f>" 00:00:00.000697"</f>
        <v xml:space="preserve"> 00:00:00.000697</v>
      </c>
      <c r="M1255" t="str">
        <f>"03-Oct-17 4:09:50.375905 PM"</f>
        <v>03-Oct-17 4:09:50.375905 PM</v>
      </c>
      <c r="N1255" t="s">
        <v>3</v>
      </c>
    </row>
    <row r="1256" spans="2:14" x14ac:dyDescent="0.25">
      <c r="B1256">
        <v>7709</v>
      </c>
      <c r="C1256">
        <v>1</v>
      </c>
      <c r="D1256">
        <v>39</v>
      </c>
      <c r="E1256">
        <v>39</v>
      </c>
      <c r="F1256" t="s">
        <v>0</v>
      </c>
      <c r="G1256" t="s">
        <v>1</v>
      </c>
      <c r="I1256" t="s">
        <v>2</v>
      </c>
      <c r="J1256">
        <v>36</v>
      </c>
      <c r="K1256">
        <v>70</v>
      </c>
      <c r="L1256" t="str">
        <f>" 00:00:00.000697"</f>
        <v xml:space="preserve"> 00:00:00.000697</v>
      </c>
      <c r="M1256" t="str">
        <f>"03-Oct-17 4:09:50.376602 PM"</f>
        <v>03-Oct-17 4:09:50.376602 PM</v>
      </c>
      <c r="N1256" t="s">
        <v>12</v>
      </c>
    </row>
    <row r="1257" spans="2:14" x14ac:dyDescent="0.25">
      <c r="B1257">
        <v>7710</v>
      </c>
      <c r="C1257">
        <v>1</v>
      </c>
      <c r="D1257">
        <v>39</v>
      </c>
      <c r="E1257">
        <v>39</v>
      </c>
      <c r="F1257" t="s">
        <v>0</v>
      </c>
      <c r="G1257" t="s">
        <v>1</v>
      </c>
      <c r="I1257" t="s">
        <v>2</v>
      </c>
      <c r="J1257">
        <v>14</v>
      </c>
      <c r="K1257">
        <v>48</v>
      </c>
      <c r="L1257" t="str">
        <f>" 00:00:00.000502"</f>
        <v xml:space="preserve"> 00:00:00.000502</v>
      </c>
      <c r="M1257" t="str">
        <f>"03-Oct-17 4:09:50.377105 PM"</f>
        <v>03-Oct-17 4:09:50.377105 PM</v>
      </c>
      <c r="N1257" t="s">
        <v>11</v>
      </c>
    </row>
    <row r="1258" spans="2:14" x14ac:dyDescent="0.25">
      <c r="B1258">
        <v>7711</v>
      </c>
      <c r="C1258">
        <v>1</v>
      </c>
      <c r="D1258">
        <v>39</v>
      </c>
      <c r="E1258">
        <v>39</v>
      </c>
      <c r="F1258" t="s">
        <v>0</v>
      </c>
      <c r="G1258" t="s">
        <v>1</v>
      </c>
      <c r="I1258" t="s">
        <v>2</v>
      </c>
      <c r="J1258">
        <v>8</v>
      </c>
      <c r="K1258">
        <v>42</v>
      </c>
      <c r="L1258" t="str">
        <f>" 00:00:00.000326"</f>
        <v xml:space="preserve"> 00:00:00.000326</v>
      </c>
      <c r="M1258" t="str">
        <f>"03-Oct-17 4:09:50.377430 PM"</f>
        <v>03-Oct-17 4:09:50.377430 PM</v>
      </c>
      <c r="N1258" t="s">
        <v>12</v>
      </c>
    </row>
    <row r="1259" spans="2:14" x14ac:dyDescent="0.25">
      <c r="B1259">
        <v>7712</v>
      </c>
      <c r="C1259">
        <v>1</v>
      </c>
      <c r="D1259">
        <v>0</v>
      </c>
      <c r="E1259">
        <v>37</v>
      </c>
      <c r="F1259" t="s">
        <v>0</v>
      </c>
      <c r="G1259" t="s">
        <v>1</v>
      </c>
      <c r="I1259" t="s">
        <v>2</v>
      </c>
      <c r="J1259">
        <v>36</v>
      </c>
      <c r="K1259">
        <v>70</v>
      </c>
      <c r="L1259" t="str">
        <f>" 00:00:01.231849"</f>
        <v xml:space="preserve"> 00:00:01.231849</v>
      </c>
      <c r="M1259" t="str">
        <f>"03-Oct-17 4:09:51.609279 PM"</f>
        <v>03-Oct-17 4:09:51.609279 PM</v>
      </c>
      <c r="N1259" t="s">
        <v>21</v>
      </c>
    </row>
    <row r="1260" spans="2:14" x14ac:dyDescent="0.25">
      <c r="B1260">
        <v>7713</v>
      </c>
      <c r="C1260">
        <v>1</v>
      </c>
      <c r="D1260">
        <v>0</v>
      </c>
      <c r="E1260">
        <v>37</v>
      </c>
      <c r="F1260" t="s">
        <v>0</v>
      </c>
      <c r="G1260" t="s">
        <v>1</v>
      </c>
      <c r="I1260" t="s">
        <v>2</v>
      </c>
      <c r="J1260">
        <v>14</v>
      </c>
      <c r="K1260">
        <v>48</v>
      </c>
      <c r="L1260" t="str">
        <f>" 00:00:00.000503"</f>
        <v xml:space="preserve"> 00:00:00.000503</v>
      </c>
      <c r="M1260" t="str">
        <f>"03-Oct-17 4:09:51.609782 PM"</f>
        <v>03-Oct-17 4:09:51.609782 PM</v>
      </c>
      <c r="N1260" t="s">
        <v>16</v>
      </c>
    </row>
    <row r="1261" spans="2:14" x14ac:dyDescent="0.25">
      <c r="B1261">
        <v>7714</v>
      </c>
      <c r="C1261">
        <v>1</v>
      </c>
      <c r="D1261">
        <v>0</v>
      </c>
      <c r="E1261">
        <v>37</v>
      </c>
      <c r="F1261" t="s">
        <v>0</v>
      </c>
      <c r="G1261" t="s">
        <v>1</v>
      </c>
      <c r="I1261" t="s">
        <v>2</v>
      </c>
      <c r="J1261">
        <v>8</v>
      </c>
      <c r="K1261">
        <v>42</v>
      </c>
      <c r="L1261" t="str">
        <f>" 00:00:00.000325"</f>
        <v xml:space="preserve"> 00:00:00.000325</v>
      </c>
      <c r="M1261" t="str">
        <f>"03-Oct-17 4:09:51.610107 PM"</f>
        <v>03-Oct-17 4:09:51.610107 PM</v>
      </c>
      <c r="N1261" t="s">
        <v>23</v>
      </c>
    </row>
    <row r="1262" spans="2:14" x14ac:dyDescent="0.25">
      <c r="B1262">
        <v>7715</v>
      </c>
      <c r="C1262">
        <v>1</v>
      </c>
      <c r="D1262">
        <v>12</v>
      </c>
      <c r="E1262">
        <v>38</v>
      </c>
      <c r="F1262" t="s">
        <v>0</v>
      </c>
      <c r="G1262" t="s">
        <v>1</v>
      </c>
      <c r="I1262" t="s">
        <v>2</v>
      </c>
      <c r="J1262">
        <v>36</v>
      </c>
      <c r="K1262">
        <v>70</v>
      </c>
      <c r="L1262" t="str">
        <f>" 00:00:00.000271"</f>
        <v xml:space="preserve"> 00:00:00.000271</v>
      </c>
      <c r="M1262" t="str">
        <f>"03-Oct-17 4:09:51.610378 PM"</f>
        <v>03-Oct-17 4:09:51.610378 PM</v>
      </c>
      <c r="N1262" t="s">
        <v>3</v>
      </c>
    </row>
    <row r="1263" spans="2:14" x14ac:dyDescent="0.25">
      <c r="B1263">
        <v>7716</v>
      </c>
      <c r="C1263">
        <v>1</v>
      </c>
      <c r="D1263">
        <v>39</v>
      </c>
      <c r="E1263">
        <v>39</v>
      </c>
      <c r="F1263" t="s">
        <v>0</v>
      </c>
      <c r="G1263" t="s">
        <v>1</v>
      </c>
      <c r="I1263" t="s">
        <v>2</v>
      </c>
      <c r="J1263">
        <v>36</v>
      </c>
      <c r="K1263">
        <v>70</v>
      </c>
      <c r="L1263" t="str">
        <f>" 00:00:00.000697"</f>
        <v xml:space="preserve"> 00:00:00.000697</v>
      </c>
      <c r="M1263" t="str">
        <f>"03-Oct-17 4:09:51.611075 PM"</f>
        <v>03-Oct-17 4:09:51.611075 PM</v>
      </c>
      <c r="N1263" t="s">
        <v>12</v>
      </c>
    </row>
    <row r="1264" spans="2:14" x14ac:dyDescent="0.25">
      <c r="B1264">
        <v>7717</v>
      </c>
      <c r="C1264">
        <v>1</v>
      </c>
      <c r="D1264">
        <v>0</v>
      </c>
      <c r="E1264">
        <v>37</v>
      </c>
      <c r="F1264" t="s">
        <v>0</v>
      </c>
      <c r="G1264" t="s">
        <v>1</v>
      </c>
      <c r="I1264" t="s">
        <v>2</v>
      </c>
      <c r="J1264">
        <v>36</v>
      </c>
      <c r="K1264">
        <v>70</v>
      </c>
      <c r="L1264" t="str">
        <f>" 00:00:01.244650"</f>
        <v xml:space="preserve"> 00:00:01.244650</v>
      </c>
      <c r="M1264" t="str">
        <f>"03-Oct-17 4:09:52.855724 PM"</f>
        <v>03-Oct-17 4:09:52.855724 PM</v>
      </c>
      <c r="N1264" t="s">
        <v>23</v>
      </c>
    </row>
    <row r="1265" spans="2:14" x14ac:dyDescent="0.25">
      <c r="B1265">
        <v>7718</v>
      </c>
      <c r="C1265">
        <v>1</v>
      </c>
      <c r="D1265">
        <v>12</v>
      </c>
      <c r="E1265">
        <v>38</v>
      </c>
      <c r="F1265" t="s">
        <v>0</v>
      </c>
      <c r="G1265" t="s">
        <v>1</v>
      </c>
      <c r="I1265" t="s">
        <v>2</v>
      </c>
      <c r="J1265">
        <v>36</v>
      </c>
      <c r="K1265">
        <v>70</v>
      </c>
      <c r="L1265" t="str">
        <f>" 00:00:00.000697"</f>
        <v xml:space="preserve"> 00:00:00.000697</v>
      </c>
      <c r="M1265" t="str">
        <f>"03-Oct-17 4:09:52.856421 PM"</f>
        <v>03-Oct-17 4:09:52.856421 PM</v>
      </c>
      <c r="N1265" t="s">
        <v>3</v>
      </c>
    </row>
    <row r="1266" spans="2:14" x14ac:dyDescent="0.25">
      <c r="B1266">
        <v>7719</v>
      </c>
      <c r="C1266">
        <v>1</v>
      </c>
      <c r="D1266">
        <v>39</v>
      </c>
      <c r="E1266">
        <v>39</v>
      </c>
      <c r="F1266" t="s">
        <v>0</v>
      </c>
      <c r="G1266" t="s">
        <v>1</v>
      </c>
      <c r="I1266" t="s">
        <v>2</v>
      </c>
      <c r="J1266">
        <v>36</v>
      </c>
      <c r="K1266">
        <v>70</v>
      </c>
      <c r="L1266" t="str">
        <f>" 00:00:00.000697"</f>
        <v xml:space="preserve"> 00:00:00.000697</v>
      </c>
      <c r="M1266" t="str">
        <f>"03-Oct-17 4:09:52.857118 PM"</f>
        <v>03-Oct-17 4:09:52.857118 PM</v>
      </c>
      <c r="N1266" t="s">
        <v>5</v>
      </c>
    </row>
    <row r="1267" spans="2:14" x14ac:dyDescent="0.25">
      <c r="B1267">
        <v>7720</v>
      </c>
      <c r="C1267">
        <v>1</v>
      </c>
      <c r="D1267">
        <v>12</v>
      </c>
      <c r="E1267">
        <v>38</v>
      </c>
      <c r="F1267" t="s">
        <v>0</v>
      </c>
      <c r="G1267" t="s">
        <v>1</v>
      </c>
      <c r="I1267" t="s">
        <v>2</v>
      </c>
      <c r="J1267">
        <v>36</v>
      </c>
      <c r="K1267">
        <v>70</v>
      </c>
      <c r="L1267" t="str">
        <f>" 00:00:01.255123"</f>
        <v xml:space="preserve"> 00:00:01.255123</v>
      </c>
      <c r="M1267" t="str">
        <f>"03-Oct-17 4:09:54.112241 PM"</f>
        <v>03-Oct-17 4:09:54.112241 PM</v>
      </c>
      <c r="N1267" t="s">
        <v>12</v>
      </c>
    </row>
    <row r="1268" spans="2:14" x14ac:dyDescent="0.25">
      <c r="B1268">
        <v>7721</v>
      </c>
      <c r="C1268">
        <v>1</v>
      </c>
      <c r="D1268">
        <v>12</v>
      </c>
      <c r="E1268">
        <v>38</v>
      </c>
      <c r="F1268" t="s">
        <v>0</v>
      </c>
      <c r="G1268" t="s">
        <v>1</v>
      </c>
      <c r="I1268" t="s">
        <v>2</v>
      </c>
      <c r="J1268">
        <v>14</v>
      </c>
      <c r="K1268">
        <v>48</v>
      </c>
      <c r="L1268" t="str">
        <f>" 00:00:00.000503"</f>
        <v xml:space="preserve"> 00:00:00.000503</v>
      </c>
      <c r="M1268" t="str">
        <f>"03-Oct-17 4:09:54.112743 PM"</f>
        <v>03-Oct-17 4:09:54.112743 PM</v>
      </c>
      <c r="N1268" t="s">
        <v>20</v>
      </c>
    </row>
    <row r="1269" spans="2:14" x14ac:dyDescent="0.25">
      <c r="B1269">
        <v>7722</v>
      </c>
      <c r="C1269">
        <v>1</v>
      </c>
      <c r="D1269">
        <v>12</v>
      </c>
      <c r="E1269">
        <v>38</v>
      </c>
      <c r="F1269" t="s">
        <v>0</v>
      </c>
      <c r="G1269" t="s">
        <v>1</v>
      </c>
      <c r="I1269" t="s">
        <v>2</v>
      </c>
      <c r="J1269">
        <v>8</v>
      </c>
      <c r="K1269">
        <v>42</v>
      </c>
      <c r="L1269" t="str">
        <f>" 00:00:00.000326"</f>
        <v xml:space="preserve"> 00:00:00.000326</v>
      </c>
      <c r="M1269" t="str">
        <f>"03-Oct-17 4:09:54.113069 PM"</f>
        <v>03-Oct-17 4:09:54.113069 PM</v>
      </c>
      <c r="N1269" t="s">
        <v>3</v>
      </c>
    </row>
    <row r="1270" spans="2:14" x14ac:dyDescent="0.25">
      <c r="B1270">
        <v>7723</v>
      </c>
      <c r="C1270">
        <v>1</v>
      </c>
      <c r="D1270">
        <v>39</v>
      </c>
      <c r="E1270">
        <v>39</v>
      </c>
      <c r="F1270" t="s">
        <v>0</v>
      </c>
      <c r="G1270" t="s">
        <v>1</v>
      </c>
      <c r="I1270" t="s">
        <v>2</v>
      </c>
      <c r="J1270">
        <v>36</v>
      </c>
      <c r="K1270">
        <v>70</v>
      </c>
      <c r="L1270" t="str">
        <f>" 00:00:00.000271"</f>
        <v xml:space="preserve"> 00:00:00.000271</v>
      </c>
      <c r="M1270" t="str">
        <f>"03-Oct-17 4:09:54.113340 PM"</f>
        <v>03-Oct-17 4:09:54.113340 PM</v>
      </c>
      <c r="N1270" t="s">
        <v>12</v>
      </c>
    </row>
    <row r="1271" spans="2:14" x14ac:dyDescent="0.25">
      <c r="B1271">
        <v>7724</v>
      </c>
      <c r="C1271">
        <v>1</v>
      </c>
      <c r="D1271">
        <v>0</v>
      </c>
      <c r="E1271">
        <v>37</v>
      </c>
      <c r="F1271" t="s">
        <v>0</v>
      </c>
      <c r="G1271" t="s">
        <v>1</v>
      </c>
      <c r="I1271" t="s">
        <v>2</v>
      </c>
      <c r="J1271">
        <v>36</v>
      </c>
      <c r="K1271">
        <v>70</v>
      </c>
      <c r="L1271" t="str">
        <f>" 00:00:01.246338"</f>
        <v xml:space="preserve"> 00:00:01.246338</v>
      </c>
      <c r="M1271" t="str">
        <f>"03-Oct-17 4:09:55.359677 PM"</f>
        <v>03-Oct-17 4:09:55.359677 PM</v>
      </c>
      <c r="N1271" t="s">
        <v>23</v>
      </c>
    </row>
    <row r="1272" spans="2:14" x14ac:dyDescent="0.25">
      <c r="B1272">
        <v>7725</v>
      </c>
      <c r="C1272">
        <v>1</v>
      </c>
      <c r="D1272">
        <v>12</v>
      </c>
      <c r="E1272">
        <v>38</v>
      </c>
      <c r="F1272" t="s">
        <v>0</v>
      </c>
      <c r="G1272" t="s">
        <v>1</v>
      </c>
      <c r="I1272" t="s">
        <v>2</v>
      </c>
      <c r="J1272">
        <v>36</v>
      </c>
      <c r="K1272">
        <v>70</v>
      </c>
      <c r="L1272" t="str">
        <f>" 00:00:00.000697"</f>
        <v xml:space="preserve"> 00:00:00.000697</v>
      </c>
      <c r="M1272" t="str">
        <f>"03-Oct-17 4:09:55.360374 PM"</f>
        <v>03-Oct-17 4:09:55.360374 PM</v>
      </c>
      <c r="N1272" t="s">
        <v>3</v>
      </c>
    </row>
    <row r="1273" spans="2:14" x14ac:dyDescent="0.25">
      <c r="B1273">
        <v>7726</v>
      </c>
      <c r="C1273">
        <v>1</v>
      </c>
      <c r="D1273">
        <v>12</v>
      </c>
      <c r="E1273">
        <v>38</v>
      </c>
      <c r="F1273" t="s">
        <v>0</v>
      </c>
      <c r="G1273" t="s">
        <v>1</v>
      </c>
      <c r="I1273" t="s">
        <v>2</v>
      </c>
      <c r="J1273">
        <v>14</v>
      </c>
      <c r="K1273">
        <v>48</v>
      </c>
      <c r="L1273" t="str">
        <f>" 00:00:00.000503"</f>
        <v xml:space="preserve"> 00:00:00.000503</v>
      </c>
      <c r="M1273" t="str">
        <f>"03-Oct-17 4:09:55.360877 PM"</f>
        <v>03-Oct-17 4:09:55.360877 PM</v>
      </c>
      <c r="N1273" t="s">
        <v>20</v>
      </c>
    </row>
    <row r="1274" spans="2:14" x14ac:dyDescent="0.25">
      <c r="B1274">
        <v>7727</v>
      </c>
      <c r="C1274">
        <v>1</v>
      </c>
      <c r="D1274">
        <v>12</v>
      </c>
      <c r="E1274">
        <v>38</v>
      </c>
      <c r="F1274" t="s">
        <v>0</v>
      </c>
      <c r="G1274" t="s">
        <v>1</v>
      </c>
      <c r="I1274" t="s">
        <v>2</v>
      </c>
      <c r="J1274">
        <v>8</v>
      </c>
      <c r="K1274">
        <v>42</v>
      </c>
      <c r="L1274" t="str">
        <f>" 00:00:00.000326"</f>
        <v xml:space="preserve"> 00:00:00.000326</v>
      </c>
      <c r="M1274" t="str">
        <f>"03-Oct-17 4:09:55.361202 PM"</f>
        <v>03-Oct-17 4:09:55.361202 PM</v>
      </c>
      <c r="N1274" t="s">
        <v>3</v>
      </c>
    </row>
    <row r="1275" spans="2:14" x14ac:dyDescent="0.25">
      <c r="B1275">
        <v>7728</v>
      </c>
      <c r="C1275">
        <v>1</v>
      </c>
      <c r="D1275">
        <v>39</v>
      </c>
      <c r="E1275">
        <v>39</v>
      </c>
      <c r="F1275" t="s">
        <v>0</v>
      </c>
      <c r="G1275" t="s">
        <v>1</v>
      </c>
      <c r="I1275" t="s">
        <v>2</v>
      </c>
      <c r="J1275">
        <v>36</v>
      </c>
      <c r="K1275">
        <v>70</v>
      </c>
      <c r="L1275" t="str">
        <f>" 00:00:00.000271"</f>
        <v xml:space="preserve"> 00:00:00.000271</v>
      </c>
      <c r="M1275" t="str">
        <f>"03-Oct-17 4:09:55.361473 PM"</f>
        <v>03-Oct-17 4:09:55.361473 PM</v>
      </c>
      <c r="N1275" t="s">
        <v>12</v>
      </c>
    </row>
    <row r="1276" spans="2:14" x14ac:dyDescent="0.25">
      <c r="B1276">
        <v>7729</v>
      </c>
      <c r="C1276">
        <v>1</v>
      </c>
      <c r="D1276">
        <v>0</v>
      </c>
      <c r="E1276">
        <v>37</v>
      </c>
      <c r="F1276" t="s">
        <v>0</v>
      </c>
      <c r="G1276" t="s">
        <v>1</v>
      </c>
      <c r="I1276" t="s">
        <v>2</v>
      </c>
      <c r="J1276">
        <v>36</v>
      </c>
      <c r="K1276">
        <v>70</v>
      </c>
      <c r="L1276" t="str">
        <f>" 00:00:01.200740"</f>
        <v xml:space="preserve"> 00:00:01.200740</v>
      </c>
      <c r="M1276" t="str">
        <f>"03-Oct-17 4:09:56.562213 PM"</f>
        <v>03-Oct-17 4:09:56.562213 PM</v>
      </c>
      <c r="N1276" t="s">
        <v>21</v>
      </c>
    </row>
    <row r="1277" spans="2:14" x14ac:dyDescent="0.25">
      <c r="B1277">
        <v>7730</v>
      </c>
      <c r="C1277">
        <v>1</v>
      </c>
      <c r="D1277">
        <v>12</v>
      </c>
      <c r="E1277">
        <v>38</v>
      </c>
      <c r="F1277" t="s">
        <v>0</v>
      </c>
      <c r="G1277" t="s">
        <v>1</v>
      </c>
      <c r="I1277" t="s">
        <v>2</v>
      </c>
      <c r="J1277">
        <v>36</v>
      </c>
      <c r="K1277">
        <v>70</v>
      </c>
      <c r="L1277" t="str">
        <f>" 00:00:00.000697"</f>
        <v xml:space="preserve"> 00:00:00.000697</v>
      </c>
      <c r="M1277" t="str">
        <f>"03-Oct-17 4:09:56.562910 PM"</f>
        <v>03-Oct-17 4:09:56.562910 PM</v>
      </c>
      <c r="N1277" t="s">
        <v>3</v>
      </c>
    </row>
    <row r="1278" spans="2:14" x14ac:dyDescent="0.25">
      <c r="B1278">
        <v>7731</v>
      </c>
      <c r="C1278">
        <v>1</v>
      </c>
      <c r="D1278">
        <v>12</v>
      </c>
      <c r="E1278">
        <v>38</v>
      </c>
      <c r="F1278" t="s">
        <v>0</v>
      </c>
      <c r="G1278" t="s">
        <v>1</v>
      </c>
      <c r="I1278" t="s">
        <v>2</v>
      </c>
      <c r="J1278">
        <v>14</v>
      </c>
      <c r="K1278">
        <v>48</v>
      </c>
      <c r="L1278" t="str">
        <f>" 00:00:00.000502"</f>
        <v xml:space="preserve"> 00:00:00.000502</v>
      </c>
      <c r="M1278" t="str">
        <f>"03-Oct-17 4:09:56.563412 PM"</f>
        <v>03-Oct-17 4:09:56.563412 PM</v>
      </c>
      <c r="N1278" t="s">
        <v>20</v>
      </c>
    </row>
    <row r="1279" spans="2:14" x14ac:dyDescent="0.25">
      <c r="B1279">
        <v>7732</v>
      </c>
      <c r="C1279">
        <v>1</v>
      </c>
      <c r="D1279">
        <v>12</v>
      </c>
      <c r="E1279">
        <v>38</v>
      </c>
      <c r="F1279" t="s">
        <v>0</v>
      </c>
      <c r="G1279" t="s">
        <v>1</v>
      </c>
      <c r="I1279" t="s">
        <v>2</v>
      </c>
      <c r="J1279">
        <v>8</v>
      </c>
      <c r="K1279">
        <v>42</v>
      </c>
      <c r="L1279" t="str">
        <f>" 00:00:00.000326"</f>
        <v xml:space="preserve"> 00:00:00.000326</v>
      </c>
      <c r="M1279" t="str">
        <f>"03-Oct-17 4:09:56.563738 PM"</f>
        <v>03-Oct-17 4:09:56.563738 PM</v>
      </c>
      <c r="N1279" t="s">
        <v>3</v>
      </c>
    </row>
    <row r="1280" spans="2:14" x14ac:dyDescent="0.25">
      <c r="B1280">
        <v>7733</v>
      </c>
      <c r="C1280">
        <v>1</v>
      </c>
      <c r="D1280">
        <v>39</v>
      </c>
      <c r="E1280">
        <v>39</v>
      </c>
      <c r="F1280" t="s">
        <v>0</v>
      </c>
      <c r="G1280" t="s">
        <v>1</v>
      </c>
      <c r="I1280" t="s">
        <v>2</v>
      </c>
      <c r="J1280">
        <v>36</v>
      </c>
      <c r="K1280">
        <v>70</v>
      </c>
      <c r="L1280" t="str">
        <f>" 00:00:00.000271"</f>
        <v xml:space="preserve"> 00:00:00.000271</v>
      </c>
      <c r="M1280" t="str">
        <f>"03-Oct-17 4:09:56.564009 PM"</f>
        <v>03-Oct-17 4:09:56.564009 PM</v>
      </c>
      <c r="N1280" t="s">
        <v>12</v>
      </c>
    </row>
    <row r="1281" spans="2:14" x14ac:dyDescent="0.25">
      <c r="B1281">
        <v>7734</v>
      </c>
      <c r="C1281">
        <v>1</v>
      </c>
      <c r="D1281">
        <v>0</v>
      </c>
      <c r="E1281">
        <v>37</v>
      </c>
      <c r="F1281" t="s">
        <v>0</v>
      </c>
      <c r="G1281" t="s">
        <v>1</v>
      </c>
      <c r="I1281" t="s">
        <v>2</v>
      </c>
      <c r="J1281">
        <v>36</v>
      </c>
      <c r="K1281">
        <v>70</v>
      </c>
      <c r="L1281" t="str">
        <f>" 00:00:01.245361"</f>
        <v xml:space="preserve"> 00:00:01.245361</v>
      </c>
      <c r="M1281" t="str">
        <f>"03-Oct-17 4:09:57.809369 PM"</f>
        <v>03-Oct-17 4:09:57.809369 PM</v>
      </c>
      <c r="N1281" t="s">
        <v>21</v>
      </c>
    </row>
    <row r="1282" spans="2:14" x14ac:dyDescent="0.25">
      <c r="B1282">
        <v>7735</v>
      </c>
      <c r="C1282">
        <v>1</v>
      </c>
      <c r="D1282">
        <v>12</v>
      </c>
      <c r="E1282">
        <v>38</v>
      </c>
      <c r="F1282" t="s">
        <v>0</v>
      </c>
      <c r="G1282" t="s">
        <v>1</v>
      </c>
      <c r="I1282" t="s">
        <v>2</v>
      </c>
      <c r="J1282">
        <v>36</v>
      </c>
      <c r="K1282">
        <v>70</v>
      </c>
      <c r="L1282" t="str">
        <f>" 00:00:00.000697"</f>
        <v xml:space="preserve"> 00:00:00.000697</v>
      </c>
      <c r="M1282" t="str">
        <f>"03-Oct-17 4:09:57.810066 PM"</f>
        <v>03-Oct-17 4:09:57.810066 PM</v>
      </c>
      <c r="N1282" t="s">
        <v>3</v>
      </c>
    </row>
    <row r="1283" spans="2:14" x14ac:dyDescent="0.25">
      <c r="B1283">
        <v>7736</v>
      </c>
      <c r="C1283">
        <v>1</v>
      </c>
      <c r="D1283">
        <v>12</v>
      </c>
      <c r="E1283">
        <v>38</v>
      </c>
      <c r="F1283" t="s">
        <v>0</v>
      </c>
      <c r="G1283" t="s">
        <v>1</v>
      </c>
      <c r="I1283" t="s">
        <v>2</v>
      </c>
      <c r="J1283">
        <v>14</v>
      </c>
      <c r="K1283">
        <v>48</v>
      </c>
      <c r="L1283" t="str">
        <f>" 00:00:00.000502"</f>
        <v xml:space="preserve"> 00:00:00.000502</v>
      </c>
      <c r="M1283" t="str">
        <f>"03-Oct-17 4:09:57.810568 PM"</f>
        <v>03-Oct-17 4:09:57.810568 PM</v>
      </c>
      <c r="N1283" t="s">
        <v>20</v>
      </c>
    </row>
    <row r="1284" spans="2:14" x14ac:dyDescent="0.25">
      <c r="B1284">
        <v>7737</v>
      </c>
      <c r="C1284">
        <v>1</v>
      </c>
      <c r="D1284">
        <v>12</v>
      </c>
      <c r="E1284">
        <v>38</v>
      </c>
      <c r="F1284" t="s">
        <v>0</v>
      </c>
      <c r="G1284" t="s">
        <v>1</v>
      </c>
      <c r="I1284" t="s">
        <v>2</v>
      </c>
      <c r="J1284">
        <v>8</v>
      </c>
      <c r="K1284">
        <v>42</v>
      </c>
      <c r="L1284" t="str">
        <f>" 00:00:00.000326"</f>
        <v xml:space="preserve"> 00:00:00.000326</v>
      </c>
      <c r="M1284" t="str">
        <f>"03-Oct-17 4:09:57.810894 PM"</f>
        <v>03-Oct-17 4:09:57.810894 PM</v>
      </c>
      <c r="N1284" t="s">
        <v>3</v>
      </c>
    </row>
    <row r="1285" spans="2:14" x14ac:dyDescent="0.25">
      <c r="B1285">
        <v>7738</v>
      </c>
      <c r="C1285">
        <v>1</v>
      </c>
      <c r="D1285">
        <v>39</v>
      </c>
      <c r="E1285">
        <v>39</v>
      </c>
      <c r="F1285" t="s">
        <v>0</v>
      </c>
      <c r="G1285" t="s">
        <v>1</v>
      </c>
      <c r="I1285" t="s">
        <v>2</v>
      </c>
      <c r="J1285">
        <v>36</v>
      </c>
      <c r="K1285">
        <v>70</v>
      </c>
      <c r="L1285" t="str">
        <f>" 00:00:00.000271"</f>
        <v xml:space="preserve"> 00:00:00.000271</v>
      </c>
      <c r="M1285" t="str">
        <f>"03-Oct-17 4:09:57.811165 PM"</f>
        <v>03-Oct-17 4:09:57.811165 PM</v>
      </c>
      <c r="N1285" t="s">
        <v>12</v>
      </c>
    </row>
    <row r="1286" spans="2:14" x14ac:dyDescent="0.25">
      <c r="B1286">
        <v>7739</v>
      </c>
      <c r="C1286">
        <v>1</v>
      </c>
      <c r="D1286">
        <v>0</v>
      </c>
      <c r="E1286">
        <v>37</v>
      </c>
      <c r="F1286" t="s">
        <v>0</v>
      </c>
      <c r="G1286" t="s">
        <v>1</v>
      </c>
      <c r="I1286" t="s">
        <v>2</v>
      </c>
      <c r="J1286">
        <v>36</v>
      </c>
      <c r="K1286">
        <v>70</v>
      </c>
      <c r="L1286" t="str">
        <f>" 00:00:01.252195"</f>
        <v xml:space="preserve"> 00:00:01.252195</v>
      </c>
      <c r="M1286" t="str">
        <f>"03-Oct-17 4:09:59.063360 PM"</f>
        <v>03-Oct-17 4:09:59.063360 PM</v>
      </c>
      <c r="N1286" t="s">
        <v>23</v>
      </c>
    </row>
    <row r="1287" spans="2:14" x14ac:dyDescent="0.25">
      <c r="B1287">
        <v>7740</v>
      </c>
      <c r="C1287">
        <v>1</v>
      </c>
      <c r="D1287">
        <v>0</v>
      </c>
      <c r="E1287">
        <v>37</v>
      </c>
      <c r="F1287" t="s">
        <v>0</v>
      </c>
      <c r="G1287" t="s">
        <v>1</v>
      </c>
      <c r="I1287" t="s">
        <v>2</v>
      </c>
      <c r="J1287">
        <v>36</v>
      </c>
      <c r="K1287">
        <v>70</v>
      </c>
      <c r="L1287" t="str">
        <f>" 00:00:01.247457"</f>
        <v xml:space="preserve"> 00:00:01.247457</v>
      </c>
      <c r="M1287" t="str">
        <f>"03-Oct-17 4:10:00.310816 PM"</f>
        <v>03-Oct-17 4:10:00.310816 PM</v>
      </c>
      <c r="N1287" t="s">
        <v>23</v>
      </c>
    </row>
    <row r="1288" spans="2:14" x14ac:dyDescent="0.25">
      <c r="B1288">
        <v>7741</v>
      </c>
      <c r="C1288">
        <v>1</v>
      </c>
      <c r="D1288">
        <v>12</v>
      </c>
      <c r="E1288">
        <v>38</v>
      </c>
      <c r="F1288" t="s">
        <v>0</v>
      </c>
      <c r="G1288" t="s">
        <v>1</v>
      </c>
      <c r="I1288" t="s">
        <v>2</v>
      </c>
      <c r="J1288">
        <v>36</v>
      </c>
      <c r="K1288">
        <v>70</v>
      </c>
      <c r="L1288" t="str">
        <f>" 00:00:00.000697"</f>
        <v xml:space="preserve"> 00:00:00.000697</v>
      </c>
      <c r="M1288" t="str">
        <f>"03-Oct-17 4:10:00.311513 PM"</f>
        <v>03-Oct-17 4:10:00.311513 PM</v>
      </c>
      <c r="N1288" t="s">
        <v>3</v>
      </c>
    </row>
    <row r="1289" spans="2:14" x14ac:dyDescent="0.25">
      <c r="B1289">
        <v>7742</v>
      </c>
      <c r="C1289">
        <v>1</v>
      </c>
      <c r="D1289">
        <v>39</v>
      </c>
      <c r="E1289">
        <v>39</v>
      </c>
      <c r="F1289" t="s">
        <v>0</v>
      </c>
      <c r="G1289" t="s">
        <v>1</v>
      </c>
      <c r="I1289" t="s">
        <v>2</v>
      </c>
      <c r="J1289">
        <v>36</v>
      </c>
      <c r="K1289">
        <v>70</v>
      </c>
      <c r="L1289" t="str">
        <f>" 00:00:00.000697"</f>
        <v xml:space="preserve"> 00:00:00.000697</v>
      </c>
      <c r="M1289" t="str">
        <f>"03-Oct-17 4:10:00.312210 PM"</f>
        <v>03-Oct-17 4:10:00.312210 PM</v>
      </c>
      <c r="N1289" t="s">
        <v>5</v>
      </c>
    </row>
    <row r="1290" spans="2:14" x14ac:dyDescent="0.25">
      <c r="B1290">
        <v>7743</v>
      </c>
      <c r="C1290">
        <v>1</v>
      </c>
      <c r="D1290">
        <v>0</v>
      </c>
      <c r="E1290">
        <v>37</v>
      </c>
      <c r="F1290" t="s">
        <v>0</v>
      </c>
      <c r="G1290" t="s">
        <v>1</v>
      </c>
      <c r="I1290" t="s">
        <v>2</v>
      </c>
      <c r="J1290">
        <v>36</v>
      </c>
      <c r="K1290">
        <v>70</v>
      </c>
      <c r="L1290" t="str">
        <f>" 00:00:02.497512"</f>
        <v xml:space="preserve"> 00:00:02.497512</v>
      </c>
      <c r="M1290" t="str">
        <f>"03-Oct-17 4:10:02.809723 PM"</f>
        <v>03-Oct-17 4:10:02.809723 PM</v>
      </c>
      <c r="N1290" t="s">
        <v>23</v>
      </c>
    </row>
    <row r="1291" spans="2:14" x14ac:dyDescent="0.25">
      <c r="B1291">
        <v>7744</v>
      </c>
      <c r="C1291">
        <v>1</v>
      </c>
      <c r="D1291">
        <v>12</v>
      </c>
      <c r="E1291">
        <v>38</v>
      </c>
      <c r="F1291" t="s">
        <v>0</v>
      </c>
      <c r="G1291" t="s">
        <v>1</v>
      </c>
      <c r="I1291" t="s">
        <v>2</v>
      </c>
      <c r="J1291">
        <v>36</v>
      </c>
      <c r="K1291">
        <v>70</v>
      </c>
      <c r="L1291" t="str">
        <f>" 00:00:00.000697"</f>
        <v xml:space="preserve"> 00:00:00.000697</v>
      </c>
      <c r="M1291" t="str">
        <f>"03-Oct-17 4:10:02.810419 PM"</f>
        <v>03-Oct-17 4:10:02.810419 PM</v>
      </c>
      <c r="N1291" t="s">
        <v>3</v>
      </c>
    </row>
    <row r="1292" spans="2:14" x14ac:dyDescent="0.25">
      <c r="B1292">
        <v>7745</v>
      </c>
      <c r="C1292">
        <v>1</v>
      </c>
      <c r="D1292">
        <v>12</v>
      </c>
      <c r="E1292">
        <v>38</v>
      </c>
      <c r="F1292" t="s">
        <v>0</v>
      </c>
      <c r="G1292" t="s">
        <v>1</v>
      </c>
      <c r="I1292" t="s">
        <v>2</v>
      </c>
      <c r="J1292">
        <v>14</v>
      </c>
      <c r="K1292">
        <v>48</v>
      </c>
      <c r="L1292" t="str">
        <f>" 00:00:00.000503"</f>
        <v xml:space="preserve"> 00:00:00.000503</v>
      </c>
      <c r="M1292" t="str">
        <f>"03-Oct-17 4:10:02.810922 PM"</f>
        <v>03-Oct-17 4:10:02.810922 PM</v>
      </c>
      <c r="N1292" t="s">
        <v>20</v>
      </c>
    </row>
    <row r="1293" spans="2:14" x14ac:dyDescent="0.25">
      <c r="B1293">
        <v>7746</v>
      </c>
      <c r="C1293">
        <v>1</v>
      </c>
      <c r="D1293">
        <v>12</v>
      </c>
      <c r="E1293">
        <v>38</v>
      </c>
      <c r="F1293" t="s">
        <v>0</v>
      </c>
      <c r="G1293" t="s">
        <v>1</v>
      </c>
      <c r="I1293" t="s">
        <v>2</v>
      </c>
      <c r="J1293">
        <v>8</v>
      </c>
      <c r="K1293">
        <v>42</v>
      </c>
      <c r="L1293" t="str">
        <f>" 00:00:00.000325"</f>
        <v xml:space="preserve"> 00:00:00.000325</v>
      </c>
      <c r="M1293" t="str">
        <f>"03-Oct-17 4:10:02.811247 PM"</f>
        <v>03-Oct-17 4:10:02.811247 PM</v>
      </c>
      <c r="N1293" t="s">
        <v>3</v>
      </c>
    </row>
    <row r="1294" spans="2:14" x14ac:dyDescent="0.25">
      <c r="B1294">
        <v>7747</v>
      </c>
      <c r="C1294">
        <v>1</v>
      </c>
      <c r="D1294">
        <v>39</v>
      </c>
      <c r="E1294">
        <v>39</v>
      </c>
      <c r="F1294" t="s">
        <v>0</v>
      </c>
      <c r="G1294" t="s">
        <v>1</v>
      </c>
      <c r="I1294" t="s">
        <v>2</v>
      </c>
      <c r="J1294">
        <v>36</v>
      </c>
      <c r="K1294">
        <v>70</v>
      </c>
      <c r="L1294" t="str">
        <f>" 00:00:00.000271"</f>
        <v xml:space="preserve"> 00:00:00.000271</v>
      </c>
      <c r="M1294" t="str">
        <f>"03-Oct-17 4:10:02.811518 PM"</f>
        <v>03-Oct-17 4:10:02.811518 PM</v>
      </c>
      <c r="N1294" t="s">
        <v>12</v>
      </c>
    </row>
    <row r="1295" spans="2:14" x14ac:dyDescent="0.25">
      <c r="B1295">
        <v>7748</v>
      </c>
      <c r="C1295">
        <v>1</v>
      </c>
      <c r="D1295">
        <v>0</v>
      </c>
      <c r="E1295">
        <v>37</v>
      </c>
      <c r="F1295" t="s">
        <v>0</v>
      </c>
      <c r="G1295" t="s">
        <v>1</v>
      </c>
      <c r="I1295" t="s">
        <v>2</v>
      </c>
      <c r="J1295">
        <v>36</v>
      </c>
      <c r="K1295">
        <v>70</v>
      </c>
      <c r="L1295" t="str">
        <f>" 00:00:01.222993"</f>
        <v xml:space="preserve"> 00:00:01.222993</v>
      </c>
      <c r="M1295" t="str">
        <f>"03-Oct-17 4:10:04.034511 PM"</f>
        <v>03-Oct-17 4:10:04.034511 PM</v>
      </c>
      <c r="N1295" t="s">
        <v>21</v>
      </c>
    </row>
    <row r="1296" spans="2:14" x14ac:dyDescent="0.25">
      <c r="B1296">
        <v>7749</v>
      </c>
      <c r="C1296">
        <v>1</v>
      </c>
      <c r="D1296">
        <v>0</v>
      </c>
      <c r="E1296">
        <v>37</v>
      </c>
      <c r="F1296" t="s">
        <v>0</v>
      </c>
      <c r="G1296" t="s">
        <v>1</v>
      </c>
      <c r="I1296" t="s">
        <v>2</v>
      </c>
      <c r="J1296">
        <v>14</v>
      </c>
      <c r="K1296">
        <v>48</v>
      </c>
      <c r="L1296" t="str">
        <f>" 00:00:00.000502"</f>
        <v xml:space="preserve"> 00:00:00.000502</v>
      </c>
      <c r="M1296" t="str">
        <f>"03-Oct-17 4:10:04.035013 PM"</f>
        <v>03-Oct-17 4:10:04.035013 PM</v>
      </c>
      <c r="N1296" t="s">
        <v>16</v>
      </c>
    </row>
    <row r="1297" spans="2:14" x14ac:dyDescent="0.25">
      <c r="B1297">
        <v>7750</v>
      </c>
      <c r="C1297">
        <v>1</v>
      </c>
      <c r="D1297">
        <v>0</v>
      </c>
      <c r="E1297">
        <v>37</v>
      </c>
      <c r="F1297" t="s">
        <v>0</v>
      </c>
      <c r="G1297" t="s">
        <v>1</v>
      </c>
      <c r="I1297" t="s">
        <v>2</v>
      </c>
      <c r="J1297">
        <v>8</v>
      </c>
      <c r="K1297">
        <v>42</v>
      </c>
      <c r="L1297" t="str">
        <f>" 00:00:00.000326"</f>
        <v xml:space="preserve"> 00:00:00.000326</v>
      </c>
      <c r="M1297" t="str">
        <f>"03-Oct-17 4:10:04.035339 PM"</f>
        <v>03-Oct-17 4:10:04.035339 PM</v>
      </c>
      <c r="N1297" t="s">
        <v>21</v>
      </c>
    </row>
    <row r="1298" spans="2:14" x14ac:dyDescent="0.25">
      <c r="B1298">
        <v>7751</v>
      </c>
      <c r="C1298">
        <v>1</v>
      </c>
      <c r="D1298">
        <v>12</v>
      </c>
      <c r="E1298">
        <v>38</v>
      </c>
      <c r="F1298" t="s">
        <v>0</v>
      </c>
      <c r="G1298" t="s">
        <v>1</v>
      </c>
      <c r="I1298" t="s">
        <v>2</v>
      </c>
      <c r="J1298">
        <v>36</v>
      </c>
      <c r="K1298">
        <v>70</v>
      </c>
      <c r="L1298" t="str">
        <f>" 00:00:00.000271"</f>
        <v xml:space="preserve"> 00:00:00.000271</v>
      </c>
      <c r="M1298" t="str">
        <f>"03-Oct-17 4:10:04.035610 PM"</f>
        <v>03-Oct-17 4:10:04.035610 PM</v>
      </c>
      <c r="N1298" t="s">
        <v>3</v>
      </c>
    </row>
    <row r="1299" spans="2:14" x14ac:dyDescent="0.25">
      <c r="B1299">
        <v>7752</v>
      </c>
      <c r="C1299">
        <v>1</v>
      </c>
      <c r="D1299">
        <v>39</v>
      </c>
      <c r="E1299">
        <v>39</v>
      </c>
      <c r="F1299" t="s">
        <v>0</v>
      </c>
      <c r="G1299" t="s">
        <v>1</v>
      </c>
      <c r="I1299" t="s">
        <v>2</v>
      </c>
      <c r="J1299">
        <v>36</v>
      </c>
      <c r="K1299">
        <v>70</v>
      </c>
      <c r="L1299" t="str">
        <f>" 00:00:00.000697"</f>
        <v xml:space="preserve"> 00:00:00.000697</v>
      </c>
      <c r="M1299" t="str">
        <f>"03-Oct-17 4:10:04.036307 PM"</f>
        <v>03-Oct-17 4:10:04.036307 PM</v>
      </c>
      <c r="N1299" t="s">
        <v>5</v>
      </c>
    </row>
    <row r="1300" spans="2:14" x14ac:dyDescent="0.25">
      <c r="B1300">
        <v>7753</v>
      </c>
      <c r="C1300">
        <v>1</v>
      </c>
      <c r="D1300">
        <v>0</v>
      </c>
      <c r="E1300">
        <v>37</v>
      </c>
      <c r="F1300" t="s">
        <v>0</v>
      </c>
      <c r="G1300" t="s">
        <v>1</v>
      </c>
      <c r="I1300" t="s">
        <v>2</v>
      </c>
      <c r="J1300">
        <v>36</v>
      </c>
      <c r="K1300">
        <v>70</v>
      </c>
      <c r="L1300" t="str">
        <f>" 00:00:01.273471"</f>
        <v xml:space="preserve"> 00:00:01.273471</v>
      </c>
      <c r="M1300" t="str">
        <f>"03-Oct-17 4:10:05.309778 PM"</f>
        <v>03-Oct-17 4:10:05.309778 PM</v>
      </c>
      <c r="N1300" t="s">
        <v>23</v>
      </c>
    </row>
    <row r="1301" spans="2:14" x14ac:dyDescent="0.25">
      <c r="B1301">
        <v>7754</v>
      </c>
      <c r="C1301">
        <v>1</v>
      </c>
      <c r="D1301">
        <v>12</v>
      </c>
      <c r="E1301">
        <v>38</v>
      </c>
      <c r="F1301" t="s">
        <v>0</v>
      </c>
      <c r="G1301" t="s">
        <v>1</v>
      </c>
      <c r="I1301" t="s">
        <v>2</v>
      </c>
      <c r="J1301">
        <v>36</v>
      </c>
      <c r="K1301">
        <v>70</v>
      </c>
      <c r="L1301" t="str">
        <f>" 00:00:00.000697"</f>
        <v xml:space="preserve"> 00:00:00.000697</v>
      </c>
      <c r="M1301" t="str">
        <f>"03-Oct-17 4:10:05.310475 PM"</f>
        <v>03-Oct-17 4:10:05.310475 PM</v>
      </c>
      <c r="N1301" t="s">
        <v>3</v>
      </c>
    </row>
    <row r="1302" spans="2:14" x14ac:dyDescent="0.25">
      <c r="B1302">
        <v>7755</v>
      </c>
      <c r="C1302">
        <v>1</v>
      </c>
      <c r="D1302">
        <v>12</v>
      </c>
      <c r="E1302">
        <v>38</v>
      </c>
      <c r="F1302" t="s">
        <v>0</v>
      </c>
      <c r="G1302" t="s">
        <v>1</v>
      </c>
      <c r="I1302" t="s">
        <v>2</v>
      </c>
      <c r="J1302">
        <v>14</v>
      </c>
      <c r="K1302">
        <v>48</v>
      </c>
      <c r="L1302" t="str">
        <f>" 00:00:00.000502"</f>
        <v xml:space="preserve"> 00:00:00.000502</v>
      </c>
      <c r="M1302" t="str">
        <f>"03-Oct-17 4:10:05.310977 PM"</f>
        <v>03-Oct-17 4:10:05.310977 PM</v>
      </c>
      <c r="N1302" t="s">
        <v>20</v>
      </c>
    </row>
    <row r="1303" spans="2:14" x14ac:dyDescent="0.25">
      <c r="B1303">
        <v>7756</v>
      </c>
      <c r="C1303">
        <v>1</v>
      </c>
      <c r="D1303">
        <v>12</v>
      </c>
      <c r="E1303">
        <v>38</v>
      </c>
      <c r="F1303" t="s">
        <v>0</v>
      </c>
      <c r="G1303" t="s">
        <v>1</v>
      </c>
      <c r="I1303" t="s">
        <v>2</v>
      </c>
      <c r="J1303">
        <v>8</v>
      </c>
      <c r="K1303">
        <v>42</v>
      </c>
      <c r="L1303" t="str">
        <f>" 00:00:00.000326"</f>
        <v xml:space="preserve"> 00:00:00.000326</v>
      </c>
      <c r="M1303" t="str">
        <f>"03-Oct-17 4:10:05.311303 PM"</f>
        <v>03-Oct-17 4:10:05.311303 PM</v>
      </c>
      <c r="N1303" t="s">
        <v>3</v>
      </c>
    </row>
    <row r="1304" spans="2:14" x14ac:dyDescent="0.25">
      <c r="B1304">
        <v>7757</v>
      </c>
      <c r="C1304">
        <v>1</v>
      </c>
      <c r="D1304">
        <v>39</v>
      </c>
      <c r="E1304">
        <v>39</v>
      </c>
      <c r="F1304" t="s">
        <v>0</v>
      </c>
      <c r="G1304" t="s">
        <v>1</v>
      </c>
      <c r="I1304" t="s">
        <v>2</v>
      </c>
      <c r="J1304">
        <v>36</v>
      </c>
      <c r="K1304">
        <v>70</v>
      </c>
      <c r="L1304" t="str">
        <f>" 00:00:00.000271"</f>
        <v xml:space="preserve"> 00:00:00.000271</v>
      </c>
      <c r="M1304" t="str">
        <f>"03-Oct-17 4:10:05.311574 PM"</f>
        <v>03-Oct-17 4:10:05.311574 PM</v>
      </c>
      <c r="N1304" t="s">
        <v>5</v>
      </c>
    </row>
    <row r="1305" spans="2:14" x14ac:dyDescent="0.25">
      <c r="B1305">
        <v>7758</v>
      </c>
      <c r="C1305">
        <v>1</v>
      </c>
      <c r="D1305">
        <v>0</v>
      </c>
      <c r="E1305">
        <v>37</v>
      </c>
      <c r="F1305" t="s">
        <v>0</v>
      </c>
      <c r="G1305" t="s">
        <v>1</v>
      </c>
      <c r="I1305" t="s">
        <v>2</v>
      </c>
      <c r="J1305">
        <v>36</v>
      </c>
      <c r="K1305">
        <v>70</v>
      </c>
      <c r="L1305" t="str">
        <f>" 00:00:01.204340"</f>
        <v xml:space="preserve"> 00:00:01.204340</v>
      </c>
      <c r="M1305" t="str">
        <f>"03-Oct-17 4:10:06.515913 PM"</f>
        <v>03-Oct-17 4:10:06.515913 PM</v>
      </c>
      <c r="N1305" t="s">
        <v>23</v>
      </c>
    </row>
    <row r="1306" spans="2:14" x14ac:dyDescent="0.25">
      <c r="B1306">
        <v>7759</v>
      </c>
      <c r="C1306">
        <v>1</v>
      </c>
      <c r="D1306">
        <v>12</v>
      </c>
      <c r="E1306">
        <v>38</v>
      </c>
      <c r="F1306" t="s">
        <v>0</v>
      </c>
      <c r="G1306" t="s">
        <v>1</v>
      </c>
      <c r="I1306" t="s">
        <v>2</v>
      </c>
      <c r="J1306">
        <v>36</v>
      </c>
      <c r="K1306">
        <v>70</v>
      </c>
      <c r="L1306" t="str">
        <f>" 00:00:00.000697"</f>
        <v xml:space="preserve"> 00:00:00.000697</v>
      </c>
      <c r="M1306" t="str">
        <f>"03-Oct-17 4:10:06.516610 PM"</f>
        <v>03-Oct-17 4:10:06.516610 PM</v>
      </c>
      <c r="N1306" t="s">
        <v>3</v>
      </c>
    </row>
    <row r="1307" spans="2:14" x14ac:dyDescent="0.25">
      <c r="B1307">
        <v>7760</v>
      </c>
      <c r="C1307">
        <v>1</v>
      </c>
      <c r="D1307">
        <v>12</v>
      </c>
      <c r="E1307">
        <v>38</v>
      </c>
      <c r="F1307" t="s">
        <v>0</v>
      </c>
      <c r="G1307" t="s">
        <v>1</v>
      </c>
      <c r="I1307" t="s">
        <v>2</v>
      </c>
      <c r="J1307">
        <v>14</v>
      </c>
      <c r="K1307">
        <v>48</v>
      </c>
      <c r="L1307" t="str">
        <f>" 00:00:00.000502"</f>
        <v xml:space="preserve"> 00:00:00.000502</v>
      </c>
      <c r="M1307" t="str">
        <f>"03-Oct-17 4:10:06.517112 PM"</f>
        <v>03-Oct-17 4:10:06.517112 PM</v>
      </c>
      <c r="N1307" t="s">
        <v>20</v>
      </c>
    </row>
    <row r="1308" spans="2:14" x14ac:dyDescent="0.25">
      <c r="B1308">
        <v>7761</v>
      </c>
      <c r="C1308">
        <v>1</v>
      </c>
      <c r="D1308">
        <v>12</v>
      </c>
      <c r="E1308">
        <v>38</v>
      </c>
      <c r="F1308" t="s">
        <v>0</v>
      </c>
      <c r="G1308" t="s">
        <v>1</v>
      </c>
      <c r="I1308" t="s">
        <v>2</v>
      </c>
      <c r="J1308">
        <v>8</v>
      </c>
      <c r="K1308">
        <v>42</v>
      </c>
      <c r="L1308" t="str">
        <f>" 00:00:00.000326"</f>
        <v xml:space="preserve"> 00:00:00.000326</v>
      </c>
      <c r="M1308" t="str">
        <f>"03-Oct-17 4:10:06.517438 PM"</f>
        <v>03-Oct-17 4:10:06.517438 PM</v>
      </c>
      <c r="N1308" t="s">
        <v>12</v>
      </c>
    </row>
    <row r="1309" spans="2:14" x14ac:dyDescent="0.25">
      <c r="B1309">
        <v>7762</v>
      </c>
      <c r="C1309">
        <v>1</v>
      </c>
      <c r="D1309">
        <v>12</v>
      </c>
      <c r="E1309">
        <v>38</v>
      </c>
      <c r="F1309" t="s">
        <v>0</v>
      </c>
      <c r="G1309" t="s">
        <v>1</v>
      </c>
      <c r="I1309" t="s">
        <v>2</v>
      </c>
      <c r="J1309">
        <v>36</v>
      </c>
      <c r="K1309">
        <v>70</v>
      </c>
      <c r="L1309" t="str">
        <f>" 00:00:01.250052"</f>
        <v xml:space="preserve"> 00:00:01.250052</v>
      </c>
      <c r="M1309" t="str">
        <f>"03-Oct-17 4:10:07.767490 PM"</f>
        <v>03-Oct-17 4:10:07.767490 PM</v>
      </c>
      <c r="N1309" t="s">
        <v>3</v>
      </c>
    </row>
    <row r="1310" spans="2:14" x14ac:dyDescent="0.25">
      <c r="B1310">
        <v>7763</v>
      </c>
      <c r="C1310">
        <v>1</v>
      </c>
      <c r="D1310">
        <v>39</v>
      </c>
      <c r="E1310">
        <v>39</v>
      </c>
      <c r="F1310" t="s">
        <v>0</v>
      </c>
      <c r="G1310" t="s">
        <v>1</v>
      </c>
      <c r="I1310" t="s">
        <v>2</v>
      </c>
      <c r="J1310">
        <v>36</v>
      </c>
      <c r="K1310">
        <v>70</v>
      </c>
      <c r="L1310" t="str">
        <f>" 00:00:00.000697"</f>
        <v xml:space="preserve"> 00:00:00.000697</v>
      </c>
      <c r="M1310" t="str">
        <f>"03-Oct-17 4:10:07.768187 PM"</f>
        <v>03-Oct-17 4:10:07.768187 PM</v>
      </c>
      <c r="N1310" t="s">
        <v>5</v>
      </c>
    </row>
    <row r="1311" spans="2:14" x14ac:dyDescent="0.25">
      <c r="B1311">
        <v>7764</v>
      </c>
      <c r="C1311">
        <v>1</v>
      </c>
      <c r="D1311">
        <v>39</v>
      </c>
      <c r="E1311">
        <v>39</v>
      </c>
      <c r="F1311" t="s">
        <v>0</v>
      </c>
      <c r="G1311" t="s">
        <v>1</v>
      </c>
      <c r="I1311" t="s">
        <v>2</v>
      </c>
      <c r="J1311">
        <v>36</v>
      </c>
      <c r="K1311">
        <v>70</v>
      </c>
      <c r="L1311" t="str">
        <f>" 00:00:01.240095"</f>
        <v xml:space="preserve"> 00:00:01.240095</v>
      </c>
      <c r="M1311" t="str">
        <f>"03-Oct-17 4:10:09.008281 PM"</f>
        <v>03-Oct-17 4:10:09.008281 PM</v>
      </c>
      <c r="N1311" t="s">
        <v>12</v>
      </c>
    </row>
    <row r="1312" spans="2:14" x14ac:dyDescent="0.25">
      <c r="B1312">
        <v>7765</v>
      </c>
      <c r="C1312">
        <v>1</v>
      </c>
      <c r="D1312">
        <v>0</v>
      </c>
      <c r="E1312">
        <v>37</v>
      </c>
      <c r="F1312" t="s">
        <v>0</v>
      </c>
      <c r="G1312" t="s">
        <v>1</v>
      </c>
      <c r="I1312" t="s">
        <v>2</v>
      </c>
      <c r="J1312">
        <v>36</v>
      </c>
      <c r="K1312">
        <v>70</v>
      </c>
      <c r="L1312" t="str">
        <f>" 00:00:01.254144"</f>
        <v xml:space="preserve"> 00:00:01.254144</v>
      </c>
      <c r="M1312" t="str">
        <f>"03-Oct-17 4:10:10.262425 PM"</f>
        <v>03-Oct-17 4:10:10.262425 PM</v>
      </c>
      <c r="N1312" t="s">
        <v>23</v>
      </c>
    </row>
    <row r="1313" spans="2:14" x14ac:dyDescent="0.25">
      <c r="B1313">
        <v>7766</v>
      </c>
      <c r="C1313">
        <v>1</v>
      </c>
      <c r="D1313">
        <v>12</v>
      </c>
      <c r="E1313">
        <v>38</v>
      </c>
      <c r="F1313" t="s">
        <v>0</v>
      </c>
      <c r="G1313" t="s">
        <v>1</v>
      </c>
      <c r="I1313" t="s">
        <v>2</v>
      </c>
      <c r="J1313">
        <v>36</v>
      </c>
      <c r="K1313">
        <v>70</v>
      </c>
      <c r="L1313" t="str">
        <f>" 00:00:00.000697"</f>
        <v xml:space="preserve"> 00:00:00.000697</v>
      </c>
      <c r="M1313" t="str">
        <f>"03-Oct-17 4:10:10.263122 PM"</f>
        <v>03-Oct-17 4:10:10.263122 PM</v>
      </c>
      <c r="N1313" t="s">
        <v>3</v>
      </c>
    </row>
    <row r="1314" spans="2:14" x14ac:dyDescent="0.25">
      <c r="B1314">
        <v>7767</v>
      </c>
      <c r="C1314">
        <v>1</v>
      </c>
      <c r="D1314">
        <v>39</v>
      </c>
      <c r="E1314">
        <v>39</v>
      </c>
      <c r="F1314" t="s">
        <v>0</v>
      </c>
      <c r="G1314" t="s">
        <v>1</v>
      </c>
      <c r="I1314" t="s">
        <v>2</v>
      </c>
      <c r="J1314">
        <v>36</v>
      </c>
      <c r="K1314">
        <v>70</v>
      </c>
      <c r="L1314" t="str">
        <f>" 00:00:00.000697"</f>
        <v xml:space="preserve"> 00:00:00.000697</v>
      </c>
      <c r="M1314" t="str">
        <f>"03-Oct-17 4:10:10.263819 PM"</f>
        <v>03-Oct-17 4:10:10.263819 PM</v>
      </c>
      <c r="N1314" t="s">
        <v>5</v>
      </c>
    </row>
    <row r="1315" spans="2:14" x14ac:dyDescent="0.25">
      <c r="B1315">
        <v>7768</v>
      </c>
      <c r="C1315">
        <v>1</v>
      </c>
      <c r="D1315">
        <v>0</v>
      </c>
      <c r="E1315">
        <v>37</v>
      </c>
      <c r="F1315" t="s">
        <v>0</v>
      </c>
      <c r="G1315" t="s">
        <v>1</v>
      </c>
      <c r="I1315" t="s">
        <v>2</v>
      </c>
      <c r="J1315">
        <v>36</v>
      </c>
      <c r="K1315">
        <v>70</v>
      </c>
      <c r="L1315" t="str">
        <f>" 00:00:01.242095"</f>
        <v xml:space="preserve"> 00:00:01.242095</v>
      </c>
      <c r="M1315" t="str">
        <f>"03-Oct-17 4:10:11.505913 PM"</f>
        <v>03-Oct-17 4:10:11.505913 PM</v>
      </c>
      <c r="N1315" t="s">
        <v>21</v>
      </c>
    </row>
    <row r="1316" spans="2:14" x14ac:dyDescent="0.25">
      <c r="B1316">
        <v>7769</v>
      </c>
      <c r="C1316">
        <v>1</v>
      </c>
      <c r="D1316">
        <v>12</v>
      </c>
      <c r="E1316">
        <v>38</v>
      </c>
      <c r="F1316" t="s">
        <v>0</v>
      </c>
      <c r="G1316" t="s">
        <v>1</v>
      </c>
      <c r="I1316" t="s">
        <v>2</v>
      </c>
      <c r="J1316">
        <v>36</v>
      </c>
      <c r="K1316">
        <v>70</v>
      </c>
      <c r="L1316" t="str">
        <f>" 00:00:00.000697"</f>
        <v xml:space="preserve"> 00:00:00.000697</v>
      </c>
      <c r="M1316" t="str">
        <f>"03-Oct-17 4:10:11.506610 PM"</f>
        <v>03-Oct-17 4:10:11.506610 PM</v>
      </c>
      <c r="N1316" t="s">
        <v>3</v>
      </c>
    </row>
    <row r="1317" spans="2:14" x14ac:dyDescent="0.25">
      <c r="B1317">
        <v>7770</v>
      </c>
      <c r="C1317">
        <v>1</v>
      </c>
      <c r="D1317">
        <v>39</v>
      </c>
      <c r="E1317">
        <v>39</v>
      </c>
      <c r="F1317" t="s">
        <v>0</v>
      </c>
      <c r="G1317" t="s">
        <v>1</v>
      </c>
      <c r="I1317" t="s">
        <v>2</v>
      </c>
      <c r="J1317">
        <v>36</v>
      </c>
      <c r="K1317">
        <v>70</v>
      </c>
      <c r="L1317" t="str">
        <f>" 00:00:00.000697"</f>
        <v xml:space="preserve"> 00:00:00.000697</v>
      </c>
      <c r="M1317" t="str">
        <f>"03-Oct-17 4:10:11.507307 PM"</f>
        <v>03-Oct-17 4:10:11.507307 PM</v>
      </c>
      <c r="N1317" t="s">
        <v>12</v>
      </c>
    </row>
    <row r="1318" spans="2:14" x14ac:dyDescent="0.25">
      <c r="B1318">
        <v>7771</v>
      </c>
      <c r="C1318">
        <v>1</v>
      </c>
      <c r="D1318">
        <v>0</v>
      </c>
      <c r="E1318">
        <v>37</v>
      </c>
      <c r="F1318" t="s">
        <v>0</v>
      </c>
      <c r="G1318" t="s">
        <v>1</v>
      </c>
      <c r="I1318" t="s">
        <v>2</v>
      </c>
      <c r="J1318">
        <v>36</v>
      </c>
      <c r="K1318">
        <v>70</v>
      </c>
      <c r="L1318" t="str">
        <f>" 00:00:01.240760"</f>
        <v xml:space="preserve"> 00:00:01.240760</v>
      </c>
      <c r="M1318" t="str">
        <f>"03-Oct-17 4:10:12.748067 PM"</f>
        <v>03-Oct-17 4:10:12.748067 PM</v>
      </c>
      <c r="N1318" t="s">
        <v>21</v>
      </c>
    </row>
    <row r="1319" spans="2:14" x14ac:dyDescent="0.25">
      <c r="B1319">
        <v>7772</v>
      </c>
      <c r="C1319">
        <v>1</v>
      </c>
      <c r="D1319">
        <v>12</v>
      </c>
      <c r="E1319">
        <v>38</v>
      </c>
      <c r="F1319" t="s">
        <v>0</v>
      </c>
      <c r="G1319" t="s">
        <v>1</v>
      </c>
      <c r="I1319" t="s">
        <v>2</v>
      </c>
      <c r="J1319">
        <v>36</v>
      </c>
      <c r="K1319">
        <v>70</v>
      </c>
      <c r="L1319" t="str">
        <f>" 00:00:00.000697"</f>
        <v xml:space="preserve"> 00:00:00.000697</v>
      </c>
      <c r="M1319" t="str">
        <f>"03-Oct-17 4:10:12.748764 PM"</f>
        <v>03-Oct-17 4:10:12.748764 PM</v>
      </c>
      <c r="N1319" t="s">
        <v>3</v>
      </c>
    </row>
    <row r="1320" spans="2:14" x14ac:dyDescent="0.25">
      <c r="B1320">
        <v>7773</v>
      </c>
      <c r="C1320">
        <v>1</v>
      </c>
      <c r="D1320">
        <v>39</v>
      </c>
      <c r="E1320">
        <v>39</v>
      </c>
      <c r="F1320" t="s">
        <v>0</v>
      </c>
      <c r="G1320" t="s">
        <v>1</v>
      </c>
      <c r="I1320" t="s">
        <v>2</v>
      </c>
      <c r="J1320">
        <v>36</v>
      </c>
      <c r="K1320">
        <v>70</v>
      </c>
      <c r="L1320" t="str">
        <f>" 00:00:00.000697"</f>
        <v xml:space="preserve"> 00:00:00.000697</v>
      </c>
      <c r="M1320" t="str">
        <f>"03-Oct-17 4:10:12.749461 PM"</f>
        <v>03-Oct-17 4:10:12.749461 PM</v>
      </c>
      <c r="N1320" t="s">
        <v>5</v>
      </c>
    </row>
    <row r="1321" spans="2:14" x14ac:dyDescent="0.25">
      <c r="B1321">
        <v>7774</v>
      </c>
      <c r="C1321">
        <v>1</v>
      </c>
      <c r="D1321">
        <v>39</v>
      </c>
      <c r="E1321">
        <v>39</v>
      </c>
      <c r="F1321" t="s">
        <v>0</v>
      </c>
      <c r="G1321" t="s">
        <v>1</v>
      </c>
      <c r="I1321" t="s">
        <v>2</v>
      </c>
      <c r="J1321">
        <v>14</v>
      </c>
      <c r="K1321">
        <v>48</v>
      </c>
      <c r="L1321" t="str">
        <f>" 00:00:00.000502"</f>
        <v xml:space="preserve"> 00:00:00.000502</v>
      </c>
      <c r="M1321" t="str">
        <f>"03-Oct-17 4:10:12.749963 PM"</f>
        <v>03-Oct-17 4:10:12.749963 PM</v>
      </c>
      <c r="N1321" t="s">
        <v>11</v>
      </c>
    </row>
    <row r="1322" spans="2:14" x14ac:dyDescent="0.25">
      <c r="B1322">
        <v>7775</v>
      </c>
      <c r="C1322">
        <v>1</v>
      </c>
      <c r="D1322">
        <v>39</v>
      </c>
      <c r="E1322">
        <v>39</v>
      </c>
      <c r="F1322" t="s">
        <v>0</v>
      </c>
      <c r="G1322" t="s">
        <v>1</v>
      </c>
      <c r="I1322" t="s">
        <v>2</v>
      </c>
      <c r="J1322">
        <v>8</v>
      </c>
      <c r="K1322">
        <v>42</v>
      </c>
      <c r="L1322" t="str">
        <f>" 00:00:00.000326"</f>
        <v xml:space="preserve"> 00:00:00.000326</v>
      </c>
      <c r="M1322" t="str">
        <f>"03-Oct-17 4:10:12.750289 PM"</f>
        <v>03-Oct-17 4:10:12.750289 PM</v>
      </c>
      <c r="N1322" t="s">
        <v>12</v>
      </c>
    </row>
    <row r="1323" spans="2:14" x14ac:dyDescent="0.25">
      <c r="B1323">
        <v>7776</v>
      </c>
      <c r="C1323">
        <v>1</v>
      </c>
      <c r="D1323">
        <v>39</v>
      </c>
      <c r="E1323">
        <v>39</v>
      </c>
      <c r="F1323" t="s">
        <v>0</v>
      </c>
      <c r="G1323" t="s">
        <v>1</v>
      </c>
      <c r="I1323" t="s">
        <v>2</v>
      </c>
      <c r="J1323">
        <v>36</v>
      </c>
      <c r="K1323">
        <v>70</v>
      </c>
      <c r="L1323" t="str">
        <f>" 00:00:01.254865"</f>
        <v xml:space="preserve"> 00:00:01.254865</v>
      </c>
      <c r="M1323" t="str">
        <f>"03-Oct-17 4:10:14.005153 PM"</f>
        <v>03-Oct-17 4:10:14.005153 PM</v>
      </c>
      <c r="N1323" t="s">
        <v>5</v>
      </c>
    </row>
    <row r="1324" spans="2:14" x14ac:dyDescent="0.25">
      <c r="B1324">
        <v>7777</v>
      </c>
      <c r="C1324">
        <v>1</v>
      </c>
      <c r="D1324">
        <v>0</v>
      </c>
      <c r="E1324">
        <v>37</v>
      </c>
      <c r="F1324" t="s">
        <v>0</v>
      </c>
      <c r="G1324" t="s">
        <v>1</v>
      </c>
      <c r="I1324" t="s">
        <v>2</v>
      </c>
      <c r="J1324">
        <v>36</v>
      </c>
      <c r="K1324">
        <v>70</v>
      </c>
      <c r="L1324" t="str">
        <f>" 00:00:01.237214"</f>
        <v xml:space="preserve"> 00:00:01.237214</v>
      </c>
      <c r="M1324" t="str">
        <f>"03-Oct-17 4:10:15.242367 PM"</f>
        <v>03-Oct-17 4:10:15.242367 PM</v>
      </c>
      <c r="N1324" t="s">
        <v>21</v>
      </c>
    </row>
    <row r="1325" spans="2:14" x14ac:dyDescent="0.25">
      <c r="B1325">
        <v>7778</v>
      </c>
      <c r="C1325">
        <v>1</v>
      </c>
      <c r="D1325">
        <v>12</v>
      </c>
      <c r="E1325">
        <v>38</v>
      </c>
      <c r="F1325" t="s">
        <v>0</v>
      </c>
      <c r="G1325" t="s">
        <v>1</v>
      </c>
      <c r="I1325" t="s">
        <v>2</v>
      </c>
      <c r="J1325">
        <v>36</v>
      </c>
      <c r="K1325">
        <v>70</v>
      </c>
      <c r="L1325" t="str">
        <f>" 00:00:00.000697"</f>
        <v xml:space="preserve"> 00:00:00.000697</v>
      </c>
      <c r="M1325" t="str">
        <f>"03-Oct-17 4:10:15.243064 PM"</f>
        <v>03-Oct-17 4:10:15.243064 PM</v>
      </c>
      <c r="N1325" t="s">
        <v>3</v>
      </c>
    </row>
    <row r="1326" spans="2:14" x14ac:dyDescent="0.25">
      <c r="B1326">
        <v>7779</v>
      </c>
      <c r="C1326">
        <v>1</v>
      </c>
      <c r="D1326">
        <v>12</v>
      </c>
      <c r="E1326">
        <v>38</v>
      </c>
      <c r="F1326" t="s">
        <v>0</v>
      </c>
      <c r="G1326" t="s">
        <v>1</v>
      </c>
      <c r="I1326" t="s">
        <v>2</v>
      </c>
      <c r="J1326">
        <v>14</v>
      </c>
      <c r="K1326">
        <v>48</v>
      </c>
      <c r="L1326" t="str">
        <f>" 00:00:00.000503"</f>
        <v xml:space="preserve"> 00:00:00.000503</v>
      </c>
      <c r="M1326" t="str">
        <f>"03-Oct-17 4:10:15.243566 PM"</f>
        <v>03-Oct-17 4:10:15.243566 PM</v>
      </c>
      <c r="N1326" t="s">
        <v>20</v>
      </c>
    </row>
    <row r="1327" spans="2:14" x14ac:dyDescent="0.25">
      <c r="B1327">
        <v>7780</v>
      </c>
      <c r="C1327">
        <v>1</v>
      </c>
      <c r="D1327">
        <v>12</v>
      </c>
      <c r="E1327">
        <v>38</v>
      </c>
      <c r="F1327" t="s">
        <v>0</v>
      </c>
      <c r="G1327" t="s">
        <v>1</v>
      </c>
      <c r="I1327" t="s">
        <v>2</v>
      </c>
      <c r="J1327">
        <v>8</v>
      </c>
      <c r="K1327">
        <v>42</v>
      </c>
      <c r="L1327" t="str">
        <f>" 00:00:00.000326"</f>
        <v xml:space="preserve"> 00:00:00.000326</v>
      </c>
      <c r="M1327" t="str">
        <f>"03-Oct-17 4:10:15.243892 PM"</f>
        <v>03-Oct-17 4:10:15.243892 PM</v>
      </c>
      <c r="N1327" t="s">
        <v>3</v>
      </c>
    </row>
    <row r="1328" spans="2:14" x14ac:dyDescent="0.25">
      <c r="B1328">
        <v>7781</v>
      </c>
      <c r="C1328">
        <v>1</v>
      </c>
      <c r="D1328">
        <v>39</v>
      </c>
      <c r="E1328">
        <v>39</v>
      </c>
      <c r="F1328" t="s">
        <v>0</v>
      </c>
      <c r="G1328" t="s">
        <v>1</v>
      </c>
      <c r="I1328" t="s">
        <v>2</v>
      </c>
      <c r="J1328">
        <v>36</v>
      </c>
      <c r="K1328">
        <v>70</v>
      </c>
      <c r="L1328" t="str">
        <f>" 00:00:00.000271"</f>
        <v xml:space="preserve"> 00:00:00.000271</v>
      </c>
      <c r="M1328" t="str">
        <f>"03-Oct-17 4:10:15.244163 PM"</f>
        <v>03-Oct-17 4:10:15.244163 PM</v>
      </c>
      <c r="N1328" t="s">
        <v>12</v>
      </c>
    </row>
    <row r="1329" spans="2:14" x14ac:dyDescent="0.25">
      <c r="B1329">
        <v>7782</v>
      </c>
      <c r="C1329">
        <v>1</v>
      </c>
      <c r="D1329">
        <v>0</v>
      </c>
      <c r="E1329">
        <v>37</v>
      </c>
      <c r="F1329" t="s">
        <v>0</v>
      </c>
      <c r="G1329" t="s">
        <v>1</v>
      </c>
      <c r="I1329" t="s">
        <v>2</v>
      </c>
      <c r="J1329">
        <v>36</v>
      </c>
      <c r="K1329">
        <v>70</v>
      </c>
      <c r="L1329" t="str">
        <f>" 00:00:01.251689"</f>
        <v xml:space="preserve"> 00:00:01.251689</v>
      </c>
      <c r="M1329" t="str">
        <f>"03-Oct-17 4:10:16.495851 PM"</f>
        <v>03-Oct-17 4:10:16.495851 PM</v>
      </c>
      <c r="N1329" t="s">
        <v>21</v>
      </c>
    </row>
    <row r="1330" spans="2:14" x14ac:dyDescent="0.25">
      <c r="B1330">
        <v>7783</v>
      </c>
      <c r="C1330">
        <v>1</v>
      </c>
      <c r="D1330">
        <v>12</v>
      </c>
      <c r="E1330">
        <v>38</v>
      </c>
      <c r="F1330" t="s">
        <v>0</v>
      </c>
      <c r="G1330" t="s">
        <v>1</v>
      </c>
      <c r="I1330" t="s">
        <v>2</v>
      </c>
      <c r="J1330">
        <v>36</v>
      </c>
      <c r="K1330">
        <v>70</v>
      </c>
      <c r="L1330" t="str">
        <f>" 00:00:00.000697"</f>
        <v xml:space="preserve"> 00:00:00.000697</v>
      </c>
      <c r="M1330" t="str">
        <f>"03-Oct-17 4:10:16.496548 PM"</f>
        <v>03-Oct-17 4:10:16.496548 PM</v>
      </c>
      <c r="N1330" t="s">
        <v>3</v>
      </c>
    </row>
    <row r="1331" spans="2:14" x14ac:dyDescent="0.25">
      <c r="B1331">
        <v>7784</v>
      </c>
      <c r="C1331">
        <v>1</v>
      </c>
      <c r="D1331">
        <v>39</v>
      </c>
      <c r="E1331">
        <v>39</v>
      </c>
      <c r="F1331" t="s">
        <v>0</v>
      </c>
      <c r="G1331" t="s">
        <v>1</v>
      </c>
      <c r="I1331" t="s">
        <v>2</v>
      </c>
      <c r="J1331">
        <v>36</v>
      </c>
      <c r="K1331">
        <v>70</v>
      </c>
      <c r="L1331" t="str">
        <f>" 00:00:00.000697"</f>
        <v xml:space="preserve"> 00:00:00.000697</v>
      </c>
      <c r="M1331" t="str">
        <f>"03-Oct-17 4:10:16.497245 PM"</f>
        <v>03-Oct-17 4:10:16.497245 PM</v>
      </c>
      <c r="N1331" t="s">
        <v>12</v>
      </c>
    </row>
    <row r="1332" spans="2:14" x14ac:dyDescent="0.25">
      <c r="B1332">
        <v>7785</v>
      </c>
      <c r="C1332">
        <v>1</v>
      </c>
      <c r="D1332">
        <v>0</v>
      </c>
      <c r="E1332">
        <v>37</v>
      </c>
      <c r="F1332" t="s">
        <v>0</v>
      </c>
      <c r="G1332" t="s">
        <v>1</v>
      </c>
      <c r="I1332" t="s">
        <v>2</v>
      </c>
      <c r="J1332">
        <v>36</v>
      </c>
      <c r="K1332">
        <v>70</v>
      </c>
      <c r="L1332" t="str">
        <f>" 00:00:01.236304"</f>
        <v xml:space="preserve"> 00:00:01.236304</v>
      </c>
      <c r="M1332" t="str">
        <f>"03-Oct-17 4:10:17.733549 PM"</f>
        <v>03-Oct-17 4:10:17.733549 PM</v>
      </c>
      <c r="N1332" t="s">
        <v>21</v>
      </c>
    </row>
    <row r="1333" spans="2:14" x14ac:dyDescent="0.25">
      <c r="B1333">
        <v>7786</v>
      </c>
      <c r="C1333">
        <v>1</v>
      </c>
      <c r="D1333">
        <v>0</v>
      </c>
      <c r="E1333">
        <v>37</v>
      </c>
      <c r="F1333" t="s">
        <v>0</v>
      </c>
      <c r="G1333" t="s">
        <v>1</v>
      </c>
      <c r="I1333" t="s">
        <v>2</v>
      </c>
      <c r="J1333">
        <v>14</v>
      </c>
      <c r="K1333">
        <v>48</v>
      </c>
      <c r="L1333" t="str">
        <f>" 00:00:00.000503"</f>
        <v xml:space="preserve"> 00:00:00.000503</v>
      </c>
      <c r="M1333" t="str">
        <f>"03-Oct-17 4:10:17.734052 PM"</f>
        <v>03-Oct-17 4:10:17.734052 PM</v>
      </c>
      <c r="N1333" t="s">
        <v>16</v>
      </c>
    </row>
    <row r="1334" spans="2:14" x14ac:dyDescent="0.25">
      <c r="B1334">
        <v>7787</v>
      </c>
      <c r="C1334">
        <v>1</v>
      </c>
      <c r="D1334">
        <v>0</v>
      </c>
      <c r="E1334">
        <v>37</v>
      </c>
      <c r="F1334" t="s">
        <v>0</v>
      </c>
      <c r="G1334" t="s">
        <v>1</v>
      </c>
      <c r="I1334" t="s">
        <v>2</v>
      </c>
      <c r="J1334">
        <v>8</v>
      </c>
      <c r="K1334">
        <v>42</v>
      </c>
      <c r="L1334" t="str">
        <f>" 00:00:00.000326"</f>
        <v xml:space="preserve"> 00:00:00.000326</v>
      </c>
      <c r="M1334" t="str">
        <f>"03-Oct-17 4:10:17.734378 PM"</f>
        <v>03-Oct-17 4:10:17.734378 PM</v>
      </c>
      <c r="N1334" t="s">
        <v>23</v>
      </c>
    </row>
    <row r="1335" spans="2:14" x14ac:dyDescent="0.25">
      <c r="B1335">
        <v>7788</v>
      </c>
      <c r="C1335">
        <v>1</v>
      </c>
      <c r="D1335">
        <v>12</v>
      </c>
      <c r="E1335">
        <v>38</v>
      </c>
      <c r="F1335" t="s">
        <v>0</v>
      </c>
      <c r="G1335" t="s">
        <v>1</v>
      </c>
      <c r="I1335" t="s">
        <v>2</v>
      </c>
      <c r="J1335">
        <v>36</v>
      </c>
      <c r="K1335">
        <v>70</v>
      </c>
      <c r="L1335" t="str">
        <f>" 00:00:00.000271"</f>
        <v xml:space="preserve"> 00:00:00.000271</v>
      </c>
      <c r="M1335" t="str">
        <f>"03-Oct-17 4:10:17.734649 PM"</f>
        <v>03-Oct-17 4:10:17.734649 PM</v>
      </c>
      <c r="N1335" t="s">
        <v>3</v>
      </c>
    </row>
    <row r="1336" spans="2:14" x14ac:dyDescent="0.25">
      <c r="B1336">
        <v>7789</v>
      </c>
      <c r="C1336">
        <v>1</v>
      </c>
      <c r="D1336">
        <v>39</v>
      </c>
      <c r="E1336">
        <v>39</v>
      </c>
      <c r="F1336" t="s">
        <v>0</v>
      </c>
      <c r="G1336" t="s">
        <v>1</v>
      </c>
      <c r="I1336" t="s">
        <v>2</v>
      </c>
      <c r="J1336">
        <v>36</v>
      </c>
      <c r="K1336">
        <v>70</v>
      </c>
      <c r="L1336" t="str">
        <f>" 00:00:00.000697"</f>
        <v xml:space="preserve"> 00:00:00.000697</v>
      </c>
      <c r="M1336" t="str">
        <f>"03-Oct-17 4:10:17.735346 PM"</f>
        <v>03-Oct-17 4:10:17.735346 PM</v>
      </c>
      <c r="N1336" t="s">
        <v>5</v>
      </c>
    </row>
    <row r="1337" spans="2:14" x14ac:dyDescent="0.25">
      <c r="B1337">
        <v>7790</v>
      </c>
      <c r="C1337">
        <v>1</v>
      </c>
      <c r="D1337">
        <v>0</v>
      </c>
      <c r="E1337">
        <v>37</v>
      </c>
      <c r="F1337" t="s">
        <v>0</v>
      </c>
      <c r="G1337" t="s">
        <v>1</v>
      </c>
      <c r="I1337" t="s">
        <v>2</v>
      </c>
      <c r="J1337">
        <v>36</v>
      </c>
      <c r="K1337">
        <v>70</v>
      </c>
      <c r="L1337" t="str">
        <f>" 00:00:01.239758"</f>
        <v xml:space="preserve"> 00:00:01.239758</v>
      </c>
      <c r="M1337" t="str">
        <f>"03-Oct-17 4:10:18.975103 PM"</f>
        <v>03-Oct-17 4:10:18.975103 PM</v>
      </c>
      <c r="N1337" t="s">
        <v>21</v>
      </c>
    </row>
    <row r="1338" spans="2:14" x14ac:dyDescent="0.25">
      <c r="B1338">
        <v>7791</v>
      </c>
      <c r="C1338">
        <v>1</v>
      </c>
      <c r="D1338">
        <v>12</v>
      </c>
      <c r="E1338">
        <v>38</v>
      </c>
      <c r="F1338" t="s">
        <v>0</v>
      </c>
      <c r="G1338" t="s">
        <v>1</v>
      </c>
      <c r="I1338" t="s">
        <v>2</v>
      </c>
      <c r="J1338">
        <v>36</v>
      </c>
      <c r="K1338">
        <v>70</v>
      </c>
      <c r="L1338" t="str">
        <f>" 00:00:00.000697"</f>
        <v xml:space="preserve"> 00:00:00.000697</v>
      </c>
      <c r="M1338" t="str">
        <f>"03-Oct-17 4:10:18.975800 PM"</f>
        <v>03-Oct-17 4:10:18.975800 PM</v>
      </c>
      <c r="N1338" t="s">
        <v>3</v>
      </c>
    </row>
    <row r="1339" spans="2:14" x14ac:dyDescent="0.25">
      <c r="B1339">
        <v>7792</v>
      </c>
      <c r="C1339">
        <v>1</v>
      </c>
      <c r="D1339">
        <v>39</v>
      </c>
      <c r="E1339">
        <v>39</v>
      </c>
      <c r="F1339" t="s">
        <v>0</v>
      </c>
      <c r="G1339" t="s">
        <v>1</v>
      </c>
      <c r="I1339" t="s">
        <v>2</v>
      </c>
      <c r="J1339">
        <v>36</v>
      </c>
      <c r="K1339">
        <v>70</v>
      </c>
      <c r="L1339" t="str">
        <f>" 00:00:00.000697"</f>
        <v xml:space="preserve"> 00:00:00.000697</v>
      </c>
      <c r="M1339" t="str">
        <f>"03-Oct-17 4:10:18.976497 PM"</f>
        <v>03-Oct-17 4:10:18.976497 PM</v>
      </c>
      <c r="N1339" t="s">
        <v>12</v>
      </c>
    </row>
    <row r="1340" spans="2:14" x14ac:dyDescent="0.25">
      <c r="B1340">
        <v>7793</v>
      </c>
      <c r="C1340">
        <v>1</v>
      </c>
      <c r="D1340">
        <v>0</v>
      </c>
      <c r="E1340">
        <v>37</v>
      </c>
      <c r="F1340" t="s">
        <v>0</v>
      </c>
      <c r="G1340" t="s">
        <v>1</v>
      </c>
      <c r="I1340" t="s">
        <v>2</v>
      </c>
      <c r="J1340">
        <v>36</v>
      </c>
      <c r="K1340">
        <v>70</v>
      </c>
      <c r="L1340" t="str">
        <f>" 00:00:01.253903"</f>
        <v xml:space="preserve"> 00:00:01.253903</v>
      </c>
      <c r="M1340" t="str">
        <f>"03-Oct-17 4:10:20.230400 PM"</f>
        <v>03-Oct-17 4:10:20.230400 PM</v>
      </c>
      <c r="N1340" t="s">
        <v>21</v>
      </c>
    </row>
    <row r="1341" spans="2:14" x14ac:dyDescent="0.25">
      <c r="B1341">
        <v>7794</v>
      </c>
      <c r="C1341">
        <v>1</v>
      </c>
      <c r="D1341">
        <v>12</v>
      </c>
      <c r="E1341">
        <v>38</v>
      </c>
      <c r="F1341" t="s">
        <v>0</v>
      </c>
      <c r="G1341" t="s">
        <v>1</v>
      </c>
      <c r="I1341" t="s">
        <v>2</v>
      </c>
      <c r="J1341">
        <v>36</v>
      </c>
      <c r="K1341">
        <v>70</v>
      </c>
      <c r="L1341" t="str">
        <f>" 00:00:00.000697"</f>
        <v xml:space="preserve"> 00:00:00.000697</v>
      </c>
      <c r="M1341" t="str">
        <f>"03-Oct-17 4:10:20.231097 PM"</f>
        <v>03-Oct-17 4:10:20.231097 PM</v>
      </c>
      <c r="N1341" t="s">
        <v>5</v>
      </c>
    </row>
    <row r="1342" spans="2:14" x14ac:dyDescent="0.25">
      <c r="B1342">
        <v>7795</v>
      </c>
      <c r="C1342">
        <v>1</v>
      </c>
      <c r="D1342">
        <v>12</v>
      </c>
      <c r="E1342">
        <v>38</v>
      </c>
      <c r="F1342" t="s">
        <v>0</v>
      </c>
      <c r="G1342" t="s">
        <v>1</v>
      </c>
      <c r="I1342" t="s">
        <v>2</v>
      </c>
      <c r="J1342">
        <v>14</v>
      </c>
      <c r="K1342">
        <v>48</v>
      </c>
      <c r="L1342" t="str">
        <f>" 00:00:00.000503"</f>
        <v xml:space="preserve"> 00:00:00.000503</v>
      </c>
      <c r="M1342" t="str">
        <f>"03-Oct-17 4:10:20.231600 PM"</f>
        <v>03-Oct-17 4:10:20.231600 PM</v>
      </c>
      <c r="N1342" t="s">
        <v>20</v>
      </c>
    </row>
    <row r="1343" spans="2:14" x14ac:dyDescent="0.25">
      <c r="B1343">
        <v>7796</v>
      </c>
      <c r="C1343">
        <v>1</v>
      </c>
      <c r="D1343">
        <v>12</v>
      </c>
      <c r="E1343">
        <v>38</v>
      </c>
      <c r="F1343" t="s">
        <v>0</v>
      </c>
      <c r="G1343" t="s">
        <v>1</v>
      </c>
      <c r="I1343" t="s">
        <v>2</v>
      </c>
      <c r="J1343">
        <v>8</v>
      </c>
      <c r="K1343">
        <v>42</v>
      </c>
      <c r="L1343" t="str">
        <f>" 00:00:00.000326"</f>
        <v xml:space="preserve"> 00:00:00.000326</v>
      </c>
      <c r="M1343" t="str">
        <f>"03-Oct-17 4:10:20.231926 PM"</f>
        <v>03-Oct-17 4:10:20.231926 PM</v>
      </c>
      <c r="N1343" t="s">
        <v>3</v>
      </c>
    </row>
    <row r="1344" spans="2:14" x14ac:dyDescent="0.25">
      <c r="B1344">
        <v>7797</v>
      </c>
      <c r="C1344">
        <v>1</v>
      </c>
      <c r="D1344">
        <v>39</v>
      </c>
      <c r="E1344">
        <v>39</v>
      </c>
      <c r="F1344" t="s">
        <v>0</v>
      </c>
      <c r="G1344" t="s">
        <v>1</v>
      </c>
      <c r="I1344" t="s">
        <v>2</v>
      </c>
      <c r="J1344">
        <v>36</v>
      </c>
      <c r="K1344">
        <v>70</v>
      </c>
      <c r="L1344" t="str">
        <f>" 00:00:00.000271"</f>
        <v xml:space="preserve"> 00:00:00.000271</v>
      </c>
      <c r="M1344" t="str">
        <f>"03-Oct-17 4:10:20.232197 PM"</f>
        <v>03-Oct-17 4:10:20.232197 PM</v>
      </c>
      <c r="N1344" t="s">
        <v>12</v>
      </c>
    </row>
    <row r="1345" spans="2:14" x14ac:dyDescent="0.25">
      <c r="B1345">
        <v>7798</v>
      </c>
      <c r="C1345">
        <v>1</v>
      </c>
      <c r="D1345">
        <v>0</v>
      </c>
      <c r="E1345">
        <v>37</v>
      </c>
      <c r="F1345" t="s">
        <v>0</v>
      </c>
      <c r="G1345" t="s">
        <v>1</v>
      </c>
      <c r="I1345" t="s">
        <v>2</v>
      </c>
      <c r="J1345">
        <v>36</v>
      </c>
      <c r="K1345">
        <v>70</v>
      </c>
      <c r="L1345" t="str">
        <f>" 00:00:01.227765"</f>
        <v xml:space="preserve"> 00:00:01.227765</v>
      </c>
      <c r="M1345" t="str">
        <f>"03-Oct-17 4:10:21.459961 PM"</f>
        <v>03-Oct-17 4:10:21.459961 PM</v>
      </c>
      <c r="N1345" t="s">
        <v>21</v>
      </c>
    </row>
    <row r="1346" spans="2:14" x14ac:dyDescent="0.25">
      <c r="B1346">
        <v>7799</v>
      </c>
      <c r="C1346">
        <v>1</v>
      </c>
      <c r="D1346">
        <v>12</v>
      </c>
      <c r="E1346">
        <v>38</v>
      </c>
      <c r="F1346" t="s">
        <v>0</v>
      </c>
      <c r="G1346" t="s">
        <v>1</v>
      </c>
      <c r="I1346" t="s">
        <v>2</v>
      </c>
      <c r="J1346">
        <v>36</v>
      </c>
      <c r="K1346">
        <v>70</v>
      </c>
      <c r="L1346" t="str">
        <f>" 00:00:00.000697"</f>
        <v xml:space="preserve"> 00:00:00.000697</v>
      </c>
      <c r="M1346" t="str">
        <f>"03-Oct-17 4:10:21.460658 PM"</f>
        <v>03-Oct-17 4:10:21.460658 PM</v>
      </c>
      <c r="N1346" t="s">
        <v>5</v>
      </c>
    </row>
    <row r="1347" spans="2:14" x14ac:dyDescent="0.25">
      <c r="B1347">
        <v>7800</v>
      </c>
      <c r="C1347">
        <v>1</v>
      </c>
      <c r="D1347">
        <v>39</v>
      </c>
      <c r="E1347">
        <v>39</v>
      </c>
      <c r="F1347" t="s">
        <v>0</v>
      </c>
      <c r="G1347" t="s">
        <v>1</v>
      </c>
      <c r="I1347" t="s">
        <v>2</v>
      </c>
      <c r="J1347">
        <v>36</v>
      </c>
      <c r="K1347">
        <v>70</v>
      </c>
      <c r="L1347" t="str">
        <f>" 00:00:00.000697"</f>
        <v xml:space="preserve"> 00:00:00.000697</v>
      </c>
      <c r="M1347" t="str">
        <f>"03-Oct-17 4:10:21.461355 PM"</f>
        <v>03-Oct-17 4:10:21.461355 PM</v>
      </c>
      <c r="N1347" t="s">
        <v>5</v>
      </c>
    </row>
    <row r="1348" spans="2:14" x14ac:dyDescent="0.25">
      <c r="B1348">
        <v>7801</v>
      </c>
      <c r="C1348">
        <v>1</v>
      </c>
      <c r="D1348">
        <v>0</v>
      </c>
      <c r="E1348">
        <v>37</v>
      </c>
      <c r="F1348" t="s">
        <v>0</v>
      </c>
      <c r="G1348" t="s">
        <v>1</v>
      </c>
      <c r="I1348" t="s">
        <v>2</v>
      </c>
      <c r="J1348">
        <v>36</v>
      </c>
      <c r="K1348">
        <v>70</v>
      </c>
      <c r="L1348" t="str">
        <f>" 00:00:01.248558"</f>
        <v xml:space="preserve"> 00:00:01.248558</v>
      </c>
      <c r="M1348" t="str">
        <f>"03-Oct-17 4:10:22.709913 PM"</f>
        <v>03-Oct-17 4:10:22.709913 PM</v>
      </c>
      <c r="N1348" t="s">
        <v>21</v>
      </c>
    </row>
    <row r="1349" spans="2:14" x14ac:dyDescent="0.25">
      <c r="B1349">
        <v>7802</v>
      </c>
      <c r="C1349">
        <v>1</v>
      </c>
      <c r="D1349">
        <v>12</v>
      </c>
      <c r="E1349">
        <v>38</v>
      </c>
      <c r="F1349" t="s">
        <v>0</v>
      </c>
      <c r="G1349" t="s">
        <v>1</v>
      </c>
      <c r="I1349" t="s">
        <v>2</v>
      </c>
      <c r="J1349">
        <v>36</v>
      </c>
      <c r="K1349">
        <v>70</v>
      </c>
      <c r="L1349" t="str">
        <f>" 00:00:00.000697"</f>
        <v xml:space="preserve"> 00:00:00.000697</v>
      </c>
      <c r="M1349" t="str">
        <f>"03-Oct-17 4:10:22.710610 PM"</f>
        <v>03-Oct-17 4:10:22.710610 PM</v>
      </c>
      <c r="N1349" t="s">
        <v>3</v>
      </c>
    </row>
    <row r="1350" spans="2:14" x14ac:dyDescent="0.25">
      <c r="B1350">
        <v>7803</v>
      </c>
      <c r="C1350">
        <v>1</v>
      </c>
      <c r="D1350">
        <v>12</v>
      </c>
      <c r="E1350">
        <v>38</v>
      </c>
      <c r="F1350" t="s">
        <v>0</v>
      </c>
      <c r="G1350" t="s">
        <v>1</v>
      </c>
      <c r="I1350" t="s">
        <v>2</v>
      </c>
      <c r="J1350">
        <v>14</v>
      </c>
      <c r="K1350">
        <v>48</v>
      </c>
      <c r="L1350" t="str">
        <f>" 00:00:00.000503"</f>
        <v xml:space="preserve"> 00:00:00.000503</v>
      </c>
      <c r="M1350" t="str">
        <f>"03-Oct-17 4:10:22.711113 PM"</f>
        <v>03-Oct-17 4:10:22.711113 PM</v>
      </c>
      <c r="N1350" t="s">
        <v>20</v>
      </c>
    </row>
    <row r="1351" spans="2:14" x14ac:dyDescent="0.25">
      <c r="B1351">
        <v>7804</v>
      </c>
      <c r="C1351">
        <v>1</v>
      </c>
      <c r="D1351">
        <v>12</v>
      </c>
      <c r="E1351">
        <v>38</v>
      </c>
      <c r="F1351" t="s">
        <v>0</v>
      </c>
      <c r="G1351" t="s">
        <v>1</v>
      </c>
      <c r="I1351" t="s">
        <v>2</v>
      </c>
      <c r="J1351">
        <v>8</v>
      </c>
      <c r="K1351">
        <v>42</v>
      </c>
      <c r="L1351" t="str">
        <f>" 00:00:00.000325"</f>
        <v xml:space="preserve"> 00:00:00.000325</v>
      </c>
      <c r="M1351" t="str">
        <f>"03-Oct-17 4:10:22.711438 PM"</f>
        <v>03-Oct-17 4:10:22.711438 PM</v>
      </c>
      <c r="N1351" t="s">
        <v>3</v>
      </c>
    </row>
    <row r="1352" spans="2:14" x14ac:dyDescent="0.25">
      <c r="B1352">
        <v>7805</v>
      </c>
      <c r="C1352">
        <v>1</v>
      </c>
      <c r="D1352">
        <v>39</v>
      </c>
      <c r="E1352">
        <v>39</v>
      </c>
      <c r="F1352" t="s">
        <v>0</v>
      </c>
      <c r="G1352" t="s">
        <v>1</v>
      </c>
      <c r="I1352" t="s">
        <v>2</v>
      </c>
      <c r="J1352">
        <v>36</v>
      </c>
      <c r="K1352">
        <v>70</v>
      </c>
      <c r="L1352" t="str">
        <f>" 00:00:00.000271"</f>
        <v xml:space="preserve"> 00:00:00.000271</v>
      </c>
      <c r="M1352" t="str">
        <f>"03-Oct-17 4:10:22.711709 PM"</f>
        <v>03-Oct-17 4:10:22.711709 PM</v>
      </c>
      <c r="N1352" t="s">
        <v>12</v>
      </c>
    </row>
    <row r="1353" spans="2:14" x14ac:dyDescent="0.25">
      <c r="B1353">
        <v>7806</v>
      </c>
      <c r="C1353">
        <v>1</v>
      </c>
      <c r="D1353">
        <v>0</v>
      </c>
      <c r="E1353">
        <v>37</v>
      </c>
      <c r="F1353" t="s">
        <v>0</v>
      </c>
      <c r="G1353" t="s">
        <v>1</v>
      </c>
      <c r="I1353" t="s">
        <v>2</v>
      </c>
      <c r="J1353">
        <v>36</v>
      </c>
      <c r="K1353">
        <v>70</v>
      </c>
      <c r="L1353" t="str">
        <f>" 00:00:01.274237"</f>
        <v xml:space="preserve"> 00:00:01.274237</v>
      </c>
      <c r="M1353" t="str">
        <f>"03-Oct-17 4:10:23.985946 PM"</f>
        <v>03-Oct-17 4:10:23.985946 PM</v>
      </c>
      <c r="N1353" t="s">
        <v>21</v>
      </c>
    </row>
    <row r="1354" spans="2:14" x14ac:dyDescent="0.25">
      <c r="B1354">
        <v>7807</v>
      </c>
      <c r="C1354">
        <v>1</v>
      </c>
      <c r="D1354">
        <v>12</v>
      </c>
      <c r="E1354">
        <v>38</v>
      </c>
      <c r="F1354" t="s">
        <v>0</v>
      </c>
      <c r="G1354" t="s">
        <v>1</v>
      </c>
      <c r="I1354" t="s">
        <v>2</v>
      </c>
      <c r="J1354">
        <v>36</v>
      </c>
      <c r="K1354">
        <v>70</v>
      </c>
      <c r="L1354" t="str">
        <f>" 00:00:00.000697"</f>
        <v xml:space="preserve"> 00:00:00.000697</v>
      </c>
      <c r="M1354" t="str">
        <f>"03-Oct-17 4:10:23.986643 PM"</f>
        <v>03-Oct-17 4:10:23.986643 PM</v>
      </c>
      <c r="N1354" t="s">
        <v>3</v>
      </c>
    </row>
    <row r="1355" spans="2:14" x14ac:dyDescent="0.25">
      <c r="B1355">
        <v>7808</v>
      </c>
      <c r="C1355">
        <v>1</v>
      </c>
      <c r="D1355">
        <v>12</v>
      </c>
      <c r="E1355">
        <v>38</v>
      </c>
      <c r="F1355" t="s">
        <v>0</v>
      </c>
      <c r="G1355" t="s">
        <v>1</v>
      </c>
      <c r="I1355" t="s">
        <v>2</v>
      </c>
      <c r="J1355">
        <v>14</v>
      </c>
      <c r="K1355">
        <v>48</v>
      </c>
      <c r="L1355" t="str">
        <f>" 00:00:00.000503"</f>
        <v xml:space="preserve"> 00:00:00.000503</v>
      </c>
      <c r="M1355" t="str">
        <f>"03-Oct-17 4:10:23.987146 PM"</f>
        <v>03-Oct-17 4:10:23.987146 PM</v>
      </c>
      <c r="N1355" t="s">
        <v>20</v>
      </c>
    </row>
    <row r="1356" spans="2:14" x14ac:dyDescent="0.25">
      <c r="B1356">
        <v>7809</v>
      </c>
      <c r="C1356">
        <v>1</v>
      </c>
      <c r="D1356">
        <v>12</v>
      </c>
      <c r="E1356">
        <v>38</v>
      </c>
      <c r="F1356" t="s">
        <v>0</v>
      </c>
      <c r="G1356" t="s">
        <v>1</v>
      </c>
      <c r="I1356" t="s">
        <v>2</v>
      </c>
      <c r="J1356">
        <v>8</v>
      </c>
      <c r="K1356">
        <v>42</v>
      </c>
      <c r="L1356" t="str">
        <f>" 00:00:00.000326"</f>
        <v xml:space="preserve"> 00:00:00.000326</v>
      </c>
      <c r="M1356" t="str">
        <f>"03-Oct-17 4:10:23.987472 PM"</f>
        <v>03-Oct-17 4:10:23.987472 PM</v>
      </c>
      <c r="N1356" t="s">
        <v>3</v>
      </c>
    </row>
    <row r="1357" spans="2:14" x14ac:dyDescent="0.25">
      <c r="B1357">
        <v>7810</v>
      </c>
      <c r="C1357">
        <v>1</v>
      </c>
      <c r="D1357">
        <v>39</v>
      </c>
      <c r="E1357">
        <v>39</v>
      </c>
      <c r="F1357" t="s">
        <v>0</v>
      </c>
      <c r="G1357" t="s">
        <v>1</v>
      </c>
      <c r="I1357" t="s">
        <v>2</v>
      </c>
      <c r="J1357">
        <v>36</v>
      </c>
      <c r="K1357">
        <v>70</v>
      </c>
      <c r="L1357" t="str">
        <f>" 00:00:00.000271"</f>
        <v xml:space="preserve"> 00:00:00.000271</v>
      </c>
      <c r="M1357" t="str">
        <f>"03-Oct-17 4:10:23.987743 PM"</f>
        <v>03-Oct-17 4:10:23.987743 PM</v>
      </c>
      <c r="N1357" t="s">
        <v>12</v>
      </c>
    </row>
    <row r="1358" spans="2:14" x14ac:dyDescent="0.25">
      <c r="B1358">
        <v>7811</v>
      </c>
      <c r="C1358">
        <v>1</v>
      </c>
      <c r="D1358">
        <v>0</v>
      </c>
      <c r="E1358">
        <v>37</v>
      </c>
      <c r="F1358" t="s">
        <v>0</v>
      </c>
      <c r="G1358" t="s">
        <v>1</v>
      </c>
      <c r="I1358" t="s">
        <v>2</v>
      </c>
      <c r="J1358">
        <v>36</v>
      </c>
      <c r="K1358">
        <v>70</v>
      </c>
      <c r="L1358" t="str">
        <f>" 00:00:01.220046"</f>
        <v xml:space="preserve"> 00:00:01.220046</v>
      </c>
      <c r="M1358" t="str">
        <f>"03-Oct-17 4:10:25.207788 PM"</f>
        <v>03-Oct-17 4:10:25.207788 PM</v>
      </c>
      <c r="N1358" t="s">
        <v>21</v>
      </c>
    </row>
    <row r="1359" spans="2:14" x14ac:dyDescent="0.25">
      <c r="B1359">
        <v>7812</v>
      </c>
      <c r="C1359">
        <v>1</v>
      </c>
      <c r="D1359">
        <v>12</v>
      </c>
      <c r="E1359">
        <v>38</v>
      </c>
      <c r="F1359" t="s">
        <v>0</v>
      </c>
      <c r="G1359" t="s">
        <v>1</v>
      </c>
      <c r="I1359" t="s">
        <v>2</v>
      </c>
      <c r="J1359">
        <v>36</v>
      </c>
      <c r="K1359">
        <v>70</v>
      </c>
      <c r="L1359" t="str">
        <f>" 00:00:00.000697"</f>
        <v xml:space="preserve"> 00:00:00.000697</v>
      </c>
      <c r="M1359" t="str">
        <f>"03-Oct-17 4:10:25.208485 PM"</f>
        <v>03-Oct-17 4:10:25.208485 PM</v>
      </c>
      <c r="N1359" t="s">
        <v>3</v>
      </c>
    </row>
    <row r="1360" spans="2:14" x14ac:dyDescent="0.25">
      <c r="B1360">
        <v>7813</v>
      </c>
      <c r="C1360">
        <v>1</v>
      </c>
      <c r="D1360">
        <v>39</v>
      </c>
      <c r="E1360">
        <v>39</v>
      </c>
      <c r="F1360" t="s">
        <v>0</v>
      </c>
      <c r="G1360" t="s">
        <v>1</v>
      </c>
      <c r="I1360" t="s">
        <v>2</v>
      </c>
      <c r="J1360">
        <v>36</v>
      </c>
      <c r="K1360">
        <v>70</v>
      </c>
      <c r="L1360" t="str">
        <f>" 00:00:00.000697"</f>
        <v xml:space="preserve"> 00:00:00.000697</v>
      </c>
      <c r="M1360" t="str">
        <f>"03-Oct-17 4:10:25.209182 PM"</f>
        <v>03-Oct-17 4:10:25.209182 PM</v>
      </c>
      <c r="N1360" t="s">
        <v>12</v>
      </c>
    </row>
    <row r="1361" spans="2:14" x14ac:dyDescent="0.25">
      <c r="B1361">
        <v>7814</v>
      </c>
      <c r="C1361">
        <v>1</v>
      </c>
      <c r="D1361">
        <v>0</v>
      </c>
      <c r="E1361">
        <v>37</v>
      </c>
      <c r="F1361" t="s">
        <v>0</v>
      </c>
      <c r="G1361" t="s">
        <v>1</v>
      </c>
      <c r="I1361" t="s">
        <v>2</v>
      </c>
      <c r="J1361">
        <v>36</v>
      </c>
      <c r="K1361">
        <v>70</v>
      </c>
      <c r="L1361" t="str">
        <f>" 00:00:01.245200"</f>
        <v xml:space="preserve"> 00:00:01.245200</v>
      </c>
      <c r="M1361" t="str">
        <f>"03-Oct-17 4:10:26.454382 PM"</f>
        <v>03-Oct-17 4:10:26.454382 PM</v>
      </c>
      <c r="N1361" t="s">
        <v>21</v>
      </c>
    </row>
    <row r="1362" spans="2:14" x14ac:dyDescent="0.25">
      <c r="B1362">
        <v>7815</v>
      </c>
      <c r="C1362">
        <v>1</v>
      </c>
      <c r="D1362">
        <v>0</v>
      </c>
      <c r="E1362">
        <v>37</v>
      </c>
      <c r="F1362" t="s">
        <v>0</v>
      </c>
      <c r="G1362" t="s">
        <v>1</v>
      </c>
      <c r="I1362" t="s">
        <v>2</v>
      </c>
      <c r="J1362">
        <v>14</v>
      </c>
      <c r="K1362">
        <v>48</v>
      </c>
      <c r="L1362" t="str">
        <f>" 00:00:00.000503"</f>
        <v xml:space="preserve"> 00:00:00.000503</v>
      </c>
      <c r="M1362" t="str">
        <f>"03-Oct-17 4:10:26.454884 PM"</f>
        <v>03-Oct-17 4:10:26.454884 PM</v>
      </c>
      <c r="N1362" t="s">
        <v>16</v>
      </c>
    </row>
    <row r="1363" spans="2:14" x14ac:dyDescent="0.25">
      <c r="B1363">
        <v>7816</v>
      </c>
      <c r="C1363">
        <v>1</v>
      </c>
      <c r="D1363">
        <v>0</v>
      </c>
      <c r="E1363">
        <v>37</v>
      </c>
      <c r="F1363" t="s">
        <v>0</v>
      </c>
      <c r="G1363" t="s">
        <v>1</v>
      </c>
      <c r="I1363" t="s">
        <v>2</v>
      </c>
      <c r="J1363">
        <v>8</v>
      </c>
      <c r="K1363">
        <v>42</v>
      </c>
      <c r="L1363" t="str">
        <f>" 00:00:00.000325"</f>
        <v xml:space="preserve"> 00:00:00.000325</v>
      </c>
      <c r="M1363" t="str">
        <f>"03-Oct-17 4:10:26.455210 PM"</f>
        <v>03-Oct-17 4:10:26.455210 PM</v>
      </c>
      <c r="N1363" t="s">
        <v>23</v>
      </c>
    </row>
    <row r="1364" spans="2:14" x14ac:dyDescent="0.25">
      <c r="B1364">
        <v>7817</v>
      </c>
      <c r="C1364">
        <v>1</v>
      </c>
      <c r="D1364">
        <v>12</v>
      </c>
      <c r="E1364">
        <v>38</v>
      </c>
      <c r="F1364" t="s">
        <v>0</v>
      </c>
      <c r="G1364" t="s">
        <v>1</v>
      </c>
      <c r="I1364" t="s">
        <v>2</v>
      </c>
      <c r="J1364">
        <v>36</v>
      </c>
      <c r="K1364">
        <v>70</v>
      </c>
      <c r="L1364" t="str">
        <f>" 00:00:00.000271"</f>
        <v xml:space="preserve"> 00:00:00.000271</v>
      </c>
      <c r="M1364" t="str">
        <f>"03-Oct-17 4:10:26.455481 PM"</f>
        <v>03-Oct-17 4:10:26.455481 PM</v>
      </c>
      <c r="N1364" t="s">
        <v>3</v>
      </c>
    </row>
    <row r="1365" spans="2:14" x14ac:dyDescent="0.25">
      <c r="B1365">
        <v>7818</v>
      </c>
      <c r="C1365">
        <v>1</v>
      </c>
      <c r="D1365">
        <v>39</v>
      </c>
      <c r="E1365">
        <v>39</v>
      </c>
      <c r="F1365" t="s">
        <v>0</v>
      </c>
      <c r="G1365" t="s">
        <v>1</v>
      </c>
      <c r="I1365" t="s">
        <v>2</v>
      </c>
      <c r="J1365">
        <v>36</v>
      </c>
      <c r="K1365">
        <v>70</v>
      </c>
      <c r="L1365" t="str">
        <f>" 00:00:00.000697"</f>
        <v xml:space="preserve"> 00:00:00.000697</v>
      </c>
      <c r="M1365" t="str">
        <f>"03-Oct-17 4:10:26.456178 PM"</f>
        <v>03-Oct-17 4:10:26.456178 PM</v>
      </c>
      <c r="N1365" t="s">
        <v>12</v>
      </c>
    </row>
    <row r="1366" spans="2:14" x14ac:dyDescent="0.25">
      <c r="B1366">
        <v>7819</v>
      </c>
      <c r="C1366">
        <v>1</v>
      </c>
      <c r="D1366">
        <v>0</v>
      </c>
      <c r="E1366">
        <v>37</v>
      </c>
      <c r="F1366" t="s">
        <v>0</v>
      </c>
      <c r="G1366" t="s">
        <v>1</v>
      </c>
      <c r="I1366" t="s">
        <v>2</v>
      </c>
      <c r="J1366">
        <v>36</v>
      </c>
      <c r="K1366">
        <v>70</v>
      </c>
      <c r="L1366" t="str">
        <f>" 00:00:01.243636"</f>
        <v xml:space="preserve"> 00:00:01.243636</v>
      </c>
      <c r="M1366" t="str">
        <f>"03-Oct-17 4:10:27.699813 PM"</f>
        <v>03-Oct-17 4:10:27.699813 PM</v>
      </c>
      <c r="N1366" t="s">
        <v>21</v>
      </c>
    </row>
    <row r="1367" spans="2:14" x14ac:dyDescent="0.25">
      <c r="B1367">
        <v>7820</v>
      </c>
      <c r="C1367">
        <v>1</v>
      </c>
      <c r="D1367">
        <v>12</v>
      </c>
      <c r="E1367">
        <v>38</v>
      </c>
      <c r="F1367" t="s">
        <v>0</v>
      </c>
      <c r="G1367" t="s">
        <v>1</v>
      </c>
      <c r="I1367" t="s">
        <v>2</v>
      </c>
      <c r="J1367">
        <v>36</v>
      </c>
      <c r="K1367">
        <v>70</v>
      </c>
      <c r="L1367" t="str">
        <f>" 00:00:00.000697"</f>
        <v xml:space="preserve"> 00:00:00.000697</v>
      </c>
      <c r="M1367" t="str">
        <f>"03-Oct-17 4:10:27.700510 PM"</f>
        <v>03-Oct-17 4:10:27.700510 PM</v>
      </c>
      <c r="N1367" t="s">
        <v>3</v>
      </c>
    </row>
    <row r="1368" spans="2:14" x14ac:dyDescent="0.25">
      <c r="B1368">
        <v>7821</v>
      </c>
      <c r="C1368">
        <v>1</v>
      </c>
      <c r="D1368">
        <v>12</v>
      </c>
      <c r="E1368">
        <v>38</v>
      </c>
      <c r="F1368" t="s">
        <v>0</v>
      </c>
      <c r="G1368" t="s">
        <v>1</v>
      </c>
      <c r="I1368" t="s">
        <v>2</v>
      </c>
      <c r="J1368">
        <v>14</v>
      </c>
      <c r="K1368">
        <v>48</v>
      </c>
      <c r="L1368" t="str">
        <f>" 00:00:00.000503"</f>
        <v xml:space="preserve"> 00:00:00.000503</v>
      </c>
      <c r="M1368" t="str">
        <f>"03-Oct-17 4:10:27.701013 PM"</f>
        <v>03-Oct-17 4:10:27.701013 PM</v>
      </c>
      <c r="N1368" t="s">
        <v>20</v>
      </c>
    </row>
    <row r="1369" spans="2:14" x14ac:dyDescent="0.25">
      <c r="B1369">
        <v>7822</v>
      </c>
      <c r="C1369">
        <v>1</v>
      </c>
      <c r="D1369">
        <v>12</v>
      </c>
      <c r="E1369">
        <v>38</v>
      </c>
      <c r="F1369" t="s">
        <v>0</v>
      </c>
      <c r="G1369" t="s">
        <v>1</v>
      </c>
      <c r="I1369" t="s">
        <v>2</v>
      </c>
      <c r="J1369">
        <v>8</v>
      </c>
      <c r="K1369">
        <v>42</v>
      </c>
      <c r="L1369" t="str">
        <f>" 00:00:00.000325"</f>
        <v xml:space="preserve"> 00:00:00.000325</v>
      </c>
      <c r="M1369" t="str">
        <f>"03-Oct-17 4:10:27.701338 PM"</f>
        <v>03-Oct-17 4:10:27.701338 PM</v>
      </c>
      <c r="N1369" t="s">
        <v>3</v>
      </c>
    </row>
    <row r="1370" spans="2:14" x14ac:dyDescent="0.25">
      <c r="B1370">
        <v>7823</v>
      </c>
      <c r="C1370">
        <v>1</v>
      </c>
      <c r="D1370">
        <v>39</v>
      </c>
      <c r="E1370">
        <v>39</v>
      </c>
      <c r="F1370" t="s">
        <v>0</v>
      </c>
      <c r="G1370" t="s">
        <v>1</v>
      </c>
      <c r="I1370" t="s">
        <v>2</v>
      </c>
      <c r="J1370">
        <v>36</v>
      </c>
      <c r="K1370">
        <v>70</v>
      </c>
      <c r="L1370" t="str">
        <f>" 00:00:00.000271"</f>
        <v xml:space="preserve"> 00:00:00.000271</v>
      </c>
      <c r="M1370" t="str">
        <f>"03-Oct-17 4:10:27.701609 PM"</f>
        <v>03-Oct-17 4:10:27.701609 PM</v>
      </c>
      <c r="N1370" t="s">
        <v>12</v>
      </c>
    </row>
    <row r="1371" spans="2:14" x14ac:dyDescent="0.25">
      <c r="B1371">
        <v>7824</v>
      </c>
      <c r="C1371">
        <v>1</v>
      </c>
      <c r="D1371">
        <v>39</v>
      </c>
      <c r="E1371">
        <v>39</v>
      </c>
      <c r="F1371" t="s">
        <v>0</v>
      </c>
      <c r="G1371" t="s">
        <v>1</v>
      </c>
      <c r="I1371" t="s">
        <v>2</v>
      </c>
      <c r="J1371">
        <v>36</v>
      </c>
      <c r="K1371">
        <v>70</v>
      </c>
      <c r="L1371" t="str">
        <f>" 00:00:01.259219"</f>
        <v xml:space="preserve"> 00:00:01.259219</v>
      </c>
      <c r="M1371" t="str">
        <f>"03-Oct-17 4:10:28.960828 PM"</f>
        <v>03-Oct-17 4:10:28.960828 PM</v>
      </c>
      <c r="N1371" t="s">
        <v>27</v>
      </c>
    </row>
    <row r="1372" spans="2:14" x14ac:dyDescent="0.25">
      <c r="B1372">
        <v>7825</v>
      </c>
      <c r="C1372">
        <v>1</v>
      </c>
      <c r="D1372">
        <v>0</v>
      </c>
      <c r="E1372">
        <v>37</v>
      </c>
      <c r="F1372" t="s">
        <v>0</v>
      </c>
      <c r="G1372" t="s">
        <v>1</v>
      </c>
      <c r="I1372" t="s">
        <v>2</v>
      </c>
      <c r="J1372">
        <v>36</v>
      </c>
      <c r="K1372">
        <v>70</v>
      </c>
      <c r="L1372" t="str">
        <f>" 00:00:01.221889"</f>
        <v xml:space="preserve"> 00:00:01.221889</v>
      </c>
      <c r="M1372" t="str">
        <f>"03-Oct-17 4:10:30.182716 PM"</f>
        <v>03-Oct-17 4:10:30.182716 PM</v>
      </c>
      <c r="N1372" t="s">
        <v>21</v>
      </c>
    </row>
    <row r="1373" spans="2:14" x14ac:dyDescent="0.25">
      <c r="B1373">
        <v>7826</v>
      </c>
      <c r="C1373">
        <v>1</v>
      </c>
      <c r="D1373">
        <v>12</v>
      </c>
      <c r="E1373">
        <v>38</v>
      </c>
      <c r="F1373" t="s">
        <v>0</v>
      </c>
      <c r="G1373" t="s">
        <v>1</v>
      </c>
      <c r="I1373" t="s">
        <v>2</v>
      </c>
      <c r="J1373">
        <v>36</v>
      </c>
      <c r="K1373">
        <v>70</v>
      </c>
      <c r="L1373" t="str">
        <f>" 00:00:00.000697"</f>
        <v xml:space="preserve"> 00:00:00.000697</v>
      </c>
      <c r="M1373" t="str">
        <f>"03-Oct-17 4:10:30.183413 PM"</f>
        <v>03-Oct-17 4:10:30.183413 PM</v>
      </c>
      <c r="N1373" t="s">
        <v>3</v>
      </c>
    </row>
    <row r="1374" spans="2:14" x14ac:dyDescent="0.25">
      <c r="B1374">
        <v>7827</v>
      </c>
      <c r="C1374">
        <v>1</v>
      </c>
      <c r="D1374">
        <v>39</v>
      </c>
      <c r="E1374">
        <v>39</v>
      </c>
      <c r="F1374" t="s">
        <v>0</v>
      </c>
      <c r="G1374" t="s">
        <v>1</v>
      </c>
      <c r="I1374" t="s">
        <v>2</v>
      </c>
      <c r="J1374">
        <v>36</v>
      </c>
      <c r="K1374">
        <v>70</v>
      </c>
      <c r="L1374" t="str">
        <f>" 00:00:00.000697"</f>
        <v xml:space="preserve"> 00:00:00.000697</v>
      </c>
      <c r="M1374" t="str">
        <f>"03-Oct-17 4:10:30.184110 PM"</f>
        <v>03-Oct-17 4:10:30.184110 PM</v>
      </c>
      <c r="N1374" t="s">
        <v>12</v>
      </c>
    </row>
    <row r="1375" spans="2:14" x14ac:dyDescent="0.25">
      <c r="B1375">
        <v>7828</v>
      </c>
      <c r="C1375">
        <v>1</v>
      </c>
      <c r="D1375">
        <v>0</v>
      </c>
      <c r="E1375">
        <v>37</v>
      </c>
      <c r="F1375" t="s">
        <v>0</v>
      </c>
      <c r="G1375" t="s">
        <v>1</v>
      </c>
      <c r="I1375" t="s">
        <v>2</v>
      </c>
      <c r="J1375">
        <v>36</v>
      </c>
      <c r="K1375">
        <v>70</v>
      </c>
      <c r="L1375" t="str">
        <f>" 00:00:01.272120"</f>
        <v xml:space="preserve"> 00:00:01.272120</v>
      </c>
      <c r="M1375" t="str">
        <f>"03-Oct-17 4:10:31.456230 PM"</f>
        <v>03-Oct-17 4:10:31.456230 PM</v>
      </c>
      <c r="N1375" t="s">
        <v>21</v>
      </c>
    </row>
    <row r="1376" spans="2:14" x14ac:dyDescent="0.25">
      <c r="B1376">
        <v>7829</v>
      </c>
      <c r="C1376">
        <v>1</v>
      </c>
      <c r="D1376">
        <v>0</v>
      </c>
      <c r="E1376">
        <v>37</v>
      </c>
      <c r="F1376" t="s">
        <v>0</v>
      </c>
      <c r="G1376" t="s">
        <v>1</v>
      </c>
      <c r="I1376" t="s">
        <v>2</v>
      </c>
      <c r="J1376">
        <v>14</v>
      </c>
      <c r="K1376">
        <v>48</v>
      </c>
      <c r="L1376" t="str">
        <f>" 00:00:00.000502"</f>
        <v xml:space="preserve"> 00:00:00.000502</v>
      </c>
      <c r="M1376" t="str">
        <f>"03-Oct-17 4:10:31.456732 PM"</f>
        <v>03-Oct-17 4:10:31.456732 PM</v>
      </c>
      <c r="N1376" t="s">
        <v>16</v>
      </c>
    </row>
    <row r="1377" spans="2:14" x14ac:dyDescent="0.25">
      <c r="B1377">
        <v>7830</v>
      </c>
      <c r="C1377">
        <v>1</v>
      </c>
      <c r="D1377">
        <v>0</v>
      </c>
      <c r="E1377">
        <v>37</v>
      </c>
      <c r="F1377" t="s">
        <v>0</v>
      </c>
      <c r="G1377" t="s">
        <v>1</v>
      </c>
      <c r="I1377" t="s">
        <v>2</v>
      </c>
      <c r="J1377">
        <v>8</v>
      </c>
      <c r="K1377">
        <v>42</v>
      </c>
      <c r="L1377" t="str">
        <f>" 00:00:00.000326"</f>
        <v xml:space="preserve"> 00:00:00.000326</v>
      </c>
      <c r="M1377" t="str">
        <f>"03-Oct-17 4:10:31.457058 PM"</f>
        <v>03-Oct-17 4:10:31.457058 PM</v>
      </c>
      <c r="N1377" t="s">
        <v>23</v>
      </c>
    </row>
    <row r="1378" spans="2:14" x14ac:dyDescent="0.25">
      <c r="B1378">
        <v>7831</v>
      </c>
      <c r="C1378">
        <v>1</v>
      </c>
      <c r="D1378">
        <v>12</v>
      </c>
      <c r="E1378">
        <v>38</v>
      </c>
      <c r="F1378" t="s">
        <v>0</v>
      </c>
      <c r="G1378" t="s">
        <v>1</v>
      </c>
      <c r="I1378" t="s">
        <v>2</v>
      </c>
      <c r="J1378">
        <v>36</v>
      </c>
      <c r="K1378">
        <v>70</v>
      </c>
      <c r="L1378" t="str">
        <f>" 00:00:00.000271"</f>
        <v xml:space="preserve"> 00:00:00.000271</v>
      </c>
      <c r="M1378" t="str">
        <f>"03-Oct-17 4:10:31.457329 PM"</f>
        <v>03-Oct-17 4:10:31.457329 PM</v>
      </c>
      <c r="N1378" t="s">
        <v>3</v>
      </c>
    </row>
    <row r="1379" spans="2:14" x14ac:dyDescent="0.25">
      <c r="B1379">
        <v>7832</v>
      </c>
      <c r="C1379">
        <v>1</v>
      </c>
      <c r="D1379">
        <v>39</v>
      </c>
      <c r="E1379">
        <v>39</v>
      </c>
      <c r="F1379" t="s">
        <v>0</v>
      </c>
      <c r="G1379" t="s">
        <v>1</v>
      </c>
      <c r="I1379" t="s">
        <v>2</v>
      </c>
      <c r="J1379">
        <v>36</v>
      </c>
      <c r="K1379">
        <v>70</v>
      </c>
      <c r="L1379" t="str">
        <f>" 00:00:00.000697"</f>
        <v xml:space="preserve"> 00:00:00.000697</v>
      </c>
      <c r="M1379" t="str">
        <f>"03-Oct-17 4:10:31.458026 PM"</f>
        <v>03-Oct-17 4:10:31.458026 PM</v>
      </c>
      <c r="N1379" t="s">
        <v>12</v>
      </c>
    </row>
    <row r="1380" spans="2:14" x14ac:dyDescent="0.25">
      <c r="B1380">
        <v>7833</v>
      </c>
      <c r="C1380">
        <v>1</v>
      </c>
      <c r="D1380">
        <v>39</v>
      </c>
      <c r="E1380">
        <v>39</v>
      </c>
      <c r="F1380" t="s">
        <v>0</v>
      </c>
      <c r="G1380" t="s">
        <v>1</v>
      </c>
      <c r="I1380" t="s">
        <v>2</v>
      </c>
      <c r="J1380">
        <v>36</v>
      </c>
      <c r="K1380">
        <v>70</v>
      </c>
      <c r="L1380" t="str">
        <f>" 00:00:01.220418"</f>
        <v xml:space="preserve"> 00:00:01.220418</v>
      </c>
      <c r="M1380" t="str">
        <f>"03-Oct-17 4:10:32.678444 PM"</f>
        <v>03-Oct-17 4:10:32.678444 PM</v>
      </c>
      <c r="N1380" t="s">
        <v>5</v>
      </c>
    </row>
    <row r="1381" spans="2:14" x14ac:dyDescent="0.25">
      <c r="B1381">
        <v>7834</v>
      </c>
      <c r="C1381">
        <v>1</v>
      </c>
      <c r="D1381">
        <v>0</v>
      </c>
      <c r="E1381">
        <v>37</v>
      </c>
      <c r="F1381" t="s">
        <v>0</v>
      </c>
      <c r="G1381" t="s">
        <v>1</v>
      </c>
      <c r="I1381" t="s">
        <v>2</v>
      </c>
      <c r="J1381">
        <v>36</v>
      </c>
      <c r="K1381">
        <v>70</v>
      </c>
      <c r="L1381" t="str">
        <f>" 00:00:01.241601"</f>
        <v xml:space="preserve"> 00:00:01.241601</v>
      </c>
      <c r="M1381" t="str">
        <f>"03-Oct-17 4:10:33.920044 PM"</f>
        <v>03-Oct-17 4:10:33.920044 PM</v>
      </c>
      <c r="N1381" t="s">
        <v>21</v>
      </c>
    </row>
    <row r="1382" spans="2:14" x14ac:dyDescent="0.25">
      <c r="B1382">
        <v>7835</v>
      </c>
      <c r="C1382">
        <v>1</v>
      </c>
      <c r="D1382">
        <v>0</v>
      </c>
      <c r="E1382">
        <v>37</v>
      </c>
      <c r="F1382" t="s">
        <v>0</v>
      </c>
      <c r="G1382" t="s">
        <v>1</v>
      </c>
      <c r="I1382" t="s">
        <v>2</v>
      </c>
      <c r="J1382">
        <v>14</v>
      </c>
      <c r="K1382">
        <v>48</v>
      </c>
      <c r="L1382" t="str">
        <f>" 00:00:00.000502"</f>
        <v xml:space="preserve"> 00:00:00.000502</v>
      </c>
      <c r="M1382" t="str">
        <f>"03-Oct-17 4:10:33.920546 PM"</f>
        <v>03-Oct-17 4:10:33.920546 PM</v>
      </c>
      <c r="N1382" t="s">
        <v>16</v>
      </c>
    </row>
    <row r="1383" spans="2:14" x14ac:dyDescent="0.25">
      <c r="B1383">
        <v>7836</v>
      </c>
      <c r="C1383">
        <v>1</v>
      </c>
      <c r="D1383">
        <v>0</v>
      </c>
      <c r="E1383">
        <v>37</v>
      </c>
      <c r="F1383" t="s">
        <v>0</v>
      </c>
      <c r="G1383" t="s">
        <v>1</v>
      </c>
      <c r="I1383" t="s">
        <v>2</v>
      </c>
      <c r="J1383">
        <v>8</v>
      </c>
      <c r="K1383">
        <v>42</v>
      </c>
      <c r="L1383" t="str">
        <f>" 00:00:00.000326"</f>
        <v xml:space="preserve"> 00:00:00.000326</v>
      </c>
      <c r="M1383" t="str">
        <f>"03-Oct-17 4:10:33.920872 PM"</f>
        <v>03-Oct-17 4:10:33.920872 PM</v>
      </c>
      <c r="N1383" t="s">
        <v>21</v>
      </c>
    </row>
    <row r="1384" spans="2:14" x14ac:dyDescent="0.25">
      <c r="B1384">
        <v>7837</v>
      </c>
      <c r="C1384">
        <v>1</v>
      </c>
      <c r="D1384">
        <v>12</v>
      </c>
      <c r="E1384">
        <v>38</v>
      </c>
      <c r="F1384" t="s">
        <v>0</v>
      </c>
      <c r="G1384" t="s">
        <v>1</v>
      </c>
      <c r="I1384" t="s">
        <v>2</v>
      </c>
      <c r="J1384">
        <v>36</v>
      </c>
      <c r="K1384">
        <v>70</v>
      </c>
      <c r="L1384" t="str">
        <f>" 00:00:00.000271"</f>
        <v xml:space="preserve"> 00:00:00.000271</v>
      </c>
      <c r="M1384" t="str">
        <f>"03-Oct-17 4:10:33.921143 PM"</f>
        <v>03-Oct-17 4:10:33.921143 PM</v>
      </c>
      <c r="N1384" t="s">
        <v>3</v>
      </c>
    </row>
    <row r="1385" spans="2:14" x14ac:dyDescent="0.25">
      <c r="B1385">
        <v>7838</v>
      </c>
      <c r="C1385">
        <v>1</v>
      </c>
      <c r="D1385">
        <v>39</v>
      </c>
      <c r="E1385">
        <v>39</v>
      </c>
      <c r="F1385" t="s">
        <v>0</v>
      </c>
      <c r="G1385" t="s">
        <v>1</v>
      </c>
      <c r="I1385" t="s">
        <v>2</v>
      </c>
      <c r="J1385">
        <v>36</v>
      </c>
      <c r="K1385">
        <v>70</v>
      </c>
      <c r="L1385" t="str">
        <f>" 00:00:00.000697"</f>
        <v xml:space="preserve"> 00:00:00.000697</v>
      </c>
      <c r="M1385" t="str">
        <f>"03-Oct-17 4:10:33.921840 PM"</f>
        <v>03-Oct-17 4:10:33.921840 PM</v>
      </c>
      <c r="N1385" t="s">
        <v>5</v>
      </c>
    </row>
    <row r="1386" spans="2:14" x14ac:dyDescent="0.25">
      <c r="B1386">
        <v>7839</v>
      </c>
      <c r="C1386">
        <v>1</v>
      </c>
      <c r="D1386">
        <v>0</v>
      </c>
      <c r="E1386">
        <v>37</v>
      </c>
      <c r="F1386" t="s">
        <v>0</v>
      </c>
      <c r="G1386" t="s">
        <v>1</v>
      </c>
      <c r="I1386" t="s">
        <v>2</v>
      </c>
      <c r="J1386">
        <v>36</v>
      </c>
      <c r="K1386">
        <v>70</v>
      </c>
      <c r="L1386" t="str">
        <f>" 00:00:01.246331"</f>
        <v xml:space="preserve"> 00:00:01.246331</v>
      </c>
      <c r="M1386" t="str">
        <f>"03-Oct-17 4:10:35.168171 PM"</f>
        <v>03-Oct-17 4:10:35.168171 PM</v>
      </c>
      <c r="N1386" t="s">
        <v>23</v>
      </c>
    </row>
    <row r="1387" spans="2:14" x14ac:dyDescent="0.25">
      <c r="B1387">
        <v>7840</v>
      </c>
      <c r="C1387">
        <v>1</v>
      </c>
      <c r="D1387">
        <v>12</v>
      </c>
      <c r="E1387">
        <v>38</v>
      </c>
      <c r="F1387" t="s">
        <v>0</v>
      </c>
      <c r="G1387" t="s">
        <v>1</v>
      </c>
      <c r="I1387" t="s">
        <v>2</v>
      </c>
      <c r="J1387">
        <v>36</v>
      </c>
      <c r="K1387">
        <v>70</v>
      </c>
      <c r="L1387" t="str">
        <f>" 00:00:00.000697"</f>
        <v xml:space="preserve"> 00:00:00.000697</v>
      </c>
      <c r="M1387" t="str">
        <f>"03-Oct-17 4:10:35.168868 PM"</f>
        <v>03-Oct-17 4:10:35.168868 PM</v>
      </c>
      <c r="N1387" t="s">
        <v>3</v>
      </c>
    </row>
    <row r="1388" spans="2:14" x14ac:dyDescent="0.25">
      <c r="B1388">
        <v>7841</v>
      </c>
      <c r="C1388">
        <v>1</v>
      </c>
      <c r="D1388">
        <v>12</v>
      </c>
      <c r="E1388">
        <v>38</v>
      </c>
      <c r="F1388" t="s">
        <v>0</v>
      </c>
      <c r="G1388" t="s">
        <v>1</v>
      </c>
      <c r="I1388" t="s">
        <v>2</v>
      </c>
      <c r="J1388">
        <v>14</v>
      </c>
      <c r="K1388">
        <v>48</v>
      </c>
      <c r="L1388" t="str">
        <f>" 00:00:00.000502"</f>
        <v xml:space="preserve"> 00:00:00.000502</v>
      </c>
      <c r="M1388" t="str">
        <f>"03-Oct-17 4:10:35.169370 PM"</f>
        <v>03-Oct-17 4:10:35.169370 PM</v>
      </c>
      <c r="N1388" t="s">
        <v>20</v>
      </c>
    </row>
    <row r="1389" spans="2:14" x14ac:dyDescent="0.25">
      <c r="B1389">
        <v>7842</v>
      </c>
      <c r="C1389">
        <v>1</v>
      </c>
      <c r="D1389">
        <v>12</v>
      </c>
      <c r="E1389">
        <v>38</v>
      </c>
      <c r="F1389" t="s">
        <v>0</v>
      </c>
      <c r="G1389" t="s">
        <v>1</v>
      </c>
      <c r="I1389" t="s">
        <v>2</v>
      </c>
      <c r="J1389">
        <v>8</v>
      </c>
      <c r="K1389">
        <v>42</v>
      </c>
      <c r="L1389" t="str">
        <f>" 00:00:00.000326"</f>
        <v xml:space="preserve"> 00:00:00.000326</v>
      </c>
      <c r="M1389" t="str">
        <f>"03-Oct-17 4:10:35.169696 PM"</f>
        <v>03-Oct-17 4:10:35.169696 PM</v>
      </c>
      <c r="N1389" t="s">
        <v>3</v>
      </c>
    </row>
    <row r="1390" spans="2:14" x14ac:dyDescent="0.25">
      <c r="B1390">
        <v>7843</v>
      </c>
      <c r="C1390">
        <v>1</v>
      </c>
      <c r="D1390">
        <v>39</v>
      </c>
      <c r="E1390">
        <v>39</v>
      </c>
      <c r="F1390" t="s">
        <v>0</v>
      </c>
      <c r="G1390" t="s">
        <v>1</v>
      </c>
      <c r="I1390" t="s">
        <v>2</v>
      </c>
      <c r="J1390">
        <v>36</v>
      </c>
      <c r="K1390">
        <v>70</v>
      </c>
      <c r="L1390" t="str">
        <f>" 00:00:00.000271"</f>
        <v xml:space="preserve"> 00:00:00.000271</v>
      </c>
      <c r="M1390" t="str">
        <f>"03-Oct-17 4:10:35.169967 PM"</f>
        <v>03-Oct-17 4:10:35.169967 PM</v>
      </c>
      <c r="N1390" t="s">
        <v>12</v>
      </c>
    </row>
    <row r="1391" spans="2:14" x14ac:dyDescent="0.25">
      <c r="B1391">
        <v>7844</v>
      </c>
      <c r="C1391">
        <v>1</v>
      </c>
      <c r="D1391">
        <v>0</v>
      </c>
      <c r="E1391">
        <v>37</v>
      </c>
      <c r="F1391" t="s">
        <v>0</v>
      </c>
      <c r="G1391" t="s">
        <v>1</v>
      </c>
      <c r="I1391" t="s">
        <v>2</v>
      </c>
      <c r="J1391">
        <v>36</v>
      </c>
      <c r="K1391">
        <v>70</v>
      </c>
      <c r="L1391" t="str">
        <f>" 00:00:01.232245"</f>
        <v xml:space="preserve"> 00:00:01.232245</v>
      </c>
      <c r="M1391" t="str">
        <f>"03-Oct-17 4:10:36.402211 PM"</f>
        <v>03-Oct-17 4:10:36.402211 PM</v>
      </c>
      <c r="N1391" t="s">
        <v>21</v>
      </c>
    </row>
    <row r="1392" spans="2:14" x14ac:dyDescent="0.25">
      <c r="B1392">
        <v>7845</v>
      </c>
      <c r="C1392">
        <v>1</v>
      </c>
      <c r="D1392">
        <v>12</v>
      </c>
      <c r="E1392">
        <v>38</v>
      </c>
      <c r="F1392" t="s">
        <v>0</v>
      </c>
      <c r="G1392" t="s">
        <v>1</v>
      </c>
      <c r="I1392" t="s">
        <v>2</v>
      </c>
      <c r="J1392">
        <v>36</v>
      </c>
      <c r="K1392">
        <v>70</v>
      </c>
      <c r="L1392" t="str">
        <f>" 00:00:00.000697"</f>
        <v xml:space="preserve"> 00:00:00.000697</v>
      </c>
      <c r="M1392" t="str">
        <f>"03-Oct-17 4:10:36.402908 PM"</f>
        <v>03-Oct-17 4:10:36.402908 PM</v>
      </c>
      <c r="N1392" t="s">
        <v>3</v>
      </c>
    </row>
    <row r="1393" spans="2:14" x14ac:dyDescent="0.25">
      <c r="B1393">
        <v>7846</v>
      </c>
      <c r="C1393">
        <v>1</v>
      </c>
      <c r="D1393">
        <v>12</v>
      </c>
      <c r="E1393">
        <v>38</v>
      </c>
      <c r="F1393" t="s">
        <v>0</v>
      </c>
      <c r="G1393" t="s">
        <v>1</v>
      </c>
      <c r="I1393" t="s">
        <v>2</v>
      </c>
      <c r="J1393">
        <v>14</v>
      </c>
      <c r="K1393">
        <v>48</v>
      </c>
      <c r="L1393" t="str">
        <f>" 00:00:00.000502"</f>
        <v xml:space="preserve"> 00:00:00.000502</v>
      </c>
      <c r="M1393" t="str">
        <f>"03-Oct-17 4:10:36.403410 PM"</f>
        <v>03-Oct-17 4:10:36.403410 PM</v>
      </c>
      <c r="N1393" t="s">
        <v>20</v>
      </c>
    </row>
    <row r="1394" spans="2:14" x14ac:dyDescent="0.25">
      <c r="B1394">
        <v>7847</v>
      </c>
      <c r="C1394">
        <v>1</v>
      </c>
      <c r="D1394">
        <v>12</v>
      </c>
      <c r="E1394">
        <v>38</v>
      </c>
      <c r="F1394" t="s">
        <v>0</v>
      </c>
      <c r="G1394" t="s">
        <v>1</v>
      </c>
      <c r="I1394" t="s">
        <v>2</v>
      </c>
      <c r="J1394">
        <v>8</v>
      </c>
      <c r="K1394">
        <v>42</v>
      </c>
      <c r="L1394" t="str">
        <f>" 00:00:00.000326"</f>
        <v xml:space="preserve"> 00:00:00.000326</v>
      </c>
      <c r="M1394" t="str">
        <f>"03-Oct-17 4:10:36.403736 PM"</f>
        <v>03-Oct-17 4:10:36.403736 PM</v>
      </c>
      <c r="N1394" t="s">
        <v>3</v>
      </c>
    </row>
    <row r="1395" spans="2:14" x14ac:dyDescent="0.25">
      <c r="B1395">
        <v>7848</v>
      </c>
      <c r="C1395">
        <v>1</v>
      </c>
      <c r="D1395">
        <v>39</v>
      </c>
      <c r="E1395">
        <v>39</v>
      </c>
      <c r="F1395" t="s">
        <v>0</v>
      </c>
      <c r="G1395" t="s">
        <v>1</v>
      </c>
      <c r="I1395" t="s">
        <v>2</v>
      </c>
      <c r="J1395">
        <v>36</v>
      </c>
      <c r="K1395">
        <v>70</v>
      </c>
      <c r="L1395" t="str">
        <f>" 00:00:00.000271"</f>
        <v xml:space="preserve"> 00:00:00.000271</v>
      </c>
      <c r="M1395" t="str">
        <f>"03-Oct-17 4:10:36.404007 PM"</f>
        <v>03-Oct-17 4:10:36.404007 PM</v>
      </c>
      <c r="N1395" t="s">
        <v>12</v>
      </c>
    </row>
    <row r="1396" spans="2:14" x14ac:dyDescent="0.25">
      <c r="B1396">
        <v>7849</v>
      </c>
      <c r="C1396">
        <v>1</v>
      </c>
      <c r="D1396">
        <v>0</v>
      </c>
      <c r="E1396">
        <v>37</v>
      </c>
      <c r="F1396" t="s">
        <v>0</v>
      </c>
      <c r="G1396" t="s">
        <v>1</v>
      </c>
      <c r="I1396" t="s">
        <v>2</v>
      </c>
      <c r="J1396">
        <v>36</v>
      </c>
      <c r="K1396">
        <v>70</v>
      </c>
      <c r="L1396" t="str">
        <f>" 00:00:01.242869"</f>
        <v xml:space="preserve"> 00:00:01.242869</v>
      </c>
      <c r="M1396" t="str">
        <f>"03-Oct-17 4:10:37.646876 PM"</f>
        <v>03-Oct-17 4:10:37.646876 PM</v>
      </c>
      <c r="N1396" t="s">
        <v>21</v>
      </c>
    </row>
    <row r="1397" spans="2:14" x14ac:dyDescent="0.25">
      <c r="B1397">
        <v>7850</v>
      </c>
      <c r="C1397">
        <v>1</v>
      </c>
      <c r="D1397">
        <v>12</v>
      </c>
      <c r="E1397">
        <v>38</v>
      </c>
      <c r="F1397" t="s">
        <v>0</v>
      </c>
      <c r="G1397" t="s">
        <v>1</v>
      </c>
      <c r="I1397" t="s">
        <v>2</v>
      </c>
      <c r="J1397">
        <v>36</v>
      </c>
      <c r="K1397">
        <v>70</v>
      </c>
      <c r="L1397" t="str">
        <f>" 00:00:00.000697"</f>
        <v xml:space="preserve"> 00:00:00.000697</v>
      </c>
      <c r="M1397" t="str">
        <f>"03-Oct-17 4:10:37.647573 PM"</f>
        <v>03-Oct-17 4:10:37.647573 PM</v>
      </c>
      <c r="N1397" t="s">
        <v>3</v>
      </c>
    </row>
    <row r="1398" spans="2:14" x14ac:dyDescent="0.25">
      <c r="B1398">
        <v>7851</v>
      </c>
      <c r="C1398">
        <v>1</v>
      </c>
      <c r="D1398">
        <v>12</v>
      </c>
      <c r="E1398">
        <v>38</v>
      </c>
      <c r="F1398" t="s">
        <v>0</v>
      </c>
      <c r="G1398" t="s">
        <v>1</v>
      </c>
      <c r="I1398" t="s">
        <v>2</v>
      </c>
      <c r="J1398">
        <v>14</v>
      </c>
      <c r="K1398">
        <v>48</v>
      </c>
      <c r="L1398" t="str">
        <f>" 00:00:00.000502"</f>
        <v xml:space="preserve"> 00:00:00.000502</v>
      </c>
      <c r="M1398" t="str">
        <f>"03-Oct-17 4:10:37.648075 PM"</f>
        <v>03-Oct-17 4:10:37.648075 PM</v>
      </c>
      <c r="N1398" t="s">
        <v>20</v>
      </c>
    </row>
    <row r="1399" spans="2:14" x14ac:dyDescent="0.25">
      <c r="B1399">
        <v>7852</v>
      </c>
      <c r="C1399">
        <v>1</v>
      </c>
      <c r="D1399">
        <v>12</v>
      </c>
      <c r="E1399">
        <v>38</v>
      </c>
      <c r="F1399" t="s">
        <v>0</v>
      </c>
      <c r="G1399" t="s">
        <v>1</v>
      </c>
      <c r="I1399" t="s">
        <v>2</v>
      </c>
      <c r="J1399">
        <v>8</v>
      </c>
      <c r="K1399">
        <v>42</v>
      </c>
      <c r="L1399" t="str">
        <f>" 00:00:00.000326"</f>
        <v xml:space="preserve"> 00:00:00.000326</v>
      </c>
      <c r="M1399" t="str">
        <f>"03-Oct-17 4:10:37.648401 PM"</f>
        <v>03-Oct-17 4:10:37.648401 PM</v>
      </c>
      <c r="N1399" t="s">
        <v>3</v>
      </c>
    </row>
    <row r="1400" spans="2:14" x14ac:dyDescent="0.25">
      <c r="B1400">
        <v>7853</v>
      </c>
      <c r="C1400">
        <v>1</v>
      </c>
      <c r="D1400">
        <v>39</v>
      </c>
      <c r="E1400">
        <v>39</v>
      </c>
      <c r="F1400" t="s">
        <v>0</v>
      </c>
      <c r="G1400" t="s">
        <v>1</v>
      </c>
      <c r="I1400" t="s">
        <v>2</v>
      </c>
      <c r="J1400">
        <v>36</v>
      </c>
      <c r="K1400">
        <v>70</v>
      </c>
      <c r="L1400" t="str">
        <f>" 00:00:00.000271"</f>
        <v xml:space="preserve"> 00:00:00.000271</v>
      </c>
      <c r="M1400" t="str">
        <f>"03-Oct-17 4:10:37.648672 PM"</f>
        <v>03-Oct-17 4:10:37.648672 PM</v>
      </c>
      <c r="N1400" t="s">
        <v>12</v>
      </c>
    </row>
    <row r="1401" spans="2:14" x14ac:dyDescent="0.25">
      <c r="B1401">
        <v>7854</v>
      </c>
      <c r="C1401">
        <v>1</v>
      </c>
      <c r="D1401">
        <v>0</v>
      </c>
      <c r="E1401">
        <v>37</v>
      </c>
      <c r="F1401" t="s">
        <v>0</v>
      </c>
      <c r="G1401" t="s">
        <v>1</v>
      </c>
      <c r="I1401" t="s">
        <v>2</v>
      </c>
      <c r="J1401">
        <v>36</v>
      </c>
      <c r="K1401">
        <v>70</v>
      </c>
      <c r="L1401" t="str">
        <f>" 00:00:01.249664"</f>
        <v xml:space="preserve"> 00:00:01.249664</v>
      </c>
      <c r="M1401" t="str">
        <f>"03-Oct-17 4:10:38.898335 PM"</f>
        <v>03-Oct-17 4:10:38.898335 PM</v>
      </c>
      <c r="N1401" t="s">
        <v>21</v>
      </c>
    </row>
    <row r="1402" spans="2:14" x14ac:dyDescent="0.25">
      <c r="B1402">
        <v>7855</v>
      </c>
      <c r="C1402">
        <v>1</v>
      </c>
      <c r="D1402">
        <v>12</v>
      </c>
      <c r="E1402">
        <v>38</v>
      </c>
      <c r="F1402" t="s">
        <v>0</v>
      </c>
      <c r="G1402" t="s">
        <v>1</v>
      </c>
      <c r="I1402" t="s">
        <v>2</v>
      </c>
      <c r="J1402">
        <v>36</v>
      </c>
      <c r="K1402">
        <v>70</v>
      </c>
      <c r="L1402" t="str">
        <f>" 00:00:00.000697"</f>
        <v xml:space="preserve"> 00:00:00.000697</v>
      </c>
      <c r="M1402" t="str">
        <f>"03-Oct-17 4:10:38.899032 PM"</f>
        <v>03-Oct-17 4:10:38.899032 PM</v>
      </c>
      <c r="N1402" t="s">
        <v>3</v>
      </c>
    </row>
    <row r="1403" spans="2:14" x14ac:dyDescent="0.25">
      <c r="B1403">
        <v>7856</v>
      </c>
      <c r="C1403">
        <v>1</v>
      </c>
      <c r="D1403">
        <v>12</v>
      </c>
      <c r="E1403">
        <v>38</v>
      </c>
      <c r="F1403" t="s">
        <v>0</v>
      </c>
      <c r="G1403" t="s">
        <v>1</v>
      </c>
      <c r="I1403" t="s">
        <v>2</v>
      </c>
      <c r="J1403">
        <v>14</v>
      </c>
      <c r="K1403">
        <v>48</v>
      </c>
      <c r="L1403" t="str">
        <f>" 00:00:00.000502"</f>
        <v xml:space="preserve"> 00:00:00.000502</v>
      </c>
      <c r="M1403" t="str">
        <f>"03-Oct-17 4:10:38.899534 PM"</f>
        <v>03-Oct-17 4:10:38.899534 PM</v>
      </c>
      <c r="N1403" t="s">
        <v>20</v>
      </c>
    </row>
    <row r="1404" spans="2:14" x14ac:dyDescent="0.25">
      <c r="B1404">
        <v>7857</v>
      </c>
      <c r="C1404">
        <v>1</v>
      </c>
      <c r="D1404">
        <v>12</v>
      </c>
      <c r="E1404">
        <v>38</v>
      </c>
      <c r="F1404" t="s">
        <v>0</v>
      </c>
      <c r="G1404" t="s">
        <v>1</v>
      </c>
      <c r="I1404" t="s">
        <v>2</v>
      </c>
      <c r="J1404">
        <v>8</v>
      </c>
      <c r="K1404">
        <v>42</v>
      </c>
      <c r="L1404" t="str">
        <f>" 00:00:00.000326"</f>
        <v xml:space="preserve"> 00:00:00.000326</v>
      </c>
      <c r="M1404" t="str">
        <f>"03-Oct-17 4:10:38.899860 PM"</f>
        <v>03-Oct-17 4:10:38.899860 PM</v>
      </c>
      <c r="N1404" t="s">
        <v>3</v>
      </c>
    </row>
    <row r="1405" spans="2:14" x14ac:dyDescent="0.25">
      <c r="B1405">
        <v>7858</v>
      </c>
      <c r="C1405">
        <v>1</v>
      </c>
      <c r="D1405">
        <v>39</v>
      </c>
      <c r="E1405">
        <v>39</v>
      </c>
      <c r="F1405" t="s">
        <v>0</v>
      </c>
      <c r="G1405" t="s">
        <v>1</v>
      </c>
      <c r="I1405" t="s">
        <v>2</v>
      </c>
      <c r="J1405">
        <v>36</v>
      </c>
      <c r="K1405">
        <v>70</v>
      </c>
      <c r="L1405" t="str">
        <f>" 00:00:00.000271"</f>
        <v xml:space="preserve"> 00:00:00.000271</v>
      </c>
      <c r="M1405" t="str">
        <f>"03-Oct-17 4:10:38.900131 PM"</f>
        <v>03-Oct-17 4:10:38.900131 PM</v>
      </c>
      <c r="N1405" t="s">
        <v>12</v>
      </c>
    </row>
    <row r="1406" spans="2:14" x14ac:dyDescent="0.25">
      <c r="B1406">
        <v>7859</v>
      </c>
      <c r="C1406">
        <v>1</v>
      </c>
      <c r="D1406">
        <v>0</v>
      </c>
      <c r="E1406">
        <v>37</v>
      </c>
      <c r="F1406" t="s">
        <v>0</v>
      </c>
      <c r="G1406" t="s">
        <v>1</v>
      </c>
      <c r="I1406" t="s">
        <v>2</v>
      </c>
      <c r="J1406">
        <v>36</v>
      </c>
      <c r="K1406">
        <v>70</v>
      </c>
      <c r="L1406" t="str">
        <f>" 00:00:01.252847"</f>
        <v xml:space="preserve"> 00:00:01.252847</v>
      </c>
      <c r="M1406" t="str">
        <f>"03-Oct-17 4:10:40.152978 PM"</f>
        <v>03-Oct-17 4:10:40.152978 PM</v>
      </c>
      <c r="N1406" t="s">
        <v>23</v>
      </c>
    </row>
    <row r="1407" spans="2:14" x14ac:dyDescent="0.25">
      <c r="B1407">
        <v>7860</v>
      </c>
      <c r="C1407">
        <v>1</v>
      </c>
      <c r="D1407">
        <v>12</v>
      </c>
      <c r="E1407">
        <v>38</v>
      </c>
      <c r="F1407" t="s">
        <v>0</v>
      </c>
      <c r="G1407" t="s">
        <v>1</v>
      </c>
      <c r="I1407" t="s">
        <v>2</v>
      </c>
      <c r="J1407">
        <v>36</v>
      </c>
      <c r="K1407">
        <v>70</v>
      </c>
      <c r="L1407" t="str">
        <f>" 00:00:00.000697"</f>
        <v xml:space="preserve"> 00:00:00.000697</v>
      </c>
      <c r="M1407" t="str">
        <f>"03-Oct-17 4:10:40.153675 PM"</f>
        <v>03-Oct-17 4:10:40.153675 PM</v>
      </c>
      <c r="N1407" t="s">
        <v>3</v>
      </c>
    </row>
    <row r="1408" spans="2:14" x14ac:dyDescent="0.25">
      <c r="B1408">
        <v>7861</v>
      </c>
      <c r="C1408">
        <v>1</v>
      </c>
      <c r="D1408">
        <v>39</v>
      </c>
      <c r="E1408">
        <v>39</v>
      </c>
      <c r="F1408" t="s">
        <v>0</v>
      </c>
      <c r="G1408" t="s">
        <v>1</v>
      </c>
      <c r="I1408" t="s">
        <v>2</v>
      </c>
      <c r="J1408">
        <v>36</v>
      </c>
      <c r="K1408">
        <v>70</v>
      </c>
      <c r="L1408" t="str">
        <f>" 00:00:00.000697"</f>
        <v xml:space="preserve"> 00:00:00.000697</v>
      </c>
      <c r="M1408" t="str">
        <f>"03-Oct-17 4:10:40.154372 PM"</f>
        <v>03-Oct-17 4:10:40.154372 PM</v>
      </c>
      <c r="N1408" t="s">
        <v>12</v>
      </c>
    </row>
    <row r="1409" spans="2:14" x14ac:dyDescent="0.25">
      <c r="B1409">
        <v>7862</v>
      </c>
      <c r="C1409">
        <v>1</v>
      </c>
      <c r="D1409">
        <v>0</v>
      </c>
      <c r="E1409">
        <v>37</v>
      </c>
      <c r="F1409" t="s">
        <v>0</v>
      </c>
      <c r="G1409" t="s">
        <v>1</v>
      </c>
      <c r="I1409" t="s">
        <v>2</v>
      </c>
      <c r="J1409">
        <v>36</v>
      </c>
      <c r="K1409">
        <v>70</v>
      </c>
      <c r="L1409" t="str">
        <f>" 00:00:02.487236"</f>
        <v xml:space="preserve"> 00:00:02.487236</v>
      </c>
      <c r="M1409" t="str">
        <f>"03-Oct-17 4:10:42.641608 PM"</f>
        <v>03-Oct-17 4:10:42.641608 PM</v>
      </c>
      <c r="N1409" t="s">
        <v>21</v>
      </c>
    </row>
    <row r="1410" spans="2:14" x14ac:dyDescent="0.25">
      <c r="B1410">
        <v>7863</v>
      </c>
      <c r="C1410">
        <v>1</v>
      </c>
      <c r="D1410">
        <v>12</v>
      </c>
      <c r="E1410">
        <v>38</v>
      </c>
      <c r="F1410" t="s">
        <v>0</v>
      </c>
      <c r="G1410" t="s">
        <v>1</v>
      </c>
      <c r="I1410" t="s">
        <v>2</v>
      </c>
      <c r="J1410">
        <v>36</v>
      </c>
      <c r="K1410">
        <v>70</v>
      </c>
      <c r="L1410" t="str">
        <f>" 00:00:00.000697"</f>
        <v xml:space="preserve"> 00:00:00.000697</v>
      </c>
      <c r="M1410" t="str">
        <f>"03-Oct-17 4:10:42.642305 PM"</f>
        <v>03-Oct-17 4:10:42.642305 PM</v>
      </c>
      <c r="N1410" t="s">
        <v>3</v>
      </c>
    </row>
    <row r="1411" spans="2:14" x14ac:dyDescent="0.25">
      <c r="B1411">
        <v>7864</v>
      </c>
      <c r="C1411">
        <v>1</v>
      </c>
      <c r="D1411">
        <v>39</v>
      </c>
      <c r="E1411">
        <v>39</v>
      </c>
      <c r="F1411" t="s">
        <v>0</v>
      </c>
      <c r="G1411" t="s">
        <v>1</v>
      </c>
      <c r="I1411" t="s">
        <v>2</v>
      </c>
      <c r="J1411">
        <v>36</v>
      </c>
      <c r="K1411">
        <v>70</v>
      </c>
      <c r="L1411" t="str">
        <f>" 00:00:00.000697"</f>
        <v xml:space="preserve"> 00:00:00.000697</v>
      </c>
      <c r="M1411" t="str">
        <f>"03-Oct-17 4:10:42.643002 PM"</f>
        <v>03-Oct-17 4:10:42.643002 PM</v>
      </c>
      <c r="N1411" t="s">
        <v>12</v>
      </c>
    </row>
    <row r="1412" spans="2:14" x14ac:dyDescent="0.25">
      <c r="B1412">
        <v>7865</v>
      </c>
      <c r="C1412">
        <v>1</v>
      </c>
      <c r="D1412">
        <v>0</v>
      </c>
      <c r="E1412">
        <v>37</v>
      </c>
      <c r="F1412" t="s">
        <v>0</v>
      </c>
      <c r="G1412" t="s">
        <v>1</v>
      </c>
      <c r="I1412" t="s">
        <v>2</v>
      </c>
      <c r="J1412">
        <v>36</v>
      </c>
      <c r="K1412">
        <v>70</v>
      </c>
      <c r="L1412" t="str">
        <f>" 00:00:01.227151"</f>
        <v xml:space="preserve"> 00:00:01.227151</v>
      </c>
      <c r="M1412" t="str">
        <f>"03-Oct-17 4:10:43.870153 PM"</f>
        <v>03-Oct-17 4:10:43.870153 PM</v>
      </c>
      <c r="N1412" t="s">
        <v>21</v>
      </c>
    </row>
    <row r="1413" spans="2:14" x14ac:dyDescent="0.25">
      <c r="B1413">
        <v>7866</v>
      </c>
      <c r="C1413">
        <v>1</v>
      </c>
      <c r="D1413">
        <v>12</v>
      </c>
      <c r="E1413">
        <v>38</v>
      </c>
      <c r="F1413" t="s">
        <v>0</v>
      </c>
      <c r="G1413" t="s">
        <v>1</v>
      </c>
      <c r="I1413" t="s">
        <v>2</v>
      </c>
      <c r="J1413">
        <v>36</v>
      </c>
      <c r="K1413">
        <v>70</v>
      </c>
      <c r="L1413" t="str">
        <f>" 00:00:00.000697"</f>
        <v xml:space="preserve"> 00:00:00.000697</v>
      </c>
      <c r="M1413" t="str">
        <f>"03-Oct-17 4:10:43.870850 PM"</f>
        <v>03-Oct-17 4:10:43.870850 PM</v>
      </c>
      <c r="N1413" t="s">
        <v>3</v>
      </c>
    </row>
    <row r="1414" spans="2:14" x14ac:dyDescent="0.25">
      <c r="B1414">
        <v>7867</v>
      </c>
      <c r="C1414">
        <v>1</v>
      </c>
      <c r="D1414">
        <v>39</v>
      </c>
      <c r="E1414">
        <v>39</v>
      </c>
      <c r="F1414" t="s">
        <v>0</v>
      </c>
      <c r="G1414" t="s">
        <v>1</v>
      </c>
      <c r="I1414" t="s">
        <v>2</v>
      </c>
      <c r="J1414">
        <v>36</v>
      </c>
      <c r="K1414">
        <v>70</v>
      </c>
      <c r="L1414" t="str">
        <f>" 00:00:00.000697"</f>
        <v xml:space="preserve"> 00:00:00.000697</v>
      </c>
      <c r="M1414" t="str">
        <f>"03-Oct-17 4:10:43.871547 PM"</f>
        <v>03-Oct-17 4:10:43.871547 PM</v>
      </c>
      <c r="N1414" t="s">
        <v>12</v>
      </c>
    </row>
    <row r="1415" spans="2:14" x14ac:dyDescent="0.25">
      <c r="B1415">
        <v>7868</v>
      </c>
      <c r="C1415">
        <v>1</v>
      </c>
      <c r="D1415">
        <v>0</v>
      </c>
      <c r="E1415">
        <v>37</v>
      </c>
      <c r="F1415" t="s">
        <v>0</v>
      </c>
      <c r="G1415" t="s">
        <v>1</v>
      </c>
      <c r="I1415" t="s">
        <v>2</v>
      </c>
      <c r="J1415">
        <v>36</v>
      </c>
      <c r="K1415">
        <v>70</v>
      </c>
      <c r="L1415" t="str">
        <f>" 00:00:01.244561"</f>
        <v xml:space="preserve"> 00:00:01.244561</v>
      </c>
      <c r="M1415" t="str">
        <f>"03-Oct-17 4:10:45.116107 PM"</f>
        <v>03-Oct-17 4:10:45.116107 PM</v>
      </c>
      <c r="N1415" t="s">
        <v>21</v>
      </c>
    </row>
    <row r="1416" spans="2:14" x14ac:dyDescent="0.25">
      <c r="B1416">
        <v>7869</v>
      </c>
      <c r="C1416">
        <v>1</v>
      </c>
      <c r="D1416">
        <v>12</v>
      </c>
      <c r="E1416">
        <v>38</v>
      </c>
      <c r="F1416" t="s">
        <v>0</v>
      </c>
      <c r="G1416" t="s">
        <v>1</v>
      </c>
      <c r="I1416" t="s">
        <v>2</v>
      </c>
      <c r="J1416">
        <v>36</v>
      </c>
      <c r="K1416">
        <v>70</v>
      </c>
      <c r="L1416" t="str">
        <f>" 00:00:00.000697"</f>
        <v xml:space="preserve"> 00:00:00.000697</v>
      </c>
      <c r="M1416" t="str">
        <f>"03-Oct-17 4:10:45.116804 PM"</f>
        <v>03-Oct-17 4:10:45.116804 PM</v>
      </c>
      <c r="N1416" t="s">
        <v>3</v>
      </c>
    </row>
    <row r="1417" spans="2:14" x14ac:dyDescent="0.25">
      <c r="B1417">
        <v>7870</v>
      </c>
      <c r="C1417">
        <v>1</v>
      </c>
      <c r="D1417">
        <v>39</v>
      </c>
      <c r="E1417">
        <v>39</v>
      </c>
      <c r="F1417" t="s">
        <v>0</v>
      </c>
      <c r="G1417" t="s">
        <v>1</v>
      </c>
      <c r="I1417" t="s">
        <v>2</v>
      </c>
      <c r="J1417">
        <v>36</v>
      </c>
      <c r="K1417">
        <v>70</v>
      </c>
      <c r="L1417" t="str">
        <f>" 00:00:00.000697"</f>
        <v xml:space="preserve"> 00:00:00.000697</v>
      </c>
      <c r="M1417" t="str">
        <f>"03-Oct-17 4:10:45.117501 PM"</f>
        <v>03-Oct-17 4:10:45.117501 PM</v>
      </c>
      <c r="N1417" t="s">
        <v>12</v>
      </c>
    </row>
    <row r="1418" spans="2:14" x14ac:dyDescent="0.25">
      <c r="B1418">
        <v>7871</v>
      </c>
      <c r="C1418">
        <v>1</v>
      </c>
      <c r="D1418">
        <v>0</v>
      </c>
      <c r="E1418">
        <v>37</v>
      </c>
      <c r="F1418" t="s">
        <v>0</v>
      </c>
      <c r="G1418" t="s">
        <v>1</v>
      </c>
      <c r="I1418" t="s">
        <v>2</v>
      </c>
      <c r="J1418">
        <v>36</v>
      </c>
      <c r="K1418">
        <v>70</v>
      </c>
      <c r="L1418" t="str">
        <f>" 00:00:01.241857"</f>
        <v xml:space="preserve"> 00:00:01.241857</v>
      </c>
      <c r="M1418" t="str">
        <f>"03-Oct-17 4:10:46.359358 PM"</f>
        <v>03-Oct-17 4:10:46.359358 PM</v>
      </c>
      <c r="N1418" t="s">
        <v>23</v>
      </c>
    </row>
    <row r="1419" spans="2:14" x14ac:dyDescent="0.25">
      <c r="B1419">
        <v>7872</v>
      </c>
      <c r="C1419">
        <v>1</v>
      </c>
      <c r="D1419">
        <v>0</v>
      </c>
      <c r="E1419">
        <v>37</v>
      </c>
      <c r="F1419" t="s">
        <v>0</v>
      </c>
      <c r="G1419" t="s">
        <v>1</v>
      </c>
      <c r="I1419" t="s">
        <v>2</v>
      </c>
      <c r="J1419">
        <v>14</v>
      </c>
      <c r="K1419">
        <v>48</v>
      </c>
      <c r="L1419" t="str">
        <f>" 00:00:00.000503"</f>
        <v xml:space="preserve"> 00:00:00.000503</v>
      </c>
      <c r="M1419" t="str">
        <f>"03-Oct-17 4:10:46.359861 PM"</f>
        <v>03-Oct-17 4:10:46.359861 PM</v>
      </c>
      <c r="N1419" t="s">
        <v>16</v>
      </c>
    </row>
    <row r="1420" spans="2:14" x14ac:dyDescent="0.25">
      <c r="B1420">
        <v>7873</v>
      </c>
      <c r="C1420">
        <v>1</v>
      </c>
      <c r="D1420">
        <v>0</v>
      </c>
      <c r="E1420">
        <v>37</v>
      </c>
      <c r="F1420" t="s">
        <v>0</v>
      </c>
      <c r="G1420" t="s">
        <v>1</v>
      </c>
      <c r="I1420" t="s">
        <v>2</v>
      </c>
      <c r="J1420">
        <v>8</v>
      </c>
      <c r="K1420">
        <v>42</v>
      </c>
      <c r="L1420" t="str">
        <f>" 00:00:00.000326"</f>
        <v xml:space="preserve"> 00:00:00.000326</v>
      </c>
      <c r="M1420" t="str">
        <f>"03-Oct-17 4:10:46.360187 PM"</f>
        <v>03-Oct-17 4:10:46.360187 PM</v>
      </c>
      <c r="N1420" t="s">
        <v>23</v>
      </c>
    </row>
    <row r="1421" spans="2:14" x14ac:dyDescent="0.25">
      <c r="B1421">
        <v>7874</v>
      </c>
      <c r="C1421">
        <v>1</v>
      </c>
      <c r="D1421">
        <v>12</v>
      </c>
      <c r="E1421">
        <v>38</v>
      </c>
      <c r="F1421" t="s">
        <v>0</v>
      </c>
      <c r="G1421" t="s">
        <v>1</v>
      </c>
      <c r="I1421" t="s">
        <v>2</v>
      </c>
      <c r="J1421">
        <v>36</v>
      </c>
      <c r="K1421">
        <v>70</v>
      </c>
      <c r="L1421" t="str">
        <f>" 00:00:00.000271"</f>
        <v xml:space="preserve"> 00:00:00.000271</v>
      </c>
      <c r="M1421" t="str">
        <f>"03-Oct-17 4:10:46.360458 PM"</f>
        <v>03-Oct-17 4:10:46.360458 PM</v>
      </c>
      <c r="N1421" t="s">
        <v>12</v>
      </c>
    </row>
    <row r="1422" spans="2:14" x14ac:dyDescent="0.25">
      <c r="B1422">
        <v>7875</v>
      </c>
      <c r="C1422">
        <v>1</v>
      </c>
      <c r="D1422">
        <v>39</v>
      </c>
      <c r="E1422">
        <v>39</v>
      </c>
      <c r="F1422" t="s">
        <v>0</v>
      </c>
      <c r="G1422" t="s">
        <v>1</v>
      </c>
      <c r="I1422" t="s">
        <v>2</v>
      </c>
      <c r="J1422">
        <v>36</v>
      </c>
      <c r="K1422">
        <v>70</v>
      </c>
      <c r="L1422" t="str">
        <f>" 00:00:00.000697"</f>
        <v xml:space="preserve"> 00:00:00.000697</v>
      </c>
      <c r="M1422" t="str">
        <f>"03-Oct-17 4:10:46.361155 PM"</f>
        <v>03-Oct-17 4:10:46.361155 PM</v>
      </c>
      <c r="N1422" t="s">
        <v>12</v>
      </c>
    </row>
    <row r="1423" spans="2:14" x14ac:dyDescent="0.25">
      <c r="B1423">
        <v>7876</v>
      </c>
      <c r="C1423">
        <v>1</v>
      </c>
      <c r="D1423">
        <v>0</v>
      </c>
      <c r="E1423">
        <v>37</v>
      </c>
      <c r="F1423" t="s">
        <v>0</v>
      </c>
      <c r="G1423" t="s">
        <v>1</v>
      </c>
      <c r="I1423" t="s">
        <v>2</v>
      </c>
      <c r="J1423">
        <v>36</v>
      </c>
      <c r="K1423">
        <v>70</v>
      </c>
      <c r="L1423" t="str">
        <f>" 00:00:01.247280"</f>
        <v xml:space="preserve"> 00:00:01.247280</v>
      </c>
      <c r="M1423" t="str">
        <f>"03-Oct-17 4:10:47.608435 PM"</f>
        <v>03-Oct-17 4:10:47.608435 PM</v>
      </c>
      <c r="N1423" t="s">
        <v>21</v>
      </c>
    </row>
    <row r="1424" spans="2:14" x14ac:dyDescent="0.25">
      <c r="B1424">
        <v>7877</v>
      </c>
      <c r="C1424">
        <v>1</v>
      </c>
      <c r="D1424">
        <v>0</v>
      </c>
      <c r="E1424">
        <v>37</v>
      </c>
      <c r="F1424" t="s">
        <v>0</v>
      </c>
      <c r="G1424" t="s">
        <v>1</v>
      </c>
      <c r="I1424" t="s">
        <v>2</v>
      </c>
      <c r="J1424">
        <v>14</v>
      </c>
      <c r="K1424">
        <v>48</v>
      </c>
      <c r="L1424" t="str">
        <f>" 00:00:00.000503"</f>
        <v xml:space="preserve"> 00:00:00.000503</v>
      </c>
      <c r="M1424" t="str">
        <f>"03-Oct-17 4:10:47.608937 PM"</f>
        <v>03-Oct-17 4:10:47.608937 PM</v>
      </c>
      <c r="N1424" t="s">
        <v>16</v>
      </c>
    </row>
    <row r="1425" spans="2:14" x14ac:dyDescent="0.25">
      <c r="B1425">
        <v>7878</v>
      </c>
      <c r="C1425">
        <v>1</v>
      </c>
      <c r="D1425">
        <v>0</v>
      </c>
      <c r="E1425">
        <v>37</v>
      </c>
      <c r="F1425" t="s">
        <v>0</v>
      </c>
      <c r="G1425" t="s">
        <v>1</v>
      </c>
      <c r="I1425" t="s">
        <v>2</v>
      </c>
      <c r="J1425">
        <v>8</v>
      </c>
      <c r="K1425">
        <v>42</v>
      </c>
      <c r="L1425" t="str">
        <f>" 00:00:00.000326"</f>
        <v xml:space="preserve"> 00:00:00.000326</v>
      </c>
      <c r="M1425" t="str">
        <f>"03-Oct-17 4:10:47.609264 PM"</f>
        <v>03-Oct-17 4:10:47.609264 PM</v>
      </c>
      <c r="N1425" t="s">
        <v>21</v>
      </c>
    </row>
    <row r="1426" spans="2:14" x14ac:dyDescent="0.25">
      <c r="B1426">
        <v>7879</v>
      </c>
      <c r="C1426">
        <v>1</v>
      </c>
      <c r="D1426">
        <v>12</v>
      </c>
      <c r="E1426">
        <v>38</v>
      </c>
      <c r="F1426" t="s">
        <v>0</v>
      </c>
      <c r="G1426" t="s">
        <v>1</v>
      </c>
      <c r="I1426" t="s">
        <v>2</v>
      </c>
      <c r="J1426">
        <v>36</v>
      </c>
      <c r="K1426">
        <v>70</v>
      </c>
      <c r="L1426" t="str">
        <f>" 00:00:00.000271"</f>
        <v xml:space="preserve"> 00:00:00.000271</v>
      </c>
      <c r="M1426" t="str">
        <f>"03-Oct-17 4:10:47.609535 PM"</f>
        <v>03-Oct-17 4:10:47.609535 PM</v>
      </c>
      <c r="N1426" t="s">
        <v>3</v>
      </c>
    </row>
    <row r="1427" spans="2:14" x14ac:dyDescent="0.25">
      <c r="B1427">
        <v>7880</v>
      </c>
      <c r="C1427">
        <v>1</v>
      </c>
      <c r="D1427">
        <v>39</v>
      </c>
      <c r="E1427">
        <v>39</v>
      </c>
      <c r="F1427" t="s">
        <v>0</v>
      </c>
      <c r="G1427" t="s">
        <v>1</v>
      </c>
      <c r="I1427" t="s">
        <v>2</v>
      </c>
      <c r="J1427">
        <v>36</v>
      </c>
      <c r="K1427">
        <v>70</v>
      </c>
      <c r="L1427" t="str">
        <f>" 00:00:00.000697"</f>
        <v xml:space="preserve"> 00:00:00.000697</v>
      </c>
      <c r="M1427" t="str">
        <f>"03-Oct-17 4:10:47.610232 PM"</f>
        <v>03-Oct-17 4:10:47.610232 PM</v>
      </c>
      <c r="N1427" t="s">
        <v>12</v>
      </c>
    </row>
    <row r="1428" spans="2:14" x14ac:dyDescent="0.25">
      <c r="B1428">
        <v>7881</v>
      </c>
      <c r="C1428">
        <v>1</v>
      </c>
      <c r="D1428">
        <v>0</v>
      </c>
      <c r="E1428">
        <v>37</v>
      </c>
      <c r="F1428" t="s">
        <v>0</v>
      </c>
      <c r="G1428" t="s">
        <v>1</v>
      </c>
      <c r="I1428" t="s">
        <v>2</v>
      </c>
      <c r="J1428">
        <v>36</v>
      </c>
      <c r="K1428">
        <v>70</v>
      </c>
      <c r="L1428" t="str">
        <f>" 00:00:01.238580"</f>
        <v xml:space="preserve"> 00:00:01.238580</v>
      </c>
      <c r="M1428" t="str">
        <f>"03-Oct-17 4:10:48.848811 PM"</f>
        <v>03-Oct-17 4:10:48.848811 PM</v>
      </c>
      <c r="N1428" t="s">
        <v>21</v>
      </c>
    </row>
    <row r="1429" spans="2:14" x14ac:dyDescent="0.25">
      <c r="B1429">
        <v>7882</v>
      </c>
      <c r="C1429">
        <v>1</v>
      </c>
      <c r="D1429">
        <v>0</v>
      </c>
      <c r="E1429">
        <v>37</v>
      </c>
      <c r="F1429" t="s">
        <v>0</v>
      </c>
      <c r="G1429" t="s">
        <v>1</v>
      </c>
      <c r="I1429" t="s">
        <v>2</v>
      </c>
      <c r="J1429">
        <v>14</v>
      </c>
      <c r="K1429">
        <v>48</v>
      </c>
      <c r="L1429" t="str">
        <f>" 00:00:00.000503"</f>
        <v xml:space="preserve"> 00:00:00.000503</v>
      </c>
      <c r="M1429" t="str">
        <f>"03-Oct-17 4:10:48.849314 PM"</f>
        <v>03-Oct-17 4:10:48.849314 PM</v>
      </c>
      <c r="N1429" t="s">
        <v>16</v>
      </c>
    </row>
    <row r="1430" spans="2:14" x14ac:dyDescent="0.25">
      <c r="B1430">
        <v>7883</v>
      </c>
      <c r="C1430">
        <v>1</v>
      </c>
      <c r="D1430">
        <v>0</v>
      </c>
      <c r="E1430">
        <v>37</v>
      </c>
      <c r="F1430" t="s">
        <v>0</v>
      </c>
      <c r="G1430" t="s">
        <v>1</v>
      </c>
      <c r="I1430" t="s">
        <v>2</v>
      </c>
      <c r="J1430">
        <v>8</v>
      </c>
      <c r="K1430">
        <v>42</v>
      </c>
      <c r="L1430" t="str">
        <f>" 00:00:00.000326"</f>
        <v xml:space="preserve"> 00:00:00.000326</v>
      </c>
      <c r="M1430" t="str">
        <f>"03-Oct-17 4:10:48.849640 PM"</f>
        <v>03-Oct-17 4:10:48.849640 PM</v>
      </c>
      <c r="N1430" t="s">
        <v>23</v>
      </c>
    </row>
    <row r="1431" spans="2:14" x14ac:dyDescent="0.25">
      <c r="B1431">
        <v>7884</v>
      </c>
      <c r="C1431">
        <v>1</v>
      </c>
      <c r="D1431">
        <v>12</v>
      </c>
      <c r="E1431">
        <v>38</v>
      </c>
      <c r="F1431" t="s">
        <v>0</v>
      </c>
      <c r="G1431" t="s">
        <v>1</v>
      </c>
      <c r="I1431" t="s">
        <v>2</v>
      </c>
      <c r="J1431">
        <v>36</v>
      </c>
      <c r="K1431">
        <v>70</v>
      </c>
      <c r="L1431" t="str">
        <f>" 00:00:00.000271"</f>
        <v xml:space="preserve"> 00:00:00.000271</v>
      </c>
      <c r="M1431" t="str">
        <f>"03-Oct-17 4:10:48.849911 PM"</f>
        <v>03-Oct-17 4:10:48.849911 PM</v>
      </c>
      <c r="N1431" t="s">
        <v>3</v>
      </c>
    </row>
    <row r="1432" spans="2:14" x14ac:dyDescent="0.25">
      <c r="B1432">
        <v>7885</v>
      </c>
      <c r="C1432">
        <v>1</v>
      </c>
      <c r="D1432">
        <v>39</v>
      </c>
      <c r="E1432">
        <v>39</v>
      </c>
      <c r="F1432" t="s">
        <v>0</v>
      </c>
      <c r="G1432" t="s">
        <v>1</v>
      </c>
      <c r="I1432" t="s">
        <v>2</v>
      </c>
      <c r="J1432">
        <v>36</v>
      </c>
      <c r="K1432">
        <v>70</v>
      </c>
      <c r="L1432" t="str">
        <f>" 00:00:00.000697"</f>
        <v xml:space="preserve"> 00:00:00.000697</v>
      </c>
      <c r="M1432" t="str">
        <f>"03-Oct-17 4:10:48.850608 PM"</f>
        <v>03-Oct-17 4:10:48.850608 PM</v>
      </c>
      <c r="N1432" t="s">
        <v>12</v>
      </c>
    </row>
    <row r="1433" spans="2:14" x14ac:dyDescent="0.25">
      <c r="B1433">
        <v>7886</v>
      </c>
      <c r="C1433">
        <v>1</v>
      </c>
      <c r="D1433">
        <v>0</v>
      </c>
      <c r="E1433">
        <v>37</v>
      </c>
      <c r="F1433" t="s">
        <v>0</v>
      </c>
      <c r="G1433" t="s">
        <v>1</v>
      </c>
      <c r="I1433" t="s">
        <v>2</v>
      </c>
      <c r="J1433">
        <v>36</v>
      </c>
      <c r="K1433">
        <v>70</v>
      </c>
      <c r="L1433" t="str">
        <f>" 00:00:02.506156"</f>
        <v xml:space="preserve"> 00:00:02.506156</v>
      </c>
      <c r="M1433" t="str">
        <f>"03-Oct-17 4:10:51.356764 PM"</f>
        <v>03-Oct-17 4:10:51.356764 PM</v>
      </c>
      <c r="N1433" t="s">
        <v>21</v>
      </c>
    </row>
    <row r="1434" spans="2:14" x14ac:dyDescent="0.25">
      <c r="B1434">
        <v>7887</v>
      </c>
      <c r="C1434">
        <v>1</v>
      </c>
      <c r="D1434">
        <v>12</v>
      </c>
      <c r="E1434">
        <v>38</v>
      </c>
      <c r="F1434" t="s">
        <v>0</v>
      </c>
      <c r="G1434" t="s">
        <v>1</v>
      </c>
      <c r="I1434" t="s">
        <v>2</v>
      </c>
      <c r="J1434">
        <v>36</v>
      </c>
      <c r="K1434">
        <v>70</v>
      </c>
      <c r="L1434" t="str">
        <f>" 00:00:00.000697"</f>
        <v xml:space="preserve"> 00:00:00.000697</v>
      </c>
      <c r="M1434" t="str">
        <f>"03-Oct-17 4:10:51.357461 PM"</f>
        <v>03-Oct-17 4:10:51.357461 PM</v>
      </c>
      <c r="N1434" t="s">
        <v>3</v>
      </c>
    </row>
    <row r="1435" spans="2:14" x14ac:dyDescent="0.25">
      <c r="B1435">
        <v>7888</v>
      </c>
      <c r="C1435">
        <v>1</v>
      </c>
      <c r="D1435">
        <v>39</v>
      </c>
      <c r="E1435">
        <v>39</v>
      </c>
      <c r="F1435" t="s">
        <v>0</v>
      </c>
      <c r="G1435" t="s">
        <v>1</v>
      </c>
      <c r="I1435" t="s">
        <v>2</v>
      </c>
      <c r="J1435">
        <v>36</v>
      </c>
      <c r="K1435">
        <v>70</v>
      </c>
      <c r="L1435" t="str">
        <f>" 00:00:00.000697"</f>
        <v xml:space="preserve"> 00:00:00.000697</v>
      </c>
      <c r="M1435" t="str">
        <f>"03-Oct-17 4:10:51.358158 PM"</f>
        <v>03-Oct-17 4:10:51.358158 PM</v>
      </c>
      <c r="N1435" t="s">
        <v>5</v>
      </c>
    </row>
    <row r="1436" spans="2:14" x14ac:dyDescent="0.25">
      <c r="B1436">
        <v>7889</v>
      </c>
      <c r="C1436">
        <v>1</v>
      </c>
      <c r="D1436">
        <v>12</v>
      </c>
      <c r="E1436">
        <v>38</v>
      </c>
      <c r="F1436" t="s">
        <v>0</v>
      </c>
      <c r="G1436" t="s">
        <v>1</v>
      </c>
      <c r="I1436" t="s">
        <v>2</v>
      </c>
      <c r="J1436">
        <v>36</v>
      </c>
      <c r="K1436">
        <v>70</v>
      </c>
      <c r="L1436" t="str">
        <f>" 00:00:01.233027"</f>
        <v xml:space="preserve"> 00:00:01.233027</v>
      </c>
      <c r="M1436" t="str">
        <f>"03-Oct-17 4:10:52.591185 PM"</f>
        <v>03-Oct-17 4:10:52.591185 PM</v>
      </c>
      <c r="N1436" t="s">
        <v>10</v>
      </c>
    </row>
    <row r="1437" spans="2:14" x14ac:dyDescent="0.25">
      <c r="B1437">
        <v>7890</v>
      </c>
      <c r="C1437">
        <v>1</v>
      </c>
      <c r="D1437">
        <v>39</v>
      </c>
      <c r="E1437">
        <v>39</v>
      </c>
      <c r="F1437" t="s">
        <v>0</v>
      </c>
      <c r="G1437" t="s">
        <v>1</v>
      </c>
      <c r="I1437" t="s">
        <v>2</v>
      </c>
      <c r="J1437">
        <v>36</v>
      </c>
      <c r="K1437">
        <v>70</v>
      </c>
      <c r="L1437" t="str">
        <f>" 00:00:00.000697"</f>
        <v xml:space="preserve"> 00:00:00.000697</v>
      </c>
      <c r="M1437" t="str">
        <f>"03-Oct-17 4:10:52.591882 PM"</f>
        <v>03-Oct-17 4:10:52.591882 PM</v>
      </c>
      <c r="N1437" t="s">
        <v>12</v>
      </c>
    </row>
    <row r="1438" spans="2:14" x14ac:dyDescent="0.25">
      <c r="B1438">
        <v>7891</v>
      </c>
      <c r="C1438">
        <v>1</v>
      </c>
      <c r="D1438">
        <v>0</v>
      </c>
      <c r="E1438">
        <v>37</v>
      </c>
      <c r="F1438" t="s">
        <v>0</v>
      </c>
      <c r="G1438" t="s">
        <v>1</v>
      </c>
      <c r="I1438" t="s">
        <v>2</v>
      </c>
      <c r="J1438">
        <v>36</v>
      </c>
      <c r="K1438">
        <v>70</v>
      </c>
      <c r="L1438" t="str">
        <f>" 00:00:01.242293"</f>
        <v xml:space="preserve"> 00:00:01.242293</v>
      </c>
      <c r="M1438" t="str">
        <f>"03-Oct-17 4:10:53.834175 PM"</f>
        <v>03-Oct-17 4:10:53.834175 PM</v>
      </c>
      <c r="N1438" t="s">
        <v>21</v>
      </c>
    </row>
    <row r="1439" spans="2:14" x14ac:dyDescent="0.25">
      <c r="B1439">
        <v>7892</v>
      </c>
      <c r="C1439">
        <v>1</v>
      </c>
      <c r="D1439">
        <v>12</v>
      </c>
      <c r="E1439">
        <v>38</v>
      </c>
      <c r="F1439" t="s">
        <v>0</v>
      </c>
      <c r="G1439" t="s">
        <v>1</v>
      </c>
      <c r="I1439" t="s">
        <v>2</v>
      </c>
      <c r="J1439">
        <v>36</v>
      </c>
      <c r="K1439">
        <v>70</v>
      </c>
      <c r="L1439" t="str">
        <f>" 00:00:00.000697"</f>
        <v xml:space="preserve"> 00:00:00.000697</v>
      </c>
      <c r="M1439" t="str">
        <f>"03-Oct-17 4:10:53.834872 PM"</f>
        <v>03-Oct-17 4:10:53.834872 PM</v>
      </c>
      <c r="N1439" t="s">
        <v>3</v>
      </c>
    </row>
    <row r="1440" spans="2:14" x14ac:dyDescent="0.25">
      <c r="B1440">
        <v>7893</v>
      </c>
      <c r="C1440">
        <v>1</v>
      </c>
      <c r="D1440">
        <v>39</v>
      </c>
      <c r="E1440">
        <v>39</v>
      </c>
      <c r="F1440" t="s">
        <v>0</v>
      </c>
      <c r="G1440" t="s">
        <v>1</v>
      </c>
      <c r="I1440" t="s">
        <v>2</v>
      </c>
      <c r="J1440">
        <v>36</v>
      </c>
      <c r="K1440">
        <v>70</v>
      </c>
      <c r="L1440" t="str">
        <f>" 00:00:00.000697"</f>
        <v xml:space="preserve"> 00:00:00.000697</v>
      </c>
      <c r="M1440" t="str">
        <f>"03-Oct-17 4:10:53.835569 PM"</f>
        <v>03-Oct-17 4:10:53.835569 PM</v>
      </c>
      <c r="N1440" t="s">
        <v>5</v>
      </c>
    </row>
    <row r="1441" spans="2:14" x14ac:dyDescent="0.25">
      <c r="B1441">
        <v>7894</v>
      </c>
      <c r="C1441">
        <v>1</v>
      </c>
      <c r="D1441">
        <v>0</v>
      </c>
      <c r="E1441">
        <v>37</v>
      </c>
      <c r="F1441" t="s">
        <v>0</v>
      </c>
      <c r="G1441" t="s">
        <v>1</v>
      </c>
      <c r="I1441" t="s">
        <v>2</v>
      </c>
      <c r="J1441">
        <v>36</v>
      </c>
      <c r="K1441">
        <v>70</v>
      </c>
      <c r="L1441" t="str">
        <f>" 00:00:01.246424"</f>
        <v xml:space="preserve"> 00:00:01.246424</v>
      </c>
      <c r="M1441" t="str">
        <f>"03-Oct-17 4:10:55.081992 PM"</f>
        <v>03-Oct-17 4:10:55.081992 PM</v>
      </c>
      <c r="N1441" t="s">
        <v>21</v>
      </c>
    </row>
    <row r="1442" spans="2:14" x14ac:dyDescent="0.25">
      <c r="B1442">
        <v>7895</v>
      </c>
      <c r="C1442">
        <v>1</v>
      </c>
      <c r="D1442">
        <v>12</v>
      </c>
      <c r="E1442">
        <v>38</v>
      </c>
      <c r="F1442" t="s">
        <v>0</v>
      </c>
      <c r="G1442" t="s">
        <v>1</v>
      </c>
      <c r="I1442" t="s">
        <v>2</v>
      </c>
      <c r="J1442">
        <v>36</v>
      </c>
      <c r="K1442">
        <v>70</v>
      </c>
      <c r="L1442" t="str">
        <f>" 00:00:00.000697"</f>
        <v xml:space="preserve"> 00:00:00.000697</v>
      </c>
      <c r="M1442" t="str">
        <f>"03-Oct-17 4:10:55.082689 PM"</f>
        <v>03-Oct-17 4:10:55.082689 PM</v>
      </c>
      <c r="N1442" t="s">
        <v>3</v>
      </c>
    </row>
    <row r="1443" spans="2:14" x14ac:dyDescent="0.25">
      <c r="B1443">
        <v>7896</v>
      </c>
      <c r="C1443">
        <v>1</v>
      </c>
      <c r="D1443">
        <v>39</v>
      </c>
      <c r="E1443">
        <v>39</v>
      </c>
      <c r="F1443" t="s">
        <v>0</v>
      </c>
      <c r="G1443" t="s">
        <v>1</v>
      </c>
      <c r="I1443" t="s">
        <v>2</v>
      </c>
      <c r="J1443">
        <v>36</v>
      </c>
      <c r="K1443">
        <v>70</v>
      </c>
      <c r="L1443" t="str">
        <f>" 00:00:00.000697"</f>
        <v xml:space="preserve"> 00:00:00.000697</v>
      </c>
      <c r="M1443" t="str">
        <f>"03-Oct-17 4:10:55.083386 PM"</f>
        <v>03-Oct-17 4:10:55.083386 PM</v>
      </c>
      <c r="N1443" t="s">
        <v>5</v>
      </c>
    </row>
    <row r="1444" spans="2:14" x14ac:dyDescent="0.25">
      <c r="B1444">
        <v>7897</v>
      </c>
      <c r="C1444">
        <v>1</v>
      </c>
      <c r="D1444">
        <v>12</v>
      </c>
      <c r="E1444">
        <v>38</v>
      </c>
      <c r="F1444" t="s">
        <v>0</v>
      </c>
      <c r="G1444" t="s">
        <v>1</v>
      </c>
      <c r="I1444" t="s">
        <v>2</v>
      </c>
      <c r="J1444">
        <v>36</v>
      </c>
      <c r="K1444">
        <v>70</v>
      </c>
      <c r="L1444" t="str">
        <f>" 00:00:01.279458"</f>
        <v xml:space="preserve"> 00:00:01.279458</v>
      </c>
      <c r="M1444" t="str">
        <f>"03-Oct-17 4:10:56.362844 PM"</f>
        <v>03-Oct-17 4:10:56.362844 PM</v>
      </c>
      <c r="N1444" t="s">
        <v>5</v>
      </c>
    </row>
    <row r="1445" spans="2:14" x14ac:dyDescent="0.25">
      <c r="B1445">
        <v>7898</v>
      </c>
      <c r="C1445">
        <v>1</v>
      </c>
      <c r="D1445">
        <v>39</v>
      </c>
      <c r="E1445">
        <v>39</v>
      </c>
      <c r="F1445" t="s">
        <v>0</v>
      </c>
      <c r="G1445" t="s">
        <v>1</v>
      </c>
      <c r="I1445" t="s">
        <v>2</v>
      </c>
      <c r="J1445">
        <v>36</v>
      </c>
      <c r="K1445">
        <v>70</v>
      </c>
      <c r="L1445" t="str">
        <f>" 00:00:00.000697"</f>
        <v xml:space="preserve"> 00:00:00.000697</v>
      </c>
      <c r="M1445" t="str">
        <f>"03-Oct-17 4:10:56.363541 PM"</f>
        <v>03-Oct-17 4:10:56.363541 PM</v>
      </c>
      <c r="N1445" t="s">
        <v>12</v>
      </c>
    </row>
    <row r="1446" spans="2:14" x14ac:dyDescent="0.25">
      <c r="B1446">
        <v>7899</v>
      </c>
      <c r="C1446">
        <v>1</v>
      </c>
      <c r="D1446">
        <v>0</v>
      </c>
      <c r="E1446">
        <v>37</v>
      </c>
      <c r="F1446" t="s">
        <v>0</v>
      </c>
      <c r="G1446" t="s">
        <v>1</v>
      </c>
      <c r="I1446" t="s">
        <v>2</v>
      </c>
      <c r="J1446">
        <v>36</v>
      </c>
      <c r="K1446">
        <v>70</v>
      </c>
      <c r="L1446" t="str">
        <f>" 00:00:01.214433"</f>
        <v xml:space="preserve"> 00:00:01.214433</v>
      </c>
      <c r="M1446" t="str">
        <f>"03-Oct-17 4:10:57.577973 PM"</f>
        <v>03-Oct-17 4:10:57.577973 PM</v>
      </c>
      <c r="N1446" t="s">
        <v>21</v>
      </c>
    </row>
    <row r="1447" spans="2:14" x14ac:dyDescent="0.25">
      <c r="B1447">
        <v>7900</v>
      </c>
      <c r="C1447">
        <v>1</v>
      </c>
      <c r="D1447">
        <v>12</v>
      </c>
      <c r="E1447">
        <v>38</v>
      </c>
      <c r="F1447" t="s">
        <v>0</v>
      </c>
      <c r="G1447" t="s">
        <v>1</v>
      </c>
      <c r="I1447" t="s">
        <v>2</v>
      </c>
      <c r="J1447">
        <v>36</v>
      </c>
      <c r="K1447">
        <v>70</v>
      </c>
      <c r="L1447" t="str">
        <f>" 00:00:00.000697"</f>
        <v xml:space="preserve"> 00:00:00.000697</v>
      </c>
      <c r="M1447" t="str">
        <f>"03-Oct-17 4:10:57.578670 PM"</f>
        <v>03-Oct-17 4:10:57.578670 PM</v>
      </c>
      <c r="N1447" t="s">
        <v>3</v>
      </c>
    </row>
    <row r="1448" spans="2:14" x14ac:dyDescent="0.25">
      <c r="B1448">
        <v>7901</v>
      </c>
      <c r="C1448">
        <v>1</v>
      </c>
      <c r="D1448">
        <v>39</v>
      </c>
      <c r="E1448">
        <v>39</v>
      </c>
      <c r="F1448" t="s">
        <v>0</v>
      </c>
      <c r="G1448" t="s">
        <v>1</v>
      </c>
      <c r="I1448" t="s">
        <v>2</v>
      </c>
      <c r="J1448">
        <v>36</v>
      </c>
      <c r="K1448">
        <v>70</v>
      </c>
      <c r="L1448" t="str">
        <f>" 00:00:00.000697"</f>
        <v xml:space="preserve"> 00:00:00.000697</v>
      </c>
      <c r="M1448" t="str">
        <f>"03-Oct-17 4:10:57.579367 PM"</f>
        <v>03-Oct-17 4:10:57.579367 PM</v>
      </c>
      <c r="N1448" t="s">
        <v>5</v>
      </c>
    </row>
    <row r="1449" spans="2:14" x14ac:dyDescent="0.25">
      <c r="B1449">
        <v>7902</v>
      </c>
      <c r="C1449">
        <v>1</v>
      </c>
      <c r="D1449">
        <v>0</v>
      </c>
      <c r="E1449">
        <v>37</v>
      </c>
      <c r="F1449" t="s">
        <v>0</v>
      </c>
      <c r="G1449" t="s">
        <v>1</v>
      </c>
      <c r="I1449" t="s">
        <v>2</v>
      </c>
      <c r="J1449">
        <v>36</v>
      </c>
      <c r="K1449">
        <v>70</v>
      </c>
      <c r="L1449" t="str">
        <f>" 00:00:01.244733"</f>
        <v xml:space="preserve"> 00:00:01.244733</v>
      </c>
      <c r="M1449" t="str">
        <f>"03-Oct-17 4:10:58.824100 PM"</f>
        <v>03-Oct-17 4:10:58.824100 PM</v>
      </c>
      <c r="N1449" t="s">
        <v>23</v>
      </c>
    </row>
    <row r="1450" spans="2:14" x14ac:dyDescent="0.25">
      <c r="B1450">
        <v>7903</v>
      </c>
      <c r="C1450">
        <v>1</v>
      </c>
      <c r="D1450">
        <v>12</v>
      </c>
      <c r="E1450">
        <v>38</v>
      </c>
      <c r="F1450" t="s">
        <v>0</v>
      </c>
      <c r="G1450" t="s">
        <v>1</v>
      </c>
      <c r="I1450" t="s">
        <v>2</v>
      </c>
      <c r="J1450">
        <v>36</v>
      </c>
      <c r="K1450">
        <v>70</v>
      </c>
      <c r="L1450" t="str">
        <f>" 00:00:00.000697"</f>
        <v xml:space="preserve"> 00:00:00.000697</v>
      </c>
      <c r="M1450" t="str">
        <f>"03-Oct-17 4:10:58.824797 PM"</f>
        <v>03-Oct-17 4:10:58.824797 PM</v>
      </c>
      <c r="N1450" t="s">
        <v>3</v>
      </c>
    </row>
    <row r="1451" spans="2:14" x14ac:dyDescent="0.25">
      <c r="B1451">
        <v>7904</v>
      </c>
      <c r="C1451">
        <v>1</v>
      </c>
      <c r="D1451">
        <v>39</v>
      </c>
      <c r="E1451">
        <v>39</v>
      </c>
      <c r="F1451" t="s">
        <v>0</v>
      </c>
      <c r="G1451" t="s">
        <v>1</v>
      </c>
      <c r="I1451" t="s">
        <v>2</v>
      </c>
      <c r="J1451">
        <v>36</v>
      </c>
      <c r="K1451">
        <v>70</v>
      </c>
      <c r="L1451" t="str">
        <f>" 00:00:00.000697"</f>
        <v xml:space="preserve"> 00:00:00.000697</v>
      </c>
      <c r="M1451" t="str">
        <f>"03-Oct-17 4:10:58.825494 PM"</f>
        <v>03-Oct-17 4:10:58.825494 PM</v>
      </c>
      <c r="N1451" t="s">
        <v>5</v>
      </c>
    </row>
    <row r="1452" spans="2:14" x14ac:dyDescent="0.25">
      <c r="B1452">
        <v>7905</v>
      </c>
      <c r="C1452">
        <v>1</v>
      </c>
      <c r="D1452">
        <v>0</v>
      </c>
      <c r="E1452">
        <v>37</v>
      </c>
      <c r="F1452" t="s">
        <v>0</v>
      </c>
      <c r="G1452" t="s">
        <v>1</v>
      </c>
      <c r="I1452" t="s">
        <v>2</v>
      </c>
      <c r="J1452">
        <v>36</v>
      </c>
      <c r="K1452">
        <v>70</v>
      </c>
      <c r="L1452" t="str">
        <f>" 00:00:01.244251"</f>
        <v xml:space="preserve"> 00:00:01.244251</v>
      </c>
      <c r="M1452" t="str">
        <f>"03-Oct-17 4:11:00.069745 PM"</f>
        <v>03-Oct-17 4:11:00.069745 PM</v>
      </c>
      <c r="N1452" t="s">
        <v>21</v>
      </c>
    </row>
    <row r="1453" spans="2:14" x14ac:dyDescent="0.25">
      <c r="B1453">
        <v>7906</v>
      </c>
      <c r="C1453">
        <v>1</v>
      </c>
      <c r="D1453">
        <v>12</v>
      </c>
      <c r="E1453">
        <v>38</v>
      </c>
      <c r="F1453" t="s">
        <v>0</v>
      </c>
      <c r="G1453" t="s">
        <v>1</v>
      </c>
      <c r="I1453" t="s">
        <v>2</v>
      </c>
      <c r="J1453">
        <v>36</v>
      </c>
      <c r="K1453">
        <v>70</v>
      </c>
      <c r="L1453" t="str">
        <f>" 00:00:00.000697"</f>
        <v xml:space="preserve"> 00:00:00.000697</v>
      </c>
      <c r="M1453" t="str">
        <f>"03-Oct-17 4:11:00.070442 PM"</f>
        <v>03-Oct-17 4:11:00.070442 PM</v>
      </c>
      <c r="N1453" t="s">
        <v>3</v>
      </c>
    </row>
    <row r="1454" spans="2:14" x14ac:dyDescent="0.25">
      <c r="B1454">
        <v>7907</v>
      </c>
      <c r="C1454">
        <v>1</v>
      </c>
      <c r="D1454">
        <v>39</v>
      </c>
      <c r="E1454">
        <v>39</v>
      </c>
      <c r="F1454" t="s">
        <v>0</v>
      </c>
      <c r="G1454" t="s">
        <v>1</v>
      </c>
      <c r="I1454" t="s">
        <v>2</v>
      </c>
      <c r="J1454">
        <v>36</v>
      </c>
      <c r="K1454">
        <v>70</v>
      </c>
      <c r="L1454" t="str">
        <f>" 00:00:00.000697"</f>
        <v xml:space="preserve"> 00:00:00.000697</v>
      </c>
      <c r="M1454" t="str">
        <f>"03-Oct-17 4:11:00.071139 PM"</f>
        <v>03-Oct-17 4:11:00.071139 PM</v>
      </c>
      <c r="N1454" t="s">
        <v>5</v>
      </c>
    </row>
    <row r="1455" spans="2:14" x14ac:dyDescent="0.25">
      <c r="B1455">
        <v>7908</v>
      </c>
      <c r="C1455">
        <v>1</v>
      </c>
      <c r="D1455">
        <v>0</v>
      </c>
      <c r="E1455">
        <v>37</v>
      </c>
      <c r="F1455" t="s">
        <v>0</v>
      </c>
      <c r="G1455" t="s">
        <v>1</v>
      </c>
      <c r="I1455" t="s">
        <v>2</v>
      </c>
      <c r="J1455">
        <v>36</v>
      </c>
      <c r="K1455">
        <v>70</v>
      </c>
      <c r="L1455" t="str">
        <f>" 00:00:01.271314"</f>
        <v xml:space="preserve"> 00:00:01.271314</v>
      </c>
      <c r="M1455" t="str">
        <f>"03-Oct-17 4:11:01.342452 PM"</f>
        <v>03-Oct-17 4:11:01.342452 PM</v>
      </c>
      <c r="N1455" t="s">
        <v>23</v>
      </c>
    </row>
    <row r="1456" spans="2:14" x14ac:dyDescent="0.25">
      <c r="B1456">
        <v>7909</v>
      </c>
      <c r="C1456">
        <v>1</v>
      </c>
      <c r="D1456">
        <v>12</v>
      </c>
      <c r="E1456">
        <v>38</v>
      </c>
      <c r="F1456" t="s">
        <v>0</v>
      </c>
      <c r="G1456" t="s">
        <v>1</v>
      </c>
      <c r="I1456" t="s">
        <v>2</v>
      </c>
      <c r="J1456">
        <v>36</v>
      </c>
      <c r="K1456">
        <v>70</v>
      </c>
      <c r="L1456" t="str">
        <f>" 00:00:00.000697"</f>
        <v xml:space="preserve"> 00:00:00.000697</v>
      </c>
      <c r="M1456" t="str">
        <f>"03-Oct-17 4:11:01.343149 PM"</f>
        <v>03-Oct-17 4:11:01.343149 PM</v>
      </c>
      <c r="N1456" t="s">
        <v>3</v>
      </c>
    </row>
    <row r="1457" spans="2:14" x14ac:dyDescent="0.25">
      <c r="B1457">
        <v>7910</v>
      </c>
      <c r="C1457">
        <v>1</v>
      </c>
      <c r="D1457">
        <v>39</v>
      </c>
      <c r="E1457">
        <v>39</v>
      </c>
      <c r="F1457" t="s">
        <v>0</v>
      </c>
      <c r="G1457" t="s">
        <v>1</v>
      </c>
      <c r="I1457" t="s">
        <v>2</v>
      </c>
      <c r="J1457">
        <v>36</v>
      </c>
      <c r="K1457">
        <v>70</v>
      </c>
      <c r="L1457" t="str">
        <f>" 00:00:00.000697"</f>
        <v xml:space="preserve"> 00:00:00.000697</v>
      </c>
      <c r="M1457" t="str">
        <f>"03-Oct-17 4:11:01.343846 PM"</f>
        <v>03-Oct-17 4:11:01.343846 PM</v>
      </c>
      <c r="N1457" t="s">
        <v>5</v>
      </c>
    </row>
    <row r="1458" spans="2:14" x14ac:dyDescent="0.25">
      <c r="B1458">
        <v>7911</v>
      </c>
      <c r="C1458">
        <v>1</v>
      </c>
      <c r="D1458">
        <v>0</v>
      </c>
      <c r="E1458">
        <v>37</v>
      </c>
      <c r="F1458" t="s">
        <v>0</v>
      </c>
      <c r="G1458" t="s">
        <v>1</v>
      </c>
      <c r="I1458" t="s">
        <v>2</v>
      </c>
      <c r="J1458">
        <v>36</v>
      </c>
      <c r="K1458">
        <v>70</v>
      </c>
      <c r="L1458" t="str">
        <f>" 00:00:01.240967"</f>
        <v xml:space="preserve"> 00:00:01.240967</v>
      </c>
      <c r="M1458" t="str">
        <f>"03-Oct-17 4:11:02.584813 PM"</f>
        <v>03-Oct-17 4:11:02.584813 PM</v>
      </c>
      <c r="N1458" t="s">
        <v>21</v>
      </c>
    </row>
    <row r="1459" spans="2:14" x14ac:dyDescent="0.25">
      <c r="B1459">
        <v>7912</v>
      </c>
      <c r="C1459">
        <v>1</v>
      </c>
      <c r="D1459">
        <v>12</v>
      </c>
      <c r="E1459">
        <v>38</v>
      </c>
      <c r="F1459" t="s">
        <v>0</v>
      </c>
      <c r="G1459" t="s">
        <v>1</v>
      </c>
      <c r="I1459" t="s">
        <v>2</v>
      </c>
      <c r="J1459">
        <v>36</v>
      </c>
      <c r="K1459">
        <v>70</v>
      </c>
      <c r="L1459" t="str">
        <f>" 00:00:00.000697"</f>
        <v xml:space="preserve"> 00:00:00.000697</v>
      </c>
      <c r="M1459" t="str">
        <f>"03-Oct-17 4:11:02.585510 PM"</f>
        <v>03-Oct-17 4:11:02.585510 PM</v>
      </c>
      <c r="N1459" t="s">
        <v>3</v>
      </c>
    </row>
    <row r="1460" spans="2:14" x14ac:dyDescent="0.25">
      <c r="B1460">
        <v>7913</v>
      </c>
      <c r="C1460">
        <v>1</v>
      </c>
      <c r="D1460">
        <v>39</v>
      </c>
      <c r="E1460">
        <v>39</v>
      </c>
      <c r="F1460" t="s">
        <v>0</v>
      </c>
      <c r="G1460" t="s">
        <v>1</v>
      </c>
      <c r="I1460" t="s">
        <v>2</v>
      </c>
      <c r="J1460">
        <v>36</v>
      </c>
      <c r="K1460">
        <v>70</v>
      </c>
      <c r="L1460" t="str">
        <f>" 00:00:00.000697"</f>
        <v xml:space="preserve"> 00:00:00.000697</v>
      </c>
      <c r="M1460" t="str">
        <f>"03-Oct-17 4:11:02.586207 PM"</f>
        <v>03-Oct-17 4:11:02.586207 PM</v>
      </c>
      <c r="N1460" t="s">
        <v>5</v>
      </c>
    </row>
    <row r="1461" spans="2:14" x14ac:dyDescent="0.25">
      <c r="B1461">
        <v>7914</v>
      </c>
      <c r="C1461">
        <v>1</v>
      </c>
      <c r="D1461">
        <v>0</v>
      </c>
      <c r="E1461">
        <v>37</v>
      </c>
      <c r="F1461" t="s">
        <v>0</v>
      </c>
      <c r="G1461" t="s">
        <v>1</v>
      </c>
      <c r="I1461" t="s">
        <v>2</v>
      </c>
      <c r="J1461">
        <v>36</v>
      </c>
      <c r="K1461">
        <v>70</v>
      </c>
      <c r="L1461" t="str">
        <f>" 00:00:01.214272"</f>
        <v xml:space="preserve"> 00:00:01.214272</v>
      </c>
      <c r="M1461" t="str">
        <f>"03-Oct-17 4:11:03.800479 PM"</f>
        <v>03-Oct-17 4:11:03.800479 PM</v>
      </c>
      <c r="N1461" t="s">
        <v>23</v>
      </c>
    </row>
    <row r="1462" spans="2:14" x14ac:dyDescent="0.25">
      <c r="B1462">
        <v>7915</v>
      </c>
      <c r="C1462">
        <v>1</v>
      </c>
      <c r="D1462">
        <v>12</v>
      </c>
      <c r="E1462">
        <v>38</v>
      </c>
      <c r="F1462" t="s">
        <v>0</v>
      </c>
      <c r="G1462" t="s">
        <v>1</v>
      </c>
      <c r="I1462" t="s">
        <v>2</v>
      </c>
      <c r="J1462">
        <v>36</v>
      </c>
      <c r="K1462">
        <v>70</v>
      </c>
      <c r="L1462" t="str">
        <f>" 00:00:00.000697"</f>
        <v xml:space="preserve"> 00:00:00.000697</v>
      </c>
      <c r="M1462" t="str">
        <f>"03-Oct-17 4:11:03.801175 PM"</f>
        <v>03-Oct-17 4:11:03.801175 PM</v>
      </c>
      <c r="N1462" t="s">
        <v>3</v>
      </c>
    </row>
    <row r="1463" spans="2:14" x14ac:dyDescent="0.25">
      <c r="B1463">
        <v>7916</v>
      </c>
      <c r="C1463">
        <v>1</v>
      </c>
      <c r="D1463">
        <v>39</v>
      </c>
      <c r="E1463">
        <v>39</v>
      </c>
      <c r="F1463" t="s">
        <v>0</v>
      </c>
      <c r="G1463" t="s">
        <v>1</v>
      </c>
      <c r="I1463" t="s">
        <v>2</v>
      </c>
      <c r="J1463">
        <v>36</v>
      </c>
      <c r="K1463">
        <v>70</v>
      </c>
      <c r="L1463" t="str">
        <f>" 00:00:00.000697"</f>
        <v xml:space="preserve"> 00:00:00.000697</v>
      </c>
      <c r="M1463" t="str">
        <f>"03-Oct-17 4:11:03.801873 PM"</f>
        <v>03-Oct-17 4:11:03.801873 PM</v>
      </c>
      <c r="N1463" t="s">
        <v>5</v>
      </c>
    </row>
    <row r="1464" spans="2:14" x14ac:dyDescent="0.25">
      <c r="B1464">
        <v>7917</v>
      </c>
      <c r="C1464">
        <v>1</v>
      </c>
      <c r="D1464">
        <v>0</v>
      </c>
      <c r="E1464">
        <v>37</v>
      </c>
      <c r="F1464" t="s">
        <v>0</v>
      </c>
      <c r="G1464" t="s">
        <v>1</v>
      </c>
      <c r="I1464" t="s">
        <v>2</v>
      </c>
      <c r="J1464">
        <v>36</v>
      </c>
      <c r="K1464">
        <v>70</v>
      </c>
      <c r="L1464" t="str">
        <f>" 00:00:01.252000"</f>
        <v xml:space="preserve"> 00:00:01.252000</v>
      </c>
      <c r="M1464" t="str">
        <f>"03-Oct-17 4:11:05.053872 PM"</f>
        <v>03-Oct-17 4:11:05.053872 PM</v>
      </c>
      <c r="N1464" t="s">
        <v>23</v>
      </c>
    </row>
    <row r="1465" spans="2:14" x14ac:dyDescent="0.25">
      <c r="B1465">
        <v>7918</v>
      </c>
      <c r="C1465">
        <v>1</v>
      </c>
      <c r="D1465">
        <v>12</v>
      </c>
      <c r="E1465">
        <v>38</v>
      </c>
      <c r="F1465" t="s">
        <v>0</v>
      </c>
      <c r="G1465" t="s">
        <v>1</v>
      </c>
      <c r="I1465" t="s">
        <v>2</v>
      </c>
      <c r="J1465">
        <v>36</v>
      </c>
      <c r="K1465">
        <v>70</v>
      </c>
      <c r="L1465" t="str">
        <f>" 00:00:00.000697"</f>
        <v xml:space="preserve"> 00:00:00.000697</v>
      </c>
      <c r="M1465" t="str">
        <f>"03-Oct-17 4:11:05.054569 PM"</f>
        <v>03-Oct-17 4:11:05.054569 PM</v>
      </c>
      <c r="N1465" t="s">
        <v>3</v>
      </c>
    </row>
    <row r="1466" spans="2:14" x14ac:dyDescent="0.25">
      <c r="B1466">
        <v>7919</v>
      </c>
      <c r="C1466">
        <v>1</v>
      </c>
      <c r="D1466">
        <v>39</v>
      </c>
      <c r="E1466">
        <v>39</v>
      </c>
      <c r="F1466" t="s">
        <v>0</v>
      </c>
      <c r="G1466" t="s">
        <v>1</v>
      </c>
      <c r="I1466" t="s">
        <v>2</v>
      </c>
      <c r="J1466">
        <v>36</v>
      </c>
      <c r="K1466">
        <v>70</v>
      </c>
      <c r="L1466" t="str">
        <f>" 00:00:00.000697"</f>
        <v xml:space="preserve"> 00:00:00.000697</v>
      </c>
      <c r="M1466" t="str">
        <f>"03-Oct-17 4:11:05.055266 PM"</f>
        <v>03-Oct-17 4:11:05.055266 PM</v>
      </c>
      <c r="N1466" t="s">
        <v>5</v>
      </c>
    </row>
    <row r="1467" spans="2:14" x14ac:dyDescent="0.25">
      <c r="B1467">
        <v>7920</v>
      </c>
      <c r="C1467">
        <v>1</v>
      </c>
      <c r="D1467">
        <v>0</v>
      </c>
      <c r="E1467">
        <v>37</v>
      </c>
      <c r="F1467" t="s">
        <v>0</v>
      </c>
      <c r="G1467" t="s">
        <v>1</v>
      </c>
      <c r="I1467" t="s">
        <v>2</v>
      </c>
      <c r="J1467">
        <v>36</v>
      </c>
      <c r="K1467">
        <v>70</v>
      </c>
      <c r="L1467" t="str">
        <f>" 00:00:02.486840"</f>
        <v xml:space="preserve"> 00:00:02.486840</v>
      </c>
      <c r="M1467" t="str">
        <f>"03-Oct-17 4:11:07.542106 PM"</f>
        <v>03-Oct-17 4:11:07.542106 PM</v>
      </c>
      <c r="N1467" t="s">
        <v>23</v>
      </c>
    </row>
    <row r="1468" spans="2:14" x14ac:dyDescent="0.25">
      <c r="B1468">
        <v>7921</v>
      </c>
      <c r="C1468">
        <v>1</v>
      </c>
      <c r="D1468">
        <v>12</v>
      </c>
      <c r="E1468">
        <v>38</v>
      </c>
      <c r="F1468" t="s">
        <v>0</v>
      </c>
      <c r="G1468" t="s">
        <v>1</v>
      </c>
      <c r="I1468" t="s">
        <v>2</v>
      </c>
      <c r="J1468">
        <v>36</v>
      </c>
      <c r="K1468">
        <v>70</v>
      </c>
      <c r="L1468" t="str">
        <f>" 00:00:00.000697"</f>
        <v xml:space="preserve"> 00:00:00.000697</v>
      </c>
      <c r="M1468" t="str">
        <f>"03-Oct-17 4:11:07.542803 PM"</f>
        <v>03-Oct-17 4:11:07.542803 PM</v>
      </c>
      <c r="N1468" t="s">
        <v>3</v>
      </c>
    </row>
    <row r="1469" spans="2:14" x14ac:dyDescent="0.25">
      <c r="B1469">
        <v>7922</v>
      </c>
      <c r="C1469">
        <v>1</v>
      </c>
      <c r="D1469">
        <v>39</v>
      </c>
      <c r="E1469">
        <v>39</v>
      </c>
      <c r="F1469" t="s">
        <v>0</v>
      </c>
      <c r="G1469" t="s">
        <v>1</v>
      </c>
      <c r="I1469" t="s">
        <v>2</v>
      </c>
      <c r="J1469">
        <v>36</v>
      </c>
      <c r="K1469">
        <v>70</v>
      </c>
      <c r="L1469" t="str">
        <f>" 00:00:00.000697"</f>
        <v xml:space="preserve"> 00:00:00.000697</v>
      </c>
      <c r="M1469" t="str">
        <f>"03-Oct-17 4:11:07.543500 PM"</f>
        <v>03-Oct-17 4:11:07.543500 PM</v>
      </c>
      <c r="N1469" t="s">
        <v>5</v>
      </c>
    </row>
    <row r="1470" spans="2:14" x14ac:dyDescent="0.25">
      <c r="B1470">
        <v>7923</v>
      </c>
      <c r="C1470">
        <v>1</v>
      </c>
      <c r="D1470">
        <v>0</v>
      </c>
      <c r="E1470">
        <v>37</v>
      </c>
      <c r="F1470" t="s">
        <v>0</v>
      </c>
      <c r="G1470" t="s">
        <v>1</v>
      </c>
      <c r="I1470" t="s">
        <v>2</v>
      </c>
      <c r="J1470">
        <v>36</v>
      </c>
      <c r="K1470">
        <v>70</v>
      </c>
      <c r="L1470" t="str">
        <f>" 00:00:01.241583"</f>
        <v xml:space="preserve"> 00:00:01.241583</v>
      </c>
      <c r="M1470" t="str">
        <f>"03-Oct-17 4:11:08.785083 PM"</f>
        <v>03-Oct-17 4:11:08.785083 PM</v>
      </c>
      <c r="N1470" t="s">
        <v>21</v>
      </c>
    </row>
    <row r="1471" spans="2:14" x14ac:dyDescent="0.25">
      <c r="B1471">
        <v>7924</v>
      </c>
      <c r="C1471">
        <v>1</v>
      </c>
      <c r="D1471">
        <v>12</v>
      </c>
      <c r="E1471">
        <v>38</v>
      </c>
      <c r="F1471" t="s">
        <v>0</v>
      </c>
      <c r="G1471" t="s">
        <v>1</v>
      </c>
      <c r="I1471" t="s">
        <v>2</v>
      </c>
      <c r="J1471">
        <v>36</v>
      </c>
      <c r="K1471">
        <v>70</v>
      </c>
      <c r="L1471" t="str">
        <f>" 00:00:00.000697"</f>
        <v xml:space="preserve"> 00:00:00.000697</v>
      </c>
      <c r="M1471" t="str">
        <f>"03-Oct-17 4:11:08.785780 PM"</f>
        <v>03-Oct-17 4:11:08.785780 PM</v>
      </c>
      <c r="N1471" t="s">
        <v>3</v>
      </c>
    </row>
    <row r="1472" spans="2:14" x14ac:dyDescent="0.25">
      <c r="B1472">
        <v>7925</v>
      </c>
      <c r="C1472">
        <v>1</v>
      </c>
      <c r="D1472">
        <v>39</v>
      </c>
      <c r="E1472">
        <v>39</v>
      </c>
      <c r="F1472" t="s">
        <v>0</v>
      </c>
      <c r="G1472" t="s">
        <v>1</v>
      </c>
      <c r="I1472" t="s">
        <v>2</v>
      </c>
      <c r="J1472">
        <v>36</v>
      </c>
      <c r="K1472">
        <v>70</v>
      </c>
      <c r="L1472" t="str">
        <f>" 00:00:00.000697"</f>
        <v xml:space="preserve"> 00:00:00.000697</v>
      </c>
      <c r="M1472" t="str">
        <f>"03-Oct-17 4:11:08.786477 PM"</f>
        <v>03-Oct-17 4:11:08.786477 PM</v>
      </c>
      <c r="N1472" t="s">
        <v>5</v>
      </c>
    </row>
    <row r="1473" spans="2:14" x14ac:dyDescent="0.25">
      <c r="B1473">
        <v>7926</v>
      </c>
      <c r="C1473">
        <v>1</v>
      </c>
      <c r="D1473">
        <v>0</v>
      </c>
      <c r="E1473">
        <v>37</v>
      </c>
      <c r="F1473" t="s">
        <v>0</v>
      </c>
      <c r="G1473" t="s">
        <v>1</v>
      </c>
      <c r="I1473" t="s">
        <v>2</v>
      </c>
      <c r="J1473">
        <v>36</v>
      </c>
      <c r="K1473">
        <v>70</v>
      </c>
      <c r="L1473" t="str">
        <f>" 00:00:01.252483"</f>
        <v xml:space="preserve"> 00:00:01.252483</v>
      </c>
      <c r="M1473" t="str">
        <f>"03-Oct-17 4:11:10.038960 PM"</f>
        <v>03-Oct-17 4:11:10.038960 PM</v>
      </c>
      <c r="N1473" t="s">
        <v>23</v>
      </c>
    </row>
    <row r="1474" spans="2:14" x14ac:dyDescent="0.25">
      <c r="B1474">
        <v>7927</v>
      </c>
      <c r="C1474">
        <v>1</v>
      </c>
      <c r="D1474">
        <v>12</v>
      </c>
      <c r="E1474">
        <v>38</v>
      </c>
      <c r="F1474" t="s">
        <v>0</v>
      </c>
      <c r="G1474" t="s">
        <v>1</v>
      </c>
      <c r="I1474" t="s">
        <v>2</v>
      </c>
      <c r="J1474">
        <v>36</v>
      </c>
      <c r="K1474">
        <v>70</v>
      </c>
      <c r="L1474" t="str">
        <f>" 00:00:00.000697"</f>
        <v xml:space="preserve"> 00:00:00.000697</v>
      </c>
      <c r="M1474" t="str">
        <f>"03-Oct-17 4:11:10.039657 PM"</f>
        <v>03-Oct-17 4:11:10.039657 PM</v>
      </c>
      <c r="N1474" t="s">
        <v>3</v>
      </c>
    </row>
    <row r="1475" spans="2:14" x14ac:dyDescent="0.25">
      <c r="B1475">
        <v>7928</v>
      </c>
      <c r="C1475">
        <v>1</v>
      </c>
      <c r="D1475">
        <v>39</v>
      </c>
      <c r="E1475">
        <v>39</v>
      </c>
      <c r="F1475" t="s">
        <v>0</v>
      </c>
      <c r="G1475" t="s">
        <v>1</v>
      </c>
      <c r="I1475" t="s">
        <v>2</v>
      </c>
      <c r="J1475">
        <v>36</v>
      </c>
      <c r="K1475">
        <v>70</v>
      </c>
      <c r="L1475" t="str">
        <f>" 00:00:00.000697"</f>
        <v xml:space="preserve"> 00:00:00.000697</v>
      </c>
      <c r="M1475" t="str">
        <f>"03-Oct-17 4:11:10.040354 PM"</f>
        <v>03-Oct-17 4:11:10.040354 PM</v>
      </c>
      <c r="N1475" t="s">
        <v>5</v>
      </c>
    </row>
    <row r="1476" spans="2:14" x14ac:dyDescent="0.25">
      <c r="B1476">
        <v>7929</v>
      </c>
      <c r="C1476">
        <v>1</v>
      </c>
      <c r="D1476">
        <v>0</v>
      </c>
      <c r="E1476">
        <v>37</v>
      </c>
      <c r="F1476" t="s">
        <v>0</v>
      </c>
      <c r="G1476" t="s">
        <v>1</v>
      </c>
      <c r="I1476" t="s">
        <v>2</v>
      </c>
      <c r="J1476">
        <v>36</v>
      </c>
      <c r="K1476">
        <v>70</v>
      </c>
      <c r="L1476" t="str">
        <f>" 00:00:01.263351"</f>
        <v xml:space="preserve"> 00:00:01.263351</v>
      </c>
      <c r="M1476" t="str">
        <f>"03-Oct-17 4:11:11.303704 PM"</f>
        <v>03-Oct-17 4:11:11.303704 PM</v>
      </c>
      <c r="N1476" t="s">
        <v>23</v>
      </c>
    </row>
    <row r="1477" spans="2:14" x14ac:dyDescent="0.25">
      <c r="B1477">
        <v>7930</v>
      </c>
      <c r="C1477">
        <v>1</v>
      </c>
      <c r="D1477">
        <v>0</v>
      </c>
      <c r="E1477">
        <v>37</v>
      </c>
      <c r="F1477" t="s">
        <v>0</v>
      </c>
      <c r="G1477" t="s">
        <v>1</v>
      </c>
      <c r="I1477" t="s">
        <v>2</v>
      </c>
      <c r="J1477">
        <v>14</v>
      </c>
      <c r="K1477">
        <v>48</v>
      </c>
      <c r="L1477" t="str">
        <f>" 00:00:00.000502"</f>
        <v xml:space="preserve"> 00:00:00.000502</v>
      </c>
      <c r="M1477" t="str">
        <f>"03-Oct-17 4:11:11.304206 PM"</f>
        <v>03-Oct-17 4:11:11.304206 PM</v>
      </c>
      <c r="N1477" t="s">
        <v>16</v>
      </c>
    </row>
    <row r="1478" spans="2:14" x14ac:dyDescent="0.25">
      <c r="B1478">
        <v>7931</v>
      </c>
      <c r="C1478">
        <v>1</v>
      </c>
      <c r="D1478">
        <v>12</v>
      </c>
      <c r="E1478">
        <v>38</v>
      </c>
      <c r="F1478" t="s">
        <v>0</v>
      </c>
      <c r="G1478" t="s">
        <v>1</v>
      </c>
      <c r="I1478" t="s">
        <v>2</v>
      </c>
      <c r="J1478">
        <v>36</v>
      </c>
      <c r="K1478">
        <v>70</v>
      </c>
      <c r="L1478" t="str">
        <f>" 00:00:00.000597"</f>
        <v xml:space="preserve"> 00:00:00.000597</v>
      </c>
      <c r="M1478" t="str">
        <f>"03-Oct-17 4:11:11.304803 PM"</f>
        <v>03-Oct-17 4:11:11.304803 PM</v>
      </c>
      <c r="N1478" t="s">
        <v>3</v>
      </c>
    </row>
    <row r="1479" spans="2:14" x14ac:dyDescent="0.25">
      <c r="B1479">
        <v>7932</v>
      </c>
      <c r="C1479">
        <v>1</v>
      </c>
      <c r="D1479">
        <v>39</v>
      </c>
      <c r="E1479">
        <v>39</v>
      </c>
      <c r="F1479" t="s">
        <v>0</v>
      </c>
      <c r="G1479" t="s">
        <v>1</v>
      </c>
      <c r="I1479" t="s">
        <v>2</v>
      </c>
      <c r="J1479">
        <v>36</v>
      </c>
      <c r="K1479">
        <v>70</v>
      </c>
      <c r="L1479" t="str">
        <f>" 00:00:00.000697"</f>
        <v xml:space="preserve"> 00:00:00.000697</v>
      </c>
      <c r="M1479" t="str">
        <f>"03-Oct-17 4:11:11.305500 PM"</f>
        <v>03-Oct-17 4:11:11.305500 PM</v>
      </c>
      <c r="N1479" t="s">
        <v>5</v>
      </c>
    </row>
    <row r="1480" spans="2:14" x14ac:dyDescent="0.25">
      <c r="B1480">
        <v>7933</v>
      </c>
      <c r="C1480">
        <v>1</v>
      </c>
      <c r="D1480">
        <v>39</v>
      </c>
      <c r="E1480">
        <v>39</v>
      </c>
      <c r="F1480" t="s">
        <v>0</v>
      </c>
      <c r="G1480" t="s">
        <v>1</v>
      </c>
      <c r="I1480" t="s">
        <v>2</v>
      </c>
      <c r="J1480">
        <v>36</v>
      </c>
      <c r="K1480">
        <v>70</v>
      </c>
      <c r="L1480" t="str">
        <f>" 00:00:01.229721"</f>
        <v xml:space="preserve"> 00:00:01.229721</v>
      </c>
      <c r="M1480" t="str">
        <f>"03-Oct-17 4:11:12.535221 PM"</f>
        <v>03-Oct-17 4:11:12.535221 PM</v>
      </c>
      <c r="N1480" t="s">
        <v>12</v>
      </c>
    </row>
    <row r="1481" spans="2:14" x14ac:dyDescent="0.25">
      <c r="B1481">
        <v>7934</v>
      </c>
      <c r="C1481">
        <v>1</v>
      </c>
      <c r="D1481">
        <v>0</v>
      </c>
      <c r="E1481">
        <v>37</v>
      </c>
      <c r="F1481" t="s">
        <v>0</v>
      </c>
      <c r="G1481" t="s">
        <v>1</v>
      </c>
      <c r="I1481" t="s">
        <v>2</v>
      </c>
      <c r="J1481">
        <v>36</v>
      </c>
      <c r="K1481">
        <v>70</v>
      </c>
      <c r="L1481" t="str">
        <f>" 00:00:01.271510"</f>
        <v xml:space="preserve"> 00:00:01.271510</v>
      </c>
      <c r="M1481" t="str">
        <f>"03-Oct-17 4:11:13.806731 PM"</f>
        <v>03-Oct-17 4:11:13.806731 PM</v>
      </c>
      <c r="N1481" t="s">
        <v>23</v>
      </c>
    </row>
    <row r="1482" spans="2:14" x14ac:dyDescent="0.25">
      <c r="B1482">
        <v>7935</v>
      </c>
      <c r="C1482">
        <v>1</v>
      </c>
      <c r="D1482">
        <v>0</v>
      </c>
      <c r="E1482">
        <v>37</v>
      </c>
      <c r="F1482" t="s">
        <v>0</v>
      </c>
      <c r="G1482" t="s">
        <v>1</v>
      </c>
      <c r="I1482" t="s">
        <v>2</v>
      </c>
      <c r="J1482">
        <v>14</v>
      </c>
      <c r="K1482">
        <v>48</v>
      </c>
      <c r="L1482" t="str">
        <f>" 00:00:00.000503"</f>
        <v xml:space="preserve"> 00:00:00.000503</v>
      </c>
      <c r="M1482" t="str">
        <f>"03-Oct-17 4:11:13.807234 PM"</f>
        <v>03-Oct-17 4:11:13.807234 PM</v>
      </c>
      <c r="N1482" t="s">
        <v>16</v>
      </c>
    </row>
    <row r="1483" spans="2:14" x14ac:dyDescent="0.25">
      <c r="B1483">
        <v>7936</v>
      </c>
      <c r="C1483">
        <v>1</v>
      </c>
      <c r="D1483">
        <v>0</v>
      </c>
      <c r="E1483">
        <v>37</v>
      </c>
      <c r="F1483" t="s">
        <v>0</v>
      </c>
      <c r="G1483" t="s">
        <v>1</v>
      </c>
      <c r="I1483" t="s">
        <v>2</v>
      </c>
      <c r="J1483">
        <v>8</v>
      </c>
      <c r="K1483">
        <v>42</v>
      </c>
      <c r="L1483" t="str">
        <f>" 00:00:00.000326"</f>
        <v xml:space="preserve"> 00:00:00.000326</v>
      </c>
      <c r="M1483" t="str">
        <f>"03-Oct-17 4:11:13.807560 PM"</f>
        <v>03-Oct-17 4:11:13.807560 PM</v>
      </c>
      <c r="N1483" t="s">
        <v>23</v>
      </c>
    </row>
    <row r="1484" spans="2:14" x14ac:dyDescent="0.25">
      <c r="B1484">
        <v>7937</v>
      </c>
      <c r="C1484">
        <v>1</v>
      </c>
      <c r="D1484">
        <v>12</v>
      </c>
      <c r="E1484">
        <v>38</v>
      </c>
      <c r="F1484" t="s">
        <v>0</v>
      </c>
      <c r="G1484" t="s">
        <v>1</v>
      </c>
      <c r="I1484" t="s">
        <v>2</v>
      </c>
      <c r="J1484">
        <v>36</v>
      </c>
      <c r="K1484">
        <v>70</v>
      </c>
      <c r="L1484" t="str">
        <f>" 00:00:00.000271"</f>
        <v xml:space="preserve"> 00:00:00.000271</v>
      </c>
      <c r="M1484" t="str">
        <f>"03-Oct-17 4:11:13.807831 PM"</f>
        <v>03-Oct-17 4:11:13.807831 PM</v>
      </c>
      <c r="N1484" t="s">
        <v>3</v>
      </c>
    </row>
    <row r="1485" spans="2:14" x14ac:dyDescent="0.25">
      <c r="B1485">
        <v>7938</v>
      </c>
      <c r="C1485">
        <v>1</v>
      </c>
      <c r="D1485">
        <v>39</v>
      </c>
      <c r="E1485">
        <v>39</v>
      </c>
      <c r="F1485" t="s">
        <v>0</v>
      </c>
      <c r="G1485" t="s">
        <v>1</v>
      </c>
      <c r="I1485" t="s">
        <v>2</v>
      </c>
      <c r="J1485">
        <v>36</v>
      </c>
      <c r="K1485">
        <v>70</v>
      </c>
      <c r="L1485" t="str">
        <f>" 00:00:00.000697"</f>
        <v xml:space="preserve"> 00:00:00.000697</v>
      </c>
      <c r="M1485" t="str">
        <f>"03-Oct-17 4:11:13.808528 PM"</f>
        <v>03-Oct-17 4:11:13.808528 PM</v>
      </c>
      <c r="N1485" t="s">
        <v>5</v>
      </c>
    </row>
    <row r="1486" spans="2:14" x14ac:dyDescent="0.25">
      <c r="B1486">
        <v>7939</v>
      </c>
      <c r="C1486">
        <v>1</v>
      </c>
      <c r="D1486">
        <v>12</v>
      </c>
      <c r="E1486">
        <v>38</v>
      </c>
      <c r="F1486" t="s">
        <v>0</v>
      </c>
      <c r="G1486" t="s">
        <v>1</v>
      </c>
      <c r="I1486" t="s">
        <v>2</v>
      </c>
      <c r="J1486">
        <v>36</v>
      </c>
      <c r="K1486">
        <v>70</v>
      </c>
      <c r="L1486" t="str">
        <f>" 00:00:01.216058"</f>
        <v xml:space="preserve"> 00:00:01.216058</v>
      </c>
      <c r="M1486" t="str">
        <f>"03-Oct-17 4:11:15.024585 PM"</f>
        <v>03-Oct-17 4:11:15.024585 PM</v>
      </c>
      <c r="N1486" t="s">
        <v>7</v>
      </c>
    </row>
    <row r="1487" spans="2:14" x14ac:dyDescent="0.25">
      <c r="B1487">
        <v>7940</v>
      </c>
      <c r="C1487">
        <v>1</v>
      </c>
      <c r="D1487">
        <v>39</v>
      </c>
      <c r="E1487">
        <v>39</v>
      </c>
      <c r="F1487" t="s">
        <v>0</v>
      </c>
      <c r="G1487" t="s">
        <v>1</v>
      </c>
      <c r="I1487" t="s">
        <v>2</v>
      </c>
      <c r="J1487">
        <v>36</v>
      </c>
      <c r="K1487">
        <v>70</v>
      </c>
      <c r="L1487" t="str">
        <f>" 00:00:00.000697"</f>
        <v xml:space="preserve"> 00:00:00.000697</v>
      </c>
      <c r="M1487" t="str">
        <f>"03-Oct-17 4:11:15.025282 PM"</f>
        <v>03-Oct-17 4:11:15.025282 PM</v>
      </c>
      <c r="N1487" t="s">
        <v>12</v>
      </c>
    </row>
    <row r="1488" spans="2:14" x14ac:dyDescent="0.25">
      <c r="B1488">
        <v>7941</v>
      </c>
      <c r="C1488">
        <v>1</v>
      </c>
      <c r="D1488">
        <v>0</v>
      </c>
      <c r="E1488">
        <v>37</v>
      </c>
      <c r="F1488" t="s">
        <v>0</v>
      </c>
      <c r="G1488" t="s">
        <v>1</v>
      </c>
      <c r="I1488" t="s">
        <v>2</v>
      </c>
      <c r="J1488">
        <v>36</v>
      </c>
      <c r="K1488">
        <v>70</v>
      </c>
      <c r="L1488" t="str">
        <f>" 00:00:01.267589"</f>
        <v xml:space="preserve"> 00:00:01.267589</v>
      </c>
      <c r="M1488" t="str">
        <f>"03-Oct-17 4:11:16.292871 PM"</f>
        <v>03-Oct-17 4:11:16.292871 PM</v>
      </c>
      <c r="N1488" t="s">
        <v>21</v>
      </c>
    </row>
    <row r="1489" spans="2:14" x14ac:dyDescent="0.25">
      <c r="B1489">
        <v>7942</v>
      </c>
      <c r="C1489">
        <v>1</v>
      </c>
      <c r="D1489">
        <v>12</v>
      </c>
      <c r="E1489">
        <v>38</v>
      </c>
      <c r="F1489" t="s">
        <v>0</v>
      </c>
      <c r="G1489" t="s">
        <v>1</v>
      </c>
      <c r="I1489" t="s">
        <v>2</v>
      </c>
      <c r="J1489">
        <v>36</v>
      </c>
      <c r="K1489">
        <v>70</v>
      </c>
      <c r="L1489" t="str">
        <f>" 00:00:00.000697"</f>
        <v xml:space="preserve"> 00:00:00.000697</v>
      </c>
      <c r="M1489" t="str">
        <f>"03-Oct-17 4:11:16.293568 PM"</f>
        <v>03-Oct-17 4:11:16.293568 PM</v>
      </c>
      <c r="N1489" t="s">
        <v>3</v>
      </c>
    </row>
    <row r="1490" spans="2:14" x14ac:dyDescent="0.25">
      <c r="B1490">
        <v>7943</v>
      </c>
      <c r="C1490">
        <v>1</v>
      </c>
      <c r="D1490">
        <v>12</v>
      </c>
      <c r="E1490">
        <v>38</v>
      </c>
      <c r="F1490" t="s">
        <v>0</v>
      </c>
      <c r="G1490" t="s">
        <v>1</v>
      </c>
      <c r="I1490" t="s">
        <v>2</v>
      </c>
      <c r="J1490">
        <v>14</v>
      </c>
      <c r="K1490">
        <v>48</v>
      </c>
      <c r="L1490" t="str">
        <f>" 00:00:00.000503"</f>
        <v xml:space="preserve"> 00:00:00.000503</v>
      </c>
      <c r="M1490" t="str">
        <f>"03-Oct-17 4:11:16.294071 PM"</f>
        <v>03-Oct-17 4:11:16.294071 PM</v>
      </c>
      <c r="N1490" t="s">
        <v>20</v>
      </c>
    </row>
    <row r="1491" spans="2:14" x14ac:dyDescent="0.25">
      <c r="B1491">
        <v>7944</v>
      </c>
      <c r="C1491">
        <v>1</v>
      </c>
      <c r="D1491">
        <v>12</v>
      </c>
      <c r="E1491">
        <v>38</v>
      </c>
      <c r="F1491" t="s">
        <v>0</v>
      </c>
      <c r="G1491" t="s">
        <v>1</v>
      </c>
      <c r="I1491" t="s">
        <v>2</v>
      </c>
      <c r="J1491">
        <v>8</v>
      </c>
      <c r="K1491">
        <v>42</v>
      </c>
      <c r="L1491" t="str">
        <f>" 00:00:00.000325"</f>
        <v xml:space="preserve"> 00:00:00.000325</v>
      </c>
      <c r="M1491" t="str">
        <f>"03-Oct-17 4:11:16.294396 PM"</f>
        <v>03-Oct-17 4:11:16.294396 PM</v>
      </c>
      <c r="N1491" t="s">
        <v>3</v>
      </c>
    </row>
    <row r="1492" spans="2:14" x14ac:dyDescent="0.25">
      <c r="B1492">
        <v>7945</v>
      </c>
      <c r="C1492">
        <v>1</v>
      </c>
      <c r="D1492">
        <v>39</v>
      </c>
      <c r="E1492">
        <v>39</v>
      </c>
      <c r="F1492" t="s">
        <v>0</v>
      </c>
      <c r="G1492" t="s">
        <v>1</v>
      </c>
      <c r="I1492" t="s">
        <v>2</v>
      </c>
      <c r="J1492">
        <v>36</v>
      </c>
      <c r="K1492">
        <v>70</v>
      </c>
      <c r="L1492" t="str">
        <f>" 00:00:00.000271"</f>
        <v xml:space="preserve"> 00:00:00.000271</v>
      </c>
      <c r="M1492" t="str">
        <f>"03-Oct-17 4:11:16.294667 PM"</f>
        <v>03-Oct-17 4:11:16.294667 PM</v>
      </c>
      <c r="N1492" t="s">
        <v>5</v>
      </c>
    </row>
    <row r="1493" spans="2:14" x14ac:dyDescent="0.25">
      <c r="B1493">
        <v>7946</v>
      </c>
      <c r="C1493">
        <v>1</v>
      </c>
      <c r="D1493">
        <v>0</v>
      </c>
      <c r="E1493">
        <v>37</v>
      </c>
      <c r="F1493" t="s">
        <v>0</v>
      </c>
      <c r="G1493" t="s">
        <v>1</v>
      </c>
      <c r="I1493" t="s">
        <v>2</v>
      </c>
      <c r="J1493">
        <v>36</v>
      </c>
      <c r="K1493">
        <v>70</v>
      </c>
      <c r="L1493" t="str">
        <f>" 00:00:01.212099"</f>
        <v xml:space="preserve"> 00:00:01.212099</v>
      </c>
      <c r="M1493" t="str">
        <f>"03-Oct-17 4:11:17.506766 PM"</f>
        <v>03-Oct-17 4:11:17.506766 PM</v>
      </c>
      <c r="N1493" t="s">
        <v>23</v>
      </c>
    </row>
    <row r="1494" spans="2:14" x14ac:dyDescent="0.25">
      <c r="B1494">
        <v>7947</v>
      </c>
      <c r="C1494">
        <v>1</v>
      </c>
      <c r="D1494">
        <v>12</v>
      </c>
      <c r="E1494">
        <v>38</v>
      </c>
      <c r="F1494" t="s">
        <v>0</v>
      </c>
      <c r="G1494" t="s">
        <v>1</v>
      </c>
      <c r="I1494" t="s">
        <v>2</v>
      </c>
      <c r="J1494">
        <v>36</v>
      </c>
      <c r="K1494">
        <v>70</v>
      </c>
      <c r="L1494" t="str">
        <f>" 00:00:00.000697"</f>
        <v xml:space="preserve"> 00:00:00.000697</v>
      </c>
      <c r="M1494" t="str">
        <f>"03-Oct-17 4:11:17.507462 PM"</f>
        <v>03-Oct-17 4:11:17.507462 PM</v>
      </c>
      <c r="N1494" t="s">
        <v>3</v>
      </c>
    </row>
    <row r="1495" spans="2:14" x14ac:dyDescent="0.25">
      <c r="B1495">
        <v>7948</v>
      </c>
      <c r="C1495">
        <v>1</v>
      </c>
      <c r="D1495">
        <v>12</v>
      </c>
      <c r="E1495">
        <v>38</v>
      </c>
      <c r="F1495" t="s">
        <v>0</v>
      </c>
      <c r="G1495" t="s">
        <v>1</v>
      </c>
      <c r="I1495" t="s">
        <v>2</v>
      </c>
      <c r="J1495">
        <v>14</v>
      </c>
      <c r="K1495">
        <v>48</v>
      </c>
      <c r="L1495" t="str">
        <f>" 00:00:00.000503"</f>
        <v xml:space="preserve"> 00:00:00.000503</v>
      </c>
      <c r="M1495" t="str">
        <f>"03-Oct-17 4:11:17.507965 PM"</f>
        <v>03-Oct-17 4:11:17.507965 PM</v>
      </c>
      <c r="N1495" t="s">
        <v>20</v>
      </c>
    </row>
    <row r="1496" spans="2:14" x14ac:dyDescent="0.25">
      <c r="B1496">
        <v>7949</v>
      </c>
      <c r="C1496">
        <v>1</v>
      </c>
      <c r="D1496">
        <v>12</v>
      </c>
      <c r="E1496">
        <v>38</v>
      </c>
      <c r="F1496" t="s">
        <v>0</v>
      </c>
      <c r="G1496" t="s">
        <v>1</v>
      </c>
      <c r="I1496" t="s">
        <v>2</v>
      </c>
      <c r="J1496">
        <v>8</v>
      </c>
      <c r="K1496">
        <v>42</v>
      </c>
      <c r="L1496" t="str">
        <f>" 00:00:00.000326"</f>
        <v xml:space="preserve"> 00:00:00.000326</v>
      </c>
      <c r="M1496" t="str">
        <f>"03-Oct-17 4:11:17.508290 PM"</f>
        <v>03-Oct-17 4:11:17.508290 PM</v>
      </c>
      <c r="N1496" t="s">
        <v>3</v>
      </c>
    </row>
    <row r="1497" spans="2:14" x14ac:dyDescent="0.25">
      <c r="B1497">
        <v>7950</v>
      </c>
      <c r="C1497">
        <v>1</v>
      </c>
      <c r="D1497">
        <v>39</v>
      </c>
      <c r="E1497">
        <v>39</v>
      </c>
      <c r="F1497" t="s">
        <v>0</v>
      </c>
      <c r="G1497" t="s">
        <v>1</v>
      </c>
      <c r="I1497" t="s">
        <v>2</v>
      </c>
      <c r="J1497">
        <v>36</v>
      </c>
      <c r="K1497">
        <v>70</v>
      </c>
      <c r="L1497" t="str">
        <f>" 00:00:00.000271"</f>
        <v xml:space="preserve"> 00:00:00.000271</v>
      </c>
      <c r="M1497" t="str">
        <f>"03-Oct-17 4:11:17.508562 PM"</f>
        <v>03-Oct-17 4:11:17.508562 PM</v>
      </c>
      <c r="N1497" t="s">
        <v>5</v>
      </c>
    </row>
    <row r="1498" spans="2:14" x14ac:dyDescent="0.25">
      <c r="B1498">
        <v>7951</v>
      </c>
      <c r="C1498">
        <v>1</v>
      </c>
      <c r="D1498">
        <v>0</v>
      </c>
      <c r="E1498">
        <v>37</v>
      </c>
      <c r="F1498" t="s">
        <v>0</v>
      </c>
      <c r="G1498" t="s">
        <v>1</v>
      </c>
      <c r="I1498" t="s">
        <v>2</v>
      </c>
      <c r="J1498">
        <v>36</v>
      </c>
      <c r="K1498">
        <v>70</v>
      </c>
      <c r="L1498" t="str">
        <f>" 00:00:01.250331"</f>
        <v xml:space="preserve"> 00:00:01.250331</v>
      </c>
      <c r="M1498" t="str">
        <f>"03-Oct-17 4:11:18.758892 PM"</f>
        <v>03-Oct-17 4:11:18.758892 PM</v>
      </c>
      <c r="N1498" t="s">
        <v>21</v>
      </c>
    </row>
    <row r="1499" spans="2:14" x14ac:dyDescent="0.25">
      <c r="B1499">
        <v>7952</v>
      </c>
      <c r="C1499">
        <v>1</v>
      </c>
      <c r="D1499">
        <v>39</v>
      </c>
      <c r="E1499">
        <v>39</v>
      </c>
      <c r="F1499" t="s">
        <v>0</v>
      </c>
      <c r="G1499" t="s">
        <v>1</v>
      </c>
      <c r="I1499" t="s">
        <v>2</v>
      </c>
      <c r="J1499">
        <v>36</v>
      </c>
      <c r="K1499">
        <v>70</v>
      </c>
      <c r="L1499" t="str">
        <f>" 00:00:00.001394"</f>
        <v xml:space="preserve"> 00:00:00.001394</v>
      </c>
      <c r="M1499" t="str">
        <f>"03-Oct-17 4:11:18.760286 PM"</f>
        <v>03-Oct-17 4:11:18.760286 PM</v>
      </c>
      <c r="N1499" t="s">
        <v>5</v>
      </c>
    </row>
    <row r="1500" spans="2:14" x14ac:dyDescent="0.25">
      <c r="B1500">
        <v>7953</v>
      </c>
      <c r="C1500">
        <v>1</v>
      </c>
      <c r="D1500">
        <v>0</v>
      </c>
      <c r="E1500">
        <v>37</v>
      </c>
      <c r="F1500" t="s">
        <v>0</v>
      </c>
      <c r="G1500" t="s">
        <v>1</v>
      </c>
      <c r="I1500" t="s">
        <v>2</v>
      </c>
      <c r="J1500">
        <v>36</v>
      </c>
      <c r="K1500">
        <v>70</v>
      </c>
      <c r="L1500" t="str">
        <f>" 00:00:01.237483"</f>
        <v xml:space="preserve"> 00:00:01.237483</v>
      </c>
      <c r="M1500" t="str">
        <f>"03-Oct-17 4:11:19.997769 PM"</f>
        <v>03-Oct-17 4:11:19.997769 PM</v>
      </c>
      <c r="N1500" t="s">
        <v>4</v>
      </c>
    </row>
    <row r="1501" spans="2:14" x14ac:dyDescent="0.25">
      <c r="B1501">
        <v>7954</v>
      </c>
      <c r="C1501">
        <v>1</v>
      </c>
      <c r="D1501">
        <v>12</v>
      </c>
      <c r="E1501">
        <v>38</v>
      </c>
      <c r="F1501" t="s">
        <v>0</v>
      </c>
      <c r="G1501" t="s">
        <v>1</v>
      </c>
      <c r="I1501" t="s">
        <v>2</v>
      </c>
      <c r="J1501">
        <v>36</v>
      </c>
      <c r="K1501">
        <v>70</v>
      </c>
      <c r="L1501" t="str">
        <f>" 00:00:00.000697"</f>
        <v xml:space="preserve"> 00:00:00.000697</v>
      </c>
      <c r="M1501" t="str">
        <f>"03-Oct-17 4:11:19.998466 PM"</f>
        <v>03-Oct-17 4:11:19.998466 PM</v>
      </c>
      <c r="N1501" t="s">
        <v>5</v>
      </c>
    </row>
    <row r="1502" spans="2:14" x14ac:dyDescent="0.25">
      <c r="B1502">
        <v>7955</v>
      </c>
      <c r="C1502">
        <v>1</v>
      </c>
      <c r="D1502">
        <v>39</v>
      </c>
      <c r="E1502">
        <v>39</v>
      </c>
      <c r="F1502" t="s">
        <v>0</v>
      </c>
      <c r="G1502" t="s">
        <v>1</v>
      </c>
      <c r="I1502" t="s">
        <v>2</v>
      </c>
      <c r="J1502">
        <v>36</v>
      </c>
      <c r="K1502">
        <v>70</v>
      </c>
      <c r="L1502" t="str">
        <f>" 00:00:00.000697"</f>
        <v xml:space="preserve"> 00:00:00.000697</v>
      </c>
      <c r="M1502" t="str">
        <f>"03-Oct-17 4:11:19.999163 PM"</f>
        <v>03-Oct-17 4:11:19.999163 PM</v>
      </c>
      <c r="N1502" t="s">
        <v>5</v>
      </c>
    </row>
    <row r="1503" spans="2:14" x14ac:dyDescent="0.25">
      <c r="B1503">
        <v>7956</v>
      </c>
      <c r="C1503">
        <v>1</v>
      </c>
      <c r="D1503">
        <v>0</v>
      </c>
      <c r="E1503">
        <v>37</v>
      </c>
      <c r="F1503" t="s">
        <v>0</v>
      </c>
      <c r="G1503" t="s">
        <v>1</v>
      </c>
      <c r="I1503" t="s">
        <v>2</v>
      </c>
      <c r="J1503">
        <v>36</v>
      </c>
      <c r="K1503">
        <v>70</v>
      </c>
      <c r="L1503" t="str">
        <f>" 00:00:02.488159"</f>
        <v xml:space="preserve"> 00:00:02.488159</v>
      </c>
      <c r="M1503" t="str">
        <f>"03-Oct-17 4:11:22.487322 PM"</f>
        <v>03-Oct-17 4:11:22.487322 PM</v>
      </c>
      <c r="N1503" t="s">
        <v>23</v>
      </c>
    </row>
    <row r="1504" spans="2:14" x14ac:dyDescent="0.25">
      <c r="B1504">
        <v>7957</v>
      </c>
      <c r="C1504">
        <v>1</v>
      </c>
      <c r="D1504">
        <v>12</v>
      </c>
      <c r="E1504">
        <v>38</v>
      </c>
      <c r="F1504" t="s">
        <v>0</v>
      </c>
      <c r="G1504" t="s">
        <v>1</v>
      </c>
      <c r="I1504" t="s">
        <v>2</v>
      </c>
      <c r="J1504">
        <v>36</v>
      </c>
      <c r="K1504">
        <v>70</v>
      </c>
      <c r="L1504" t="str">
        <f>" 00:00:00.000697"</f>
        <v xml:space="preserve"> 00:00:00.000697</v>
      </c>
      <c r="M1504" t="str">
        <f>"03-Oct-17 4:11:22.488019 PM"</f>
        <v>03-Oct-17 4:11:22.488019 PM</v>
      </c>
      <c r="N1504" t="s">
        <v>3</v>
      </c>
    </row>
    <row r="1505" spans="2:14" x14ac:dyDescent="0.25">
      <c r="B1505">
        <v>7958</v>
      </c>
      <c r="C1505">
        <v>1</v>
      </c>
      <c r="D1505">
        <v>39</v>
      </c>
      <c r="E1505">
        <v>39</v>
      </c>
      <c r="F1505" t="s">
        <v>0</v>
      </c>
      <c r="G1505" t="s">
        <v>1</v>
      </c>
      <c r="I1505" t="s">
        <v>2</v>
      </c>
      <c r="J1505">
        <v>36</v>
      </c>
      <c r="K1505">
        <v>70</v>
      </c>
      <c r="L1505" t="str">
        <f>" 00:00:00.000697"</f>
        <v xml:space="preserve"> 00:00:00.000697</v>
      </c>
      <c r="M1505" t="str">
        <f>"03-Oct-17 4:11:22.488716 PM"</f>
        <v>03-Oct-17 4:11:22.488716 PM</v>
      </c>
      <c r="N1505" t="s">
        <v>12</v>
      </c>
    </row>
    <row r="1506" spans="2:14" x14ac:dyDescent="0.25">
      <c r="B1506">
        <v>7959</v>
      </c>
      <c r="C1506">
        <v>1</v>
      </c>
      <c r="D1506">
        <v>0</v>
      </c>
      <c r="E1506">
        <v>37</v>
      </c>
      <c r="F1506" t="s">
        <v>0</v>
      </c>
      <c r="G1506" t="s">
        <v>1</v>
      </c>
      <c r="I1506" t="s">
        <v>2</v>
      </c>
      <c r="J1506">
        <v>36</v>
      </c>
      <c r="K1506">
        <v>70</v>
      </c>
      <c r="L1506" t="str">
        <f>" 00:00:01.257454"</f>
        <v xml:space="preserve"> 00:00:01.257454</v>
      </c>
      <c r="M1506" t="str">
        <f>"03-Oct-17 4:11:23.746170 PM"</f>
        <v>03-Oct-17 4:11:23.746170 PM</v>
      </c>
      <c r="N1506" t="s">
        <v>23</v>
      </c>
    </row>
    <row r="1507" spans="2:14" x14ac:dyDescent="0.25">
      <c r="B1507">
        <v>7960</v>
      </c>
      <c r="C1507">
        <v>1</v>
      </c>
      <c r="D1507">
        <v>39</v>
      </c>
      <c r="E1507">
        <v>39</v>
      </c>
      <c r="F1507" t="s">
        <v>0</v>
      </c>
      <c r="G1507" t="s">
        <v>1</v>
      </c>
      <c r="I1507" t="s">
        <v>2</v>
      </c>
      <c r="J1507">
        <v>36</v>
      </c>
      <c r="K1507">
        <v>70</v>
      </c>
      <c r="L1507" t="str">
        <f>" 00:00:00.001394"</f>
        <v xml:space="preserve"> 00:00:00.001394</v>
      </c>
      <c r="M1507" t="str">
        <f>"03-Oct-17 4:11:23.747564 PM"</f>
        <v>03-Oct-17 4:11:23.747564 PM</v>
      </c>
      <c r="N1507" t="s">
        <v>5</v>
      </c>
    </row>
    <row r="1508" spans="2:14" x14ac:dyDescent="0.25">
      <c r="B1508">
        <v>7961</v>
      </c>
      <c r="C1508">
        <v>1</v>
      </c>
      <c r="D1508">
        <v>0</v>
      </c>
      <c r="E1508">
        <v>37</v>
      </c>
      <c r="F1508" t="s">
        <v>0</v>
      </c>
      <c r="G1508" t="s">
        <v>1</v>
      </c>
      <c r="I1508" t="s">
        <v>2</v>
      </c>
      <c r="J1508">
        <v>36</v>
      </c>
      <c r="K1508">
        <v>70</v>
      </c>
      <c r="L1508" t="str">
        <f>" 00:00:01.233355"</f>
        <v xml:space="preserve"> 00:00:01.233355</v>
      </c>
      <c r="M1508" t="str">
        <f>"03-Oct-17 4:11:24.980919 PM"</f>
        <v>03-Oct-17 4:11:24.980919 PM</v>
      </c>
      <c r="N1508" t="s">
        <v>23</v>
      </c>
    </row>
    <row r="1509" spans="2:14" x14ac:dyDescent="0.25">
      <c r="B1509">
        <v>7962</v>
      </c>
      <c r="C1509">
        <v>1</v>
      </c>
      <c r="D1509">
        <v>12</v>
      </c>
      <c r="E1509">
        <v>38</v>
      </c>
      <c r="F1509" t="s">
        <v>0</v>
      </c>
      <c r="G1509" t="s">
        <v>1</v>
      </c>
      <c r="I1509" t="s">
        <v>2</v>
      </c>
      <c r="J1509">
        <v>36</v>
      </c>
      <c r="K1509">
        <v>70</v>
      </c>
      <c r="L1509" t="str">
        <f>" 00:00:00.000697"</f>
        <v xml:space="preserve"> 00:00:00.000697</v>
      </c>
      <c r="M1509" t="str">
        <f>"03-Oct-17 4:11:24.981615 PM"</f>
        <v>03-Oct-17 4:11:24.981615 PM</v>
      </c>
      <c r="N1509" t="s">
        <v>3</v>
      </c>
    </row>
    <row r="1510" spans="2:14" x14ac:dyDescent="0.25">
      <c r="B1510">
        <v>7963</v>
      </c>
      <c r="C1510">
        <v>1</v>
      </c>
      <c r="D1510">
        <v>39</v>
      </c>
      <c r="E1510">
        <v>39</v>
      </c>
      <c r="F1510" t="s">
        <v>0</v>
      </c>
      <c r="G1510" t="s">
        <v>1</v>
      </c>
      <c r="I1510" t="s">
        <v>2</v>
      </c>
      <c r="J1510">
        <v>36</v>
      </c>
      <c r="K1510">
        <v>70</v>
      </c>
      <c r="L1510" t="str">
        <f>" 00:00:00.000697"</f>
        <v xml:space="preserve"> 00:00:00.000697</v>
      </c>
      <c r="M1510" t="str">
        <f>"03-Oct-17 4:11:24.982313 PM"</f>
        <v>03-Oct-17 4:11:24.982313 PM</v>
      </c>
      <c r="N1510" t="s">
        <v>5</v>
      </c>
    </row>
    <row r="1511" spans="2:14" x14ac:dyDescent="0.25">
      <c r="B1511">
        <v>7964</v>
      </c>
      <c r="C1511">
        <v>1</v>
      </c>
      <c r="D1511">
        <v>0</v>
      </c>
      <c r="E1511">
        <v>37</v>
      </c>
      <c r="F1511" t="s">
        <v>0</v>
      </c>
      <c r="G1511" t="s">
        <v>1</v>
      </c>
      <c r="I1511" t="s">
        <v>2</v>
      </c>
      <c r="J1511">
        <v>36</v>
      </c>
      <c r="K1511">
        <v>70</v>
      </c>
      <c r="L1511" t="str">
        <f>" 00:00:01.244094"</f>
        <v xml:space="preserve"> 00:00:01.244094</v>
      </c>
      <c r="M1511" t="str">
        <f>"03-Oct-17 4:11:26.226406 PM"</f>
        <v>03-Oct-17 4:11:26.226406 PM</v>
      </c>
      <c r="N1511" t="s">
        <v>21</v>
      </c>
    </row>
    <row r="1512" spans="2:14" x14ac:dyDescent="0.25">
      <c r="B1512">
        <v>7965</v>
      </c>
      <c r="C1512">
        <v>1</v>
      </c>
      <c r="D1512">
        <v>0</v>
      </c>
      <c r="E1512">
        <v>37</v>
      </c>
      <c r="F1512" t="s">
        <v>0</v>
      </c>
      <c r="G1512" t="s">
        <v>1</v>
      </c>
      <c r="I1512" t="s">
        <v>2</v>
      </c>
      <c r="J1512">
        <v>14</v>
      </c>
      <c r="K1512">
        <v>48</v>
      </c>
      <c r="L1512" t="str">
        <f>" 00:00:00.000503"</f>
        <v xml:space="preserve"> 00:00:00.000503</v>
      </c>
      <c r="M1512" t="str">
        <f>"03-Oct-17 4:11:26.226909 PM"</f>
        <v>03-Oct-17 4:11:26.226909 PM</v>
      </c>
      <c r="N1512" t="s">
        <v>16</v>
      </c>
    </row>
    <row r="1513" spans="2:14" x14ac:dyDescent="0.25">
      <c r="B1513">
        <v>7966</v>
      </c>
      <c r="C1513">
        <v>1</v>
      </c>
      <c r="D1513">
        <v>0</v>
      </c>
      <c r="E1513">
        <v>37</v>
      </c>
      <c r="F1513" t="s">
        <v>0</v>
      </c>
      <c r="G1513" t="s">
        <v>1</v>
      </c>
      <c r="I1513" t="s">
        <v>2</v>
      </c>
      <c r="J1513">
        <v>8</v>
      </c>
      <c r="K1513">
        <v>42</v>
      </c>
      <c r="L1513" t="str">
        <f>" 00:00:00.000326"</f>
        <v xml:space="preserve"> 00:00:00.000326</v>
      </c>
      <c r="M1513" t="str">
        <f>"03-Oct-17 4:11:26.227234 PM"</f>
        <v>03-Oct-17 4:11:26.227234 PM</v>
      </c>
      <c r="N1513" t="s">
        <v>21</v>
      </c>
    </row>
    <row r="1514" spans="2:14" x14ac:dyDescent="0.25">
      <c r="B1514">
        <v>7967</v>
      </c>
      <c r="C1514">
        <v>1</v>
      </c>
      <c r="D1514">
        <v>12</v>
      </c>
      <c r="E1514">
        <v>38</v>
      </c>
      <c r="F1514" t="s">
        <v>0</v>
      </c>
      <c r="G1514" t="s">
        <v>1</v>
      </c>
      <c r="I1514" t="s">
        <v>2</v>
      </c>
      <c r="J1514">
        <v>36</v>
      </c>
      <c r="K1514">
        <v>70</v>
      </c>
      <c r="L1514" t="str">
        <f>" 00:00:00.000271"</f>
        <v xml:space="preserve"> 00:00:00.000271</v>
      </c>
      <c r="M1514" t="str">
        <f>"03-Oct-17 4:11:26.227505 PM"</f>
        <v>03-Oct-17 4:11:26.227505 PM</v>
      </c>
      <c r="N1514" t="s">
        <v>3</v>
      </c>
    </row>
    <row r="1515" spans="2:14" x14ac:dyDescent="0.25">
      <c r="B1515">
        <v>7968</v>
      </c>
      <c r="C1515">
        <v>1</v>
      </c>
      <c r="D1515">
        <v>39</v>
      </c>
      <c r="E1515">
        <v>39</v>
      </c>
      <c r="F1515" t="s">
        <v>0</v>
      </c>
      <c r="G1515" t="s">
        <v>1</v>
      </c>
      <c r="I1515" t="s">
        <v>2</v>
      </c>
      <c r="J1515">
        <v>36</v>
      </c>
      <c r="K1515">
        <v>70</v>
      </c>
      <c r="L1515" t="str">
        <f>" 00:00:00.000697"</f>
        <v xml:space="preserve"> 00:00:00.000697</v>
      </c>
      <c r="M1515" t="str">
        <f>"03-Oct-17 4:11:26.228202 PM"</f>
        <v>03-Oct-17 4:11:26.228202 PM</v>
      </c>
      <c r="N1515" t="s">
        <v>5</v>
      </c>
    </row>
    <row r="1516" spans="2:14" x14ac:dyDescent="0.25">
      <c r="B1516">
        <v>7969</v>
      </c>
      <c r="C1516">
        <v>1</v>
      </c>
      <c r="D1516">
        <v>0</v>
      </c>
      <c r="E1516">
        <v>37</v>
      </c>
      <c r="F1516" t="s">
        <v>0</v>
      </c>
      <c r="G1516" t="s">
        <v>1</v>
      </c>
      <c r="I1516" t="s">
        <v>2</v>
      </c>
      <c r="J1516">
        <v>36</v>
      </c>
      <c r="K1516">
        <v>70</v>
      </c>
      <c r="L1516" t="str">
        <f>" 00:00:01.260466"</f>
        <v xml:space="preserve"> 00:00:01.260466</v>
      </c>
      <c r="M1516" t="str">
        <f>"03-Oct-17 4:11:27.488668 PM"</f>
        <v>03-Oct-17 4:11:27.488668 PM</v>
      </c>
      <c r="N1516" t="s">
        <v>23</v>
      </c>
    </row>
    <row r="1517" spans="2:14" x14ac:dyDescent="0.25">
      <c r="B1517">
        <v>7970</v>
      </c>
      <c r="C1517">
        <v>1</v>
      </c>
      <c r="D1517">
        <v>12</v>
      </c>
      <c r="E1517">
        <v>38</v>
      </c>
      <c r="F1517" t="s">
        <v>0</v>
      </c>
      <c r="G1517" t="s">
        <v>1</v>
      </c>
      <c r="I1517" t="s">
        <v>2</v>
      </c>
      <c r="J1517">
        <v>36</v>
      </c>
      <c r="K1517">
        <v>70</v>
      </c>
      <c r="L1517" t="str">
        <f>" 00:00:00.000697"</f>
        <v xml:space="preserve"> 00:00:00.000697</v>
      </c>
      <c r="M1517" t="str">
        <f>"03-Oct-17 4:11:27.489365 PM"</f>
        <v>03-Oct-17 4:11:27.489365 PM</v>
      </c>
      <c r="N1517" t="s">
        <v>3</v>
      </c>
    </row>
    <row r="1518" spans="2:14" x14ac:dyDescent="0.25">
      <c r="B1518">
        <v>7971</v>
      </c>
      <c r="C1518">
        <v>1</v>
      </c>
      <c r="D1518">
        <v>39</v>
      </c>
      <c r="E1518">
        <v>39</v>
      </c>
      <c r="F1518" t="s">
        <v>0</v>
      </c>
      <c r="G1518" t="s">
        <v>1</v>
      </c>
      <c r="I1518" t="s">
        <v>2</v>
      </c>
      <c r="J1518">
        <v>36</v>
      </c>
      <c r="K1518">
        <v>70</v>
      </c>
      <c r="L1518" t="str">
        <f>" 00:00:00.000697"</f>
        <v xml:space="preserve"> 00:00:00.000697</v>
      </c>
      <c r="M1518" t="str">
        <f>"03-Oct-17 4:11:27.490062 PM"</f>
        <v>03-Oct-17 4:11:27.490062 PM</v>
      </c>
      <c r="N1518" t="s">
        <v>5</v>
      </c>
    </row>
    <row r="1519" spans="2:14" x14ac:dyDescent="0.25">
      <c r="B1519">
        <v>7972</v>
      </c>
      <c r="C1519">
        <v>1</v>
      </c>
      <c r="D1519">
        <v>0</v>
      </c>
      <c r="E1519">
        <v>37</v>
      </c>
      <c r="F1519" t="s">
        <v>0</v>
      </c>
      <c r="G1519" t="s">
        <v>1</v>
      </c>
      <c r="I1519" t="s">
        <v>2</v>
      </c>
      <c r="J1519">
        <v>36</v>
      </c>
      <c r="K1519">
        <v>70</v>
      </c>
      <c r="L1519" t="str">
        <f>" 00:00:01.233416"</f>
        <v xml:space="preserve"> 00:00:01.233416</v>
      </c>
      <c r="M1519" t="str">
        <f>"03-Oct-17 4:11:28.723478 PM"</f>
        <v>03-Oct-17 4:11:28.723478 PM</v>
      </c>
      <c r="N1519" t="s">
        <v>21</v>
      </c>
    </row>
    <row r="1520" spans="2:14" x14ac:dyDescent="0.25">
      <c r="B1520">
        <v>7973</v>
      </c>
      <c r="C1520">
        <v>1</v>
      </c>
      <c r="D1520">
        <v>0</v>
      </c>
      <c r="E1520">
        <v>37</v>
      </c>
      <c r="F1520" t="s">
        <v>0</v>
      </c>
      <c r="G1520" t="s">
        <v>1</v>
      </c>
      <c r="I1520" t="s">
        <v>2</v>
      </c>
      <c r="J1520">
        <v>36</v>
      </c>
      <c r="K1520">
        <v>70</v>
      </c>
      <c r="L1520" t="str">
        <f>" 00:00:01.233258"</f>
        <v xml:space="preserve"> 00:00:01.233258</v>
      </c>
      <c r="M1520" t="str">
        <f>"03-Oct-17 4:11:29.956735 PM"</f>
        <v>03-Oct-17 4:11:29.956735 PM</v>
      </c>
      <c r="N1520" t="s">
        <v>23</v>
      </c>
    </row>
    <row r="1521" spans="2:14" x14ac:dyDescent="0.25">
      <c r="B1521">
        <v>7974</v>
      </c>
      <c r="C1521">
        <v>1</v>
      </c>
      <c r="D1521">
        <v>12</v>
      </c>
      <c r="E1521">
        <v>38</v>
      </c>
      <c r="F1521" t="s">
        <v>0</v>
      </c>
      <c r="G1521" t="s">
        <v>1</v>
      </c>
      <c r="I1521" t="s">
        <v>2</v>
      </c>
      <c r="J1521">
        <v>36</v>
      </c>
      <c r="K1521">
        <v>70</v>
      </c>
      <c r="L1521" t="str">
        <f>" 00:00:00.000697"</f>
        <v xml:space="preserve"> 00:00:00.000697</v>
      </c>
      <c r="M1521" t="str">
        <f>"03-Oct-17 4:11:29.957432 PM"</f>
        <v>03-Oct-17 4:11:29.957432 PM</v>
      </c>
      <c r="N1521" t="s">
        <v>3</v>
      </c>
    </row>
    <row r="1522" spans="2:14" x14ac:dyDescent="0.25">
      <c r="B1522">
        <v>7975</v>
      </c>
      <c r="C1522">
        <v>1</v>
      </c>
      <c r="D1522">
        <v>39</v>
      </c>
      <c r="E1522">
        <v>39</v>
      </c>
      <c r="F1522" t="s">
        <v>0</v>
      </c>
      <c r="G1522" t="s">
        <v>1</v>
      </c>
      <c r="I1522" t="s">
        <v>2</v>
      </c>
      <c r="J1522">
        <v>36</v>
      </c>
      <c r="K1522">
        <v>70</v>
      </c>
      <c r="L1522" t="str">
        <f>" 00:00:00.000697"</f>
        <v xml:space="preserve"> 00:00:00.000697</v>
      </c>
      <c r="M1522" t="str">
        <f>"03-Oct-17 4:11:29.958129 PM"</f>
        <v>03-Oct-17 4:11:29.958129 PM</v>
      </c>
      <c r="N1522" t="s">
        <v>5</v>
      </c>
    </row>
    <row r="1523" spans="2:14" x14ac:dyDescent="0.25">
      <c r="B1523">
        <v>7976</v>
      </c>
      <c r="C1523">
        <v>1</v>
      </c>
      <c r="D1523">
        <v>0</v>
      </c>
      <c r="E1523">
        <v>37</v>
      </c>
      <c r="F1523" t="s">
        <v>0</v>
      </c>
      <c r="G1523" t="s">
        <v>1</v>
      </c>
      <c r="I1523" t="s">
        <v>2</v>
      </c>
      <c r="J1523">
        <v>36</v>
      </c>
      <c r="K1523">
        <v>70</v>
      </c>
      <c r="L1523" t="str">
        <f>" 00:00:01.266655"</f>
        <v xml:space="preserve"> 00:00:01.266655</v>
      </c>
      <c r="M1523" t="str">
        <f>"03-Oct-17 4:11:31.224784 PM"</f>
        <v>03-Oct-17 4:11:31.224784 PM</v>
      </c>
      <c r="N1523" t="s">
        <v>21</v>
      </c>
    </row>
    <row r="1524" spans="2:14" x14ac:dyDescent="0.25">
      <c r="B1524">
        <v>7977</v>
      </c>
      <c r="C1524">
        <v>1</v>
      </c>
      <c r="D1524">
        <v>12</v>
      </c>
      <c r="E1524">
        <v>38</v>
      </c>
      <c r="F1524" t="s">
        <v>0</v>
      </c>
      <c r="G1524" t="s">
        <v>1</v>
      </c>
      <c r="I1524" t="s">
        <v>2</v>
      </c>
      <c r="J1524">
        <v>36</v>
      </c>
      <c r="K1524">
        <v>70</v>
      </c>
      <c r="L1524" t="str">
        <f>" 00:00:00.000697"</f>
        <v xml:space="preserve"> 00:00:00.000697</v>
      </c>
      <c r="M1524" t="str">
        <f>"03-Oct-17 4:11:31.225481 PM"</f>
        <v>03-Oct-17 4:11:31.225481 PM</v>
      </c>
      <c r="N1524" t="s">
        <v>3</v>
      </c>
    </row>
    <row r="1525" spans="2:14" x14ac:dyDescent="0.25">
      <c r="B1525">
        <v>7978</v>
      </c>
      <c r="C1525">
        <v>1</v>
      </c>
      <c r="D1525">
        <v>39</v>
      </c>
      <c r="E1525">
        <v>39</v>
      </c>
      <c r="F1525" t="s">
        <v>0</v>
      </c>
      <c r="G1525" t="s">
        <v>1</v>
      </c>
      <c r="I1525" t="s">
        <v>2</v>
      </c>
      <c r="J1525">
        <v>36</v>
      </c>
      <c r="K1525">
        <v>70</v>
      </c>
      <c r="L1525" t="str">
        <f>" 00:00:00.000697"</f>
        <v xml:space="preserve"> 00:00:00.000697</v>
      </c>
      <c r="M1525" t="str">
        <f>"03-Oct-17 4:11:31.226178 PM"</f>
        <v>03-Oct-17 4:11:31.226178 PM</v>
      </c>
      <c r="N1525" t="s">
        <v>5</v>
      </c>
    </row>
    <row r="1526" spans="2:14" x14ac:dyDescent="0.25">
      <c r="B1526">
        <v>7979</v>
      </c>
      <c r="C1526">
        <v>1</v>
      </c>
      <c r="D1526">
        <v>0</v>
      </c>
      <c r="E1526">
        <v>37</v>
      </c>
      <c r="F1526" t="s">
        <v>0</v>
      </c>
      <c r="G1526" t="s">
        <v>1</v>
      </c>
      <c r="I1526" t="s">
        <v>2</v>
      </c>
      <c r="J1526">
        <v>36</v>
      </c>
      <c r="K1526">
        <v>70</v>
      </c>
      <c r="L1526" t="str">
        <f>" 00:00:02.491834"</f>
        <v xml:space="preserve"> 00:00:02.491834</v>
      </c>
      <c r="M1526" t="str">
        <f>"03-Oct-17 4:11:33.718012 PM"</f>
        <v>03-Oct-17 4:11:33.718012 PM</v>
      </c>
      <c r="N1526" t="s">
        <v>23</v>
      </c>
    </row>
    <row r="1527" spans="2:14" x14ac:dyDescent="0.25">
      <c r="B1527">
        <v>7980</v>
      </c>
      <c r="C1527">
        <v>1</v>
      </c>
      <c r="D1527">
        <v>12</v>
      </c>
      <c r="E1527">
        <v>38</v>
      </c>
      <c r="F1527" t="s">
        <v>0</v>
      </c>
      <c r="G1527" t="s">
        <v>1</v>
      </c>
      <c r="I1527" t="s">
        <v>2</v>
      </c>
      <c r="J1527">
        <v>36</v>
      </c>
      <c r="K1527">
        <v>70</v>
      </c>
      <c r="L1527" t="str">
        <f>" 00:00:00.000697"</f>
        <v xml:space="preserve"> 00:00:00.000697</v>
      </c>
      <c r="M1527" t="str">
        <f>"03-Oct-17 4:11:33.718709 PM"</f>
        <v>03-Oct-17 4:11:33.718709 PM</v>
      </c>
      <c r="N1527" t="s">
        <v>3</v>
      </c>
    </row>
    <row r="1528" spans="2:14" x14ac:dyDescent="0.25">
      <c r="B1528">
        <v>7981</v>
      </c>
      <c r="C1528">
        <v>1</v>
      </c>
      <c r="D1528">
        <v>39</v>
      </c>
      <c r="E1528">
        <v>39</v>
      </c>
      <c r="F1528" t="s">
        <v>0</v>
      </c>
      <c r="G1528" t="s">
        <v>1</v>
      </c>
      <c r="I1528" t="s">
        <v>2</v>
      </c>
      <c r="J1528">
        <v>36</v>
      </c>
      <c r="K1528">
        <v>70</v>
      </c>
      <c r="L1528" t="str">
        <f>" 00:00:00.000697"</f>
        <v xml:space="preserve"> 00:00:00.000697</v>
      </c>
      <c r="M1528" t="str">
        <f>"03-Oct-17 4:11:33.719406 PM"</f>
        <v>03-Oct-17 4:11:33.719406 PM</v>
      </c>
      <c r="N1528" t="s">
        <v>5</v>
      </c>
    </row>
    <row r="1529" spans="2:14" x14ac:dyDescent="0.25">
      <c r="B1529">
        <v>7982</v>
      </c>
      <c r="C1529">
        <v>1</v>
      </c>
      <c r="D1529">
        <v>0</v>
      </c>
      <c r="E1529">
        <v>37</v>
      </c>
      <c r="F1529" t="s">
        <v>0</v>
      </c>
      <c r="G1529" t="s">
        <v>1</v>
      </c>
      <c r="I1529" t="s">
        <v>2</v>
      </c>
      <c r="J1529">
        <v>36</v>
      </c>
      <c r="K1529">
        <v>70</v>
      </c>
      <c r="L1529" t="str">
        <f>" 00:00:01.228133"</f>
        <v xml:space="preserve"> 00:00:01.228133</v>
      </c>
      <c r="M1529" t="str">
        <f>"03-Oct-17 4:11:34.947539 PM"</f>
        <v>03-Oct-17 4:11:34.947539 PM</v>
      </c>
      <c r="N1529" t="s">
        <v>23</v>
      </c>
    </row>
    <row r="1530" spans="2:14" x14ac:dyDescent="0.25">
      <c r="B1530">
        <v>7983</v>
      </c>
      <c r="C1530">
        <v>1</v>
      </c>
      <c r="D1530">
        <v>12</v>
      </c>
      <c r="E1530">
        <v>38</v>
      </c>
      <c r="F1530" t="s">
        <v>0</v>
      </c>
      <c r="G1530" t="s">
        <v>1</v>
      </c>
      <c r="I1530" t="s">
        <v>2</v>
      </c>
      <c r="J1530">
        <v>36</v>
      </c>
      <c r="K1530">
        <v>70</v>
      </c>
      <c r="L1530" t="str">
        <f>" 00:00:00.000697"</f>
        <v xml:space="preserve"> 00:00:00.000697</v>
      </c>
      <c r="M1530" t="str">
        <f>"03-Oct-17 4:11:34.948236 PM"</f>
        <v>03-Oct-17 4:11:34.948236 PM</v>
      </c>
      <c r="N1530" t="s">
        <v>3</v>
      </c>
    </row>
    <row r="1531" spans="2:14" x14ac:dyDescent="0.25">
      <c r="B1531">
        <v>7984</v>
      </c>
      <c r="C1531">
        <v>1</v>
      </c>
      <c r="D1531">
        <v>39</v>
      </c>
      <c r="E1531">
        <v>39</v>
      </c>
      <c r="F1531" t="s">
        <v>0</v>
      </c>
      <c r="G1531" t="s">
        <v>1</v>
      </c>
      <c r="I1531" t="s">
        <v>2</v>
      </c>
      <c r="J1531">
        <v>36</v>
      </c>
      <c r="K1531">
        <v>70</v>
      </c>
      <c r="L1531" t="str">
        <f>" 00:00:00.000697"</f>
        <v xml:space="preserve"> 00:00:00.000697</v>
      </c>
      <c r="M1531" t="str">
        <f>"03-Oct-17 4:11:34.948933 PM"</f>
        <v>03-Oct-17 4:11:34.948933 PM</v>
      </c>
      <c r="N1531" t="s">
        <v>5</v>
      </c>
    </row>
    <row r="1532" spans="2:14" x14ac:dyDescent="0.25">
      <c r="B1532">
        <v>7985</v>
      </c>
      <c r="C1532">
        <v>1</v>
      </c>
      <c r="D1532">
        <v>12</v>
      </c>
      <c r="E1532">
        <v>38</v>
      </c>
      <c r="F1532" t="s">
        <v>0</v>
      </c>
      <c r="G1532" t="s">
        <v>1</v>
      </c>
      <c r="I1532" t="s">
        <v>2</v>
      </c>
      <c r="J1532">
        <v>36</v>
      </c>
      <c r="K1532">
        <v>70</v>
      </c>
      <c r="L1532" t="str">
        <f>" 00:00:01.278386"</f>
        <v xml:space="preserve"> 00:00:01.278386</v>
      </c>
      <c r="M1532" t="str">
        <f>"03-Oct-17 4:11:36.227319 PM"</f>
        <v>03-Oct-17 4:11:36.227319 PM</v>
      </c>
      <c r="N1532" t="s">
        <v>3</v>
      </c>
    </row>
    <row r="1533" spans="2:14" x14ac:dyDescent="0.25">
      <c r="B1533">
        <v>7986</v>
      </c>
      <c r="C1533">
        <v>1</v>
      </c>
      <c r="D1533">
        <v>39</v>
      </c>
      <c r="E1533">
        <v>39</v>
      </c>
      <c r="F1533" t="s">
        <v>0</v>
      </c>
      <c r="G1533" t="s">
        <v>1</v>
      </c>
      <c r="I1533" t="s">
        <v>2</v>
      </c>
      <c r="J1533">
        <v>36</v>
      </c>
      <c r="K1533">
        <v>70</v>
      </c>
      <c r="L1533" t="str">
        <f>" 00:00:00.000697"</f>
        <v xml:space="preserve"> 00:00:00.000697</v>
      </c>
      <c r="M1533" t="str">
        <f>"03-Oct-17 4:11:36.228016 PM"</f>
        <v>03-Oct-17 4:11:36.228016 PM</v>
      </c>
      <c r="N1533" t="s">
        <v>5</v>
      </c>
    </row>
    <row r="1534" spans="2:14" x14ac:dyDescent="0.25">
      <c r="B1534">
        <v>7987</v>
      </c>
      <c r="C1534">
        <v>1</v>
      </c>
      <c r="D1534">
        <v>0</v>
      </c>
      <c r="E1534">
        <v>37</v>
      </c>
      <c r="F1534" t="s">
        <v>0</v>
      </c>
      <c r="G1534" t="s">
        <v>1</v>
      </c>
      <c r="I1534" t="s">
        <v>2</v>
      </c>
      <c r="J1534">
        <v>36</v>
      </c>
      <c r="K1534">
        <v>70</v>
      </c>
      <c r="L1534" t="str">
        <f>" 00:00:01.236391"</f>
        <v xml:space="preserve"> 00:00:01.236391</v>
      </c>
      <c r="M1534" t="str">
        <f>"03-Oct-17 4:11:37.464406 PM"</f>
        <v>03-Oct-17 4:11:37.464406 PM</v>
      </c>
      <c r="N1534" t="s">
        <v>23</v>
      </c>
    </row>
    <row r="1535" spans="2:14" x14ac:dyDescent="0.25">
      <c r="B1535">
        <v>7988</v>
      </c>
      <c r="C1535">
        <v>1</v>
      </c>
      <c r="D1535">
        <v>12</v>
      </c>
      <c r="E1535">
        <v>38</v>
      </c>
      <c r="F1535" t="s">
        <v>0</v>
      </c>
      <c r="G1535" t="s">
        <v>1</v>
      </c>
      <c r="I1535" t="s">
        <v>2</v>
      </c>
      <c r="J1535">
        <v>36</v>
      </c>
      <c r="K1535">
        <v>70</v>
      </c>
      <c r="L1535" t="str">
        <f>" 00:00:00.000697"</f>
        <v xml:space="preserve"> 00:00:00.000697</v>
      </c>
      <c r="M1535" t="str">
        <f>"03-Oct-17 4:11:37.465103 PM"</f>
        <v>03-Oct-17 4:11:37.465103 PM</v>
      </c>
      <c r="N1535" t="s">
        <v>3</v>
      </c>
    </row>
    <row r="1536" spans="2:14" x14ac:dyDescent="0.25">
      <c r="B1536">
        <v>7989</v>
      </c>
      <c r="C1536">
        <v>1</v>
      </c>
      <c r="D1536">
        <v>39</v>
      </c>
      <c r="E1536">
        <v>39</v>
      </c>
      <c r="F1536" t="s">
        <v>0</v>
      </c>
      <c r="G1536" t="s">
        <v>1</v>
      </c>
      <c r="I1536" t="s">
        <v>2</v>
      </c>
      <c r="J1536">
        <v>36</v>
      </c>
      <c r="K1536">
        <v>70</v>
      </c>
      <c r="L1536" t="str">
        <f>" 00:00:00.000697"</f>
        <v xml:space="preserve"> 00:00:00.000697</v>
      </c>
      <c r="M1536" t="str">
        <f>"03-Oct-17 4:11:37.465800 PM"</f>
        <v>03-Oct-17 4:11:37.465800 PM</v>
      </c>
      <c r="N1536" t="s">
        <v>5</v>
      </c>
    </row>
    <row r="1537" spans="2:14" x14ac:dyDescent="0.25">
      <c r="B1537">
        <v>7990</v>
      </c>
      <c r="C1537">
        <v>1</v>
      </c>
      <c r="D1537">
        <v>0</v>
      </c>
      <c r="E1537">
        <v>37</v>
      </c>
      <c r="F1537" t="s">
        <v>0</v>
      </c>
      <c r="G1537" t="s">
        <v>1</v>
      </c>
      <c r="I1537" t="s">
        <v>2</v>
      </c>
      <c r="J1537">
        <v>36</v>
      </c>
      <c r="K1537">
        <v>70</v>
      </c>
      <c r="L1537" t="str">
        <f>" 00:00:01.223067"</f>
        <v xml:space="preserve"> 00:00:01.223067</v>
      </c>
      <c r="M1537" t="str">
        <f>"03-Oct-17 4:11:38.688867 PM"</f>
        <v>03-Oct-17 4:11:38.688867 PM</v>
      </c>
      <c r="N1537" t="s">
        <v>23</v>
      </c>
    </row>
    <row r="1538" spans="2:14" x14ac:dyDescent="0.25">
      <c r="B1538">
        <v>7991</v>
      </c>
      <c r="C1538">
        <v>1</v>
      </c>
      <c r="D1538">
        <v>12</v>
      </c>
      <c r="E1538">
        <v>38</v>
      </c>
      <c r="F1538" t="s">
        <v>0</v>
      </c>
      <c r="G1538" t="s">
        <v>1</v>
      </c>
      <c r="I1538" t="s">
        <v>2</v>
      </c>
      <c r="J1538">
        <v>36</v>
      </c>
      <c r="K1538">
        <v>70</v>
      </c>
      <c r="L1538" t="str">
        <f>" 00:00:00.000697"</f>
        <v xml:space="preserve"> 00:00:00.000697</v>
      </c>
      <c r="M1538" t="str">
        <f>"03-Oct-17 4:11:38.689564 PM"</f>
        <v>03-Oct-17 4:11:38.689564 PM</v>
      </c>
      <c r="N1538" t="s">
        <v>3</v>
      </c>
    </row>
    <row r="1539" spans="2:14" x14ac:dyDescent="0.25">
      <c r="B1539">
        <v>7992</v>
      </c>
      <c r="C1539">
        <v>1</v>
      </c>
      <c r="D1539">
        <v>39</v>
      </c>
      <c r="E1539">
        <v>39</v>
      </c>
      <c r="F1539" t="s">
        <v>0</v>
      </c>
      <c r="G1539" t="s">
        <v>1</v>
      </c>
      <c r="I1539" t="s">
        <v>2</v>
      </c>
      <c r="J1539">
        <v>36</v>
      </c>
      <c r="K1539">
        <v>70</v>
      </c>
      <c r="L1539" t="str">
        <f>" 00:00:00.000697"</f>
        <v xml:space="preserve"> 00:00:00.000697</v>
      </c>
      <c r="M1539" t="str">
        <f>"03-Oct-17 4:11:38.690261 PM"</f>
        <v>03-Oct-17 4:11:38.690261 PM</v>
      </c>
      <c r="N1539" t="s">
        <v>5</v>
      </c>
    </row>
    <row r="1540" spans="2:14" x14ac:dyDescent="0.25">
      <c r="B1540">
        <v>7993</v>
      </c>
      <c r="C1540">
        <v>1</v>
      </c>
      <c r="D1540">
        <v>0</v>
      </c>
      <c r="E1540">
        <v>37</v>
      </c>
      <c r="F1540" t="s">
        <v>0</v>
      </c>
      <c r="G1540" t="s">
        <v>1</v>
      </c>
      <c r="I1540" t="s">
        <v>2</v>
      </c>
      <c r="J1540">
        <v>36</v>
      </c>
      <c r="K1540">
        <v>70</v>
      </c>
      <c r="L1540" t="str">
        <f>" 00:00:01.276668"</f>
        <v xml:space="preserve"> 00:00:01.276668</v>
      </c>
      <c r="M1540" t="str">
        <f>"03-Oct-17 4:11:39.966929 PM"</f>
        <v>03-Oct-17 4:11:39.966929 PM</v>
      </c>
      <c r="N1540" t="s">
        <v>23</v>
      </c>
    </row>
    <row r="1541" spans="2:14" x14ac:dyDescent="0.25">
      <c r="B1541">
        <v>7994</v>
      </c>
      <c r="C1541">
        <v>1</v>
      </c>
      <c r="D1541">
        <v>12</v>
      </c>
      <c r="E1541">
        <v>38</v>
      </c>
      <c r="F1541" t="s">
        <v>0</v>
      </c>
      <c r="G1541" t="s">
        <v>1</v>
      </c>
      <c r="I1541" t="s">
        <v>2</v>
      </c>
      <c r="J1541">
        <v>36</v>
      </c>
      <c r="K1541">
        <v>70</v>
      </c>
      <c r="L1541" t="str">
        <f>" 00:00:00.000697"</f>
        <v xml:space="preserve"> 00:00:00.000697</v>
      </c>
      <c r="M1541" t="str">
        <f>"03-Oct-17 4:11:39.967626 PM"</f>
        <v>03-Oct-17 4:11:39.967626 PM</v>
      </c>
      <c r="N1541" t="s">
        <v>3</v>
      </c>
    </row>
    <row r="1542" spans="2:14" x14ac:dyDescent="0.25">
      <c r="B1542">
        <v>7995</v>
      </c>
      <c r="C1542">
        <v>1</v>
      </c>
      <c r="D1542">
        <v>39</v>
      </c>
      <c r="E1542">
        <v>39</v>
      </c>
      <c r="F1542" t="s">
        <v>0</v>
      </c>
      <c r="G1542" t="s">
        <v>1</v>
      </c>
      <c r="I1542" t="s">
        <v>2</v>
      </c>
      <c r="J1542">
        <v>36</v>
      </c>
      <c r="K1542">
        <v>70</v>
      </c>
      <c r="L1542" t="str">
        <f>" 00:00:00.000697"</f>
        <v xml:space="preserve"> 00:00:00.000697</v>
      </c>
      <c r="M1542" t="str">
        <f>"03-Oct-17 4:11:39.968323 PM"</f>
        <v>03-Oct-17 4:11:39.968323 PM</v>
      </c>
      <c r="N1542" t="s">
        <v>5</v>
      </c>
    </row>
    <row r="1543" spans="2:14" x14ac:dyDescent="0.25">
      <c r="B1543">
        <v>7996</v>
      </c>
      <c r="C1543">
        <v>1</v>
      </c>
      <c r="D1543">
        <v>0</v>
      </c>
      <c r="E1543">
        <v>37</v>
      </c>
      <c r="F1543" t="s">
        <v>0</v>
      </c>
      <c r="G1543" t="s">
        <v>1</v>
      </c>
      <c r="I1543" t="s">
        <v>2</v>
      </c>
      <c r="J1543">
        <v>36</v>
      </c>
      <c r="K1543">
        <v>70</v>
      </c>
      <c r="L1543" t="str">
        <f>" 00:00:01.241916"</f>
        <v xml:space="preserve"> 00:00:01.241916</v>
      </c>
      <c r="M1543" t="str">
        <f>"03-Oct-17 4:11:41.210238 PM"</f>
        <v>03-Oct-17 4:11:41.210238 PM</v>
      </c>
      <c r="N1543" t="s">
        <v>23</v>
      </c>
    </row>
    <row r="1544" spans="2:14" x14ac:dyDescent="0.25">
      <c r="B1544">
        <v>7997</v>
      </c>
      <c r="C1544">
        <v>1</v>
      </c>
      <c r="D1544">
        <v>12</v>
      </c>
      <c r="E1544">
        <v>38</v>
      </c>
      <c r="F1544" t="s">
        <v>0</v>
      </c>
      <c r="G1544" t="s">
        <v>1</v>
      </c>
      <c r="I1544" t="s">
        <v>2</v>
      </c>
      <c r="J1544">
        <v>36</v>
      </c>
      <c r="K1544">
        <v>70</v>
      </c>
      <c r="L1544" t="str">
        <f>" 00:00:00.000697"</f>
        <v xml:space="preserve"> 00:00:00.000697</v>
      </c>
      <c r="M1544" t="str">
        <f>"03-Oct-17 4:11:41.210935 PM"</f>
        <v>03-Oct-17 4:11:41.210935 PM</v>
      </c>
      <c r="N1544" t="s">
        <v>7</v>
      </c>
    </row>
    <row r="1545" spans="2:14" x14ac:dyDescent="0.25">
      <c r="B1545">
        <v>7998</v>
      </c>
      <c r="C1545">
        <v>1</v>
      </c>
      <c r="D1545">
        <v>39</v>
      </c>
      <c r="E1545">
        <v>39</v>
      </c>
      <c r="F1545" t="s">
        <v>0</v>
      </c>
      <c r="G1545" t="s">
        <v>1</v>
      </c>
      <c r="I1545" t="s">
        <v>2</v>
      </c>
      <c r="J1545">
        <v>36</v>
      </c>
      <c r="K1545">
        <v>70</v>
      </c>
      <c r="L1545" t="str">
        <f>" 00:00:00.000697"</f>
        <v xml:space="preserve"> 00:00:00.000697</v>
      </c>
      <c r="M1545" t="str">
        <f>"03-Oct-17 4:11:41.211632 PM"</f>
        <v>03-Oct-17 4:11:41.211632 PM</v>
      </c>
      <c r="N1545" t="s">
        <v>12</v>
      </c>
    </row>
    <row r="1546" spans="2:14" x14ac:dyDescent="0.25">
      <c r="B1546">
        <v>7999</v>
      </c>
      <c r="C1546">
        <v>1</v>
      </c>
      <c r="D1546">
        <v>0</v>
      </c>
      <c r="E1546">
        <v>37</v>
      </c>
      <c r="F1546" t="s">
        <v>0</v>
      </c>
      <c r="G1546" t="s">
        <v>1</v>
      </c>
      <c r="I1546" t="s">
        <v>2</v>
      </c>
      <c r="J1546">
        <v>36</v>
      </c>
      <c r="K1546">
        <v>70</v>
      </c>
      <c r="L1546" t="str">
        <f>" 00:00:01.206085"</f>
        <v xml:space="preserve"> 00:00:01.206085</v>
      </c>
      <c r="M1546" t="str">
        <f>"03-Oct-17 4:11:42.417717 PM"</f>
        <v>03-Oct-17 4:11:42.417717 PM</v>
      </c>
      <c r="N1546" t="s">
        <v>23</v>
      </c>
    </row>
    <row r="1547" spans="2:14" x14ac:dyDescent="0.25">
      <c r="B1547">
        <v>8000</v>
      </c>
      <c r="C1547">
        <v>1</v>
      </c>
      <c r="D1547">
        <v>39</v>
      </c>
      <c r="E1547">
        <v>39</v>
      </c>
      <c r="F1547" t="s">
        <v>0</v>
      </c>
      <c r="G1547" t="s">
        <v>1</v>
      </c>
      <c r="I1547" t="s">
        <v>2</v>
      </c>
      <c r="J1547">
        <v>36</v>
      </c>
      <c r="K1547">
        <v>70</v>
      </c>
      <c r="L1547" t="str">
        <f>" 00:00:00.001394"</f>
        <v xml:space="preserve"> 00:00:00.001394</v>
      </c>
      <c r="M1547" t="str">
        <f>"03-Oct-17 4:11:42.419111 PM"</f>
        <v>03-Oct-17 4:11:42.419111 PM</v>
      </c>
      <c r="N1547" t="s">
        <v>5</v>
      </c>
    </row>
    <row r="1548" spans="2:14" x14ac:dyDescent="0.25">
      <c r="B1548">
        <v>8001</v>
      </c>
      <c r="C1548">
        <v>1</v>
      </c>
      <c r="D1548">
        <v>0</v>
      </c>
      <c r="E1548">
        <v>37</v>
      </c>
      <c r="F1548" t="s">
        <v>0</v>
      </c>
      <c r="G1548" t="s">
        <v>1</v>
      </c>
      <c r="I1548" t="s">
        <v>2</v>
      </c>
      <c r="J1548">
        <v>36</v>
      </c>
      <c r="K1548">
        <v>70</v>
      </c>
      <c r="L1548" t="str">
        <f>" 00:00:01.255646"</f>
        <v xml:space="preserve"> 00:00:01.255646</v>
      </c>
      <c r="M1548" t="str">
        <f>"03-Oct-17 4:11:43.674757 PM"</f>
        <v>03-Oct-17 4:11:43.674757 PM</v>
      </c>
      <c r="N1548" t="s">
        <v>23</v>
      </c>
    </row>
    <row r="1549" spans="2:14" x14ac:dyDescent="0.25">
      <c r="B1549">
        <v>8002</v>
      </c>
      <c r="C1549">
        <v>1</v>
      </c>
      <c r="D1549">
        <v>12</v>
      </c>
      <c r="E1549">
        <v>38</v>
      </c>
      <c r="F1549" t="s">
        <v>0</v>
      </c>
      <c r="G1549" t="s">
        <v>1</v>
      </c>
      <c r="I1549" t="s">
        <v>2</v>
      </c>
      <c r="J1549">
        <v>36</v>
      </c>
      <c r="K1549">
        <v>70</v>
      </c>
      <c r="L1549" t="str">
        <f>" 00:00:00.000697"</f>
        <v xml:space="preserve"> 00:00:00.000697</v>
      </c>
      <c r="M1549" t="str">
        <f>"03-Oct-17 4:11:43.675454 PM"</f>
        <v>03-Oct-17 4:11:43.675454 PM</v>
      </c>
      <c r="N1549" t="s">
        <v>3</v>
      </c>
    </row>
    <row r="1550" spans="2:14" x14ac:dyDescent="0.25">
      <c r="B1550">
        <v>8003</v>
      </c>
      <c r="C1550">
        <v>1</v>
      </c>
      <c r="D1550">
        <v>39</v>
      </c>
      <c r="E1550">
        <v>39</v>
      </c>
      <c r="F1550" t="s">
        <v>0</v>
      </c>
      <c r="G1550" t="s">
        <v>1</v>
      </c>
      <c r="I1550" t="s">
        <v>2</v>
      </c>
      <c r="J1550">
        <v>36</v>
      </c>
      <c r="K1550">
        <v>70</v>
      </c>
      <c r="L1550" t="str">
        <f>" 00:00:00.000697"</f>
        <v xml:space="preserve"> 00:00:00.000697</v>
      </c>
      <c r="M1550" t="str">
        <f>"03-Oct-17 4:11:43.676151 PM"</f>
        <v>03-Oct-17 4:11:43.676151 PM</v>
      </c>
      <c r="N1550" t="s">
        <v>5</v>
      </c>
    </row>
    <row r="1551" spans="2:14" x14ac:dyDescent="0.25">
      <c r="B1551">
        <v>8004</v>
      </c>
      <c r="C1551">
        <v>1</v>
      </c>
      <c r="D1551">
        <v>0</v>
      </c>
      <c r="E1551">
        <v>37</v>
      </c>
      <c r="F1551" t="s">
        <v>0</v>
      </c>
      <c r="G1551" t="s">
        <v>1</v>
      </c>
      <c r="I1551" t="s">
        <v>2</v>
      </c>
      <c r="J1551">
        <v>36</v>
      </c>
      <c r="K1551">
        <v>70</v>
      </c>
      <c r="L1551" t="str">
        <f>" 00:00:01.237972"</f>
        <v xml:space="preserve"> 00:00:01.237972</v>
      </c>
      <c r="M1551" t="str">
        <f>"03-Oct-17 4:11:44.914122 PM"</f>
        <v>03-Oct-17 4:11:44.914122 PM</v>
      </c>
      <c r="N1551" t="s">
        <v>23</v>
      </c>
    </row>
    <row r="1552" spans="2:14" x14ac:dyDescent="0.25">
      <c r="B1552">
        <v>8005</v>
      </c>
      <c r="C1552">
        <v>1</v>
      </c>
      <c r="D1552">
        <v>12</v>
      </c>
      <c r="E1552">
        <v>38</v>
      </c>
      <c r="F1552" t="s">
        <v>0</v>
      </c>
      <c r="G1552" t="s">
        <v>1</v>
      </c>
      <c r="I1552" t="s">
        <v>2</v>
      </c>
      <c r="J1552">
        <v>36</v>
      </c>
      <c r="K1552">
        <v>70</v>
      </c>
      <c r="L1552" t="str">
        <f>" 00:00:00.000697"</f>
        <v xml:space="preserve"> 00:00:00.000697</v>
      </c>
      <c r="M1552" t="str">
        <f>"03-Oct-17 4:11:44.914819 PM"</f>
        <v>03-Oct-17 4:11:44.914819 PM</v>
      </c>
      <c r="N1552" t="s">
        <v>3</v>
      </c>
    </row>
    <row r="1553" spans="2:14" x14ac:dyDescent="0.25">
      <c r="B1553">
        <v>8006</v>
      </c>
      <c r="C1553">
        <v>1</v>
      </c>
      <c r="D1553">
        <v>39</v>
      </c>
      <c r="E1553">
        <v>39</v>
      </c>
      <c r="F1553" t="s">
        <v>0</v>
      </c>
      <c r="G1553" t="s">
        <v>1</v>
      </c>
      <c r="I1553" t="s">
        <v>2</v>
      </c>
      <c r="J1553">
        <v>36</v>
      </c>
      <c r="K1553">
        <v>70</v>
      </c>
      <c r="L1553" t="str">
        <f>" 00:00:00.000697"</f>
        <v xml:space="preserve"> 00:00:00.000697</v>
      </c>
      <c r="M1553" t="str">
        <f>"03-Oct-17 4:11:44.915516 PM"</f>
        <v>03-Oct-17 4:11:44.915516 PM</v>
      </c>
      <c r="N1553" t="s">
        <v>5</v>
      </c>
    </row>
    <row r="1554" spans="2:14" x14ac:dyDescent="0.25">
      <c r="B1554">
        <v>8007</v>
      </c>
      <c r="C1554">
        <v>1</v>
      </c>
      <c r="D1554">
        <v>0</v>
      </c>
      <c r="E1554">
        <v>37</v>
      </c>
      <c r="F1554" t="s">
        <v>0</v>
      </c>
      <c r="G1554" t="s">
        <v>1</v>
      </c>
      <c r="I1554" t="s">
        <v>2</v>
      </c>
      <c r="J1554">
        <v>36</v>
      </c>
      <c r="K1554">
        <v>70</v>
      </c>
      <c r="L1554" t="str">
        <f>" 00:00:01.262294"</f>
        <v xml:space="preserve"> 00:00:01.262294</v>
      </c>
      <c r="M1554" t="str">
        <f>"03-Oct-17 4:11:46.177810 PM"</f>
        <v>03-Oct-17 4:11:46.177810 PM</v>
      </c>
      <c r="N1554" t="s">
        <v>23</v>
      </c>
    </row>
    <row r="1555" spans="2:14" x14ac:dyDescent="0.25">
      <c r="B1555">
        <v>8008</v>
      </c>
      <c r="C1555">
        <v>1</v>
      </c>
      <c r="D1555">
        <v>12</v>
      </c>
      <c r="E1555">
        <v>38</v>
      </c>
      <c r="F1555" t="s">
        <v>0</v>
      </c>
      <c r="G1555" t="s">
        <v>1</v>
      </c>
      <c r="I1555" t="s">
        <v>2</v>
      </c>
      <c r="J1555">
        <v>36</v>
      </c>
      <c r="K1555">
        <v>70</v>
      </c>
      <c r="L1555" t="str">
        <f>" 00:00:00.000697"</f>
        <v xml:space="preserve"> 00:00:00.000697</v>
      </c>
      <c r="M1555" t="str">
        <f>"03-Oct-17 4:11:46.178507 PM"</f>
        <v>03-Oct-17 4:11:46.178507 PM</v>
      </c>
      <c r="N1555" t="s">
        <v>3</v>
      </c>
    </row>
    <row r="1556" spans="2:14" x14ac:dyDescent="0.25">
      <c r="B1556">
        <v>8009</v>
      </c>
      <c r="C1556">
        <v>1</v>
      </c>
      <c r="D1556">
        <v>39</v>
      </c>
      <c r="E1556">
        <v>39</v>
      </c>
      <c r="F1556" t="s">
        <v>0</v>
      </c>
      <c r="G1556" t="s">
        <v>1</v>
      </c>
      <c r="I1556" t="s">
        <v>2</v>
      </c>
      <c r="J1556">
        <v>36</v>
      </c>
      <c r="K1556">
        <v>70</v>
      </c>
      <c r="L1556" t="str">
        <f>" 00:00:00.000697"</f>
        <v xml:space="preserve"> 00:00:00.000697</v>
      </c>
      <c r="M1556" t="str">
        <f>"03-Oct-17 4:11:46.179204 PM"</f>
        <v>03-Oct-17 4:11:46.179204 PM</v>
      </c>
      <c r="N1556" t="s">
        <v>5</v>
      </c>
    </row>
    <row r="1557" spans="2:14" x14ac:dyDescent="0.25">
      <c r="B1557">
        <v>8010</v>
      </c>
      <c r="C1557">
        <v>1</v>
      </c>
      <c r="D1557">
        <v>12</v>
      </c>
      <c r="E1557">
        <v>38</v>
      </c>
      <c r="F1557" t="s">
        <v>0</v>
      </c>
      <c r="G1557" t="s">
        <v>1</v>
      </c>
      <c r="I1557" t="s">
        <v>2</v>
      </c>
      <c r="J1557">
        <v>36</v>
      </c>
      <c r="K1557">
        <v>70</v>
      </c>
      <c r="L1557" t="str">
        <f>" 00:00:01.251098"</f>
        <v xml:space="preserve"> 00:00:01.251098</v>
      </c>
      <c r="M1557" t="str">
        <f>"03-Oct-17 4:11:47.430302 PM"</f>
        <v>03-Oct-17 4:11:47.430302 PM</v>
      </c>
      <c r="N1557" t="s">
        <v>3</v>
      </c>
    </row>
    <row r="1558" spans="2:14" x14ac:dyDescent="0.25">
      <c r="B1558">
        <v>8011</v>
      </c>
      <c r="C1558">
        <v>1</v>
      </c>
      <c r="D1558">
        <v>39</v>
      </c>
      <c r="E1558">
        <v>39</v>
      </c>
      <c r="F1558" t="s">
        <v>0</v>
      </c>
      <c r="G1558" t="s">
        <v>1</v>
      </c>
      <c r="I1558" t="s">
        <v>2</v>
      </c>
      <c r="J1558">
        <v>36</v>
      </c>
      <c r="K1558">
        <v>70</v>
      </c>
      <c r="L1558" t="str">
        <f>" 00:00:00.000697"</f>
        <v xml:space="preserve"> 00:00:00.000697</v>
      </c>
      <c r="M1558" t="str">
        <f>"03-Oct-17 4:11:47.430999 PM"</f>
        <v>03-Oct-17 4:11:47.430999 PM</v>
      </c>
      <c r="N1558" t="s">
        <v>5</v>
      </c>
    </row>
    <row r="1559" spans="2:14" x14ac:dyDescent="0.25">
      <c r="B1559">
        <v>8012</v>
      </c>
      <c r="C1559">
        <v>1</v>
      </c>
      <c r="D1559">
        <v>0</v>
      </c>
      <c r="E1559">
        <v>37</v>
      </c>
      <c r="F1559" t="s">
        <v>0</v>
      </c>
      <c r="G1559" t="s">
        <v>1</v>
      </c>
      <c r="I1559" t="s">
        <v>2</v>
      </c>
      <c r="J1559">
        <v>36</v>
      </c>
      <c r="K1559">
        <v>70</v>
      </c>
      <c r="L1559" t="str">
        <f>" 00:00:01.223224"</f>
        <v xml:space="preserve"> 00:00:01.223224</v>
      </c>
      <c r="M1559" t="str">
        <f>"03-Oct-17 4:11:48.654223 PM"</f>
        <v>03-Oct-17 4:11:48.654223 PM</v>
      </c>
      <c r="N1559" t="s">
        <v>23</v>
      </c>
    </row>
    <row r="1560" spans="2:14" x14ac:dyDescent="0.25">
      <c r="B1560">
        <v>8013</v>
      </c>
      <c r="C1560">
        <v>1</v>
      </c>
      <c r="D1560">
        <v>12</v>
      </c>
      <c r="E1560">
        <v>38</v>
      </c>
      <c r="F1560" t="s">
        <v>0</v>
      </c>
      <c r="G1560" t="s">
        <v>1</v>
      </c>
      <c r="I1560" t="s">
        <v>2</v>
      </c>
      <c r="J1560">
        <v>36</v>
      </c>
      <c r="K1560">
        <v>70</v>
      </c>
      <c r="L1560" t="str">
        <f>" 00:00:00.000697"</f>
        <v xml:space="preserve"> 00:00:00.000697</v>
      </c>
      <c r="M1560" t="str">
        <f>"03-Oct-17 4:11:48.654919 PM"</f>
        <v>03-Oct-17 4:11:48.654919 PM</v>
      </c>
      <c r="N1560" t="s">
        <v>3</v>
      </c>
    </row>
    <row r="1561" spans="2:14" x14ac:dyDescent="0.25">
      <c r="B1561">
        <v>8014</v>
      </c>
      <c r="C1561">
        <v>1</v>
      </c>
      <c r="D1561">
        <v>39</v>
      </c>
      <c r="E1561">
        <v>39</v>
      </c>
      <c r="F1561" t="s">
        <v>0</v>
      </c>
      <c r="G1561" t="s">
        <v>1</v>
      </c>
      <c r="I1561" t="s">
        <v>2</v>
      </c>
      <c r="J1561">
        <v>36</v>
      </c>
      <c r="K1561">
        <v>70</v>
      </c>
      <c r="L1561" t="str">
        <f>" 00:00:00.000697"</f>
        <v xml:space="preserve"> 00:00:00.000697</v>
      </c>
      <c r="M1561" t="str">
        <f>"03-Oct-17 4:11:48.655617 PM"</f>
        <v>03-Oct-17 4:11:48.655617 PM</v>
      </c>
      <c r="N1561" t="s">
        <v>5</v>
      </c>
    </row>
    <row r="1562" spans="2:14" x14ac:dyDescent="0.25">
      <c r="B1562">
        <v>8015</v>
      </c>
      <c r="C1562">
        <v>1</v>
      </c>
      <c r="D1562">
        <v>0</v>
      </c>
      <c r="E1562">
        <v>37</v>
      </c>
      <c r="F1562" t="s">
        <v>0</v>
      </c>
      <c r="G1562" t="s">
        <v>1</v>
      </c>
      <c r="I1562" t="s">
        <v>2</v>
      </c>
      <c r="J1562">
        <v>36</v>
      </c>
      <c r="K1562">
        <v>70</v>
      </c>
      <c r="L1562" t="str">
        <f>" 00:00:01.254778"</f>
        <v xml:space="preserve"> 00:00:01.254778</v>
      </c>
      <c r="M1562" t="str">
        <f>"03-Oct-17 4:11:49.910394 PM"</f>
        <v>03-Oct-17 4:11:49.910394 PM</v>
      </c>
      <c r="N1562" t="s">
        <v>23</v>
      </c>
    </row>
    <row r="1563" spans="2:14" x14ac:dyDescent="0.25">
      <c r="B1563">
        <v>8016</v>
      </c>
      <c r="C1563">
        <v>1</v>
      </c>
      <c r="D1563">
        <v>12</v>
      </c>
      <c r="E1563">
        <v>38</v>
      </c>
      <c r="F1563" t="s">
        <v>0</v>
      </c>
      <c r="G1563" t="s">
        <v>1</v>
      </c>
      <c r="I1563" t="s">
        <v>2</v>
      </c>
      <c r="J1563">
        <v>36</v>
      </c>
      <c r="K1563">
        <v>70</v>
      </c>
      <c r="L1563" t="str">
        <f>" 00:00:00.000697"</f>
        <v xml:space="preserve"> 00:00:00.000697</v>
      </c>
      <c r="M1563" t="str">
        <f>"03-Oct-17 4:11:49.911091 PM"</f>
        <v>03-Oct-17 4:11:49.911091 PM</v>
      </c>
      <c r="N1563" t="s">
        <v>3</v>
      </c>
    </row>
    <row r="1564" spans="2:14" x14ac:dyDescent="0.25">
      <c r="B1564">
        <v>8017</v>
      </c>
      <c r="C1564">
        <v>1</v>
      </c>
      <c r="D1564">
        <v>39</v>
      </c>
      <c r="E1564">
        <v>39</v>
      </c>
      <c r="F1564" t="s">
        <v>0</v>
      </c>
      <c r="G1564" t="s">
        <v>1</v>
      </c>
      <c r="I1564" t="s">
        <v>2</v>
      </c>
      <c r="J1564">
        <v>36</v>
      </c>
      <c r="K1564">
        <v>70</v>
      </c>
      <c r="L1564" t="str">
        <f>" 00:00:00.000697"</f>
        <v xml:space="preserve"> 00:00:00.000697</v>
      </c>
      <c r="M1564" t="str">
        <f>"03-Oct-17 4:11:49.911788 PM"</f>
        <v>03-Oct-17 4:11:49.911788 PM</v>
      </c>
      <c r="N1564" t="s">
        <v>5</v>
      </c>
    </row>
    <row r="1565" spans="2:14" x14ac:dyDescent="0.25">
      <c r="B1565">
        <v>8018</v>
      </c>
      <c r="C1565">
        <v>1</v>
      </c>
      <c r="D1565">
        <v>0</v>
      </c>
      <c r="E1565">
        <v>37</v>
      </c>
      <c r="F1565" t="s">
        <v>0</v>
      </c>
      <c r="G1565" t="s">
        <v>1</v>
      </c>
      <c r="I1565" t="s">
        <v>2</v>
      </c>
      <c r="J1565">
        <v>36</v>
      </c>
      <c r="K1565">
        <v>70</v>
      </c>
      <c r="L1565" t="str">
        <f>" 00:00:01.219056"</f>
        <v xml:space="preserve"> 00:00:01.219056</v>
      </c>
      <c r="M1565" t="str">
        <f>"03-Oct-17 4:11:51.130844 PM"</f>
        <v>03-Oct-17 4:11:51.130844 PM</v>
      </c>
      <c r="N1565" t="s">
        <v>23</v>
      </c>
    </row>
    <row r="1566" spans="2:14" x14ac:dyDescent="0.25">
      <c r="B1566">
        <v>8019</v>
      </c>
      <c r="C1566">
        <v>1</v>
      </c>
      <c r="D1566">
        <v>12</v>
      </c>
      <c r="E1566">
        <v>38</v>
      </c>
      <c r="F1566" t="s">
        <v>0</v>
      </c>
      <c r="G1566" t="s">
        <v>1</v>
      </c>
      <c r="I1566" t="s">
        <v>2</v>
      </c>
      <c r="J1566">
        <v>36</v>
      </c>
      <c r="K1566">
        <v>70</v>
      </c>
      <c r="L1566" t="str">
        <f>" 00:00:00.000697"</f>
        <v xml:space="preserve"> 00:00:00.000697</v>
      </c>
      <c r="M1566" t="str">
        <f>"03-Oct-17 4:11:51.131541 PM"</f>
        <v>03-Oct-17 4:11:51.131541 PM</v>
      </c>
      <c r="N1566" t="s">
        <v>3</v>
      </c>
    </row>
    <row r="1567" spans="2:14" x14ac:dyDescent="0.25">
      <c r="B1567">
        <v>8020</v>
      </c>
      <c r="C1567">
        <v>1</v>
      </c>
      <c r="D1567">
        <v>39</v>
      </c>
      <c r="E1567">
        <v>39</v>
      </c>
      <c r="F1567" t="s">
        <v>0</v>
      </c>
      <c r="G1567" t="s">
        <v>1</v>
      </c>
      <c r="I1567" t="s">
        <v>2</v>
      </c>
      <c r="J1567">
        <v>36</v>
      </c>
      <c r="K1567">
        <v>70</v>
      </c>
      <c r="L1567" t="str">
        <f>" 00:00:00.000697"</f>
        <v xml:space="preserve"> 00:00:00.000697</v>
      </c>
      <c r="M1567" t="str">
        <f>"03-Oct-17 4:11:51.132238 PM"</f>
        <v>03-Oct-17 4:11:51.132238 PM</v>
      </c>
      <c r="N1567" t="s">
        <v>5</v>
      </c>
    </row>
    <row r="1568" spans="2:14" x14ac:dyDescent="0.25">
      <c r="B1568">
        <v>8021</v>
      </c>
      <c r="C1568">
        <v>1</v>
      </c>
      <c r="D1568">
        <v>39</v>
      </c>
      <c r="E1568">
        <v>39</v>
      </c>
      <c r="F1568" t="s">
        <v>0</v>
      </c>
      <c r="G1568" t="s">
        <v>1</v>
      </c>
      <c r="I1568" t="s">
        <v>2</v>
      </c>
      <c r="J1568">
        <v>14</v>
      </c>
      <c r="K1568">
        <v>48</v>
      </c>
      <c r="L1568" t="str">
        <f>" 00:00:00.000502"</f>
        <v xml:space="preserve"> 00:00:00.000502</v>
      </c>
      <c r="M1568" t="str">
        <f>"03-Oct-17 4:11:51.132740 PM"</f>
        <v>03-Oct-17 4:11:51.132740 PM</v>
      </c>
      <c r="N1568" t="s">
        <v>22</v>
      </c>
    </row>
    <row r="1569" spans="2:14" x14ac:dyDescent="0.25">
      <c r="B1569">
        <v>8022</v>
      </c>
      <c r="C1569">
        <v>1</v>
      </c>
      <c r="D1569">
        <v>39</v>
      </c>
      <c r="E1569">
        <v>39</v>
      </c>
      <c r="F1569" t="s">
        <v>0</v>
      </c>
      <c r="G1569" t="s">
        <v>1</v>
      </c>
      <c r="I1569" t="s">
        <v>2</v>
      </c>
      <c r="J1569">
        <v>8</v>
      </c>
      <c r="K1569">
        <v>42</v>
      </c>
      <c r="L1569" t="str">
        <f>" 00:00:00.000326"</f>
        <v xml:space="preserve"> 00:00:00.000326</v>
      </c>
      <c r="M1569" t="str">
        <f>"03-Oct-17 4:11:51.133066 PM"</f>
        <v>03-Oct-17 4:11:51.133066 PM</v>
      </c>
      <c r="N1569" t="s">
        <v>12</v>
      </c>
    </row>
    <row r="1570" spans="2:14" x14ac:dyDescent="0.25">
      <c r="B1570">
        <v>8023</v>
      </c>
      <c r="C1570">
        <v>1</v>
      </c>
      <c r="D1570">
        <v>0</v>
      </c>
      <c r="E1570">
        <v>37</v>
      </c>
      <c r="F1570" t="s">
        <v>0</v>
      </c>
      <c r="G1570" t="s">
        <v>1</v>
      </c>
      <c r="I1570" t="s">
        <v>2</v>
      </c>
      <c r="J1570">
        <v>36</v>
      </c>
      <c r="K1570">
        <v>70</v>
      </c>
      <c r="L1570" t="str">
        <f>" 00:00:01.240710"</f>
        <v xml:space="preserve"> 00:00:01.240710</v>
      </c>
      <c r="M1570" t="str">
        <f>"03-Oct-17 4:11:52.373776 PM"</f>
        <v>03-Oct-17 4:11:52.373776 PM</v>
      </c>
      <c r="N1570" t="s">
        <v>23</v>
      </c>
    </row>
    <row r="1571" spans="2:14" x14ac:dyDescent="0.25">
      <c r="B1571">
        <v>8024</v>
      </c>
      <c r="C1571">
        <v>1</v>
      </c>
      <c r="D1571">
        <v>12</v>
      </c>
      <c r="E1571">
        <v>38</v>
      </c>
      <c r="F1571" t="s">
        <v>0</v>
      </c>
      <c r="G1571" t="s">
        <v>1</v>
      </c>
      <c r="I1571" t="s">
        <v>2</v>
      </c>
      <c r="J1571">
        <v>36</v>
      </c>
      <c r="K1571">
        <v>70</v>
      </c>
      <c r="L1571" t="str">
        <f>" 00:00:00.000697"</f>
        <v xml:space="preserve"> 00:00:00.000697</v>
      </c>
      <c r="M1571" t="str">
        <f>"03-Oct-17 4:11:52.374473 PM"</f>
        <v>03-Oct-17 4:11:52.374473 PM</v>
      </c>
      <c r="N1571" t="s">
        <v>3</v>
      </c>
    </row>
    <row r="1572" spans="2:14" x14ac:dyDescent="0.25">
      <c r="B1572">
        <v>8025</v>
      </c>
      <c r="C1572">
        <v>1</v>
      </c>
      <c r="D1572">
        <v>39</v>
      </c>
      <c r="E1572">
        <v>39</v>
      </c>
      <c r="F1572" t="s">
        <v>0</v>
      </c>
      <c r="G1572" t="s">
        <v>1</v>
      </c>
      <c r="I1572" t="s">
        <v>2</v>
      </c>
      <c r="J1572">
        <v>36</v>
      </c>
      <c r="K1572">
        <v>70</v>
      </c>
      <c r="L1572" t="str">
        <f>" 00:00:00.000697"</f>
        <v xml:space="preserve"> 00:00:00.000697</v>
      </c>
      <c r="M1572" t="str">
        <f>"03-Oct-17 4:11:52.375170 PM"</f>
        <v>03-Oct-17 4:11:52.375170 PM</v>
      </c>
      <c r="N1572" t="s">
        <v>5</v>
      </c>
    </row>
    <row r="1573" spans="2:14" x14ac:dyDescent="0.25">
      <c r="B1573">
        <v>8026</v>
      </c>
      <c r="C1573">
        <v>1</v>
      </c>
      <c r="D1573">
        <v>0</v>
      </c>
      <c r="E1573">
        <v>37</v>
      </c>
      <c r="F1573" t="s">
        <v>0</v>
      </c>
      <c r="G1573" t="s">
        <v>1</v>
      </c>
      <c r="I1573" t="s">
        <v>2</v>
      </c>
      <c r="J1573">
        <v>36</v>
      </c>
      <c r="K1573">
        <v>70</v>
      </c>
      <c r="L1573" t="str">
        <f>" 00:00:01.243231"</f>
        <v xml:space="preserve"> 00:00:01.243231</v>
      </c>
      <c r="M1573" t="str">
        <f>"03-Oct-17 4:11:53.618400 PM"</f>
        <v>03-Oct-17 4:11:53.618400 PM</v>
      </c>
      <c r="N1573" t="s">
        <v>23</v>
      </c>
    </row>
    <row r="1574" spans="2:14" x14ac:dyDescent="0.25">
      <c r="B1574">
        <v>8027</v>
      </c>
      <c r="C1574">
        <v>1</v>
      </c>
      <c r="D1574">
        <v>12</v>
      </c>
      <c r="E1574">
        <v>38</v>
      </c>
      <c r="F1574" t="s">
        <v>0</v>
      </c>
      <c r="G1574" t="s">
        <v>1</v>
      </c>
      <c r="I1574" t="s">
        <v>2</v>
      </c>
      <c r="J1574">
        <v>36</v>
      </c>
      <c r="K1574">
        <v>70</v>
      </c>
      <c r="L1574" t="str">
        <f>" 00:00:00.000697"</f>
        <v xml:space="preserve"> 00:00:00.000697</v>
      </c>
      <c r="M1574" t="str">
        <f>"03-Oct-17 4:11:53.619097 PM"</f>
        <v>03-Oct-17 4:11:53.619097 PM</v>
      </c>
      <c r="N1574" t="s">
        <v>3</v>
      </c>
    </row>
    <row r="1575" spans="2:14" x14ac:dyDescent="0.25">
      <c r="B1575">
        <v>8028</v>
      </c>
      <c r="C1575">
        <v>1</v>
      </c>
      <c r="D1575">
        <v>39</v>
      </c>
      <c r="E1575">
        <v>39</v>
      </c>
      <c r="F1575" t="s">
        <v>0</v>
      </c>
      <c r="G1575" t="s">
        <v>1</v>
      </c>
      <c r="I1575" t="s">
        <v>2</v>
      </c>
      <c r="J1575">
        <v>36</v>
      </c>
      <c r="K1575">
        <v>70</v>
      </c>
      <c r="L1575" t="str">
        <f>" 00:00:00.000697"</f>
        <v xml:space="preserve"> 00:00:00.000697</v>
      </c>
      <c r="M1575" t="str">
        <f>"03-Oct-17 4:11:53.619794 PM"</f>
        <v>03-Oct-17 4:11:53.619794 PM</v>
      </c>
      <c r="N1575" t="s">
        <v>5</v>
      </c>
    </row>
    <row r="1576" spans="2:14" x14ac:dyDescent="0.25">
      <c r="B1576">
        <v>8029</v>
      </c>
      <c r="C1576">
        <v>1</v>
      </c>
      <c r="D1576">
        <v>12</v>
      </c>
      <c r="E1576">
        <v>38</v>
      </c>
      <c r="F1576" t="s">
        <v>0</v>
      </c>
      <c r="G1576" t="s">
        <v>1</v>
      </c>
      <c r="I1576" t="s">
        <v>2</v>
      </c>
      <c r="J1576">
        <v>36</v>
      </c>
      <c r="K1576">
        <v>70</v>
      </c>
      <c r="L1576" t="str">
        <f>" 00:00:01.240855"</f>
        <v xml:space="preserve"> 00:00:01.240855</v>
      </c>
      <c r="M1576" t="str">
        <f>"03-Oct-17 4:11:54.860649 PM"</f>
        <v>03-Oct-17 4:11:54.860649 PM</v>
      </c>
      <c r="N1576" t="s">
        <v>3</v>
      </c>
    </row>
    <row r="1577" spans="2:14" x14ac:dyDescent="0.25">
      <c r="B1577">
        <v>8030</v>
      </c>
      <c r="C1577">
        <v>1</v>
      </c>
      <c r="D1577">
        <v>39</v>
      </c>
      <c r="E1577">
        <v>39</v>
      </c>
      <c r="F1577" t="s">
        <v>0</v>
      </c>
      <c r="G1577" t="s">
        <v>1</v>
      </c>
      <c r="I1577" t="s">
        <v>2</v>
      </c>
      <c r="J1577">
        <v>36</v>
      </c>
      <c r="K1577">
        <v>70</v>
      </c>
      <c r="L1577" t="str">
        <f>" 00:00:00.000697"</f>
        <v xml:space="preserve"> 00:00:00.000697</v>
      </c>
      <c r="M1577" t="str">
        <f>"03-Oct-17 4:11:54.861346 PM"</f>
        <v>03-Oct-17 4:11:54.861346 PM</v>
      </c>
      <c r="N1577" t="s">
        <v>5</v>
      </c>
    </row>
    <row r="1578" spans="2:14" x14ac:dyDescent="0.25">
      <c r="B1578">
        <v>8031</v>
      </c>
      <c r="C1578">
        <v>1</v>
      </c>
      <c r="D1578">
        <v>0</v>
      </c>
      <c r="E1578">
        <v>37</v>
      </c>
      <c r="F1578" t="s">
        <v>0</v>
      </c>
      <c r="G1578" t="s">
        <v>1</v>
      </c>
      <c r="I1578" t="s">
        <v>2</v>
      </c>
      <c r="J1578">
        <v>36</v>
      </c>
      <c r="K1578">
        <v>70</v>
      </c>
      <c r="L1578" t="str">
        <f>" 00:00:01.255838"</f>
        <v xml:space="preserve"> 00:00:01.255838</v>
      </c>
      <c r="M1578" t="str">
        <f>"03-Oct-17 4:11:56.117184 PM"</f>
        <v>03-Oct-17 4:11:56.117184 PM</v>
      </c>
      <c r="N1578" t="s">
        <v>23</v>
      </c>
    </row>
    <row r="1579" spans="2:14" x14ac:dyDescent="0.25">
      <c r="B1579">
        <v>8032</v>
      </c>
      <c r="C1579">
        <v>1</v>
      </c>
      <c r="D1579">
        <v>12</v>
      </c>
      <c r="E1579">
        <v>38</v>
      </c>
      <c r="F1579" t="s">
        <v>0</v>
      </c>
      <c r="G1579" t="s">
        <v>1</v>
      </c>
      <c r="I1579" t="s">
        <v>2</v>
      </c>
      <c r="J1579">
        <v>36</v>
      </c>
      <c r="K1579">
        <v>70</v>
      </c>
      <c r="L1579" t="str">
        <f>" 00:00:00.000697"</f>
        <v xml:space="preserve"> 00:00:00.000697</v>
      </c>
      <c r="M1579" t="str">
        <f>"03-Oct-17 4:11:56.117881 PM"</f>
        <v>03-Oct-17 4:11:56.117881 PM</v>
      </c>
      <c r="N1579" t="s">
        <v>3</v>
      </c>
    </row>
    <row r="1580" spans="2:14" x14ac:dyDescent="0.25">
      <c r="B1580">
        <v>8033</v>
      </c>
      <c r="C1580">
        <v>1</v>
      </c>
      <c r="D1580">
        <v>39</v>
      </c>
      <c r="E1580">
        <v>39</v>
      </c>
      <c r="F1580" t="s">
        <v>0</v>
      </c>
      <c r="G1580" t="s">
        <v>1</v>
      </c>
      <c r="I1580" t="s">
        <v>2</v>
      </c>
      <c r="J1580">
        <v>36</v>
      </c>
      <c r="K1580">
        <v>70</v>
      </c>
      <c r="L1580" t="str">
        <f>" 00:00:00.000697"</f>
        <v xml:space="preserve"> 00:00:00.000697</v>
      </c>
      <c r="M1580" t="str">
        <f>"03-Oct-17 4:11:56.118578 PM"</f>
        <v>03-Oct-17 4:11:56.118578 PM</v>
      </c>
      <c r="N1580" t="s">
        <v>5</v>
      </c>
    </row>
    <row r="1581" spans="2:14" x14ac:dyDescent="0.25">
      <c r="B1581">
        <v>8034</v>
      </c>
      <c r="C1581">
        <v>1</v>
      </c>
      <c r="D1581">
        <v>39</v>
      </c>
      <c r="E1581">
        <v>39</v>
      </c>
      <c r="F1581" t="s">
        <v>0</v>
      </c>
      <c r="G1581" t="s">
        <v>1</v>
      </c>
      <c r="I1581" t="s">
        <v>2</v>
      </c>
      <c r="J1581">
        <v>36</v>
      </c>
      <c r="K1581">
        <v>70</v>
      </c>
      <c r="L1581" t="str">
        <f>" 00:00:01.237446"</f>
        <v xml:space="preserve"> 00:00:01.237446</v>
      </c>
      <c r="M1581" t="str">
        <f>"03-Oct-17 4:11:57.356023 PM"</f>
        <v>03-Oct-17 4:11:57.356023 PM</v>
      </c>
      <c r="N1581" t="s">
        <v>5</v>
      </c>
    </row>
    <row r="1582" spans="2:14" x14ac:dyDescent="0.25">
      <c r="B1582">
        <v>8035</v>
      </c>
      <c r="C1582">
        <v>1</v>
      </c>
      <c r="D1582">
        <v>12</v>
      </c>
      <c r="E1582">
        <v>38</v>
      </c>
      <c r="F1582" t="s">
        <v>0</v>
      </c>
      <c r="G1582" t="s">
        <v>1</v>
      </c>
      <c r="I1582" t="s">
        <v>2</v>
      </c>
      <c r="J1582">
        <v>36</v>
      </c>
      <c r="K1582">
        <v>70</v>
      </c>
      <c r="L1582" t="str">
        <f>" 00:00:02.486031"</f>
        <v xml:space="preserve"> 00:00:02.486031</v>
      </c>
      <c r="M1582" t="str">
        <f>"03-Oct-17 4:11:59.842054 PM"</f>
        <v>03-Oct-17 4:11:59.842054 PM</v>
      </c>
      <c r="N1582" t="s">
        <v>3</v>
      </c>
    </row>
    <row r="1583" spans="2:14" x14ac:dyDescent="0.25">
      <c r="B1583">
        <v>8036</v>
      </c>
      <c r="C1583">
        <v>1</v>
      </c>
      <c r="D1583">
        <v>39</v>
      </c>
      <c r="E1583">
        <v>39</v>
      </c>
      <c r="F1583" t="s">
        <v>0</v>
      </c>
      <c r="G1583" t="s">
        <v>1</v>
      </c>
      <c r="I1583" t="s">
        <v>2</v>
      </c>
      <c r="J1583">
        <v>36</v>
      </c>
      <c r="K1583">
        <v>70</v>
      </c>
      <c r="L1583" t="str">
        <f>" 00:00:00.000697"</f>
        <v xml:space="preserve"> 00:00:00.000697</v>
      </c>
      <c r="M1583" t="str">
        <f>"03-Oct-17 4:11:59.842751 PM"</f>
        <v>03-Oct-17 4:11:59.842751 PM</v>
      </c>
      <c r="N1583" t="s">
        <v>5</v>
      </c>
    </row>
    <row r="1584" spans="2:14" x14ac:dyDescent="0.25">
      <c r="B1584">
        <v>8037</v>
      </c>
      <c r="C1584">
        <v>1</v>
      </c>
      <c r="D1584">
        <v>0</v>
      </c>
      <c r="E1584">
        <v>37</v>
      </c>
      <c r="F1584" t="s">
        <v>0</v>
      </c>
      <c r="G1584" t="s">
        <v>1</v>
      </c>
      <c r="I1584" t="s">
        <v>2</v>
      </c>
      <c r="J1584">
        <v>36</v>
      </c>
      <c r="K1584">
        <v>70</v>
      </c>
      <c r="L1584" t="str">
        <f>" 00:00:01.237683"</f>
        <v xml:space="preserve"> 00:00:01.237683</v>
      </c>
      <c r="M1584" t="str">
        <f>"03-Oct-17 4:12:01.080434 PM"</f>
        <v>03-Oct-17 4:12:01.080434 PM</v>
      </c>
      <c r="N1584" t="s">
        <v>23</v>
      </c>
    </row>
    <row r="1585" spans="2:14" x14ac:dyDescent="0.25">
      <c r="B1585">
        <v>8038</v>
      </c>
      <c r="C1585">
        <v>1</v>
      </c>
      <c r="D1585">
        <v>39</v>
      </c>
      <c r="E1585">
        <v>39</v>
      </c>
      <c r="F1585" t="s">
        <v>0</v>
      </c>
      <c r="G1585" t="s">
        <v>1</v>
      </c>
      <c r="I1585" t="s">
        <v>2</v>
      </c>
      <c r="J1585">
        <v>36</v>
      </c>
      <c r="K1585">
        <v>70</v>
      </c>
      <c r="L1585" t="str">
        <f>" 00:00:00.001394"</f>
        <v xml:space="preserve"> 00:00:00.001394</v>
      </c>
      <c r="M1585" t="str">
        <f>"03-Oct-17 4:12:01.081828 PM"</f>
        <v>03-Oct-17 4:12:01.081828 PM</v>
      </c>
      <c r="N1585" t="s">
        <v>5</v>
      </c>
    </row>
    <row r="1586" spans="2:14" x14ac:dyDescent="0.25">
      <c r="B1586">
        <v>8039</v>
      </c>
      <c r="C1586">
        <v>1</v>
      </c>
      <c r="D1586">
        <v>0</v>
      </c>
      <c r="E1586">
        <v>37</v>
      </c>
      <c r="F1586" t="s">
        <v>0</v>
      </c>
      <c r="G1586" t="s">
        <v>1</v>
      </c>
      <c r="I1586" t="s">
        <v>2</v>
      </c>
      <c r="J1586">
        <v>36</v>
      </c>
      <c r="K1586">
        <v>70</v>
      </c>
      <c r="L1586" t="str">
        <f>" 00:00:01.265337"</f>
        <v xml:space="preserve"> 00:00:01.265337</v>
      </c>
      <c r="M1586" t="str">
        <f>"03-Oct-17 4:12:02.347164 PM"</f>
        <v>03-Oct-17 4:12:02.347164 PM</v>
      </c>
      <c r="N1586" t="s">
        <v>23</v>
      </c>
    </row>
    <row r="1587" spans="2:14" x14ac:dyDescent="0.25">
      <c r="B1587">
        <v>8040</v>
      </c>
      <c r="C1587">
        <v>1</v>
      </c>
      <c r="D1587">
        <v>12</v>
      </c>
      <c r="E1587">
        <v>38</v>
      </c>
      <c r="F1587" t="s">
        <v>0</v>
      </c>
      <c r="G1587" t="s">
        <v>1</v>
      </c>
      <c r="I1587" t="s">
        <v>2</v>
      </c>
      <c r="J1587">
        <v>36</v>
      </c>
      <c r="K1587">
        <v>70</v>
      </c>
      <c r="L1587" t="str">
        <f>" 00:00:00.000697"</f>
        <v xml:space="preserve"> 00:00:00.000697</v>
      </c>
      <c r="M1587" t="str">
        <f>"03-Oct-17 4:12:02.347861 PM"</f>
        <v>03-Oct-17 4:12:02.347861 PM</v>
      </c>
      <c r="N1587" t="s">
        <v>3</v>
      </c>
    </row>
    <row r="1588" spans="2:14" x14ac:dyDescent="0.25">
      <c r="B1588">
        <v>8041</v>
      </c>
      <c r="C1588">
        <v>1</v>
      </c>
      <c r="D1588">
        <v>12</v>
      </c>
      <c r="E1588">
        <v>38</v>
      </c>
      <c r="F1588" t="s">
        <v>0</v>
      </c>
      <c r="G1588" t="s">
        <v>1</v>
      </c>
      <c r="I1588" t="s">
        <v>2</v>
      </c>
      <c r="J1588">
        <v>14</v>
      </c>
      <c r="K1588">
        <v>48</v>
      </c>
      <c r="L1588" t="str">
        <f>" 00:00:00.000502"</f>
        <v xml:space="preserve"> 00:00:00.000502</v>
      </c>
      <c r="M1588" t="str">
        <f>"03-Oct-17 4:12:02.348363 PM"</f>
        <v>03-Oct-17 4:12:02.348363 PM</v>
      </c>
      <c r="N1588" t="s">
        <v>20</v>
      </c>
    </row>
    <row r="1589" spans="2:14" x14ac:dyDescent="0.25">
      <c r="B1589">
        <v>8042</v>
      </c>
      <c r="C1589">
        <v>1</v>
      </c>
      <c r="D1589">
        <v>12</v>
      </c>
      <c r="E1589">
        <v>38</v>
      </c>
      <c r="F1589" t="s">
        <v>0</v>
      </c>
      <c r="G1589" t="s">
        <v>1</v>
      </c>
      <c r="I1589" t="s">
        <v>2</v>
      </c>
      <c r="J1589">
        <v>8</v>
      </c>
      <c r="K1589">
        <v>42</v>
      </c>
      <c r="L1589" t="str">
        <f>" 00:00:00.000326"</f>
        <v xml:space="preserve"> 00:00:00.000326</v>
      </c>
      <c r="M1589" t="str">
        <f>"03-Oct-17 4:12:02.348689 PM"</f>
        <v>03-Oct-17 4:12:02.348689 PM</v>
      </c>
      <c r="N1589" t="s">
        <v>3</v>
      </c>
    </row>
    <row r="1590" spans="2:14" x14ac:dyDescent="0.25">
      <c r="B1590">
        <v>8043</v>
      </c>
      <c r="C1590">
        <v>1</v>
      </c>
      <c r="D1590">
        <v>39</v>
      </c>
      <c r="E1590">
        <v>39</v>
      </c>
      <c r="F1590" t="s">
        <v>0</v>
      </c>
      <c r="G1590" t="s">
        <v>1</v>
      </c>
      <c r="I1590" t="s">
        <v>2</v>
      </c>
      <c r="J1590">
        <v>36</v>
      </c>
      <c r="K1590">
        <v>70</v>
      </c>
      <c r="L1590" t="str">
        <f>" 00:00:00.000271"</f>
        <v xml:space="preserve"> 00:00:00.000271</v>
      </c>
      <c r="M1590" t="str">
        <f>"03-Oct-17 4:12:02.348960 PM"</f>
        <v>03-Oct-17 4:12:02.348960 PM</v>
      </c>
      <c r="N1590" t="s">
        <v>5</v>
      </c>
    </row>
    <row r="1591" spans="2:14" x14ac:dyDescent="0.25">
      <c r="B1591">
        <v>8044</v>
      </c>
      <c r="C1591">
        <v>1</v>
      </c>
      <c r="D1591">
        <v>0</v>
      </c>
      <c r="E1591">
        <v>37</v>
      </c>
      <c r="F1591" t="s">
        <v>0</v>
      </c>
      <c r="G1591" t="s">
        <v>1</v>
      </c>
      <c r="I1591" t="s">
        <v>2</v>
      </c>
      <c r="J1591">
        <v>36</v>
      </c>
      <c r="K1591">
        <v>70</v>
      </c>
      <c r="L1591" t="str">
        <f>" 00:00:01.242936"</f>
        <v xml:space="preserve"> 00:00:01.242936</v>
      </c>
      <c r="M1591" t="str">
        <f>"03-Oct-17 4:12:03.591896 PM"</f>
        <v>03-Oct-17 4:12:03.591896 PM</v>
      </c>
      <c r="N1591" t="s">
        <v>23</v>
      </c>
    </row>
    <row r="1592" spans="2:14" x14ac:dyDescent="0.25">
      <c r="B1592">
        <v>8045</v>
      </c>
      <c r="C1592">
        <v>1</v>
      </c>
      <c r="D1592">
        <v>0</v>
      </c>
      <c r="E1592">
        <v>37</v>
      </c>
      <c r="F1592" t="s">
        <v>0</v>
      </c>
      <c r="G1592" t="s">
        <v>1</v>
      </c>
      <c r="I1592" t="s">
        <v>2</v>
      </c>
      <c r="J1592">
        <v>14</v>
      </c>
      <c r="K1592">
        <v>48</v>
      </c>
      <c r="L1592" t="str">
        <f>" 00:00:00.000503"</f>
        <v xml:space="preserve"> 00:00:00.000503</v>
      </c>
      <c r="M1592" t="str">
        <f>"03-Oct-17 4:12:03.592399 PM"</f>
        <v>03-Oct-17 4:12:03.592399 PM</v>
      </c>
      <c r="N1592" t="s">
        <v>10</v>
      </c>
    </row>
    <row r="1593" spans="2:14" x14ac:dyDescent="0.25">
      <c r="B1593">
        <v>8046</v>
      </c>
      <c r="C1593">
        <v>1</v>
      </c>
      <c r="D1593">
        <v>0</v>
      </c>
      <c r="E1593">
        <v>37</v>
      </c>
      <c r="F1593" t="s">
        <v>0</v>
      </c>
      <c r="G1593" t="s">
        <v>1</v>
      </c>
      <c r="I1593" t="s">
        <v>2</v>
      </c>
      <c r="J1593">
        <v>8</v>
      </c>
      <c r="K1593">
        <v>42</v>
      </c>
      <c r="L1593" t="str">
        <f>" 00:00:00.000326"</f>
        <v xml:space="preserve"> 00:00:00.000326</v>
      </c>
      <c r="M1593" t="str">
        <f>"03-Oct-17 4:12:03.592724 PM"</f>
        <v>03-Oct-17 4:12:03.592724 PM</v>
      </c>
      <c r="N1593" t="s">
        <v>4</v>
      </c>
    </row>
    <row r="1594" spans="2:14" x14ac:dyDescent="0.25">
      <c r="B1594">
        <v>8047</v>
      </c>
      <c r="C1594">
        <v>1</v>
      </c>
      <c r="D1594">
        <v>12</v>
      </c>
      <c r="E1594">
        <v>38</v>
      </c>
      <c r="F1594" t="s">
        <v>0</v>
      </c>
      <c r="G1594" t="s">
        <v>1</v>
      </c>
      <c r="I1594" t="s">
        <v>2</v>
      </c>
      <c r="J1594">
        <v>36</v>
      </c>
      <c r="K1594">
        <v>70</v>
      </c>
      <c r="L1594" t="str">
        <f>" 00:00:00.000271"</f>
        <v xml:space="preserve"> 00:00:00.000271</v>
      </c>
      <c r="M1594" t="str">
        <f>"03-Oct-17 4:12:03.592995 PM"</f>
        <v>03-Oct-17 4:12:03.592995 PM</v>
      </c>
      <c r="N1594" t="s">
        <v>3</v>
      </c>
    </row>
    <row r="1595" spans="2:14" x14ac:dyDescent="0.25">
      <c r="B1595">
        <v>8048</v>
      </c>
      <c r="C1595">
        <v>1</v>
      </c>
      <c r="D1595">
        <v>12</v>
      </c>
      <c r="E1595">
        <v>38</v>
      </c>
      <c r="F1595" t="s">
        <v>0</v>
      </c>
      <c r="G1595" t="s">
        <v>1</v>
      </c>
      <c r="I1595" t="s">
        <v>2</v>
      </c>
      <c r="J1595">
        <v>14</v>
      </c>
      <c r="K1595">
        <v>48</v>
      </c>
      <c r="L1595" t="str">
        <f>" 00:00:00.000502"</f>
        <v xml:space="preserve"> 00:00:00.000502</v>
      </c>
      <c r="M1595" t="str">
        <f>"03-Oct-17 4:12:03.593497 PM"</f>
        <v>03-Oct-17 4:12:03.593497 PM</v>
      </c>
      <c r="N1595" t="s">
        <v>20</v>
      </c>
    </row>
    <row r="1596" spans="2:14" x14ac:dyDescent="0.25">
      <c r="B1596">
        <v>8049</v>
      </c>
      <c r="C1596">
        <v>1</v>
      </c>
      <c r="D1596">
        <v>12</v>
      </c>
      <c r="E1596">
        <v>38</v>
      </c>
      <c r="F1596" t="s">
        <v>0</v>
      </c>
      <c r="G1596" t="s">
        <v>1</v>
      </c>
      <c r="I1596" t="s">
        <v>2</v>
      </c>
      <c r="J1596">
        <v>8</v>
      </c>
      <c r="K1596">
        <v>42</v>
      </c>
      <c r="L1596" t="str">
        <f>" 00:00:00.000326"</f>
        <v xml:space="preserve"> 00:00:00.000326</v>
      </c>
      <c r="M1596" t="str">
        <f>"03-Oct-17 4:12:03.593823 PM"</f>
        <v>03-Oct-17 4:12:03.593823 PM</v>
      </c>
      <c r="N1596" t="s">
        <v>3</v>
      </c>
    </row>
    <row r="1597" spans="2:14" x14ac:dyDescent="0.25">
      <c r="B1597">
        <v>8050</v>
      </c>
      <c r="C1597">
        <v>1</v>
      </c>
      <c r="D1597">
        <v>39</v>
      </c>
      <c r="E1597">
        <v>39</v>
      </c>
      <c r="F1597" t="s">
        <v>0</v>
      </c>
      <c r="G1597" t="s">
        <v>1</v>
      </c>
      <c r="I1597" t="s">
        <v>2</v>
      </c>
      <c r="J1597">
        <v>36</v>
      </c>
      <c r="K1597">
        <v>70</v>
      </c>
      <c r="L1597" t="str">
        <f>" 00:00:00.000271"</f>
        <v xml:space="preserve"> 00:00:00.000271</v>
      </c>
      <c r="M1597" t="str">
        <f>"03-Oct-17 4:12:03.594094 PM"</f>
        <v>03-Oct-17 4:12:03.594094 PM</v>
      </c>
      <c r="N1597" t="s">
        <v>5</v>
      </c>
    </row>
    <row r="1598" spans="2:14" x14ac:dyDescent="0.25">
      <c r="B1598">
        <v>8051</v>
      </c>
      <c r="C1598">
        <v>1</v>
      </c>
      <c r="D1598">
        <v>0</v>
      </c>
      <c r="E1598">
        <v>37</v>
      </c>
      <c r="F1598" t="s">
        <v>0</v>
      </c>
      <c r="G1598" t="s">
        <v>1</v>
      </c>
      <c r="I1598" t="s">
        <v>2</v>
      </c>
      <c r="J1598">
        <v>36</v>
      </c>
      <c r="K1598">
        <v>70</v>
      </c>
      <c r="L1598" t="str">
        <f>" 00:00:01.224918"</f>
        <v xml:space="preserve"> 00:00:01.224918</v>
      </c>
      <c r="M1598" t="str">
        <f>"03-Oct-17 4:12:04.819012 PM"</f>
        <v>03-Oct-17 4:12:04.819012 PM</v>
      </c>
      <c r="N1598" t="s">
        <v>23</v>
      </c>
    </row>
    <row r="1599" spans="2:14" x14ac:dyDescent="0.25">
      <c r="B1599">
        <v>8052</v>
      </c>
      <c r="C1599">
        <v>1</v>
      </c>
      <c r="D1599">
        <v>12</v>
      </c>
      <c r="E1599">
        <v>38</v>
      </c>
      <c r="F1599" t="s">
        <v>0</v>
      </c>
      <c r="G1599" t="s">
        <v>1</v>
      </c>
      <c r="I1599" t="s">
        <v>2</v>
      </c>
      <c r="J1599">
        <v>36</v>
      </c>
      <c r="K1599">
        <v>70</v>
      </c>
      <c r="L1599" t="str">
        <f>" 00:00:00.000697"</f>
        <v xml:space="preserve"> 00:00:00.000697</v>
      </c>
      <c r="M1599" t="str">
        <f>"03-Oct-17 4:12:04.819709 PM"</f>
        <v>03-Oct-17 4:12:04.819709 PM</v>
      </c>
      <c r="N1599" t="s">
        <v>3</v>
      </c>
    </row>
    <row r="1600" spans="2:14" x14ac:dyDescent="0.25">
      <c r="B1600">
        <v>8053</v>
      </c>
      <c r="C1600">
        <v>1</v>
      </c>
      <c r="D1600">
        <v>39</v>
      </c>
      <c r="E1600">
        <v>39</v>
      </c>
      <c r="F1600" t="s">
        <v>0</v>
      </c>
      <c r="G1600" t="s">
        <v>1</v>
      </c>
      <c r="I1600" t="s">
        <v>2</v>
      </c>
      <c r="J1600">
        <v>36</v>
      </c>
      <c r="K1600">
        <v>70</v>
      </c>
      <c r="L1600" t="str">
        <f>" 00:00:00.000697"</f>
        <v xml:space="preserve"> 00:00:00.000697</v>
      </c>
      <c r="M1600" t="str">
        <f>"03-Oct-17 4:12:04.820406 PM"</f>
        <v>03-Oct-17 4:12:04.820406 PM</v>
      </c>
      <c r="N1600" t="s">
        <v>5</v>
      </c>
    </row>
    <row r="1601" spans="2:14" x14ac:dyDescent="0.25">
      <c r="B1601">
        <v>8054</v>
      </c>
      <c r="C1601">
        <v>1</v>
      </c>
      <c r="D1601">
        <v>39</v>
      </c>
      <c r="E1601">
        <v>39</v>
      </c>
      <c r="F1601" t="s">
        <v>0</v>
      </c>
      <c r="G1601" t="s">
        <v>1</v>
      </c>
      <c r="I1601" t="s">
        <v>2</v>
      </c>
      <c r="J1601">
        <v>14</v>
      </c>
      <c r="K1601">
        <v>48</v>
      </c>
      <c r="L1601" t="str">
        <f>" 00:00:00.000503"</f>
        <v xml:space="preserve"> 00:00:00.000503</v>
      </c>
      <c r="M1601" t="str">
        <f>"03-Oct-17 4:12:04.820909 PM"</f>
        <v>03-Oct-17 4:12:04.820909 PM</v>
      </c>
      <c r="N1601" t="s">
        <v>11</v>
      </c>
    </row>
    <row r="1602" spans="2:14" x14ac:dyDescent="0.25">
      <c r="B1602">
        <v>8055</v>
      </c>
      <c r="C1602">
        <v>1</v>
      </c>
      <c r="D1602">
        <v>39</v>
      </c>
      <c r="E1602">
        <v>39</v>
      </c>
      <c r="F1602" t="s">
        <v>0</v>
      </c>
      <c r="G1602" t="s">
        <v>1</v>
      </c>
      <c r="I1602" t="s">
        <v>2</v>
      </c>
      <c r="J1602">
        <v>8</v>
      </c>
      <c r="K1602">
        <v>42</v>
      </c>
      <c r="L1602" t="str">
        <f>" 00:00:00.000326"</f>
        <v xml:space="preserve"> 00:00:00.000326</v>
      </c>
      <c r="M1602" t="str">
        <f>"03-Oct-17 4:12:04.821235 PM"</f>
        <v>03-Oct-17 4:12:04.821235 PM</v>
      </c>
      <c r="N1602" t="s">
        <v>5</v>
      </c>
    </row>
    <row r="1603" spans="2:14" x14ac:dyDescent="0.25">
      <c r="B1603">
        <v>8056</v>
      </c>
      <c r="C1603">
        <v>1</v>
      </c>
      <c r="D1603">
        <v>0</v>
      </c>
      <c r="E1603">
        <v>37</v>
      </c>
      <c r="F1603" t="s">
        <v>0</v>
      </c>
      <c r="G1603" t="s">
        <v>1</v>
      </c>
      <c r="I1603" t="s">
        <v>2</v>
      </c>
      <c r="J1603">
        <v>36</v>
      </c>
      <c r="K1603">
        <v>70</v>
      </c>
      <c r="L1603" t="str">
        <f>" 00:00:01.244104"</f>
        <v xml:space="preserve"> 00:00:01.244104</v>
      </c>
      <c r="M1603" t="str">
        <f>"03-Oct-17 4:12:06.065339 PM"</f>
        <v>03-Oct-17 4:12:06.065339 PM</v>
      </c>
      <c r="N1603" t="s">
        <v>23</v>
      </c>
    </row>
    <row r="1604" spans="2:14" x14ac:dyDescent="0.25">
      <c r="B1604">
        <v>8057</v>
      </c>
      <c r="C1604">
        <v>1</v>
      </c>
      <c r="D1604">
        <v>12</v>
      </c>
      <c r="E1604">
        <v>38</v>
      </c>
      <c r="F1604" t="s">
        <v>0</v>
      </c>
      <c r="G1604" t="s">
        <v>1</v>
      </c>
      <c r="I1604" t="s">
        <v>2</v>
      </c>
      <c r="J1604">
        <v>36</v>
      </c>
      <c r="K1604">
        <v>70</v>
      </c>
      <c r="L1604" t="str">
        <f>" 00:00:00.000697"</f>
        <v xml:space="preserve"> 00:00:00.000697</v>
      </c>
      <c r="M1604" t="str">
        <f>"03-Oct-17 4:12:06.066036 PM"</f>
        <v>03-Oct-17 4:12:06.066036 PM</v>
      </c>
      <c r="N1604" t="s">
        <v>3</v>
      </c>
    </row>
    <row r="1605" spans="2:14" x14ac:dyDescent="0.25">
      <c r="B1605">
        <v>8058</v>
      </c>
      <c r="C1605">
        <v>1</v>
      </c>
      <c r="D1605">
        <v>39</v>
      </c>
      <c r="E1605">
        <v>39</v>
      </c>
      <c r="F1605" t="s">
        <v>0</v>
      </c>
      <c r="G1605" t="s">
        <v>1</v>
      </c>
      <c r="I1605" t="s">
        <v>2</v>
      </c>
      <c r="J1605">
        <v>36</v>
      </c>
      <c r="K1605">
        <v>70</v>
      </c>
      <c r="L1605" t="str">
        <f>" 00:00:00.000697"</f>
        <v xml:space="preserve"> 00:00:00.000697</v>
      </c>
      <c r="M1605" t="str">
        <f>"03-Oct-17 4:12:06.066733 PM"</f>
        <v>03-Oct-17 4:12:06.066733 PM</v>
      </c>
      <c r="N1605" t="s">
        <v>5</v>
      </c>
    </row>
    <row r="1606" spans="2:14" x14ac:dyDescent="0.25">
      <c r="B1606">
        <v>8059</v>
      </c>
      <c r="C1606">
        <v>1</v>
      </c>
      <c r="D1606">
        <v>39</v>
      </c>
      <c r="E1606">
        <v>39</v>
      </c>
      <c r="F1606" t="s">
        <v>0</v>
      </c>
      <c r="G1606" t="s">
        <v>1</v>
      </c>
      <c r="I1606" t="s">
        <v>2</v>
      </c>
      <c r="J1606">
        <v>14</v>
      </c>
      <c r="K1606">
        <v>48</v>
      </c>
      <c r="L1606" t="str">
        <f>" 00:00:00.000503"</f>
        <v xml:space="preserve"> 00:00:00.000503</v>
      </c>
      <c r="M1606" t="str">
        <f>"03-Oct-17 4:12:06.067235 PM"</f>
        <v>03-Oct-17 4:12:06.067235 PM</v>
      </c>
      <c r="N1606" t="s">
        <v>11</v>
      </c>
    </row>
    <row r="1607" spans="2:14" x14ac:dyDescent="0.25">
      <c r="B1607">
        <v>8060</v>
      </c>
      <c r="C1607">
        <v>1</v>
      </c>
      <c r="D1607">
        <v>39</v>
      </c>
      <c r="E1607">
        <v>39</v>
      </c>
      <c r="F1607" t="s">
        <v>0</v>
      </c>
      <c r="G1607" t="s">
        <v>1</v>
      </c>
      <c r="I1607" t="s">
        <v>2</v>
      </c>
      <c r="J1607">
        <v>8</v>
      </c>
      <c r="K1607">
        <v>42</v>
      </c>
      <c r="L1607" t="str">
        <f>" 00:00:00.000325"</f>
        <v xml:space="preserve"> 00:00:00.000325</v>
      </c>
      <c r="M1607" t="str">
        <f>"03-Oct-17 4:12:06.067561 PM"</f>
        <v>03-Oct-17 4:12:06.067561 PM</v>
      </c>
      <c r="N1607" t="s">
        <v>5</v>
      </c>
    </row>
    <row r="1608" spans="2:14" x14ac:dyDescent="0.25">
      <c r="B1608">
        <v>8061</v>
      </c>
      <c r="C1608">
        <v>1</v>
      </c>
      <c r="D1608">
        <v>0</v>
      </c>
      <c r="E1608">
        <v>37</v>
      </c>
      <c r="F1608" t="s">
        <v>0</v>
      </c>
      <c r="G1608" t="s">
        <v>1</v>
      </c>
      <c r="I1608" t="s">
        <v>2</v>
      </c>
      <c r="J1608">
        <v>36</v>
      </c>
      <c r="K1608">
        <v>70</v>
      </c>
      <c r="L1608" t="str">
        <f>" 00:00:01.242152"</f>
        <v xml:space="preserve"> 00:00:01.242152</v>
      </c>
      <c r="M1608" t="str">
        <f>"03-Oct-17 4:12:07.309712 PM"</f>
        <v>03-Oct-17 4:12:07.309712 PM</v>
      </c>
      <c r="N1608" t="s">
        <v>23</v>
      </c>
    </row>
    <row r="1609" spans="2:14" x14ac:dyDescent="0.25">
      <c r="B1609">
        <v>8062</v>
      </c>
      <c r="C1609">
        <v>1</v>
      </c>
      <c r="D1609">
        <v>39</v>
      </c>
      <c r="E1609">
        <v>39</v>
      </c>
      <c r="F1609" t="s">
        <v>0</v>
      </c>
      <c r="G1609" t="s">
        <v>1</v>
      </c>
      <c r="I1609" t="s">
        <v>2</v>
      </c>
      <c r="J1609">
        <v>36</v>
      </c>
      <c r="K1609">
        <v>70</v>
      </c>
      <c r="L1609" t="str">
        <f>" 00:00:00.001394"</f>
        <v xml:space="preserve"> 00:00:00.001394</v>
      </c>
      <c r="M1609" t="str">
        <f>"03-Oct-17 4:12:07.311106 PM"</f>
        <v>03-Oct-17 4:12:07.311106 PM</v>
      </c>
      <c r="N1609" t="s">
        <v>5</v>
      </c>
    </row>
    <row r="1610" spans="2:14" x14ac:dyDescent="0.25">
      <c r="B1610">
        <v>8063</v>
      </c>
      <c r="C1610">
        <v>1</v>
      </c>
      <c r="D1610">
        <v>0</v>
      </c>
      <c r="E1610">
        <v>37</v>
      </c>
      <c r="F1610" t="s">
        <v>0</v>
      </c>
      <c r="G1610" t="s">
        <v>1</v>
      </c>
      <c r="I1610" t="s">
        <v>2</v>
      </c>
      <c r="J1610">
        <v>36</v>
      </c>
      <c r="K1610">
        <v>70</v>
      </c>
      <c r="L1610" t="str">
        <f>" 00:00:01.271793"</f>
        <v xml:space="preserve"> 00:00:01.271793</v>
      </c>
      <c r="M1610" t="str">
        <f>"03-Oct-17 4:12:08.582899 PM"</f>
        <v>03-Oct-17 4:12:08.582899 PM</v>
      </c>
      <c r="N1610" t="s">
        <v>23</v>
      </c>
    </row>
    <row r="1611" spans="2:14" x14ac:dyDescent="0.25">
      <c r="B1611">
        <v>8064</v>
      </c>
      <c r="C1611">
        <v>1</v>
      </c>
      <c r="D1611">
        <v>12</v>
      </c>
      <c r="E1611">
        <v>38</v>
      </c>
      <c r="F1611" t="s">
        <v>0</v>
      </c>
      <c r="G1611" t="s">
        <v>1</v>
      </c>
      <c r="I1611" t="s">
        <v>2</v>
      </c>
      <c r="J1611">
        <v>36</v>
      </c>
      <c r="K1611">
        <v>70</v>
      </c>
      <c r="L1611" t="str">
        <f>" 00:00:00.000697"</f>
        <v xml:space="preserve"> 00:00:00.000697</v>
      </c>
      <c r="M1611" t="str">
        <f>"03-Oct-17 4:12:08.583596 PM"</f>
        <v>03-Oct-17 4:12:08.583596 PM</v>
      </c>
      <c r="N1611" t="s">
        <v>3</v>
      </c>
    </row>
    <row r="1612" spans="2:14" x14ac:dyDescent="0.25">
      <c r="B1612">
        <v>8065</v>
      </c>
      <c r="C1612">
        <v>1</v>
      </c>
      <c r="D1612">
        <v>39</v>
      </c>
      <c r="E1612">
        <v>39</v>
      </c>
      <c r="F1612" t="s">
        <v>0</v>
      </c>
      <c r="G1612" t="s">
        <v>1</v>
      </c>
      <c r="I1612" t="s">
        <v>2</v>
      </c>
      <c r="J1612">
        <v>36</v>
      </c>
      <c r="K1612">
        <v>70</v>
      </c>
      <c r="L1612" t="str">
        <f>" 00:00:00.000697"</f>
        <v xml:space="preserve"> 00:00:00.000697</v>
      </c>
      <c r="M1612" t="str">
        <f>"03-Oct-17 4:12:08.584293 PM"</f>
        <v>03-Oct-17 4:12:08.584293 PM</v>
      </c>
      <c r="N1612" t="s">
        <v>5</v>
      </c>
    </row>
    <row r="1613" spans="2:14" x14ac:dyDescent="0.25">
      <c r="B1613">
        <v>8066</v>
      </c>
      <c r="C1613">
        <v>1</v>
      </c>
      <c r="D1613">
        <v>0</v>
      </c>
      <c r="E1613">
        <v>37</v>
      </c>
      <c r="F1613" t="s">
        <v>0</v>
      </c>
      <c r="G1613" t="s">
        <v>1</v>
      </c>
      <c r="I1613" t="s">
        <v>2</v>
      </c>
      <c r="J1613">
        <v>36</v>
      </c>
      <c r="K1613">
        <v>70</v>
      </c>
      <c r="L1613" t="str">
        <f>" 00:00:02.463885"</f>
        <v xml:space="preserve"> 00:00:02.463885</v>
      </c>
      <c r="M1613" t="str">
        <f>"03-Oct-17 4:12:11.048178 PM"</f>
        <v>03-Oct-17 4:12:11.048178 PM</v>
      </c>
      <c r="N1613" t="s">
        <v>23</v>
      </c>
    </row>
    <row r="1614" spans="2:14" x14ac:dyDescent="0.25">
      <c r="B1614">
        <v>8067</v>
      </c>
      <c r="C1614">
        <v>1</v>
      </c>
      <c r="D1614">
        <v>12</v>
      </c>
      <c r="E1614">
        <v>38</v>
      </c>
      <c r="F1614" t="s">
        <v>0</v>
      </c>
      <c r="G1614" t="s">
        <v>1</v>
      </c>
      <c r="I1614" t="s">
        <v>2</v>
      </c>
      <c r="J1614">
        <v>36</v>
      </c>
      <c r="K1614">
        <v>70</v>
      </c>
      <c r="L1614" t="str">
        <f>" 00:00:00.000697"</f>
        <v xml:space="preserve"> 00:00:00.000697</v>
      </c>
      <c r="M1614" t="str">
        <f>"03-Oct-17 4:12:11.048874 PM"</f>
        <v>03-Oct-17 4:12:11.048874 PM</v>
      </c>
      <c r="N1614" t="s">
        <v>3</v>
      </c>
    </row>
    <row r="1615" spans="2:14" x14ac:dyDescent="0.25">
      <c r="B1615">
        <v>8068</v>
      </c>
      <c r="C1615">
        <v>1</v>
      </c>
      <c r="D1615">
        <v>39</v>
      </c>
      <c r="E1615">
        <v>39</v>
      </c>
      <c r="F1615" t="s">
        <v>0</v>
      </c>
      <c r="G1615" t="s">
        <v>1</v>
      </c>
      <c r="I1615" t="s">
        <v>2</v>
      </c>
      <c r="J1615">
        <v>36</v>
      </c>
      <c r="K1615">
        <v>70</v>
      </c>
      <c r="L1615" t="str">
        <f>" 00:00:00.000697"</f>
        <v xml:space="preserve"> 00:00:00.000697</v>
      </c>
      <c r="M1615" t="str">
        <f>"03-Oct-17 4:12:11.049572 PM"</f>
        <v>03-Oct-17 4:12:11.049572 PM</v>
      </c>
      <c r="N1615" t="s">
        <v>5</v>
      </c>
    </row>
    <row r="1616" spans="2:14" x14ac:dyDescent="0.25">
      <c r="B1616">
        <v>8069</v>
      </c>
      <c r="C1616">
        <v>1</v>
      </c>
      <c r="D1616">
        <v>0</v>
      </c>
      <c r="E1616">
        <v>37</v>
      </c>
      <c r="F1616" t="s">
        <v>0</v>
      </c>
      <c r="G1616" t="s">
        <v>1</v>
      </c>
      <c r="I1616" t="s">
        <v>2</v>
      </c>
      <c r="J1616">
        <v>36</v>
      </c>
      <c r="K1616">
        <v>70</v>
      </c>
      <c r="L1616" t="str">
        <f>" 00:00:01.237697"</f>
        <v xml:space="preserve"> 00:00:01.237697</v>
      </c>
      <c r="M1616" t="str">
        <f>"03-Oct-17 4:12:12.287268 PM"</f>
        <v>03-Oct-17 4:12:12.287268 PM</v>
      </c>
      <c r="N1616" t="s">
        <v>23</v>
      </c>
    </row>
    <row r="1617" spans="2:14" x14ac:dyDescent="0.25">
      <c r="B1617">
        <v>8070</v>
      </c>
      <c r="C1617">
        <v>1</v>
      </c>
      <c r="D1617">
        <v>12</v>
      </c>
      <c r="E1617">
        <v>38</v>
      </c>
      <c r="F1617" t="s">
        <v>0</v>
      </c>
      <c r="G1617" t="s">
        <v>1</v>
      </c>
      <c r="I1617" t="s">
        <v>2</v>
      </c>
      <c r="J1617">
        <v>36</v>
      </c>
      <c r="K1617">
        <v>70</v>
      </c>
      <c r="L1617" t="str">
        <f>" 00:00:00.000697"</f>
        <v xml:space="preserve"> 00:00:00.000697</v>
      </c>
      <c r="M1617" t="str">
        <f>"03-Oct-17 4:12:12.287965 PM"</f>
        <v>03-Oct-17 4:12:12.287965 PM</v>
      </c>
      <c r="N1617" t="s">
        <v>3</v>
      </c>
    </row>
    <row r="1618" spans="2:14" x14ac:dyDescent="0.25">
      <c r="B1618">
        <v>8071</v>
      </c>
      <c r="C1618">
        <v>1</v>
      </c>
      <c r="D1618">
        <v>39</v>
      </c>
      <c r="E1618">
        <v>39</v>
      </c>
      <c r="F1618" t="s">
        <v>0</v>
      </c>
      <c r="G1618" t="s">
        <v>1</v>
      </c>
      <c r="I1618" t="s">
        <v>2</v>
      </c>
      <c r="J1618">
        <v>36</v>
      </c>
      <c r="K1618">
        <v>70</v>
      </c>
      <c r="L1618" t="str">
        <f>" 00:00:00.000697"</f>
        <v xml:space="preserve"> 00:00:00.000697</v>
      </c>
      <c r="M1618" t="str">
        <f>"03-Oct-17 4:12:12.288662 PM"</f>
        <v>03-Oct-17 4:12:12.288662 PM</v>
      </c>
      <c r="N1618" t="s">
        <v>5</v>
      </c>
    </row>
    <row r="1619" spans="2:14" x14ac:dyDescent="0.25">
      <c r="B1619">
        <v>8072</v>
      </c>
      <c r="C1619">
        <v>1</v>
      </c>
      <c r="D1619">
        <v>0</v>
      </c>
      <c r="E1619">
        <v>37</v>
      </c>
      <c r="F1619" t="s">
        <v>0</v>
      </c>
      <c r="G1619" t="s">
        <v>1</v>
      </c>
      <c r="I1619" t="s">
        <v>2</v>
      </c>
      <c r="J1619">
        <v>36</v>
      </c>
      <c r="K1619">
        <v>70</v>
      </c>
      <c r="L1619" t="str">
        <f>" 00:00:01.249562"</f>
        <v xml:space="preserve"> 00:00:01.249562</v>
      </c>
      <c r="M1619" t="str">
        <f>"03-Oct-17 4:12:13.538224 PM"</f>
        <v>03-Oct-17 4:12:13.538224 PM</v>
      </c>
      <c r="N1619" t="s">
        <v>23</v>
      </c>
    </row>
    <row r="1620" spans="2:14" x14ac:dyDescent="0.25">
      <c r="B1620">
        <v>8073</v>
      </c>
      <c r="C1620">
        <v>1</v>
      </c>
      <c r="D1620">
        <v>12</v>
      </c>
      <c r="E1620">
        <v>38</v>
      </c>
      <c r="F1620" t="s">
        <v>0</v>
      </c>
      <c r="G1620" t="s">
        <v>1</v>
      </c>
      <c r="I1620" t="s">
        <v>2</v>
      </c>
      <c r="J1620">
        <v>36</v>
      </c>
      <c r="K1620">
        <v>70</v>
      </c>
      <c r="L1620" t="str">
        <f>" 00:00:00.000697"</f>
        <v xml:space="preserve"> 00:00:00.000697</v>
      </c>
      <c r="M1620" t="str">
        <f>"03-Oct-17 4:12:13.538921 PM"</f>
        <v>03-Oct-17 4:12:13.538921 PM</v>
      </c>
      <c r="N1620" t="s">
        <v>3</v>
      </c>
    </row>
    <row r="1621" spans="2:14" x14ac:dyDescent="0.25">
      <c r="B1621">
        <v>8074</v>
      </c>
      <c r="C1621">
        <v>1</v>
      </c>
      <c r="D1621">
        <v>39</v>
      </c>
      <c r="E1621">
        <v>39</v>
      </c>
      <c r="F1621" t="s">
        <v>0</v>
      </c>
      <c r="G1621" t="s">
        <v>1</v>
      </c>
      <c r="I1621" t="s">
        <v>2</v>
      </c>
      <c r="J1621">
        <v>36</v>
      </c>
      <c r="K1621">
        <v>70</v>
      </c>
      <c r="L1621" t="str">
        <f>" 00:00:00.000697"</f>
        <v xml:space="preserve"> 00:00:00.000697</v>
      </c>
      <c r="M1621" t="str">
        <f>"03-Oct-17 4:12:13.539618 PM"</f>
        <v>03-Oct-17 4:12:13.539618 PM</v>
      </c>
      <c r="N1621" t="s">
        <v>5</v>
      </c>
    </row>
    <row r="1622" spans="2:14" x14ac:dyDescent="0.25">
      <c r="B1622">
        <v>8075</v>
      </c>
      <c r="C1622">
        <v>1</v>
      </c>
      <c r="D1622">
        <v>0</v>
      </c>
      <c r="E1622">
        <v>37</v>
      </c>
      <c r="F1622" t="s">
        <v>0</v>
      </c>
      <c r="G1622" t="s">
        <v>1</v>
      </c>
      <c r="I1622" t="s">
        <v>2</v>
      </c>
      <c r="J1622">
        <v>36</v>
      </c>
      <c r="K1622">
        <v>70</v>
      </c>
      <c r="L1622" t="str">
        <f>" 00:00:01.241006"</f>
        <v xml:space="preserve"> 00:00:01.241006</v>
      </c>
      <c r="M1622" t="str">
        <f>"03-Oct-17 4:12:14.780624 PM"</f>
        <v>03-Oct-17 4:12:14.780624 PM</v>
      </c>
      <c r="N1622" t="s">
        <v>23</v>
      </c>
    </row>
    <row r="1623" spans="2:14" x14ac:dyDescent="0.25">
      <c r="B1623">
        <v>8076</v>
      </c>
      <c r="C1623">
        <v>1</v>
      </c>
      <c r="D1623">
        <v>12</v>
      </c>
      <c r="E1623">
        <v>38</v>
      </c>
      <c r="F1623" t="s">
        <v>0</v>
      </c>
      <c r="G1623" t="s">
        <v>1</v>
      </c>
      <c r="I1623" t="s">
        <v>2</v>
      </c>
      <c r="J1623">
        <v>36</v>
      </c>
      <c r="K1623">
        <v>70</v>
      </c>
      <c r="L1623" t="str">
        <f>" 00:00:00.000697"</f>
        <v xml:space="preserve"> 00:00:00.000697</v>
      </c>
      <c r="M1623" t="str">
        <f>"03-Oct-17 4:12:14.781321 PM"</f>
        <v>03-Oct-17 4:12:14.781321 PM</v>
      </c>
      <c r="N1623" t="s">
        <v>3</v>
      </c>
    </row>
    <row r="1624" spans="2:14" x14ac:dyDescent="0.25">
      <c r="B1624">
        <v>8077</v>
      </c>
      <c r="C1624">
        <v>1</v>
      </c>
      <c r="D1624">
        <v>39</v>
      </c>
      <c r="E1624">
        <v>39</v>
      </c>
      <c r="F1624" t="s">
        <v>0</v>
      </c>
      <c r="G1624" t="s">
        <v>1</v>
      </c>
      <c r="I1624" t="s">
        <v>2</v>
      </c>
      <c r="J1624">
        <v>36</v>
      </c>
      <c r="K1624">
        <v>70</v>
      </c>
      <c r="L1624" t="str">
        <f>" 00:00:00.000697"</f>
        <v xml:space="preserve"> 00:00:00.000697</v>
      </c>
      <c r="M1624" t="str">
        <f>"03-Oct-17 4:12:14.782018 PM"</f>
        <v>03-Oct-17 4:12:14.782018 PM</v>
      </c>
      <c r="N1624" t="s">
        <v>5</v>
      </c>
    </row>
    <row r="1625" spans="2:14" x14ac:dyDescent="0.25">
      <c r="B1625">
        <v>8078</v>
      </c>
      <c r="C1625">
        <v>1</v>
      </c>
      <c r="D1625">
        <v>0</v>
      </c>
      <c r="E1625">
        <v>37</v>
      </c>
      <c r="F1625" t="s">
        <v>0</v>
      </c>
      <c r="G1625" t="s">
        <v>1</v>
      </c>
      <c r="I1625" t="s">
        <v>2</v>
      </c>
      <c r="J1625">
        <v>36</v>
      </c>
      <c r="K1625">
        <v>70</v>
      </c>
      <c r="L1625" t="str">
        <f>" 00:00:01.241420"</f>
        <v xml:space="preserve"> 00:00:01.241420</v>
      </c>
      <c r="M1625" t="str">
        <f>"03-Oct-17 4:12:16.023437 PM"</f>
        <v>03-Oct-17 4:12:16.023437 PM</v>
      </c>
      <c r="N1625" t="s">
        <v>23</v>
      </c>
    </row>
    <row r="1626" spans="2:14" x14ac:dyDescent="0.25">
      <c r="B1626">
        <v>8079</v>
      </c>
      <c r="C1626">
        <v>1</v>
      </c>
      <c r="D1626">
        <v>39</v>
      </c>
      <c r="E1626">
        <v>39</v>
      </c>
      <c r="F1626" t="s">
        <v>0</v>
      </c>
      <c r="G1626" t="s">
        <v>1</v>
      </c>
      <c r="I1626" t="s">
        <v>2</v>
      </c>
      <c r="J1626">
        <v>36</v>
      </c>
      <c r="K1626">
        <v>70</v>
      </c>
      <c r="L1626" t="str">
        <f>" 00:00:00.001394"</f>
        <v xml:space="preserve"> 00:00:00.001394</v>
      </c>
      <c r="M1626" t="str">
        <f>"03-Oct-17 4:12:16.024831 PM"</f>
        <v>03-Oct-17 4:12:16.024831 PM</v>
      </c>
      <c r="N1626" t="s">
        <v>12</v>
      </c>
    </row>
    <row r="1627" spans="2:14" x14ac:dyDescent="0.25">
      <c r="B1627">
        <v>8080</v>
      </c>
      <c r="C1627">
        <v>1</v>
      </c>
      <c r="D1627">
        <v>0</v>
      </c>
      <c r="E1627">
        <v>37</v>
      </c>
      <c r="F1627" t="s">
        <v>0</v>
      </c>
      <c r="G1627" t="s">
        <v>1</v>
      </c>
      <c r="I1627" t="s">
        <v>2</v>
      </c>
      <c r="J1627">
        <v>36</v>
      </c>
      <c r="K1627">
        <v>70</v>
      </c>
      <c r="L1627" t="str">
        <f>" 00:00:01.256246"</f>
        <v xml:space="preserve"> 00:00:01.256246</v>
      </c>
      <c r="M1627" t="str">
        <f>"03-Oct-17 4:12:17.281077 PM"</f>
        <v>03-Oct-17 4:12:17.281077 PM</v>
      </c>
      <c r="N1627" t="s">
        <v>23</v>
      </c>
    </row>
    <row r="1628" spans="2:14" x14ac:dyDescent="0.25">
      <c r="B1628">
        <v>8081</v>
      </c>
      <c r="C1628">
        <v>1</v>
      </c>
      <c r="D1628">
        <v>12</v>
      </c>
      <c r="E1628">
        <v>38</v>
      </c>
      <c r="F1628" t="s">
        <v>0</v>
      </c>
      <c r="G1628" t="s">
        <v>1</v>
      </c>
      <c r="I1628" t="s">
        <v>2</v>
      </c>
      <c r="J1628">
        <v>36</v>
      </c>
      <c r="K1628">
        <v>70</v>
      </c>
      <c r="L1628" t="str">
        <f>" 00:00:00.000697"</f>
        <v xml:space="preserve"> 00:00:00.000697</v>
      </c>
      <c r="M1628" t="str">
        <f>"03-Oct-17 4:12:17.281774 PM"</f>
        <v>03-Oct-17 4:12:17.281774 PM</v>
      </c>
      <c r="N1628" t="s">
        <v>3</v>
      </c>
    </row>
    <row r="1629" spans="2:14" x14ac:dyDescent="0.25">
      <c r="B1629">
        <v>8082</v>
      </c>
      <c r="C1629">
        <v>1</v>
      </c>
      <c r="D1629">
        <v>39</v>
      </c>
      <c r="E1629">
        <v>39</v>
      </c>
      <c r="F1629" t="s">
        <v>0</v>
      </c>
      <c r="G1629" t="s">
        <v>1</v>
      </c>
      <c r="I1629" t="s">
        <v>2</v>
      </c>
      <c r="J1629">
        <v>36</v>
      </c>
      <c r="K1629">
        <v>70</v>
      </c>
      <c r="L1629" t="str">
        <f>" 00:00:00.000697"</f>
        <v xml:space="preserve"> 00:00:00.000697</v>
      </c>
      <c r="M1629" t="str">
        <f>"03-Oct-17 4:12:17.282471 PM"</f>
        <v>03-Oct-17 4:12:17.282471 PM</v>
      </c>
      <c r="N1629" t="s">
        <v>5</v>
      </c>
    </row>
    <row r="1630" spans="2:14" x14ac:dyDescent="0.25">
      <c r="B1630">
        <v>8083</v>
      </c>
      <c r="C1630">
        <v>1</v>
      </c>
      <c r="D1630">
        <v>0</v>
      </c>
      <c r="E1630">
        <v>37</v>
      </c>
      <c r="F1630" t="s">
        <v>0</v>
      </c>
      <c r="G1630" t="s">
        <v>1</v>
      </c>
      <c r="I1630" t="s">
        <v>2</v>
      </c>
      <c r="J1630">
        <v>36</v>
      </c>
      <c r="K1630">
        <v>70</v>
      </c>
      <c r="L1630" t="str">
        <f>" 00:00:01.232079"</f>
        <v xml:space="preserve"> 00:00:01.232079</v>
      </c>
      <c r="M1630" t="str">
        <f>"03-Oct-17 4:12:18.514550 PM"</f>
        <v>03-Oct-17 4:12:18.514550 PM</v>
      </c>
      <c r="N1630" t="s">
        <v>23</v>
      </c>
    </row>
    <row r="1631" spans="2:14" x14ac:dyDescent="0.25">
      <c r="B1631">
        <v>8084</v>
      </c>
      <c r="C1631">
        <v>1</v>
      </c>
      <c r="D1631">
        <v>12</v>
      </c>
      <c r="E1631">
        <v>38</v>
      </c>
      <c r="F1631" t="s">
        <v>0</v>
      </c>
      <c r="G1631" t="s">
        <v>1</v>
      </c>
      <c r="I1631" t="s">
        <v>2</v>
      </c>
      <c r="J1631">
        <v>36</v>
      </c>
      <c r="K1631">
        <v>70</v>
      </c>
      <c r="L1631" t="str">
        <f>" 00:00:00.000697"</f>
        <v xml:space="preserve"> 00:00:00.000697</v>
      </c>
      <c r="M1631" t="str">
        <f>"03-Oct-17 4:12:18.515247 PM"</f>
        <v>03-Oct-17 4:12:18.515247 PM</v>
      </c>
      <c r="N1631" t="s">
        <v>3</v>
      </c>
    </row>
    <row r="1632" spans="2:14" x14ac:dyDescent="0.25">
      <c r="B1632">
        <v>8085</v>
      </c>
      <c r="C1632">
        <v>1</v>
      </c>
      <c r="D1632">
        <v>39</v>
      </c>
      <c r="E1632">
        <v>39</v>
      </c>
      <c r="F1632" t="s">
        <v>0</v>
      </c>
      <c r="G1632" t="s">
        <v>1</v>
      </c>
      <c r="I1632" t="s">
        <v>2</v>
      </c>
      <c r="J1632">
        <v>36</v>
      </c>
      <c r="K1632">
        <v>70</v>
      </c>
      <c r="L1632" t="str">
        <f>" 00:00:00.000697"</f>
        <v xml:space="preserve"> 00:00:00.000697</v>
      </c>
      <c r="M1632" t="str">
        <f>"03-Oct-17 4:12:18.515944 PM"</f>
        <v>03-Oct-17 4:12:18.515944 PM</v>
      </c>
      <c r="N1632" t="s">
        <v>5</v>
      </c>
    </row>
    <row r="1633" spans="2:14" x14ac:dyDescent="0.25">
      <c r="B1633">
        <v>8086</v>
      </c>
      <c r="C1633">
        <v>1</v>
      </c>
      <c r="D1633">
        <v>0</v>
      </c>
      <c r="E1633">
        <v>37</v>
      </c>
      <c r="F1633" t="s">
        <v>0</v>
      </c>
      <c r="G1633" t="s">
        <v>1</v>
      </c>
      <c r="I1633" t="s">
        <v>2</v>
      </c>
      <c r="J1633">
        <v>36</v>
      </c>
      <c r="K1633">
        <v>70</v>
      </c>
      <c r="L1633" t="str">
        <f>" 00:00:01.252159"</f>
        <v xml:space="preserve"> 00:00:01.252159</v>
      </c>
      <c r="M1633" t="str">
        <f>"03-Oct-17 4:12:19.768103 PM"</f>
        <v>03-Oct-17 4:12:19.768103 PM</v>
      </c>
      <c r="N1633" t="s">
        <v>23</v>
      </c>
    </row>
    <row r="1634" spans="2:14" x14ac:dyDescent="0.25">
      <c r="B1634">
        <v>8087</v>
      </c>
      <c r="C1634">
        <v>1</v>
      </c>
      <c r="D1634">
        <v>12</v>
      </c>
      <c r="E1634">
        <v>38</v>
      </c>
      <c r="F1634" t="s">
        <v>0</v>
      </c>
      <c r="G1634" t="s">
        <v>1</v>
      </c>
      <c r="I1634" t="s">
        <v>2</v>
      </c>
      <c r="J1634">
        <v>36</v>
      </c>
      <c r="K1634">
        <v>70</v>
      </c>
      <c r="L1634" t="str">
        <f>" 00:00:00.000697"</f>
        <v xml:space="preserve"> 00:00:00.000697</v>
      </c>
      <c r="M1634" t="str">
        <f>"03-Oct-17 4:12:19.768800 PM"</f>
        <v>03-Oct-17 4:12:19.768800 PM</v>
      </c>
      <c r="N1634" t="s">
        <v>3</v>
      </c>
    </row>
    <row r="1635" spans="2:14" x14ac:dyDescent="0.25">
      <c r="B1635">
        <v>8088</v>
      </c>
      <c r="C1635">
        <v>1</v>
      </c>
      <c r="D1635">
        <v>39</v>
      </c>
      <c r="E1635">
        <v>39</v>
      </c>
      <c r="F1635" t="s">
        <v>0</v>
      </c>
      <c r="G1635" t="s">
        <v>1</v>
      </c>
      <c r="I1635" t="s">
        <v>2</v>
      </c>
      <c r="J1635">
        <v>36</v>
      </c>
      <c r="K1635">
        <v>70</v>
      </c>
      <c r="L1635" t="str">
        <f>" 00:00:00.000697"</f>
        <v xml:space="preserve"> 00:00:00.000697</v>
      </c>
      <c r="M1635" t="str">
        <f>"03-Oct-17 4:12:19.769497 PM"</f>
        <v>03-Oct-17 4:12:19.769497 PM</v>
      </c>
      <c r="N1635" t="s">
        <v>5</v>
      </c>
    </row>
    <row r="1636" spans="2:14" x14ac:dyDescent="0.25">
      <c r="B1636">
        <v>8089</v>
      </c>
      <c r="C1636">
        <v>1</v>
      </c>
      <c r="D1636">
        <v>0</v>
      </c>
      <c r="E1636">
        <v>37</v>
      </c>
      <c r="F1636" t="s">
        <v>0</v>
      </c>
      <c r="G1636" t="s">
        <v>1</v>
      </c>
      <c r="I1636" t="s">
        <v>2</v>
      </c>
      <c r="J1636">
        <v>36</v>
      </c>
      <c r="K1636">
        <v>70</v>
      </c>
      <c r="L1636" t="str">
        <f>" 00:00:01.240133"</f>
        <v xml:space="preserve"> 00:00:01.240133</v>
      </c>
      <c r="M1636" t="str">
        <f>"03-Oct-17 4:12:21.009630 PM"</f>
        <v>03-Oct-17 4:12:21.009630 PM</v>
      </c>
      <c r="N1636" t="s">
        <v>23</v>
      </c>
    </row>
    <row r="1637" spans="2:14" x14ac:dyDescent="0.25">
      <c r="B1637">
        <v>8090</v>
      </c>
      <c r="C1637">
        <v>1</v>
      </c>
      <c r="D1637">
        <v>12</v>
      </c>
      <c r="E1637">
        <v>38</v>
      </c>
      <c r="F1637" t="s">
        <v>0</v>
      </c>
      <c r="G1637" t="s">
        <v>1</v>
      </c>
      <c r="I1637" t="s">
        <v>2</v>
      </c>
      <c r="J1637">
        <v>36</v>
      </c>
      <c r="K1637">
        <v>70</v>
      </c>
      <c r="L1637" t="str">
        <f>" 00:00:00.000697"</f>
        <v xml:space="preserve"> 00:00:00.000697</v>
      </c>
      <c r="M1637" t="str">
        <f>"03-Oct-17 4:12:21.010326 PM"</f>
        <v>03-Oct-17 4:12:21.010326 PM</v>
      </c>
      <c r="N1637" t="s">
        <v>3</v>
      </c>
    </row>
    <row r="1638" spans="2:14" x14ac:dyDescent="0.25">
      <c r="B1638">
        <v>8091</v>
      </c>
      <c r="C1638">
        <v>1</v>
      </c>
      <c r="D1638">
        <v>39</v>
      </c>
      <c r="E1638">
        <v>39</v>
      </c>
      <c r="F1638" t="s">
        <v>0</v>
      </c>
      <c r="G1638" t="s">
        <v>1</v>
      </c>
      <c r="I1638" t="s">
        <v>2</v>
      </c>
      <c r="J1638">
        <v>36</v>
      </c>
      <c r="K1638">
        <v>70</v>
      </c>
      <c r="L1638" t="str">
        <f>" 00:00:00.000697"</f>
        <v xml:space="preserve"> 00:00:00.000697</v>
      </c>
      <c r="M1638" t="str">
        <f>"03-Oct-17 4:12:21.011024 PM"</f>
        <v>03-Oct-17 4:12:21.011024 PM</v>
      </c>
      <c r="N1638" t="s">
        <v>5</v>
      </c>
    </row>
    <row r="1639" spans="2:14" x14ac:dyDescent="0.25">
      <c r="B1639">
        <v>8092</v>
      </c>
      <c r="C1639">
        <v>1</v>
      </c>
      <c r="D1639">
        <v>0</v>
      </c>
      <c r="E1639">
        <v>37</v>
      </c>
      <c r="F1639" t="s">
        <v>0</v>
      </c>
      <c r="G1639" t="s">
        <v>1</v>
      </c>
      <c r="I1639" t="s">
        <v>2</v>
      </c>
      <c r="J1639">
        <v>36</v>
      </c>
      <c r="K1639">
        <v>70</v>
      </c>
      <c r="L1639" t="str">
        <f>" 00:00:01.243340"</f>
        <v xml:space="preserve"> 00:00:01.243340</v>
      </c>
      <c r="M1639" t="str">
        <f>"03-Oct-17 4:12:22.254363 PM"</f>
        <v>03-Oct-17 4:12:22.254363 PM</v>
      </c>
      <c r="N1639" t="s">
        <v>23</v>
      </c>
    </row>
    <row r="1640" spans="2:14" x14ac:dyDescent="0.25">
      <c r="B1640">
        <v>8093</v>
      </c>
      <c r="C1640">
        <v>1</v>
      </c>
      <c r="D1640">
        <v>12</v>
      </c>
      <c r="E1640">
        <v>38</v>
      </c>
      <c r="F1640" t="s">
        <v>0</v>
      </c>
      <c r="G1640" t="s">
        <v>1</v>
      </c>
      <c r="I1640" t="s">
        <v>2</v>
      </c>
      <c r="J1640">
        <v>36</v>
      </c>
      <c r="K1640">
        <v>70</v>
      </c>
      <c r="L1640" t="str">
        <f>" 00:00:00.000697"</f>
        <v xml:space="preserve"> 00:00:00.000697</v>
      </c>
      <c r="M1640" t="str">
        <f>"03-Oct-17 4:12:22.255060 PM"</f>
        <v>03-Oct-17 4:12:22.255060 PM</v>
      </c>
      <c r="N1640" t="s">
        <v>3</v>
      </c>
    </row>
    <row r="1641" spans="2:14" x14ac:dyDescent="0.25">
      <c r="B1641">
        <v>8094</v>
      </c>
      <c r="C1641">
        <v>1</v>
      </c>
      <c r="D1641">
        <v>39</v>
      </c>
      <c r="E1641">
        <v>39</v>
      </c>
      <c r="F1641" t="s">
        <v>0</v>
      </c>
      <c r="G1641" t="s">
        <v>1</v>
      </c>
      <c r="I1641" t="s">
        <v>2</v>
      </c>
      <c r="J1641">
        <v>36</v>
      </c>
      <c r="K1641">
        <v>70</v>
      </c>
      <c r="L1641" t="str">
        <f>" 00:00:00.000697"</f>
        <v xml:space="preserve"> 00:00:00.000697</v>
      </c>
      <c r="M1641" t="str">
        <f>"03-Oct-17 4:12:22.255757 PM"</f>
        <v>03-Oct-17 4:12:22.255757 PM</v>
      </c>
      <c r="N1641" t="s">
        <v>5</v>
      </c>
    </row>
    <row r="1642" spans="2:14" x14ac:dyDescent="0.25">
      <c r="B1642">
        <v>8095</v>
      </c>
      <c r="C1642">
        <v>1</v>
      </c>
      <c r="D1642">
        <v>39</v>
      </c>
      <c r="E1642">
        <v>39</v>
      </c>
      <c r="F1642" t="s">
        <v>0</v>
      </c>
      <c r="G1642" t="s">
        <v>1</v>
      </c>
      <c r="I1642" t="s">
        <v>2</v>
      </c>
      <c r="J1642">
        <v>36</v>
      </c>
      <c r="K1642">
        <v>70</v>
      </c>
      <c r="L1642" t="str">
        <f>" 00:00:01.246729"</f>
        <v xml:space="preserve"> 00:00:01.246729</v>
      </c>
      <c r="M1642" t="str">
        <f>"03-Oct-17 4:12:23.502486 PM"</f>
        <v>03-Oct-17 4:12:23.502486 PM</v>
      </c>
      <c r="N1642" t="s">
        <v>5</v>
      </c>
    </row>
    <row r="1643" spans="2:14" x14ac:dyDescent="0.25">
      <c r="B1643">
        <v>8096</v>
      </c>
      <c r="C1643">
        <v>1</v>
      </c>
      <c r="D1643">
        <v>0</v>
      </c>
      <c r="E1643">
        <v>37</v>
      </c>
      <c r="F1643" t="s">
        <v>0</v>
      </c>
      <c r="G1643" t="s">
        <v>1</v>
      </c>
      <c r="I1643" t="s">
        <v>2</v>
      </c>
      <c r="J1643">
        <v>36</v>
      </c>
      <c r="K1643">
        <v>70</v>
      </c>
      <c r="L1643" t="str">
        <f>" 00:00:01.241500"</f>
        <v xml:space="preserve"> 00:00:01.241500</v>
      </c>
      <c r="M1643" t="str">
        <f>"03-Oct-17 4:12:24.743986 PM"</f>
        <v>03-Oct-17 4:12:24.743986 PM</v>
      </c>
      <c r="N1643" t="s">
        <v>4</v>
      </c>
    </row>
    <row r="1644" spans="2:14" x14ac:dyDescent="0.25">
      <c r="B1644">
        <v>8097</v>
      </c>
      <c r="C1644">
        <v>1</v>
      </c>
      <c r="D1644">
        <v>12</v>
      </c>
      <c r="E1644">
        <v>38</v>
      </c>
      <c r="F1644" t="s">
        <v>0</v>
      </c>
      <c r="G1644" t="s">
        <v>1</v>
      </c>
      <c r="I1644" t="s">
        <v>2</v>
      </c>
      <c r="J1644">
        <v>36</v>
      </c>
      <c r="K1644">
        <v>70</v>
      </c>
      <c r="L1644" t="str">
        <f>" 00:00:00.000697"</f>
        <v xml:space="preserve"> 00:00:00.000697</v>
      </c>
      <c r="M1644" t="str">
        <f>"03-Oct-17 4:12:24.744683 PM"</f>
        <v>03-Oct-17 4:12:24.744683 PM</v>
      </c>
      <c r="N1644" t="s">
        <v>3</v>
      </c>
    </row>
    <row r="1645" spans="2:14" x14ac:dyDescent="0.25">
      <c r="B1645">
        <v>8098</v>
      </c>
      <c r="C1645">
        <v>1</v>
      </c>
      <c r="D1645">
        <v>39</v>
      </c>
      <c r="E1645">
        <v>39</v>
      </c>
      <c r="F1645" t="s">
        <v>0</v>
      </c>
      <c r="G1645" t="s">
        <v>1</v>
      </c>
      <c r="I1645" t="s">
        <v>2</v>
      </c>
      <c r="J1645">
        <v>36</v>
      </c>
      <c r="K1645">
        <v>70</v>
      </c>
      <c r="L1645" t="str">
        <f>" 00:00:00.000697"</f>
        <v xml:space="preserve"> 00:00:00.000697</v>
      </c>
      <c r="M1645" t="str">
        <f>"03-Oct-17 4:12:24.745380 PM"</f>
        <v>03-Oct-17 4:12:24.745380 PM</v>
      </c>
      <c r="N1645" t="s">
        <v>5</v>
      </c>
    </row>
    <row r="1646" spans="2:14" x14ac:dyDescent="0.25">
      <c r="B1646">
        <v>8099</v>
      </c>
      <c r="C1646">
        <v>1</v>
      </c>
      <c r="D1646">
        <v>0</v>
      </c>
      <c r="E1646">
        <v>37</v>
      </c>
      <c r="F1646" t="s">
        <v>0</v>
      </c>
      <c r="G1646" t="s">
        <v>1</v>
      </c>
      <c r="I1646" t="s">
        <v>2</v>
      </c>
      <c r="J1646">
        <v>36</v>
      </c>
      <c r="K1646">
        <v>70</v>
      </c>
      <c r="L1646" t="str">
        <f>" 00:00:01.244829"</f>
        <v xml:space="preserve"> 00:00:01.244829</v>
      </c>
      <c r="M1646" t="str">
        <f>"03-Oct-17 4:12:25.990209 PM"</f>
        <v>03-Oct-17 4:12:25.990209 PM</v>
      </c>
      <c r="N1646" t="s">
        <v>23</v>
      </c>
    </row>
    <row r="1647" spans="2:14" x14ac:dyDescent="0.25">
      <c r="B1647">
        <v>8100</v>
      </c>
      <c r="C1647">
        <v>1</v>
      </c>
      <c r="D1647">
        <v>12</v>
      </c>
      <c r="E1647">
        <v>38</v>
      </c>
      <c r="F1647" t="s">
        <v>0</v>
      </c>
      <c r="G1647" t="s">
        <v>1</v>
      </c>
      <c r="I1647" t="s">
        <v>2</v>
      </c>
      <c r="J1647">
        <v>36</v>
      </c>
      <c r="K1647">
        <v>70</v>
      </c>
      <c r="L1647" t="str">
        <f>" 00:00:00.000697"</f>
        <v xml:space="preserve"> 00:00:00.000697</v>
      </c>
      <c r="M1647" t="str">
        <f>"03-Oct-17 4:12:25.990906 PM"</f>
        <v>03-Oct-17 4:12:25.990906 PM</v>
      </c>
      <c r="N1647" t="s">
        <v>3</v>
      </c>
    </row>
    <row r="1648" spans="2:14" x14ac:dyDescent="0.25">
      <c r="B1648">
        <v>8101</v>
      </c>
      <c r="C1648">
        <v>1</v>
      </c>
      <c r="D1648">
        <v>39</v>
      </c>
      <c r="E1648">
        <v>39</v>
      </c>
      <c r="F1648" t="s">
        <v>0</v>
      </c>
      <c r="G1648" t="s">
        <v>1</v>
      </c>
      <c r="I1648" t="s">
        <v>2</v>
      </c>
      <c r="J1648">
        <v>36</v>
      </c>
      <c r="K1648">
        <v>70</v>
      </c>
      <c r="L1648" t="str">
        <f>" 00:00:00.000697"</f>
        <v xml:space="preserve"> 00:00:00.000697</v>
      </c>
      <c r="M1648" t="str">
        <f>"03-Oct-17 4:12:25.991603 PM"</f>
        <v>03-Oct-17 4:12:25.991603 PM</v>
      </c>
      <c r="N1648" t="s">
        <v>5</v>
      </c>
    </row>
    <row r="1649" spans="2:14" x14ac:dyDescent="0.25">
      <c r="B1649">
        <v>8102</v>
      </c>
      <c r="C1649">
        <v>1</v>
      </c>
      <c r="D1649">
        <v>0</v>
      </c>
      <c r="E1649">
        <v>37</v>
      </c>
      <c r="F1649" t="s">
        <v>0</v>
      </c>
      <c r="G1649" t="s">
        <v>1</v>
      </c>
      <c r="I1649" t="s">
        <v>2</v>
      </c>
      <c r="J1649">
        <v>36</v>
      </c>
      <c r="K1649">
        <v>70</v>
      </c>
      <c r="L1649" t="str">
        <f>" 00:00:01.227561"</f>
        <v xml:space="preserve"> 00:00:01.227561</v>
      </c>
      <c r="M1649" t="str">
        <f>"03-Oct-17 4:12:27.219163 PM"</f>
        <v>03-Oct-17 4:12:27.219163 PM</v>
      </c>
      <c r="N1649" t="s">
        <v>4</v>
      </c>
    </row>
    <row r="1650" spans="2:14" x14ac:dyDescent="0.25">
      <c r="B1650">
        <v>8103</v>
      </c>
      <c r="C1650">
        <v>1</v>
      </c>
      <c r="D1650">
        <v>39</v>
      </c>
      <c r="E1650">
        <v>39</v>
      </c>
      <c r="F1650" t="s">
        <v>0</v>
      </c>
      <c r="G1650" t="s">
        <v>1</v>
      </c>
      <c r="I1650" t="s">
        <v>2</v>
      </c>
      <c r="J1650">
        <v>36</v>
      </c>
      <c r="K1650">
        <v>70</v>
      </c>
      <c r="L1650" t="str">
        <f>" 00:00:00.001394"</f>
        <v xml:space="preserve"> 00:00:00.001394</v>
      </c>
      <c r="M1650" t="str">
        <f>"03-Oct-17 4:12:27.220557 PM"</f>
        <v>03-Oct-17 4:12:27.220557 PM</v>
      </c>
      <c r="N1650" t="s">
        <v>5</v>
      </c>
    </row>
    <row r="1651" spans="2:14" x14ac:dyDescent="0.25">
      <c r="B1651">
        <v>8104</v>
      </c>
      <c r="C1651">
        <v>1</v>
      </c>
      <c r="D1651">
        <v>0</v>
      </c>
      <c r="E1651">
        <v>37</v>
      </c>
      <c r="F1651" t="s">
        <v>0</v>
      </c>
      <c r="G1651" t="s">
        <v>1</v>
      </c>
      <c r="I1651" t="s">
        <v>2</v>
      </c>
      <c r="J1651">
        <v>36</v>
      </c>
      <c r="K1651">
        <v>70</v>
      </c>
      <c r="L1651" t="str">
        <f>" 00:00:01.270788"</f>
        <v xml:space="preserve"> 00:00:01.270788</v>
      </c>
      <c r="M1651" t="str">
        <f>"03-Oct-17 4:12:28.491345 PM"</f>
        <v>03-Oct-17 4:12:28.491345 PM</v>
      </c>
      <c r="N1651" t="s">
        <v>4</v>
      </c>
    </row>
    <row r="1652" spans="2:14" x14ac:dyDescent="0.25">
      <c r="B1652">
        <v>8105</v>
      </c>
      <c r="C1652">
        <v>1</v>
      </c>
      <c r="D1652">
        <v>12</v>
      </c>
      <c r="E1652">
        <v>38</v>
      </c>
      <c r="F1652" t="s">
        <v>0</v>
      </c>
      <c r="G1652" t="s">
        <v>1</v>
      </c>
      <c r="I1652" t="s">
        <v>2</v>
      </c>
      <c r="J1652">
        <v>36</v>
      </c>
      <c r="K1652">
        <v>70</v>
      </c>
      <c r="L1652" t="str">
        <f>" 00:00:00.000697"</f>
        <v xml:space="preserve"> 00:00:00.000697</v>
      </c>
      <c r="M1652" t="str">
        <f>"03-Oct-17 4:12:28.492042 PM"</f>
        <v>03-Oct-17 4:12:28.492042 PM</v>
      </c>
      <c r="N1652" t="s">
        <v>3</v>
      </c>
    </row>
    <row r="1653" spans="2:14" x14ac:dyDescent="0.25">
      <c r="B1653">
        <v>8106</v>
      </c>
      <c r="C1653">
        <v>1</v>
      </c>
      <c r="D1653">
        <v>39</v>
      </c>
      <c r="E1653">
        <v>39</v>
      </c>
      <c r="F1653" t="s">
        <v>0</v>
      </c>
      <c r="G1653" t="s">
        <v>1</v>
      </c>
      <c r="I1653" t="s">
        <v>2</v>
      </c>
      <c r="J1653">
        <v>36</v>
      </c>
      <c r="K1653">
        <v>70</v>
      </c>
      <c r="L1653" t="str">
        <f>" 00:00:00.000697"</f>
        <v xml:space="preserve"> 00:00:00.000697</v>
      </c>
      <c r="M1653" t="str">
        <f>"03-Oct-17 4:12:28.492739 PM"</f>
        <v>03-Oct-17 4:12:28.492739 PM</v>
      </c>
      <c r="N1653" t="s">
        <v>5</v>
      </c>
    </row>
    <row r="1654" spans="2:14" x14ac:dyDescent="0.25">
      <c r="B1654">
        <v>8107</v>
      </c>
      <c r="C1654">
        <v>1</v>
      </c>
      <c r="D1654">
        <v>39</v>
      </c>
      <c r="E1654">
        <v>39</v>
      </c>
      <c r="F1654" t="s">
        <v>0</v>
      </c>
      <c r="G1654" t="s">
        <v>1</v>
      </c>
      <c r="I1654" t="s">
        <v>2</v>
      </c>
      <c r="J1654">
        <v>36</v>
      </c>
      <c r="K1654">
        <v>70</v>
      </c>
      <c r="L1654" t="str">
        <f>" 00:00:01.246273"</f>
        <v xml:space="preserve"> 00:00:01.246273</v>
      </c>
      <c r="M1654" t="str">
        <f>"03-Oct-17 4:12:29.739012 PM"</f>
        <v>03-Oct-17 4:12:29.739012 PM</v>
      </c>
      <c r="N1654" t="s">
        <v>5</v>
      </c>
    </row>
    <row r="1655" spans="2:14" x14ac:dyDescent="0.25">
      <c r="B1655">
        <v>8108</v>
      </c>
      <c r="C1655">
        <v>1</v>
      </c>
      <c r="D1655">
        <v>0</v>
      </c>
      <c r="E1655">
        <v>37</v>
      </c>
      <c r="F1655" t="s">
        <v>0</v>
      </c>
      <c r="G1655" t="s">
        <v>1</v>
      </c>
      <c r="I1655" t="s">
        <v>2</v>
      </c>
      <c r="J1655">
        <v>36</v>
      </c>
      <c r="K1655">
        <v>70</v>
      </c>
      <c r="L1655" t="str">
        <f>" 00:00:01.256437"</f>
        <v xml:space="preserve"> 00:00:01.256437</v>
      </c>
      <c r="M1655" t="str">
        <f>"03-Oct-17 4:12:30.995449 PM"</f>
        <v>03-Oct-17 4:12:30.995449 PM</v>
      </c>
      <c r="N1655" t="s">
        <v>23</v>
      </c>
    </row>
    <row r="1656" spans="2:14" x14ac:dyDescent="0.25">
      <c r="B1656">
        <v>8109</v>
      </c>
      <c r="C1656">
        <v>1</v>
      </c>
      <c r="D1656">
        <v>12</v>
      </c>
      <c r="E1656">
        <v>38</v>
      </c>
      <c r="F1656" t="s">
        <v>0</v>
      </c>
      <c r="G1656" t="s">
        <v>1</v>
      </c>
      <c r="I1656" t="s">
        <v>2</v>
      </c>
      <c r="J1656">
        <v>36</v>
      </c>
      <c r="K1656">
        <v>70</v>
      </c>
      <c r="L1656" t="str">
        <f>" 00:00:00.000697"</f>
        <v xml:space="preserve"> 00:00:00.000697</v>
      </c>
      <c r="M1656" t="str">
        <f>"03-Oct-17 4:12:30.996146 PM"</f>
        <v>03-Oct-17 4:12:30.996146 PM</v>
      </c>
      <c r="N1656" t="s">
        <v>3</v>
      </c>
    </row>
    <row r="1657" spans="2:14" x14ac:dyDescent="0.25">
      <c r="B1657">
        <v>8110</v>
      </c>
      <c r="C1657">
        <v>1</v>
      </c>
      <c r="D1657">
        <v>39</v>
      </c>
      <c r="E1657">
        <v>39</v>
      </c>
      <c r="F1657" t="s">
        <v>0</v>
      </c>
      <c r="G1657" t="s">
        <v>1</v>
      </c>
      <c r="I1657" t="s">
        <v>2</v>
      </c>
      <c r="J1657">
        <v>36</v>
      </c>
      <c r="K1657">
        <v>70</v>
      </c>
      <c r="L1657" t="str">
        <f>" 00:00:00.000697"</f>
        <v xml:space="preserve"> 00:00:00.000697</v>
      </c>
      <c r="M1657" t="str">
        <f>"03-Oct-17 4:12:30.996843 PM"</f>
        <v>03-Oct-17 4:12:30.996843 PM</v>
      </c>
      <c r="N1657" t="s">
        <v>5</v>
      </c>
    </row>
    <row r="1658" spans="2:14" x14ac:dyDescent="0.25">
      <c r="B1658">
        <v>8111</v>
      </c>
      <c r="C1658">
        <v>1</v>
      </c>
      <c r="D1658">
        <v>39</v>
      </c>
      <c r="E1658">
        <v>39</v>
      </c>
      <c r="F1658" t="s">
        <v>0</v>
      </c>
      <c r="G1658" t="s">
        <v>1</v>
      </c>
      <c r="I1658" t="s">
        <v>2</v>
      </c>
      <c r="J1658">
        <v>36</v>
      </c>
      <c r="K1658">
        <v>70</v>
      </c>
      <c r="L1658" t="str">
        <f>" 00:00:01.253482"</f>
        <v xml:space="preserve"> 00:00:01.253482</v>
      </c>
      <c r="M1658" t="str">
        <f>"03-Oct-17 4:12:32.250324 PM"</f>
        <v>03-Oct-17 4:12:32.250324 PM</v>
      </c>
      <c r="N1658" t="s">
        <v>5</v>
      </c>
    </row>
    <row r="1659" spans="2:14" x14ac:dyDescent="0.25">
      <c r="B1659">
        <v>8112</v>
      </c>
      <c r="C1659">
        <v>1</v>
      </c>
      <c r="D1659">
        <v>0</v>
      </c>
      <c r="E1659">
        <v>37</v>
      </c>
      <c r="F1659" t="s">
        <v>0</v>
      </c>
      <c r="G1659" t="s">
        <v>1</v>
      </c>
      <c r="I1659" t="s">
        <v>2</v>
      </c>
      <c r="J1659">
        <v>36</v>
      </c>
      <c r="K1659">
        <v>70</v>
      </c>
      <c r="L1659" t="str">
        <f>" 00:00:01.227161"</f>
        <v xml:space="preserve"> 00:00:01.227161</v>
      </c>
      <c r="M1659" t="str">
        <f>"03-Oct-17 4:12:33.477485 PM"</f>
        <v>03-Oct-17 4:12:33.477485 PM</v>
      </c>
      <c r="N1659" t="s">
        <v>4</v>
      </c>
    </row>
    <row r="1660" spans="2:14" x14ac:dyDescent="0.25">
      <c r="B1660">
        <v>8113</v>
      </c>
      <c r="C1660">
        <v>1</v>
      </c>
      <c r="D1660">
        <v>0</v>
      </c>
      <c r="E1660">
        <v>37</v>
      </c>
      <c r="F1660" t="s">
        <v>0</v>
      </c>
      <c r="G1660" t="s">
        <v>1</v>
      </c>
      <c r="I1660" t="s">
        <v>2</v>
      </c>
      <c r="J1660">
        <v>14</v>
      </c>
      <c r="K1660">
        <v>48</v>
      </c>
      <c r="L1660" t="str">
        <f>" 00:00:00.000502"</f>
        <v xml:space="preserve"> 00:00:00.000502</v>
      </c>
      <c r="M1660" t="str">
        <f>"03-Oct-17 4:12:33.477987 PM"</f>
        <v>03-Oct-17 4:12:33.477987 PM</v>
      </c>
      <c r="N1660" t="s">
        <v>16</v>
      </c>
    </row>
    <row r="1661" spans="2:14" x14ac:dyDescent="0.25">
      <c r="B1661">
        <v>8114</v>
      </c>
      <c r="C1661">
        <v>1</v>
      </c>
      <c r="D1661">
        <v>12</v>
      </c>
      <c r="E1661">
        <v>38</v>
      </c>
      <c r="F1661" t="s">
        <v>0</v>
      </c>
      <c r="G1661" t="s">
        <v>1</v>
      </c>
      <c r="I1661" t="s">
        <v>2</v>
      </c>
      <c r="J1661">
        <v>36</v>
      </c>
      <c r="K1661">
        <v>70</v>
      </c>
      <c r="L1661" t="str">
        <f>" 00:00:00.000597"</f>
        <v xml:space="preserve"> 00:00:00.000597</v>
      </c>
      <c r="M1661" t="str">
        <f>"03-Oct-17 4:12:33.478584 PM"</f>
        <v>03-Oct-17 4:12:33.478584 PM</v>
      </c>
      <c r="N1661" t="s">
        <v>7</v>
      </c>
    </row>
    <row r="1662" spans="2:14" x14ac:dyDescent="0.25">
      <c r="B1662">
        <v>8115</v>
      </c>
      <c r="C1662">
        <v>1</v>
      </c>
      <c r="D1662">
        <v>39</v>
      </c>
      <c r="E1662">
        <v>39</v>
      </c>
      <c r="F1662" t="s">
        <v>0</v>
      </c>
      <c r="G1662" t="s">
        <v>1</v>
      </c>
      <c r="I1662" t="s">
        <v>2</v>
      </c>
      <c r="J1662">
        <v>36</v>
      </c>
      <c r="K1662">
        <v>70</v>
      </c>
      <c r="L1662" t="str">
        <f>" 00:00:00.000697"</f>
        <v xml:space="preserve"> 00:00:00.000697</v>
      </c>
      <c r="M1662" t="str">
        <f>"03-Oct-17 4:12:33.479281 PM"</f>
        <v>03-Oct-17 4:12:33.479281 PM</v>
      </c>
      <c r="N1662" t="s">
        <v>5</v>
      </c>
    </row>
    <row r="1663" spans="2:14" x14ac:dyDescent="0.25">
      <c r="B1663">
        <v>8116</v>
      </c>
      <c r="C1663">
        <v>1</v>
      </c>
      <c r="D1663">
        <v>0</v>
      </c>
      <c r="E1663">
        <v>37</v>
      </c>
      <c r="F1663" t="s">
        <v>0</v>
      </c>
      <c r="G1663" t="s">
        <v>1</v>
      </c>
      <c r="I1663" t="s">
        <v>2</v>
      </c>
      <c r="J1663">
        <v>36</v>
      </c>
      <c r="K1663">
        <v>70</v>
      </c>
      <c r="L1663" t="str">
        <f>" 00:00:01.228437"</f>
        <v xml:space="preserve"> 00:00:01.228437</v>
      </c>
      <c r="M1663" t="str">
        <f>"03-Oct-17 4:12:34.707718 PM"</f>
        <v>03-Oct-17 4:12:34.707718 PM</v>
      </c>
      <c r="N1663" t="s">
        <v>4</v>
      </c>
    </row>
    <row r="1664" spans="2:14" x14ac:dyDescent="0.25">
      <c r="B1664">
        <v>8117</v>
      </c>
      <c r="C1664">
        <v>1</v>
      </c>
      <c r="D1664">
        <v>12</v>
      </c>
      <c r="E1664">
        <v>38</v>
      </c>
      <c r="F1664" t="s">
        <v>0</v>
      </c>
      <c r="G1664" t="s">
        <v>1</v>
      </c>
      <c r="I1664" t="s">
        <v>2</v>
      </c>
      <c r="J1664">
        <v>36</v>
      </c>
      <c r="K1664">
        <v>70</v>
      </c>
      <c r="L1664" t="str">
        <f>" 00:00:00.000697"</f>
        <v xml:space="preserve"> 00:00:00.000697</v>
      </c>
      <c r="M1664" t="str">
        <f>"03-Oct-17 4:12:34.708415 PM"</f>
        <v>03-Oct-17 4:12:34.708415 PM</v>
      </c>
      <c r="N1664" t="s">
        <v>3</v>
      </c>
    </row>
    <row r="1665" spans="2:14" x14ac:dyDescent="0.25">
      <c r="B1665">
        <v>8118</v>
      </c>
      <c r="C1665">
        <v>1</v>
      </c>
      <c r="D1665">
        <v>12</v>
      </c>
      <c r="E1665">
        <v>38</v>
      </c>
      <c r="F1665" t="s">
        <v>0</v>
      </c>
      <c r="G1665" t="s">
        <v>1</v>
      </c>
      <c r="I1665" t="s">
        <v>2</v>
      </c>
      <c r="J1665">
        <v>14</v>
      </c>
      <c r="K1665">
        <v>48</v>
      </c>
      <c r="L1665" t="str">
        <f>" 00:00:00.000502"</f>
        <v xml:space="preserve"> 00:00:00.000502</v>
      </c>
      <c r="M1665" t="str">
        <f>"03-Oct-17 4:12:34.708917 PM"</f>
        <v>03-Oct-17 4:12:34.708917 PM</v>
      </c>
      <c r="N1665" t="s">
        <v>20</v>
      </c>
    </row>
    <row r="1666" spans="2:14" x14ac:dyDescent="0.25">
      <c r="B1666">
        <v>8119</v>
      </c>
      <c r="C1666">
        <v>1</v>
      </c>
      <c r="D1666">
        <v>12</v>
      </c>
      <c r="E1666">
        <v>38</v>
      </c>
      <c r="F1666" t="s">
        <v>0</v>
      </c>
      <c r="G1666" t="s">
        <v>1</v>
      </c>
      <c r="I1666" t="s">
        <v>2</v>
      </c>
      <c r="J1666">
        <v>8</v>
      </c>
      <c r="K1666">
        <v>42</v>
      </c>
      <c r="L1666" t="str">
        <f>" 00:00:00.000326"</f>
        <v xml:space="preserve"> 00:00:00.000326</v>
      </c>
      <c r="M1666" t="str">
        <f>"03-Oct-17 4:12:34.709243 PM"</f>
        <v>03-Oct-17 4:12:34.709243 PM</v>
      </c>
      <c r="N1666" t="s">
        <v>3</v>
      </c>
    </row>
    <row r="1667" spans="2:14" x14ac:dyDescent="0.25">
      <c r="B1667">
        <v>8120</v>
      </c>
      <c r="C1667">
        <v>1</v>
      </c>
      <c r="D1667">
        <v>39</v>
      </c>
      <c r="E1667">
        <v>39</v>
      </c>
      <c r="F1667" t="s">
        <v>0</v>
      </c>
      <c r="G1667" t="s">
        <v>1</v>
      </c>
      <c r="I1667" t="s">
        <v>2</v>
      </c>
      <c r="J1667">
        <v>36</v>
      </c>
      <c r="K1667">
        <v>70</v>
      </c>
      <c r="L1667" t="str">
        <f>" 00:00:00.000271"</f>
        <v xml:space="preserve"> 00:00:00.000271</v>
      </c>
      <c r="M1667" t="str">
        <f>"03-Oct-17 4:12:34.709514 PM"</f>
        <v>03-Oct-17 4:12:34.709514 PM</v>
      </c>
      <c r="N1667" t="s">
        <v>5</v>
      </c>
    </row>
    <row r="1668" spans="2:14" x14ac:dyDescent="0.25">
      <c r="B1668">
        <v>8121</v>
      </c>
      <c r="C1668">
        <v>1</v>
      </c>
      <c r="D1668">
        <v>0</v>
      </c>
      <c r="E1668">
        <v>37</v>
      </c>
      <c r="F1668" t="s">
        <v>0</v>
      </c>
      <c r="G1668" t="s">
        <v>1</v>
      </c>
      <c r="I1668" t="s">
        <v>2</v>
      </c>
      <c r="J1668">
        <v>36</v>
      </c>
      <c r="K1668">
        <v>70</v>
      </c>
      <c r="L1668" t="str">
        <f>" 00:00:02.473105"</f>
        <v xml:space="preserve"> 00:00:02.473105</v>
      </c>
      <c r="M1668" t="str">
        <f>"03-Oct-17 4:12:37.182619 PM"</f>
        <v>03-Oct-17 4:12:37.182619 PM</v>
      </c>
      <c r="N1668" t="s">
        <v>4</v>
      </c>
    </row>
    <row r="1669" spans="2:14" x14ac:dyDescent="0.25">
      <c r="B1669">
        <v>8122</v>
      </c>
      <c r="C1669">
        <v>1</v>
      </c>
      <c r="D1669">
        <v>12</v>
      </c>
      <c r="E1669">
        <v>38</v>
      </c>
      <c r="F1669" t="s">
        <v>0</v>
      </c>
      <c r="G1669" t="s">
        <v>1</v>
      </c>
      <c r="I1669" t="s">
        <v>2</v>
      </c>
      <c r="J1669">
        <v>36</v>
      </c>
      <c r="K1669">
        <v>70</v>
      </c>
      <c r="L1669" t="str">
        <f>" 00:00:00.000697"</f>
        <v xml:space="preserve"> 00:00:00.000697</v>
      </c>
      <c r="M1669" t="str">
        <f>"03-Oct-17 4:12:37.183315 PM"</f>
        <v>03-Oct-17 4:12:37.183315 PM</v>
      </c>
      <c r="N1669" t="s">
        <v>3</v>
      </c>
    </row>
    <row r="1670" spans="2:14" x14ac:dyDescent="0.25">
      <c r="B1670">
        <v>8123</v>
      </c>
      <c r="C1670">
        <v>1</v>
      </c>
      <c r="D1670">
        <v>12</v>
      </c>
      <c r="E1670">
        <v>38</v>
      </c>
      <c r="F1670" t="s">
        <v>0</v>
      </c>
      <c r="G1670" t="s">
        <v>1</v>
      </c>
      <c r="I1670" t="s">
        <v>2</v>
      </c>
      <c r="J1670">
        <v>14</v>
      </c>
      <c r="K1670">
        <v>48</v>
      </c>
      <c r="L1670" t="str">
        <f>" 00:00:00.000503"</f>
        <v xml:space="preserve"> 00:00:00.000503</v>
      </c>
      <c r="M1670" t="str">
        <f>"03-Oct-17 4:12:37.183818 PM"</f>
        <v>03-Oct-17 4:12:37.183818 PM</v>
      </c>
      <c r="N1670" t="s">
        <v>20</v>
      </c>
    </row>
    <row r="1671" spans="2:14" x14ac:dyDescent="0.25">
      <c r="B1671">
        <v>8124</v>
      </c>
      <c r="C1671">
        <v>1</v>
      </c>
      <c r="D1671">
        <v>12</v>
      </c>
      <c r="E1671">
        <v>38</v>
      </c>
      <c r="F1671" t="s">
        <v>0</v>
      </c>
      <c r="G1671" t="s">
        <v>1</v>
      </c>
      <c r="I1671" t="s">
        <v>2</v>
      </c>
      <c r="J1671">
        <v>8</v>
      </c>
      <c r="K1671">
        <v>42</v>
      </c>
      <c r="L1671" t="str">
        <f>" 00:00:00.000326"</f>
        <v xml:space="preserve"> 00:00:00.000326</v>
      </c>
      <c r="M1671" t="str">
        <f>"03-Oct-17 4:12:37.184144 PM"</f>
        <v>03-Oct-17 4:12:37.184144 PM</v>
      </c>
      <c r="N1671" t="s">
        <v>3</v>
      </c>
    </row>
    <row r="1672" spans="2:14" x14ac:dyDescent="0.25">
      <c r="B1672">
        <v>8125</v>
      </c>
      <c r="C1672">
        <v>1</v>
      </c>
      <c r="D1672">
        <v>39</v>
      </c>
      <c r="E1672">
        <v>39</v>
      </c>
      <c r="F1672" t="s">
        <v>0</v>
      </c>
      <c r="G1672" t="s">
        <v>1</v>
      </c>
      <c r="I1672" t="s">
        <v>2</v>
      </c>
      <c r="J1672">
        <v>36</v>
      </c>
      <c r="K1672">
        <v>70</v>
      </c>
      <c r="L1672" t="str">
        <f>" 00:00:00.000271"</f>
        <v xml:space="preserve"> 00:00:00.000271</v>
      </c>
      <c r="M1672" t="str">
        <f>"03-Oct-17 4:12:37.184416 PM"</f>
        <v>03-Oct-17 4:12:37.184416 PM</v>
      </c>
      <c r="N1672" t="s">
        <v>5</v>
      </c>
    </row>
    <row r="1673" spans="2:14" x14ac:dyDescent="0.25">
      <c r="B1673">
        <v>8126</v>
      </c>
      <c r="C1673">
        <v>1</v>
      </c>
      <c r="D1673">
        <v>0</v>
      </c>
      <c r="E1673">
        <v>37</v>
      </c>
      <c r="F1673" t="s">
        <v>0</v>
      </c>
      <c r="G1673" t="s">
        <v>1</v>
      </c>
      <c r="I1673" t="s">
        <v>2</v>
      </c>
      <c r="J1673">
        <v>36</v>
      </c>
      <c r="K1673">
        <v>70</v>
      </c>
      <c r="L1673" t="str">
        <f>" 00:00:01.254135"</f>
        <v xml:space="preserve"> 00:00:01.254135</v>
      </c>
      <c r="M1673" t="str">
        <f>"03-Oct-17 4:12:38.438550 PM"</f>
        <v>03-Oct-17 4:12:38.438550 PM</v>
      </c>
      <c r="N1673" t="s">
        <v>23</v>
      </c>
    </row>
    <row r="1674" spans="2:14" x14ac:dyDescent="0.25">
      <c r="B1674">
        <v>8127</v>
      </c>
      <c r="C1674">
        <v>1</v>
      </c>
      <c r="D1674">
        <v>12</v>
      </c>
      <c r="E1674">
        <v>38</v>
      </c>
      <c r="F1674" t="s">
        <v>0</v>
      </c>
      <c r="G1674" t="s">
        <v>1</v>
      </c>
      <c r="I1674" t="s">
        <v>2</v>
      </c>
      <c r="J1674">
        <v>36</v>
      </c>
      <c r="K1674">
        <v>70</v>
      </c>
      <c r="L1674" t="str">
        <f>" 00:00:00.000697"</f>
        <v xml:space="preserve"> 00:00:00.000697</v>
      </c>
      <c r="M1674" t="str">
        <f>"03-Oct-17 4:12:38.439247 PM"</f>
        <v>03-Oct-17 4:12:38.439247 PM</v>
      </c>
      <c r="N1674" t="s">
        <v>3</v>
      </c>
    </row>
    <row r="1675" spans="2:14" x14ac:dyDescent="0.25">
      <c r="B1675">
        <v>8128</v>
      </c>
      <c r="C1675">
        <v>1</v>
      </c>
      <c r="D1675">
        <v>39</v>
      </c>
      <c r="E1675">
        <v>39</v>
      </c>
      <c r="F1675" t="s">
        <v>0</v>
      </c>
      <c r="G1675" t="s">
        <v>1</v>
      </c>
      <c r="I1675" t="s">
        <v>2</v>
      </c>
      <c r="J1675">
        <v>36</v>
      </c>
      <c r="K1675">
        <v>70</v>
      </c>
      <c r="L1675" t="str">
        <f>" 00:00:00.000697"</f>
        <v xml:space="preserve"> 00:00:00.000697</v>
      </c>
      <c r="M1675" t="str">
        <f>"03-Oct-17 4:12:38.439944 PM"</f>
        <v>03-Oct-17 4:12:38.439944 PM</v>
      </c>
      <c r="N1675" t="s">
        <v>5</v>
      </c>
    </row>
    <row r="1676" spans="2:14" x14ac:dyDescent="0.25">
      <c r="B1676">
        <v>8129</v>
      </c>
      <c r="C1676">
        <v>1</v>
      </c>
      <c r="D1676">
        <v>12</v>
      </c>
      <c r="E1676">
        <v>38</v>
      </c>
      <c r="F1676" t="s">
        <v>0</v>
      </c>
      <c r="G1676" t="s">
        <v>1</v>
      </c>
      <c r="I1676" t="s">
        <v>2</v>
      </c>
      <c r="J1676">
        <v>36</v>
      </c>
      <c r="K1676">
        <v>70</v>
      </c>
      <c r="L1676" t="str">
        <f>" 00:00:01.238025"</f>
        <v xml:space="preserve"> 00:00:01.238025</v>
      </c>
      <c r="M1676" t="str">
        <f>"03-Oct-17 4:12:39.677969 PM"</f>
        <v>03-Oct-17 4:12:39.677969 PM</v>
      </c>
      <c r="N1676" t="s">
        <v>3</v>
      </c>
    </row>
    <row r="1677" spans="2:14" x14ac:dyDescent="0.25">
      <c r="B1677">
        <v>8130</v>
      </c>
      <c r="C1677">
        <v>1</v>
      </c>
      <c r="D1677">
        <v>39</v>
      </c>
      <c r="E1677">
        <v>39</v>
      </c>
      <c r="F1677" t="s">
        <v>0</v>
      </c>
      <c r="G1677" t="s">
        <v>1</v>
      </c>
      <c r="I1677" t="s">
        <v>2</v>
      </c>
      <c r="J1677">
        <v>36</v>
      </c>
      <c r="K1677">
        <v>70</v>
      </c>
      <c r="L1677" t="str">
        <f>" 00:00:00.000697"</f>
        <v xml:space="preserve"> 00:00:00.000697</v>
      </c>
      <c r="M1677" t="str">
        <f>"03-Oct-17 4:12:39.678666 PM"</f>
        <v>03-Oct-17 4:12:39.678666 PM</v>
      </c>
      <c r="N1677" t="s">
        <v>5</v>
      </c>
    </row>
    <row r="1678" spans="2:14" x14ac:dyDescent="0.25">
      <c r="B1678">
        <v>8131</v>
      </c>
      <c r="C1678">
        <v>1</v>
      </c>
      <c r="D1678">
        <v>39</v>
      </c>
      <c r="E1678">
        <v>39</v>
      </c>
      <c r="F1678" t="s">
        <v>0</v>
      </c>
      <c r="G1678" t="s">
        <v>1</v>
      </c>
      <c r="I1678" t="s">
        <v>2</v>
      </c>
      <c r="J1678">
        <v>36</v>
      </c>
      <c r="K1678">
        <v>70</v>
      </c>
      <c r="L1678" t="str">
        <f>" 00:00:01.252240"</f>
        <v xml:space="preserve"> 00:00:01.252240</v>
      </c>
      <c r="M1678" t="str">
        <f>"03-Oct-17 4:12:40.930906 PM"</f>
        <v>03-Oct-17 4:12:40.930906 PM</v>
      </c>
      <c r="N1678" t="s">
        <v>12</v>
      </c>
    </row>
    <row r="1679" spans="2:14" x14ac:dyDescent="0.25">
      <c r="B1679">
        <v>8132</v>
      </c>
      <c r="C1679">
        <v>1</v>
      </c>
      <c r="D1679">
        <v>12</v>
      </c>
      <c r="E1679">
        <v>38</v>
      </c>
      <c r="F1679" t="s">
        <v>0</v>
      </c>
      <c r="G1679" t="s">
        <v>1</v>
      </c>
      <c r="I1679" t="s">
        <v>2</v>
      </c>
      <c r="J1679">
        <v>36</v>
      </c>
      <c r="K1679">
        <v>70</v>
      </c>
      <c r="L1679" t="str">
        <f>" 00:00:01.236541"</f>
        <v xml:space="preserve"> 00:00:01.236541</v>
      </c>
      <c r="M1679" t="str">
        <f>"03-Oct-17 4:12:42.167447 PM"</f>
        <v>03-Oct-17 4:12:42.167447 PM</v>
      </c>
      <c r="N1679" t="s">
        <v>7</v>
      </c>
    </row>
    <row r="1680" spans="2:14" x14ac:dyDescent="0.25">
      <c r="B1680">
        <v>8133</v>
      </c>
      <c r="C1680">
        <v>1</v>
      </c>
      <c r="D1680">
        <v>39</v>
      </c>
      <c r="E1680">
        <v>39</v>
      </c>
      <c r="F1680" t="s">
        <v>0</v>
      </c>
      <c r="G1680" t="s">
        <v>1</v>
      </c>
      <c r="I1680" t="s">
        <v>2</v>
      </c>
      <c r="J1680">
        <v>36</v>
      </c>
      <c r="K1680">
        <v>70</v>
      </c>
      <c r="L1680" t="str">
        <f>" 00:00:00.000697"</f>
        <v xml:space="preserve"> 00:00:00.000697</v>
      </c>
      <c r="M1680" t="str">
        <f>"03-Oct-17 4:12:42.168144 PM"</f>
        <v>03-Oct-17 4:12:42.168144 PM</v>
      </c>
      <c r="N1680" t="s">
        <v>12</v>
      </c>
    </row>
    <row r="1681" spans="2:14" x14ac:dyDescent="0.25">
      <c r="B1681">
        <v>8134</v>
      </c>
      <c r="C1681">
        <v>1</v>
      </c>
      <c r="D1681">
        <v>12</v>
      </c>
      <c r="E1681">
        <v>38</v>
      </c>
      <c r="F1681" t="s">
        <v>0</v>
      </c>
      <c r="G1681" t="s">
        <v>1</v>
      </c>
      <c r="I1681" t="s">
        <v>2</v>
      </c>
      <c r="J1681">
        <v>36</v>
      </c>
      <c r="K1681">
        <v>70</v>
      </c>
      <c r="L1681" t="str">
        <f>" 00:00:01.247938"</f>
        <v xml:space="preserve"> 00:00:01.247938</v>
      </c>
      <c r="M1681" t="str">
        <f>"03-Oct-17 4:12:43.416081 PM"</f>
        <v>03-Oct-17 4:12:43.416081 PM</v>
      </c>
      <c r="N1681" t="s">
        <v>3</v>
      </c>
    </row>
    <row r="1682" spans="2:14" x14ac:dyDescent="0.25">
      <c r="B1682">
        <v>8135</v>
      </c>
      <c r="C1682">
        <v>1</v>
      </c>
      <c r="D1682">
        <v>39</v>
      </c>
      <c r="E1682">
        <v>39</v>
      </c>
      <c r="F1682" t="s">
        <v>0</v>
      </c>
      <c r="G1682" t="s">
        <v>1</v>
      </c>
      <c r="I1682" t="s">
        <v>2</v>
      </c>
      <c r="J1682">
        <v>36</v>
      </c>
      <c r="K1682">
        <v>70</v>
      </c>
      <c r="L1682" t="str">
        <f>" 00:00:00.000697"</f>
        <v xml:space="preserve"> 00:00:00.000697</v>
      </c>
      <c r="M1682" t="str">
        <f>"03-Oct-17 4:12:43.416778 PM"</f>
        <v>03-Oct-17 4:12:43.416778 PM</v>
      </c>
      <c r="N1682" t="s">
        <v>5</v>
      </c>
    </row>
    <row r="1683" spans="2:14" x14ac:dyDescent="0.25">
      <c r="B1683">
        <v>8136</v>
      </c>
      <c r="C1683">
        <v>1</v>
      </c>
      <c r="D1683">
        <v>0</v>
      </c>
      <c r="E1683">
        <v>37</v>
      </c>
      <c r="F1683" t="s">
        <v>0</v>
      </c>
      <c r="G1683" t="s">
        <v>1</v>
      </c>
      <c r="I1683" t="s">
        <v>2</v>
      </c>
      <c r="J1683">
        <v>36</v>
      </c>
      <c r="K1683">
        <v>70</v>
      </c>
      <c r="L1683" t="str">
        <f>" 00:00:01.240945"</f>
        <v xml:space="preserve"> 00:00:01.240945</v>
      </c>
      <c r="M1683" t="str">
        <f>"03-Oct-17 4:12:44.657723 PM"</f>
        <v>03-Oct-17 4:12:44.657723 PM</v>
      </c>
      <c r="N1683" t="s">
        <v>4</v>
      </c>
    </row>
    <row r="1684" spans="2:14" x14ac:dyDescent="0.25">
      <c r="B1684">
        <v>8137</v>
      </c>
      <c r="C1684">
        <v>1</v>
      </c>
      <c r="D1684">
        <v>12</v>
      </c>
      <c r="E1684">
        <v>38</v>
      </c>
      <c r="F1684" t="s">
        <v>0</v>
      </c>
      <c r="G1684" t="s">
        <v>1</v>
      </c>
      <c r="I1684" t="s">
        <v>2</v>
      </c>
      <c r="J1684">
        <v>36</v>
      </c>
      <c r="K1684">
        <v>70</v>
      </c>
      <c r="L1684" t="str">
        <f>" 00:00:00.000697"</f>
        <v xml:space="preserve"> 00:00:00.000697</v>
      </c>
      <c r="M1684" t="str">
        <f>"03-Oct-17 4:12:44.658420 PM"</f>
        <v>03-Oct-17 4:12:44.658420 PM</v>
      </c>
      <c r="N1684" t="s">
        <v>3</v>
      </c>
    </row>
    <row r="1685" spans="2:14" x14ac:dyDescent="0.25">
      <c r="B1685">
        <v>8138</v>
      </c>
      <c r="C1685">
        <v>1</v>
      </c>
      <c r="D1685">
        <v>39</v>
      </c>
      <c r="E1685">
        <v>39</v>
      </c>
      <c r="F1685" t="s">
        <v>0</v>
      </c>
      <c r="G1685" t="s">
        <v>1</v>
      </c>
      <c r="I1685" t="s">
        <v>2</v>
      </c>
      <c r="J1685">
        <v>36</v>
      </c>
      <c r="K1685">
        <v>70</v>
      </c>
      <c r="L1685" t="str">
        <f>" 00:00:00.000697"</f>
        <v xml:space="preserve"> 00:00:00.000697</v>
      </c>
      <c r="M1685" t="str">
        <f>"03-Oct-17 4:12:44.659117 PM"</f>
        <v>03-Oct-17 4:12:44.659117 PM</v>
      </c>
      <c r="N1685" t="s">
        <v>5</v>
      </c>
    </row>
    <row r="1686" spans="2:14" x14ac:dyDescent="0.25">
      <c r="B1686">
        <v>8139</v>
      </c>
      <c r="C1686">
        <v>1</v>
      </c>
      <c r="D1686">
        <v>0</v>
      </c>
      <c r="E1686">
        <v>37</v>
      </c>
      <c r="F1686" t="s">
        <v>0</v>
      </c>
      <c r="G1686" t="s">
        <v>1</v>
      </c>
      <c r="I1686" t="s">
        <v>2</v>
      </c>
      <c r="J1686">
        <v>36</v>
      </c>
      <c r="K1686">
        <v>70</v>
      </c>
      <c r="L1686" t="str">
        <f>" 00:00:01.251652"</f>
        <v xml:space="preserve"> 00:00:01.251652</v>
      </c>
      <c r="M1686" t="str">
        <f>"03-Oct-17 4:12:45.910769 PM"</f>
        <v>03-Oct-17 4:12:45.910769 PM</v>
      </c>
      <c r="N1686" t="s">
        <v>9</v>
      </c>
    </row>
    <row r="1687" spans="2:14" x14ac:dyDescent="0.25">
      <c r="B1687">
        <v>8140</v>
      </c>
      <c r="C1687">
        <v>1</v>
      </c>
      <c r="D1687">
        <v>12</v>
      </c>
      <c r="E1687">
        <v>38</v>
      </c>
      <c r="F1687" t="s">
        <v>0</v>
      </c>
      <c r="G1687" t="s">
        <v>1</v>
      </c>
      <c r="I1687" t="s">
        <v>2</v>
      </c>
      <c r="J1687">
        <v>36</v>
      </c>
      <c r="K1687">
        <v>70</v>
      </c>
      <c r="L1687" t="str">
        <f>" 00:00:00.000697"</f>
        <v xml:space="preserve"> 00:00:00.000697</v>
      </c>
      <c r="M1687" t="str">
        <f>"03-Oct-17 4:12:45.911466 PM"</f>
        <v>03-Oct-17 4:12:45.911466 PM</v>
      </c>
      <c r="N1687" t="s">
        <v>3</v>
      </c>
    </row>
    <row r="1688" spans="2:14" x14ac:dyDescent="0.25">
      <c r="B1688">
        <v>8141</v>
      </c>
      <c r="C1688">
        <v>1</v>
      </c>
      <c r="D1688">
        <v>39</v>
      </c>
      <c r="E1688">
        <v>39</v>
      </c>
      <c r="F1688" t="s">
        <v>0</v>
      </c>
      <c r="G1688" t="s">
        <v>1</v>
      </c>
      <c r="I1688" t="s">
        <v>2</v>
      </c>
      <c r="J1688">
        <v>36</v>
      </c>
      <c r="K1688">
        <v>70</v>
      </c>
      <c r="L1688" t="str">
        <f>" 00:00:00.000697"</f>
        <v xml:space="preserve"> 00:00:00.000697</v>
      </c>
      <c r="M1688" t="str">
        <f>"03-Oct-17 4:12:45.912163 PM"</f>
        <v>03-Oct-17 4:12:45.912163 PM</v>
      </c>
      <c r="N1688" t="s">
        <v>5</v>
      </c>
    </row>
    <row r="1689" spans="2:14" x14ac:dyDescent="0.25">
      <c r="B1689">
        <v>8142</v>
      </c>
      <c r="C1689">
        <v>1</v>
      </c>
      <c r="D1689">
        <v>0</v>
      </c>
      <c r="E1689">
        <v>37</v>
      </c>
      <c r="F1689" t="s">
        <v>0</v>
      </c>
      <c r="G1689" t="s">
        <v>1</v>
      </c>
      <c r="I1689" t="s">
        <v>2</v>
      </c>
      <c r="J1689">
        <v>36</v>
      </c>
      <c r="K1689">
        <v>70</v>
      </c>
      <c r="L1689" t="str">
        <f>" 00:00:01.240644"</f>
        <v xml:space="preserve"> 00:00:01.240644</v>
      </c>
      <c r="M1689" t="str">
        <f>"03-Oct-17 4:12:47.152807 PM"</f>
        <v>03-Oct-17 4:12:47.152807 PM</v>
      </c>
      <c r="N1689" t="s">
        <v>4</v>
      </c>
    </row>
    <row r="1690" spans="2:14" x14ac:dyDescent="0.25">
      <c r="B1690">
        <v>8143</v>
      </c>
      <c r="C1690">
        <v>1</v>
      </c>
      <c r="D1690">
        <v>12</v>
      </c>
      <c r="E1690">
        <v>38</v>
      </c>
      <c r="F1690" t="s">
        <v>0</v>
      </c>
      <c r="G1690" t="s">
        <v>1</v>
      </c>
      <c r="I1690" t="s">
        <v>2</v>
      </c>
      <c r="J1690">
        <v>36</v>
      </c>
      <c r="K1690">
        <v>70</v>
      </c>
      <c r="L1690" t="str">
        <f>" 00:00:00.000697"</f>
        <v xml:space="preserve"> 00:00:00.000697</v>
      </c>
      <c r="M1690" t="str">
        <f>"03-Oct-17 4:12:47.153504 PM"</f>
        <v>03-Oct-17 4:12:47.153504 PM</v>
      </c>
      <c r="N1690" t="s">
        <v>3</v>
      </c>
    </row>
    <row r="1691" spans="2:14" x14ac:dyDescent="0.25">
      <c r="B1691">
        <v>8144</v>
      </c>
      <c r="C1691">
        <v>1</v>
      </c>
      <c r="D1691">
        <v>39</v>
      </c>
      <c r="E1691">
        <v>39</v>
      </c>
      <c r="F1691" t="s">
        <v>0</v>
      </c>
      <c r="G1691" t="s">
        <v>1</v>
      </c>
      <c r="I1691" t="s">
        <v>2</v>
      </c>
      <c r="J1691">
        <v>36</v>
      </c>
      <c r="K1691">
        <v>70</v>
      </c>
      <c r="L1691" t="str">
        <f>" 00:00:00.000697"</f>
        <v xml:space="preserve"> 00:00:00.000697</v>
      </c>
      <c r="M1691" t="str">
        <f>"03-Oct-17 4:12:47.154201 PM"</f>
        <v>03-Oct-17 4:12:47.154201 PM</v>
      </c>
      <c r="N1691" t="s">
        <v>5</v>
      </c>
    </row>
    <row r="1692" spans="2:14" x14ac:dyDescent="0.25">
      <c r="B1692">
        <v>8145</v>
      </c>
      <c r="C1692">
        <v>1</v>
      </c>
      <c r="D1692">
        <v>0</v>
      </c>
      <c r="E1692">
        <v>37</v>
      </c>
      <c r="F1692" t="s">
        <v>0</v>
      </c>
      <c r="G1692" t="s">
        <v>1</v>
      </c>
      <c r="I1692" t="s">
        <v>2</v>
      </c>
      <c r="J1692">
        <v>36</v>
      </c>
      <c r="K1692">
        <v>70</v>
      </c>
      <c r="L1692" t="str">
        <f>" 00:00:01.247555"</f>
        <v xml:space="preserve"> 00:00:01.247555</v>
      </c>
      <c r="M1692" t="str">
        <f>"03-Oct-17 4:12:48.401756 PM"</f>
        <v>03-Oct-17 4:12:48.401756 PM</v>
      </c>
      <c r="N1692" t="s">
        <v>4</v>
      </c>
    </row>
    <row r="1693" spans="2:14" x14ac:dyDescent="0.25">
      <c r="B1693">
        <v>8146</v>
      </c>
      <c r="C1693">
        <v>1</v>
      </c>
      <c r="D1693">
        <v>12</v>
      </c>
      <c r="E1693">
        <v>38</v>
      </c>
      <c r="F1693" t="s">
        <v>0</v>
      </c>
      <c r="G1693" t="s">
        <v>1</v>
      </c>
      <c r="I1693" t="s">
        <v>2</v>
      </c>
      <c r="J1693">
        <v>36</v>
      </c>
      <c r="K1693">
        <v>70</v>
      </c>
      <c r="L1693" t="str">
        <f>" 00:00:00.000697"</f>
        <v xml:space="preserve"> 00:00:00.000697</v>
      </c>
      <c r="M1693" t="str">
        <f>"03-Oct-17 4:12:48.402453 PM"</f>
        <v>03-Oct-17 4:12:48.402453 PM</v>
      </c>
      <c r="N1693" t="s">
        <v>3</v>
      </c>
    </row>
    <row r="1694" spans="2:14" x14ac:dyDescent="0.25">
      <c r="B1694">
        <v>8147</v>
      </c>
      <c r="C1694">
        <v>1</v>
      </c>
      <c r="D1694">
        <v>39</v>
      </c>
      <c r="E1694">
        <v>39</v>
      </c>
      <c r="F1694" t="s">
        <v>0</v>
      </c>
      <c r="G1694" t="s">
        <v>1</v>
      </c>
      <c r="I1694" t="s">
        <v>2</v>
      </c>
      <c r="J1694">
        <v>36</v>
      </c>
      <c r="K1694">
        <v>70</v>
      </c>
      <c r="L1694" t="str">
        <f>" 00:00:00.000697"</f>
        <v xml:space="preserve"> 00:00:00.000697</v>
      </c>
      <c r="M1694" t="str">
        <f>"03-Oct-17 4:12:48.403150 PM"</f>
        <v>03-Oct-17 4:12:48.403150 PM</v>
      </c>
      <c r="N1694" t="s">
        <v>5</v>
      </c>
    </row>
    <row r="1695" spans="2:14" x14ac:dyDescent="0.25">
      <c r="B1695">
        <v>8148</v>
      </c>
      <c r="C1695">
        <v>1</v>
      </c>
      <c r="D1695">
        <v>0</v>
      </c>
      <c r="E1695">
        <v>37</v>
      </c>
      <c r="F1695" t="s">
        <v>0</v>
      </c>
      <c r="G1695" t="s">
        <v>1</v>
      </c>
      <c r="I1695" t="s">
        <v>2</v>
      </c>
      <c r="J1695">
        <v>36</v>
      </c>
      <c r="K1695">
        <v>70</v>
      </c>
      <c r="L1695" t="str">
        <f>" 00:00:01.261002"</f>
        <v xml:space="preserve"> 00:00:01.261002</v>
      </c>
      <c r="M1695" t="str">
        <f>"03-Oct-17 4:12:49.664151 PM"</f>
        <v>03-Oct-17 4:12:49.664151 PM</v>
      </c>
      <c r="N1695" t="s">
        <v>4</v>
      </c>
    </row>
    <row r="1696" spans="2:14" x14ac:dyDescent="0.25">
      <c r="B1696">
        <v>8149</v>
      </c>
      <c r="C1696">
        <v>1</v>
      </c>
      <c r="D1696">
        <v>12</v>
      </c>
      <c r="E1696">
        <v>38</v>
      </c>
      <c r="F1696" t="s">
        <v>0</v>
      </c>
      <c r="G1696" t="s">
        <v>1</v>
      </c>
      <c r="I1696" t="s">
        <v>2</v>
      </c>
      <c r="J1696">
        <v>36</v>
      </c>
      <c r="K1696">
        <v>70</v>
      </c>
      <c r="L1696" t="str">
        <f>" 00:00:00.000697"</f>
        <v xml:space="preserve"> 00:00:00.000697</v>
      </c>
      <c r="M1696" t="str">
        <f>"03-Oct-17 4:12:49.664848 PM"</f>
        <v>03-Oct-17 4:12:49.664848 PM</v>
      </c>
      <c r="N1696" t="s">
        <v>3</v>
      </c>
    </row>
    <row r="1697" spans="2:14" x14ac:dyDescent="0.25">
      <c r="B1697">
        <v>8150</v>
      </c>
      <c r="C1697">
        <v>1</v>
      </c>
      <c r="D1697">
        <v>39</v>
      </c>
      <c r="E1697">
        <v>39</v>
      </c>
      <c r="F1697" t="s">
        <v>0</v>
      </c>
      <c r="G1697" t="s">
        <v>1</v>
      </c>
      <c r="I1697" t="s">
        <v>2</v>
      </c>
      <c r="J1697">
        <v>36</v>
      </c>
      <c r="K1697">
        <v>70</v>
      </c>
      <c r="L1697" t="str">
        <f>" 00:00:00.000697"</f>
        <v xml:space="preserve"> 00:00:00.000697</v>
      </c>
      <c r="M1697" t="str">
        <f>"03-Oct-17 4:12:49.665545 PM"</f>
        <v>03-Oct-17 4:12:49.665545 PM</v>
      </c>
      <c r="N1697" t="s">
        <v>5</v>
      </c>
    </row>
    <row r="1698" spans="2:14" x14ac:dyDescent="0.25">
      <c r="B1698">
        <v>8151</v>
      </c>
      <c r="C1698">
        <v>1</v>
      </c>
      <c r="D1698">
        <v>0</v>
      </c>
      <c r="E1698">
        <v>37</v>
      </c>
      <c r="F1698" t="s">
        <v>0</v>
      </c>
      <c r="G1698" t="s">
        <v>1</v>
      </c>
      <c r="I1698" t="s">
        <v>2</v>
      </c>
      <c r="J1698">
        <v>36</v>
      </c>
      <c r="K1698">
        <v>70</v>
      </c>
      <c r="L1698" t="str">
        <f>" 00:00:01.260114"</f>
        <v xml:space="preserve"> 00:00:01.260114</v>
      </c>
      <c r="M1698" t="str">
        <f>"03-Oct-17 4:12:50.925659 PM"</f>
        <v>03-Oct-17 4:12:50.925659 PM</v>
      </c>
      <c r="N1698" t="s">
        <v>4</v>
      </c>
    </row>
    <row r="1699" spans="2:14" x14ac:dyDescent="0.25">
      <c r="B1699">
        <v>8152</v>
      </c>
      <c r="C1699">
        <v>1</v>
      </c>
      <c r="D1699">
        <v>12</v>
      </c>
      <c r="E1699">
        <v>38</v>
      </c>
      <c r="F1699" t="s">
        <v>0</v>
      </c>
      <c r="G1699" t="s">
        <v>1</v>
      </c>
      <c r="I1699" t="s">
        <v>2</v>
      </c>
      <c r="J1699">
        <v>36</v>
      </c>
      <c r="K1699">
        <v>70</v>
      </c>
      <c r="L1699" t="str">
        <f>" 00:00:00.000697"</f>
        <v xml:space="preserve"> 00:00:00.000697</v>
      </c>
      <c r="M1699" t="str">
        <f>"03-Oct-17 4:12:50.926356 PM"</f>
        <v>03-Oct-17 4:12:50.926356 PM</v>
      </c>
      <c r="N1699" t="s">
        <v>3</v>
      </c>
    </row>
    <row r="1700" spans="2:14" x14ac:dyDescent="0.25">
      <c r="B1700">
        <v>8153</v>
      </c>
      <c r="C1700">
        <v>1</v>
      </c>
      <c r="D1700">
        <v>39</v>
      </c>
      <c r="E1700">
        <v>39</v>
      </c>
      <c r="F1700" t="s">
        <v>0</v>
      </c>
      <c r="G1700" t="s">
        <v>1</v>
      </c>
      <c r="I1700" t="s">
        <v>2</v>
      </c>
      <c r="J1700">
        <v>36</v>
      </c>
      <c r="K1700">
        <v>70</v>
      </c>
      <c r="L1700" t="str">
        <f>" 00:00:00.000697"</f>
        <v xml:space="preserve"> 00:00:00.000697</v>
      </c>
      <c r="M1700" t="str">
        <f>"03-Oct-17 4:12:50.927053 PM"</f>
        <v>03-Oct-17 4:12:50.927053 PM</v>
      </c>
      <c r="N1700" t="s">
        <v>5</v>
      </c>
    </row>
    <row r="1701" spans="2:14" x14ac:dyDescent="0.25">
      <c r="B1701">
        <v>8154</v>
      </c>
      <c r="C1701">
        <v>1</v>
      </c>
      <c r="D1701">
        <v>0</v>
      </c>
      <c r="E1701">
        <v>37</v>
      </c>
      <c r="F1701" t="s">
        <v>0</v>
      </c>
      <c r="G1701" t="s">
        <v>1</v>
      </c>
      <c r="I1701" t="s">
        <v>2</v>
      </c>
      <c r="J1701">
        <v>36</v>
      </c>
      <c r="K1701">
        <v>70</v>
      </c>
      <c r="L1701" t="str">
        <f>" 00:00:01.228834"</f>
        <v xml:space="preserve"> 00:00:01.228834</v>
      </c>
      <c r="M1701" t="str">
        <f>"03-Oct-17 4:12:52.155887 PM"</f>
        <v>03-Oct-17 4:12:52.155887 PM</v>
      </c>
      <c r="N1701" t="s">
        <v>23</v>
      </c>
    </row>
    <row r="1702" spans="2:14" x14ac:dyDescent="0.25">
      <c r="B1702">
        <v>8155</v>
      </c>
      <c r="C1702">
        <v>1</v>
      </c>
      <c r="D1702">
        <v>12</v>
      </c>
      <c r="E1702">
        <v>38</v>
      </c>
      <c r="F1702" t="s">
        <v>0</v>
      </c>
      <c r="G1702" t="s">
        <v>1</v>
      </c>
      <c r="I1702" t="s">
        <v>2</v>
      </c>
      <c r="J1702">
        <v>36</v>
      </c>
      <c r="K1702">
        <v>70</v>
      </c>
      <c r="L1702" t="str">
        <f>" 00:00:00.000697"</f>
        <v xml:space="preserve"> 00:00:00.000697</v>
      </c>
      <c r="M1702" t="str">
        <f>"03-Oct-17 4:12:52.156584 PM"</f>
        <v>03-Oct-17 4:12:52.156584 PM</v>
      </c>
      <c r="N1702" t="s">
        <v>3</v>
      </c>
    </row>
    <row r="1703" spans="2:14" x14ac:dyDescent="0.25">
      <c r="B1703">
        <v>8156</v>
      </c>
      <c r="C1703">
        <v>1</v>
      </c>
      <c r="D1703">
        <v>39</v>
      </c>
      <c r="E1703">
        <v>39</v>
      </c>
      <c r="F1703" t="s">
        <v>0</v>
      </c>
      <c r="G1703" t="s">
        <v>1</v>
      </c>
      <c r="I1703" t="s">
        <v>2</v>
      </c>
      <c r="J1703">
        <v>36</v>
      </c>
      <c r="K1703">
        <v>70</v>
      </c>
      <c r="L1703" t="str">
        <f>" 00:00:00.000697"</f>
        <v xml:space="preserve"> 00:00:00.000697</v>
      </c>
      <c r="M1703" t="str">
        <f>"03-Oct-17 4:12:52.157281 PM"</f>
        <v>03-Oct-17 4:12:52.157281 PM</v>
      </c>
      <c r="N1703" t="s">
        <v>5</v>
      </c>
    </row>
    <row r="1704" spans="2:14" x14ac:dyDescent="0.25">
      <c r="B1704">
        <v>8157</v>
      </c>
      <c r="C1704">
        <v>1</v>
      </c>
      <c r="D1704">
        <v>0</v>
      </c>
      <c r="E1704">
        <v>37</v>
      </c>
      <c r="F1704" t="s">
        <v>0</v>
      </c>
      <c r="G1704" t="s">
        <v>1</v>
      </c>
      <c r="I1704" t="s">
        <v>2</v>
      </c>
      <c r="J1704">
        <v>36</v>
      </c>
      <c r="K1704">
        <v>70</v>
      </c>
      <c r="L1704" t="str">
        <f>" 00:00:01.229831"</f>
        <v xml:space="preserve"> 00:00:01.229831</v>
      </c>
      <c r="M1704" t="str">
        <f>"03-Oct-17 4:12:53.387112 PM"</f>
        <v>03-Oct-17 4:12:53.387112 PM</v>
      </c>
      <c r="N1704" t="s">
        <v>4</v>
      </c>
    </row>
    <row r="1705" spans="2:14" x14ac:dyDescent="0.25">
      <c r="B1705">
        <v>8158</v>
      </c>
      <c r="C1705">
        <v>1</v>
      </c>
      <c r="D1705">
        <v>12</v>
      </c>
      <c r="E1705">
        <v>38</v>
      </c>
      <c r="F1705" t="s">
        <v>0</v>
      </c>
      <c r="G1705" t="s">
        <v>1</v>
      </c>
      <c r="I1705" t="s">
        <v>2</v>
      </c>
      <c r="J1705">
        <v>36</v>
      </c>
      <c r="K1705">
        <v>70</v>
      </c>
      <c r="L1705" t="str">
        <f>" 00:00:00.000697"</f>
        <v xml:space="preserve"> 00:00:00.000697</v>
      </c>
      <c r="M1705" t="str">
        <f>"03-Oct-17 4:12:53.387809 PM"</f>
        <v>03-Oct-17 4:12:53.387809 PM</v>
      </c>
      <c r="N1705" t="s">
        <v>3</v>
      </c>
    </row>
    <row r="1706" spans="2:14" x14ac:dyDescent="0.25">
      <c r="B1706">
        <v>8159</v>
      </c>
      <c r="C1706">
        <v>1</v>
      </c>
      <c r="D1706">
        <v>0</v>
      </c>
      <c r="E1706">
        <v>37</v>
      </c>
      <c r="F1706" t="s">
        <v>0</v>
      </c>
      <c r="G1706" t="s">
        <v>1</v>
      </c>
      <c r="I1706" t="s">
        <v>2</v>
      </c>
      <c r="J1706">
        <v>36</v>
      </c>
      <c r="K1706">
        <v>70</v>
      </c>
      <c r="L1706" t="str">
        <f>" 00:00:01.269390"</f>
        <v xml:space="preserve"> 00:00:01.269390</v>
      </c>
      <c r="M1706" t="str">
        <f>"03-Oct-17 4:12:54.657199 PM"</f>
        <v>03-Oct-17 4:12:54.657199 PM</v>
      </c>
      <c r="N1706" t="s">
        <v>23</v>
      </c>
    </row>
    <row r="1707" spans="2:14" x14ac:dyDescent="0.25">
      <c r="B1707">
        <v>8160</v>
      </c>
      <c r="C1707">
        <v>1</v>
      </c>
      <c r="D1707">
        <v>12</v>
      </c>
      <c r="E1707">
        <v>38</v>
      </c>
      <c r="F1707" t="s">
        <v>0</v>
      </c>
      <c r="G1707" t="s">
        <v>1</v>
      </c>
      <c r="I1707" t="s">
        <v>2</v>
      </c>
      <c r="J1707">
        <v>36</v>
      </c>
      <c r="K1707">
        <v>70</v>
      </c>
      <c r="L1707" t="str">
        <f>" 00:00:00.000697"</f>
        <v xml:space="preserve"> 00:00:00.000697</v>
      </c>
      <c r="M1707" t="str">
        <f>"03-Oct-17 4:12:54.657896 PM"</f>
        <v>03-Oct-17 4:12:54.657896 PM</v>
      </c>
      <c r="N1707" t="s">
        <v>3</v>
      </c>
    </row>
    <row r="1708" spans="2:14" x14ac:dyDescent="0.25">
      <c r="B1708">
        <v>8161</v>
      </c>
      <c r="C1708">
        <v>1</v>
      </c>
      <c r="D1708">
        <v>39</v>
      </c>
      <c r="E1708">
        <v>39</v>
      </c>
      <c r="F1708" t="s">
        <v>0</v>
      </c>
      <c r="G1708" t="s">
        <v>1</v>
      </c>
      <c r="I1708" t="s">
        <v>2</v>
      </c>
      <c r="J1708">
        <v>36</v>
      </c>
      <c r="K1708">
        <v>70</v>
      </c>
      <c r="L1708" t="str">
        <f>" 00:00:00.000697"</f>
        <v xml:space="preserve"> 00:00:00.000697</v>
      </c>
      <c r="M1708" t="str">
        <f>"03-Oct-17 4:12:54.658593 PM"</f>
        <v>03-Oct-17 4:12:54.658593 PM</v>
      </c>
      <c r="N1708" t="s">
        <v>5</v>
      </c>
    </row>
    <row r="1709" spans="2:14" x14ac:dyDescent="0.25">
      <c r="B1709">
        <v>8162</v>
      </c>
      <c r="C1709">
        <v>1</v>
      </c>
      <c r="D1709">
        <v>12</v>
      </c>
      <c r="E1709">
        <v>38</v>
      </c>
      <c r="F1709" t="s">
        <v>0</v>
      </c>
      <c r="G1709" t="s">
        <v>1</v>
      </c>
      <c r="I1709" t="s">
        <v>2</v>
      </c>
      <c r="J1709">
        <v>36</v>
      </c>
      <c r="K1709">
        <v>70</v>
      </c>
      <c r="L1709" t="str">
        <f>" 00:00:01.221952"</f>
        <v xml:space="preserve"> 00:00:01.221952</v>
      </c>
      <c r="M1709" t="str">
        <f>"03-Oct-17 4:12:55.880545 PM"</f>
        <v>03-Oct-17 4:12:55.880545 PM</v>
      </c>
      <c r="N1709" t="s">
        <v>3</v>
      </c>
    </row>
    <row r="1710" spans="2:14" x14ac:dyDescent="0.25">
      <c r="B1710">
        <v>8163</v>
      </c>
      <c r="C1710">
        <v>1</v>
      </c>
      <c r="D1710">
        <v>39</v>
      </c>
      <c r="E1710">
        <v>39</v>
      </c>
      <c r="F1710" t="s">
        <v>0</v>
      </c>
      <c r="G1710" t="s">
        <v>1</v>
      </c>
      <c r="I1710" t="s">
        <v>2</v>
      </c>
      <c r="J1710">
        <v>36</v>
      </c>
      <c r="K1710">
        <v>70</v>
      </c>
      <c r="L1710" t="str">
        <f>" 00:00:00.000697"</f>
        <v xml:space="preserve"> 00:00:00.000697</v>
      </c>
      <c r="M1710" t="str">
        <f>"03-Oct-17 4:12:55.881242 PM"</f>
        <v>03-Oct-17 4:12:55.881242 PM</v>
      </c>
      <c r="N1710" t="s">
        <v>5</v>
      </c>
    </row>
    <row r="1711" spans="2:14" x14ac:dyDescent="0.25">
      <c r="B1711">
        <v>8164</v>
      </c>
      <c r="C1711">
        <v>1</v>
      </c>
      <c r="D1711">
        <v>0</v>
      </c>
      <c r="E1711">
        <v>37</v>
      </c>
      <c r="F1711" t="s">
        <v>0</v>
      </c>
      <c r="G1711" t="s">
        <v>1</v>
      </c>
      <c r="I1711" t="s">
        <v>2</v>
      </c>
      <c r="J1711">
        <v>36</v>
      </c>
      <c r="K1711">
        <v>70</v>
      </c>
      <c r="L1711" t="str">
        <f>" 00:00:01.236500"</f>
        <v xml:space="preserve"> 00:00:01.236500</v>
      </c>
      <c r="M1711" t="str">
        <f>"03-Oct-17 4:12:57.117741 PM"</f>
        <v>03-Oct-17 4:12:57.117741 PM</v>
      </c>
      <c r="N1711" t="s">
        <v>4</v>
      </c>
    </row>
    <row r="1712" spans="2:14" x14ac:dyDescent="0.25">
      <c r="B1712">
        <v>8165</v>
      </c>
      <c r="C1712">
        <v>1</v>
      </c>
      <c r="D1712">
        <v>12</v>
      </c>
      <c r="E1712">
        <v>38</v>
      </c>
      <c r="F1712" t="s">
        <v>0</v>
      </c>
      <c r="G1712" t="s">
        <v>1</v>
      </c>
      <c r="I1712" t="s">
        <v>2</v>
      </c>
      <c r="J1712">
        <v>36</v>
      </c>
      <c r="K1712">
        <v>70</v>
      </c>
      <c r="L1712" t="str">
        <f>" 00:00:00.000697"</f>
        <v xml:space="preserve"> 00:00:00.000697</v>
      </c>
      <c r="M1712" t="str">
        <f>"03-Oct-17 4:12:57.118438 PM"</f>
        <v>03-Oct-17 4:12:57.118438 PM</v>
      </c>
      <c r="N1712" t="s">
        <v>3</v>
      </c>
    </row>
    <row r="1713" spans="2:14" x14ac:dyDescent="0.25">
      <c r="B1713">
        <v>8166</v>
      </c>
      <c r="C1713">
        <v>1</v>
      </c>
      <c r="D1713">
        <v>39</v>
      </c>
      <c r="E1713">
        <v>39</v>
      </c>
      <c r="F1713" t="s">
        <v>0</v>
      </c>
      <c r="G1713" t="s">
        <v>1</v>
      </c>
      <c r="I1713" t="s">
        <v>2</v>
      </c>
      <c r="J1713">
        <v>36</v>
      </c>
      <c r="K1713">
        <v>70</v>
      </c>
      <c r="L1713" t="str">
        <f>" 00:00:00.000697"</f>
        <v xml:space="preserve"> 00:00:00.000697</v>
      </c>
      <c r="M1713" t="str">
        <f>"03-Oct-17 4:12:57.119135 PM"</f>
        <v>03-Oct-17 4:12:57.119135 PM</v>
      </c>
      <c r="N1713" t="s">
        <v>5</v>
      </c>
    </row>
    <row r="1714" spans="2:14" x14ac:dyDescent="0.25">
      <c r="B1714">
        <v>8167</v>
      </c>
      <c r="C1714">
        <v>1</v>
      </c>
      <c r="D1714">
        <v>0</v>
      </c>
      <c r="E1714">
        <v>37</v>
      </c>
      <c r="F1714" t="s">
        <v>0</v>
      </c>
      <c r="G1714" t="s">
        <v>1</v>
      </c>
      <c r="I1714" t="s">
        <v>2</v>
      </c>
      <c r="J1714">
        <v>36</v>
      </c>
      <c r="K1714">
        <v>70</v>
      </c>
      <c r="L1714" t="str">
        <f>" 00:00:01.248933"</f>
        <v xml:space="preserve"> 00:00:01.248933</v>
      </c>
      <c r="M1714" t="str">
        <f>"03-Oct-17 4:12:58.368068 PM"</f>
        <v>03-Oct-17 4:12:58.368068 PM</v>
      </c>
      <c r="N1714" t="s">
        <v>4</v>
      </c>
    </row>
    <row r="1715" spans="2:14" x14ac:dyDescent="0.25">
      <c r="B1715">
        <v>8168</v>
      </c>
      <c r="C1715">
        <v>1</v>
      </c>
      <c r="D1715">
        <v>12</v>
      </c>
      <c r="E1715">
        <v>38</v>
      </c>
      <c r="F1715" t="s">
        <v>0</v>
      </c>
      <c r="G1715" t="s">
        <v>1</v>
      </c>
      <c r="I1715" t="s">
        <v>2</v>
      </c>
      <c r="J1715">
        <v>36</v>
      </c>
      <c r="K1715">
        <v>70</v>
      </c>
      <c r="L1715" t="str">
        <f>" 00:00:00.000697"</f>
        <v xml:space="preserve"> 00:00:00.000697</v>
      </c>
      <c r="M1715" t="str">
        <f>"03-Oct-17 4:12:58.368765 PM"</f>
        <v>03-Oct-17 4:12:58.368765 PM</v>
      </c>
      <c r="N1715" t="s">
        <v>3</v>
      </c>
    </row>
    <row r="1716" spans="2:14" x14ac:dyDescent="0.25">
      <c r="B1716">
        <v>8169</v>
      </c>
      <c r="C1716">
        <v>1</v>
      </c>
      <c r="D1716">
        <v>39</v>
      </c>
      <c r="E1716">
        <v>39</v>
      </c>
      <c r="F1716" t="s">
        <v>0</v>
      </c>
      <c r="G1716" t="s">
        <v>1</v>
      </c>
      <c r="I1716" t="s">
        <v>2</v>
      </c>
      <c r="J1716">
        <v>36</v>
      </c>
      <c r="K1716">
        <v>70</v>
      </c>
      <c r="L1716" t="str">
        <f>" 00:00:00.000697"</f>
        <v xml:space="preserve"> 00:00:00.000697</v>
      </c>
      <c r="M1716" t="str">
        <f>"03-Oct-17 4:12:58.369462 PM"</f>
        <v>03-Oct-17 4:12:58.369462 PM</v>
      </c>
      <c r="N1716" t="s">
        <v>5</v>
      </c>
    </row>
    <row r="1717" spans="2:14" x14ac:dyDescent="0.25">
      <c r="B1717">
        <v>8170</v>
      </c>
      <c r="C1717">
        <v>1</v>
      </c>
      <c r="D1717">
        <v>0</v>
      </c>
      <c r="E1717">
        <v>37</v>
      </c>
      <c r="F1717" t="s">
        <v>0</v>
      </c>
      <c r="G1717" t="s">
        <v>1</v>
      </c>
      <c r="I1717" t="s">
        <v>2</v>
      </c>
      <c r="J1717">
        <v>36</v>
      </c>
      <c r="K1717">
        <v>70</v>
      </c>
      <c r="L1717" t="str">
        <f>" 00:00:01.241749"</f>
        <v xml:space="preserve"> 00:00:01.241749</v>
      </c>
      <c r="M1717" t="str">
        <f>"03-Oct-17 4:12:59.611211 PM"</f>
        <v>03-Oct-17 4:12:59.611211 PM</v>
      </c>
      <c r="N1717" t="s">
        <v>4</v>
      </c>
    </row>
    <row r="1718" spans="2:14" x14ac:dyDescent="0.25">
      <c r="B1718">
        <v>8171</v>
      </c>
      <c r="C1718">
        <v>1</v>
      </c>
      <c r="D1718">
        <v>12</v>
      </c>
      <c r="E1718">
        <v>38</v>
      </c>
      <c r="F1718" t="s">
        <v>0</v>
      </c>
      <c r="G1718" t="s">
        <v>1</v>
      </c>
      <c r="I1718" t="s">
        <v>2</v>
      </c>
      <c r="J1718">
        <v>36</v>
      </c>
      <c r="K1718">
        <v>70</v>
      </c>
      <c r="L1718" t="str">
        <f>" 00:00:00.000697"</f>
        <v xml:space="preserve"> 00:00:00.000697</v>
      </c>
      <c r="M1718" t="str">
        <f>"03-Oct-17 4:12:59.611908 PM"</f>
        <v>03-Oct-17 4:12:59.611908 PM</v>
      </c>
      <c r="N1718" t="s">
        <v>3</v>
      </c>
    </row>
    <row r="1719" spans="2:14" x14ac:dyDescent="0.25">
      <c r="B1719">
        <v>8172</v>
      </c>
      <c r="C1719">
        <v>1</v>
      </c>
      <c r="D1719">
        <v>39</v>
      </c>
      <c r="E1719">
        <v>39</v>
      </c>
      <c r="F1719" t="s">
        <v>0</v>
      </c>
      <c r="G1719" t="s">
        <v>1</v>
      </c>
      <c r="I1719" t="s">
        <v>2</v>
      </c>
      <c r="J1719">
        <v>36</v>
      </c>
      <c r="K1719">
        <v>70</v>
      </c>
      <c r="L1719" t="str">
        <f>" 00:00:00.000697"</f>
        <v xml:space="preserve"> 00:00:00.000697</v>
      </c>
      <c r="M1719" t="str">
        <f>"03-Oct-17 4:12:59.612605 PM"</f>
        <v>03-Oct-17 4:12:59.612605 PM</v>
      </c>
      <c r="N1719" t="s">
        <v>5</v>
      </c>
    </row>
    <row r="1720" spans="2:14" x14ac:dyDescent="0.25">
      <c r="B1720">
        <v>8173</v>
      </c>
      <c r="C1720">
        <v>1</v>
      </c>
      <c r="D1720">
        <v>12</v>
      </c>
      <c r="E1720">
        <v>38</v>
      </c>
      <c r="F1720" t="s">
        <v>0</v>
      </c>
      <c r="G1720" t="s">
        <v>1</v>
      </c>
      <c r="I1720" t="s">
        <v>2</v>
      </c>
      <c r="J1720">
        <v>36</v>
      </c>
      <c r="K1720">
        <v>70</v>
      </c>
      <c r="L1720" t="str">
        <f>" 00:00:01.261390"</f>
        <v xml:space="preserve"> 00:00:01.261390</v>
      </c>
      <c r="M1720" t="str">
        <f>"03-Oct-17 4:13:00.873995 PM"</f>
        <v>03-Oct-17 4:13:00.873995 PM</v>
      </c>
      <c r="N1720" t="s">
        <v>3</v>
      </c>
    </row>
    <row r="1721" spans="2:14" x14ac:dyDescent="0.25">
      <c r="B1721">
        <v>8174</v>
      </c>
      <c r="C1721">
        <v>1</v>
      </c>
      <c r="D1721">
        <v>39</v>
      </c>
      <c r="E1721">
        <v>39</v>
      </c>
      <c r="F1721" t="s">
        <v>0</v>
      </c>
      <c r="G1721" t="s">
        <v>1</v>
      </c>
      <c r="I1721" t="s">
        <v>2</v>
      </c>
      <c r="J1721">
        <v>36</v>
      </c>
      <c r="K1721">
        <v>70</v>
      </c>
      <c r="L1721" t="str">
        <f>" 00:00:00.000697"</f>
        <v xml:space="preserve"> 00:00:00.000697</v>
      </c>
      <c r="M1721" t="str">
        <f>"03-Oct-17 4:13:00.874692 PM"</f>
        <v>03-Oct-17 4:13:00.874692 PM</v>
      </c>
      <c r="N1721" t="s">
        <v>5</v>
      </c>
    </row>
    <row r="1722" spans="2:14" x14ac:dyDescent="0.25">
      <c r="B1722">
        <v>8175</v>
      </c>
      <c r="C1722">
        <v>1</v>
      </c>
      <c r="D1722">
        <v>0</v>
      </c>
      <c r="E1722">
        <v>37</v>
      </c>
      <c r="F1722" t="s">
        <v>0</v>
      </c>
      <c r="G1722" t="s">
        <v>1</v>
      </c>
      <c r="I1722" t="s">
        <v>2</v>
      </c>
      <c r="J1722">
        <v>36</v>
      </c>
      <c r="K1722">
        <v>70</v>
      </c>
      <c r="L1722" t="str">
        <f>" 00:00:01.225001"</f>
        <v xml:space="preserve"> 00:00:01.225001</v>
      </c>
      <c r="M1722" t="str">
        <f>"03-Oct-17 4:13:02.099693 PM"</f>
        <v>03-Oct-17 4:13:02.099693 PM</v>
      </c>
      <c r="N1722" t="s">
        <v>4</v>
      </c>
    </row>
    <row r="1723" spans="2:14" x14ac:dyDescent="0.25">
      <c r="B1723">
        <v>8176</v>
      </c>
      <c r="C1723">
        <v>1</v>
      </c>
      <c r="D1723">
        <v>12</v>
      </c>
      <c r="E1723">
        <v>38</v>
      </c>
      <c r="F1723" t="s">
        <v>0</v>
      </c>
      <c r="G1723" t="s">
        <v>1</v>
      </c>
      <c r="I1723" t="s">
        <v>2</v>
      </c>
      <c r="J1723">
        <v>36</v>
      </c>
      <c r="K1723">
        <v>70</v>
      </c>
      <c r="L1723" t="str">
        <f>" 00:00:00.000697"</f>
        <v xml:space="preserve"> 00:00:00.000697</v>
      </c>
      <c r="M1723" t="str">
        <f>"03-Oct-17 4:13:02.100390 PM"</f>
        <v>03-Oct-17 4:13:02.100390 PM</v>
      </c>
      <c r="N1723" t="s">
        <v>3</v>
      </c>
    </row>
    <row r="1724" spans="2:14" x14ac:dyDescent="0.25">
      <c r="B1724">
        <v>8177</v>
      </c>
      <c r="C1724">
        <v>1</v>
      </c>
      <c r="D1724">
        <v>39</v>
      </c>
      <c r="E1724">
        <v>39</v>
      </c>
      <c r="F1724" t="s">
        <v>0</v>
      </c>
      <c r="G1724" t="s">
        <v>1</v>
      </c>
      <c r="I1724" t="s">
        <v>2</v>
      </c>
      <c r="J1724">
        <v>36</v>
      </c>
      <c r="K1724">
        <v>70</v>
      </c>
      <c r="L1724" t="str">
        <f>" 00:00:00.000697"</f>
        <v xml:space="preserve"> 00:00:00.000697</v>
      </c>
      <c r="M1724" t="str">
        <f>"03-Oct-17 4:13:02.101087 PM"</f>
        <v>03-Oct-17 4:13:02.101087 PM</v>
      </c>
      <c r="N1724" t="s">
        <v>5</v>
      </c>
    </row>
    <row r="1725" spans="2:14" x14ac:dyDescent="0.25">
      <c r="B1725">
        <v>8178</v>
      </c>
      <c r="C1725">
        <v>1</v>
      </c>
      <c r="D1725">
        <v>0</v>
      </c>
      <c r="E1725">
        <v>37</v>
      </c>
      <c r="F1725" t="s">
        <v>0</v>
      </c>
      <c r="G1725" t="s">
        <v>1</v>
      </c>
      <c r="I1725" t="s">
        <v>2</v>
      </c>
      <c r="J1725">
        <v>36</v>
      </c>
      <c r="K1725">
        <v>70</v>
      </c>
      <c r="L1725" t="str">
        <f>" 00:00:01.251790"</f>
        <v xml:space="preserve"> 00:00:01.251790</v>
      </c>
      <c r="M1725" t="str">
        <f>"03-Oct-17 4:13:03.352876 PM"</f>
        <v>03-Oct-17 4:13:03.352876 PM</v>
      </c>
      <c r="N1725" t="s">
        <v>23</v>
      </c>
    </row>
    <row r="1726" spans="2:14" x14ac:dyDescent="0.25">
      <c r="B1726">
        <v>8179</v>
      </c>
      <c r="C1726">
        <v>1</v>
      </c>
      <c r="D1726">
        <v>12</v>
      </c>
      <c r="E1726">
        <v>38</v>
      </c>
      <c r="F1726" t="s">
        <v>0</v>
      </c>
      <c r="G1726" t="s">
        <v>1</v>
      </c>
      <c r="I1726" t="s">
        <v>2</v>
      </c>
      <c r="J1726">
        <v>36</v>
      </c>
      <c r="K1726">
        <v>70</v>
      </c>
      <c r="L1726" t="str">
        <f>" 00:00:00.000697"</f>
        <v xml:space="preserve"> 00:00:00.000697</v>
      </c>
      <c r="M1726" t="str">
        <f>"03-Oct-17 4:13:03.353573 PM"</f>
        <v>03-Oct-17 4:13:03.353573 PM</v>
      </c>
      <c r="N1726" t="s">
        <v>3</v>
      </c>
    </row>
    <row r="1727" spans="2:14" x14ac:dyDescent="0.25">
      <c r="B1727">
        <v>8180</v>
      </c>
      <c r="C1727">
        <v>1</v>
      </c>
      <c r="D1727">
        <v>39</v>
      </c>
      <c r="E1727">
        <v>39</v>
      </c>
      <c r="F1727" t="s">
        <v>0</v>
      </c>
      <c r="G1727" t="s">
        <v>1</v>
      </c>
      <c r="I1727" t="s">
        <v>2</v>
      </c>
      <c r="J1727">
        <v>36</v>
      </c>
      <c r="K1727">
        <v>70</v>
      </c>
      <c r="L1727" t="str">
        <f>" 00:00:00.000697"</f>
        <v xml:space="preserve"> 00:00:00.000697</v>
      </c>
      <c r="M1727" t="str">
        <f>"03-Oct-17 4:13:03.354270 PM"</f>
        <v>03-Oct-17 4:13:03.354270 PM</v>
      </c>
      <c r="N1727" t="s">
        <v>5</v>
      </c>
    </row>
    <row r="1728" spans="2:14" x14ac:dyDescent="0.25">
      <c r="B1728">
        <v>8181</v>
      </c>
      <c r="C1728">
        <v>1</v>
      </c>
      <c r="D1728">
        <v>0</v>
      </c>
      <c r="E1728">
        <v>37</v>
      </c>
      <c r="F1728" t="s">
        <v>0</v>
      </c>
      <c r="G1728" t="s">
        <v>1</v>
      </c>
      <c r="I1728" t="s">
        <v>2</v>
      </c>
      <c r="J1728">
        <v>36</v>
      </c>
      <c r="K1728">
        <v>70</v>
      </c>
      <c r="L1728" t="str">
        <f>" 00:00:01.229150"</f>
        <v xml:space="preserve"> 00:00:01.229150</v>
      </c>
      <c r="M1728" t="str">
        <f>"03-Oct-17 4:13:04.583420 PM"</f>
        <v>03-Oct-17 4:13:04.583420 PM</v>
      </c>
      <c r="N1728" t="s">
        <v>4</v>
      </c>
    </row>
    <row r="1729" spans="2:14" x14ac:dyDescent="0.25">
      <c r="B1729">
        <v>8182</v>
      </c>
      <c r="C1729">
        <v>1</v>
      </c>
      <c r="D1729">
        <v>12</v>
      </c>
      <c r="E1729">
        <v>38</v>
      </c>
      <c r="F1729" t="s">
        <v>0</v>
      </c>
      <c r="G1729" t="s">
        <v>1</v>
      </c>
      <c r="I1729" t="s">
        <v>2</v>
      </c>
      <c r="J1729">
        <v>36</v>
      </c>
      <c r="K1729">
        <v>70</v>
      </c>
      <c r="L1729" t="str">
        <f>" 00:00:00.000697"</f>
        <v xml:space="preserve"> 00:00:00.000697</v>
      </c>
      <c r="M1729" t="str">
        <f>"03-Oct-17 4:13:04.584117 PM"</f>
        <v>03-Oct-17 4:13:04.584117 PM</v>
      </c>
      <c r="N1729" t="s">
        <v>3</v>
      </c>
    </row>
    <row r="1730" spans="2:14" x14ac:dyDescent="0.25">
      <c r="B1730">
        <v>8183</v>
      </c>
      <c r="C1730">
        <v>1</v>
      </c>
      <c r="D1730">
        <v>39</v>
      </c>
      <c r="E1730">
        <v>39</v>
      </c>
      <c r="F1730" t="s">
        <v>0</v>
      </c>
      <c r="G1730" t="s">
        <v>1</v>
      </c>
      <c r="I1730" t="s">
        <v>2</v>
      </c>
      <c r="J1730">
        <v>36</v>
      </c>
      <c r="K1730">
        <v>70</v>
      </c>
      <c r="L1730" t="str">
        <f>" 00:00:00.000697"</f>
        <v xml:space="preserve"> 00:00:00.000697</v>
      </c>
      <c r="M1730" t="str">
        <f>"03-Oct-17 4:13:04.584814 PM"</f>
        <v>03-Oct-17 4:13:04.584814 PM</v>
      </c>
      <c r="N1730" t="s">
        <v>5</v>
      </c>
    </row>
    <row r="1731" spans="2:14" x14ac:dyDescent="0.25">
      <c r="B1731">
        <v>8184</v>
      </c>
      <c r="C1731">
        <v>1</v>
      </c>
      <c r="D1731">
        <v>39</v>
      </c>
      <c r="E1731">
        <v>39</v>
      </c>
      <c r="F1731" t="s">
        <v>0</v>
      </c>
      <c r="G1731" t="s">
        <v>1</v>
      </c>
      <c r="I1731" t="s">
        <v>2</v>
      </c>
      <c r="J1731">
        <v>36</v>
      </c>
      <c r="K1731">
        <v>70</v>
      </c>
      <c r="L1731" t="str">
        <f>" 00:00:01.264920"</f>
        <v xml:space="preserve"> 00:00:01.264920</v>
      </c>
      <c r="M1731" t="str">
        <f>"03-Oct-17 4:13:05.849734 PM"</f>
        <v>03-Oct-17 4:13:05.849734 PM</v>
      </c>
      <c r="N1731" t="s">
        <v>3</v>
      </c>
    </row>
    <row r="1732" spans="2:14" x14ac:dyDescent="0.25">
      <c r="B1732">
        <v>8185</v>
      </c>
      <c r="C1732">
        <v>1</v>
      </c>
      <c r="D1732">
        <v>0</v>
      </c>
      <c r="E1732">
        <v>37</v>
      </c>
      <c r="F1732" t="s">
        <v>0</v>
      </c>
      <c r="G1732" t="s">
        <v>1</v>
      </c>
      <c r="I1732" t="s">
        <v>2</v>
      </c>
      <c r="J1732">
        <v>36</v>
      </c>
      <c r="K1732">
        <v>70</v>
      </c>
      <c r="L1732" t="str">
        <f>" 00:00:01.229864"</f>
        <v xml:space="preserve"> 00:00:01.229864</v>
      </c>
      <c r="M1732" t="str">
        <f>"03-Oct-17 4:13:07.079598 PM"</f>
        <v>03-Oct-17 4:13:07.079598 PM</v>
      </c>
      <c r="N1732" t="s">
        <v>4</v>
      </c>
    </row>
    <row r="1733" spans="2:14" x14ac:dyDescent="0.25">
      <c r="B1733">
        <v>8186</v>
      </c>
      <c r="C1733">
        <v>1</v>
      </c>
      <c r="D1733">
        <v>0</v>
      </c>
      <c r="E1733">
        <v>37</v>
      </c>
      <c r="F1733" t="s">
        <v>0</v>
      </c>
      <c r="G1733" t="s">
        <v>1</v>
      </c>
      <c r="I1733" t="s">
        <v>2</v>
      </c>
      <c r="J1733">
        <v>14</v>
      </c>
      <c r="K1733">
        <v>48</v>
      </c>
      <c r="L1733" t="str">
        <f>" 00:00:00.000503"</f>
        <v xml:space="preserve"> 00:00:00.000503</v>
      </c>
      <c r="M1733" t="str">
        <f>"03-Oct-17 4:13:07.080100 PM"</f>
        <v>03-Oct-17 4:13:07.080100 PM</v>
      </c>
      <c r="N1733" t="s">
        <v>16</v>
      </c>
    </row>
    <row r="1734" spans="2:14" x14ac:dyDescent="0.25">
      <c r="B1734">
        <v>8187</v>
      </c>
      <c r="C1734">
        <v>1</v>
      </c>
      <c r="D1734">
        <v>0</v>
      </c>
      <c r="E1734">
        <v>37</v>
      </c>
      <c r="F1734" t="s">
        <v>0</v>
      </c>
      <c r="G1734" t="s">
        <v>1</v>
      </c>
      <c r="I1734" t="s">
        <v>2</v>
      </c>
      <c r="J1734">
        <v>8</v>
      </c>
      <c r="K1734">
        <v>42</v>
      </c>
      <c r="L1734" t="str">
        <f>" 00:00:00.000326"</f>
        <v xml:space="preserve"> 00:00:00.000326</v>
      </c>
      <c r="M1734" t="str">
        <f>"03-Oct-17 4:13:07.080426 PM"</f>
        <v>03-Oct-17 4:13:07.080426 PM</v>
      </c>
      <c r="N1734" t="s">
        <v>4</v>
      </c>
    </row>
    <row r="1735" spans="2:14" x14ac:dyDescent="0.25">
      <c r="B1735">
        <v>8188</v>
      </c>
      <c r="C1735">
        <v>1</v>
      </c>
      <c r="D1735">
        <v>12</v>
      </c>
      <c r="E1735">
        <v>38</v>
      </c>
      <c r="F1735" t="s">
        <v>0</v>
      </c>
      <c r="G1735" t="s">
        <v>1</v>
      </c>
      <c r="I1735" t="s">
        <v>2</v>
      </c>
      <c r="J1735">
        <v>36</v>
      </c>
      <c r="K1735">
        <v>70</v>
      </c>
      <c r="L1735" t="str">
        <f>" 00:00:00.000271"</f>
        <v xml:space="preserve"> 00:00:00.000271</v>
      </c>
      <c r="M1735" t="str">
        <f>"03-Oct-17 4:13:07.080697 PM"</f>
        <v>03-Oct-17 4:13:07.080697 PM</v>
      </c>
      <c r="N1735" t="s">
        <v>3</v>
      </c>
    </row>
    <row r="1736" spans="2:14" x14ac:dyDescent="0.25">
      <c r="B1736">
        <v>8189</v>
      </c>
      <c r="C1736">
        <v>1</v>
      </c>
      <c r="D1736">
        <v>39</v>
      </c>
      <c r="E1736">
        <v>39</v>
      </c>
      <c r="F1736" t="s">
        <v>0</v>
      </c>
      <c r="G1736" t="s">
        <v>1</v>
      </c>
      <c r="I1736" t="s">
        <v>2</v>
      </c>
      <c r="J1736">
        <v>36</v>
      </c>
      <c r="K1736">
        <v>70</v>
      </c>
      <c r="L1736" t="str">
        <f>" 00:00:00.000697"</f>
        <v xml:space="preserve"> 00:00:00.000697</v>
      </c>
      <c r="M1736" t="str">
        <f>"03-Oct-17 4:13:07.081394 PM"</f>
        <v>03-Oct-17 4:13:07.081394 PM</v>
      </c>
      <c r="N1736" t="s">
        <v>5</v>
      </c>
    </row>
    <row r="1737" spans="2:14" x14ac:dyDescent="0.25">
      <c r="B1737">
        <v>8190</v>
      </c>
      <c r="C1737">
        <v>1</v>
      </c>
      <c r="D1737">
        <v>0</v>
      </c>
      <c r="E1737">
        <v>37</v>
      </c>
      <c r="F1737" t="s">
        <v>0</v>
      </c>
      <c r="G1737" t="s">
        <v>1</v>
      </c>
      <c r="I1737" t="s">
        <v>2</v>
      </c>
      <c r="J1737">
        <v>36</v>
      </c>
      <c r="K1737">
        <v>70</v>
      </c>
      <c r="L1737" t="str">
        <f>" 00:00:01.237031"</f>
        <v xml:space="preserve"> 00:00:01.237031</v>
      </c>
      <c r="M1737" t="str">
        <f>"03-Oct-17 4:13:08.318425 PM"</f>
        <v>03-Oct-17 4:13:08.318425 PM</v>
      </c>
      <c r="N1737" t="s">
        <v>4</v>
      </c>
    </row>
    <row r="1738" spans="2:14" x14ac:dyDescent="0.25">
      <c r="B1738">
        <v>8191</v>
      </c>
      <c r="C1738">
        <v>1</v>
      </c>
      <c r="D1738">
        <v>0</v>
      </c>
      <c r="E1738">
        <v>37</v>
      </c>
      <c r="F1738" t="s">
        <v>0</v>
      </c>
      <c r="G1738" t="s">
        <v>1</v>
      </c>
      <c r="I1738" t="s">
        <v>2</v>
      </c>
      <c r="J1738">
        <v>14</v>
      </c>
      <c r="K1738">
        <v>48</v>
      </c>
      <c r="L1738" t="str">
        <f>" 00:00:00.000502"</f>
        <v xml:space="preserve"> 00:00:00.000502</v>
      </c>
      <c r="M1738" t="str">
        <f>"03-Oct-17 4:13:08.318927 PM"</f>
        <v>03-Oct-17 4:13:08.318927 PM</v>
      </c>
      <c r="N1738" t="s">
        <v>16</v>
      </c>
    </row>
    <row r="1739" spans="2:14" x14ac:dyDescent="0.25">
      <c r="B1739">
        <v>8192</v>
      </c>
      <c r="C1739">
        <v>1</v>
      </c>
      <c r="D1739">
        <v>0</v>
      </c>
      <c r="E1739">
        <v>37</v>
      </c>
      <c r="F1739" t="s">
        <v>0</v>
      </c>
      <c r="G1739" t="s">
        <v>1</v>
      </c>
      <c r="I1739" t="s">
        <v>2</v>
      </c>
      <c r="J1739">
        <v>8</v>
      </c>
      <c r="K1739">
        <v>42</v>
      </c>
      <c r="L1739" t="str">
        <f>" 00:00:00.000326"</f>
        <v xml:space="preserve"> 00:00:00.000326</v>
      </c>
      <c r="M1739" t="str">
        <f>"03-Oct-17 4:13:08.319253 PM"</f>
        <v>03-Oct-17 4:13:08.319253 PM</v>
      </c>
      <c r="N1739" t="s">
        <v>4</v>
      </c>
    </row>
    <row r="1740" spans="2:14" x14ac:dyDescent="0.25">
      <c r="B1740">
        <v>8193</v>
      </c>
      <c r="C1740">
        <v>1</v>
      </c>
      <c r="D1740">
        <v>12</v>
      </c>
      <c r="E1740">
        <v>38</v>
      </c>
      <c r="F1740" t="s">
        <v>0</v>
      </c>
      <c r="G1740" t="s">
        <v>1</v>
      </c>
      <c r="I1740" t="s">
        <v>2</v>
      </c>
      <c r="J1740">
        <v>36</v>
      </c>
      <c r="K1740">
        <v>70</v>
      </c>
      <c r="L1740" t="str">
        <f>" 00:00:00.000271"</f>
        <v xml:space="preserve"> 00:00:00.000271</v>
      </c>
      <c r="M1740" t="str">
        <f>"03-Oct-17 4:13:08.319524 PM"</f>
        <v>03-Oct-17 4:13:08.319524 PM</v>
      </c>
      <c r="N1740" t="s">
        <v>7</v>
      </c>
    </row>
    <row r="1741" spans="2:14" x14ac:dyDescent="0.25">
      <c r="B1741">
        <v>8194</v>
      </c>
      <c r="C1741">
        <v>1</v>
      </c>
      <c r="D1741">
        <v>39</v>
      </c>
      <c r="E1741">
        <v>39</v>
      </c>
      <c r="F1741" t="s">
        <v>0</v>
      </c>
      <c r="G1741" t="s">
        <v>1</v>
      </c>
      <c r="I1741" t="s">
        <v>2</v>
      </c>
      <c r="J1741">
        <v>36</v>
      </c>
      <c r="K1741">
        <v>70</v>
      </c>
      <c r="L1741" t="str">
        <f>" 00:00:00.000697"</f>
        <v xml:space="preserve"> 00:00:00.000697</v>
      </c>
      <c r="M1741" t="str">
        <f>"03-Oct-17 4:13:08.320221 PM"</f>
        <v>03-Oct-17 4:13:08.320221 PM</v>
      </c>
      <c r="N1741" t="s">
        <v>5</v>
      </c>
    </row>
    <row r="1742" spans="2:14" x14ac:dyDescent="0.25">
      <c r="B1742">
        <v>8195</v>
      </c>
      <c r="C1742">
        <v>1</v>
      </c>
      <c r="D1742">
        <v>0</v>
      </c>
      <c r="E1742">
        <v>37</v>
      </c>
      <c r="F1742" t="s">
        <v>0</v>
      </c>
      <c r="G1742" t="s">
        <v>1</v>
      </c>
      <c r="I1742" t="s">
        <v>2</v>
      </c>
      <c r="J1742">
        <v>36</v>
      </c>
      <c r="K1742">
        <v>70</v>
      </c>
      <c r="L1742" t="str">
        <f>" 00:00:02.524785"</f>
        <v xml:space="preserve"> 00:00:02.524785</v>
      </c>
      <c r="M1742" t="str">
        <f>"03-Oct-17 4:13:10.845005 PM"</f>
        <v>03-Oct-17 4:13:10.845005 PM</v>
      </c>
      <c r="N1742" t="s">
        <v>9</v>
      </c>
    </row>
    <row r="1743" spans="2:14" x14ac:dyDescent="0.25">
      <c r="B1743">
        <v>8196</v>
      </c>
      <c r="C1743">
        <v>1</v>
      </c>
      <c r="D1743">
        <v>12</v>
      </c>
      <c r="E1743">
        <v>38</v>
      </c>
      <c r="F1743" t="s">
        <v>0</v>
      </c>
      <c r="G1743" t="s">
        <v>1</v>
      </c>
      <c r="I1743" t="s">
        <v>2</v>
      </c>
      <c r="J1743">
        <v>36</v>
      </c>
      <c r="K1743">
        <v>70</v>
      </c>
      <c r="L1743" t="str">
        <f>" 00:00:00.000697"</f>
        <v xml:space="preserve"> 00:00:00.000697</v>
      </c>
      <c r="M1743" t="str">
        <f>"03-Oct-17 4:13:10.845702 PM"</f>
        <v>03-Oct-17 4:13:10.845702 PM</v>
      </c>
      <c r="N1743" t="s">
        <v>3</v>
      </c>
    </row>
    <row r="1744" spans="2:14" x14ac:dyDescent="0.25">
      <c r="B1744">
        <v>8197</v>
      </c>
      <c r="C1744">
        <v>1</v>
      </c>
      <c r="D1744">
        <v>39</v>
      </c>
      <c r="E1744">
        <v>39</v>
      </c>
      <c r="F1744" t="s">
        <v>0</v>
      </c>
      <c r="G1744" t="s">
        <v>1</v>
      </c>
      <c r="I1744" t="s">
        <v>2</v>
      </c>
      <c r="J1744">
        <v>36</v>
      </c>
      <c r="K1744">
        <v>70</v>
      </c>
      <c r="L1744" t="str">
        <f>" 00:00:00.000697"</f>
        <v xml:space="preserve"> 00:00:00.000697</v>
      </c>
      <c r="M1744" t="str">
        <f>"03-Oct-17 4:13:10.846399 PM"</f>
        <v>03-Oct-17 4:13:10.846399 PM</v>
      </c>
      <c r="N1744" t="s">
        <v>5</v>
      </c>
    </row>
    <row r="1745" spans="2:14" x14ac:dyDescent="0.25">
      <c r="B1745">
        <v>8198</v>
      </c>
      <c r="C1745">
        <v>1</v>
      </c>
      <c r="D1745">
        <v>0</v>
      </c>
      <c r="E1745">
        <v>37</v>
      </c>
      <c r="F1745" t="s">
        <v>0</v>
      </c>
      <c r="G1745" t="s">
        <v>1</v>
      </c>
      <c r="I1745" t="s">
        <v>2</v>
      </c>
      <c r="J1745">
        <v>36</v>
      </c>
      <c r="K1745">
        <v>70</v>
      </c>
      <c r="L1745" t="str">
        <f>" 00:00:01.220179"</f>
        <v xml:space="preserve"> 00:00:01.220179</v>
      </c>
      <c r="M1745" t="str">
        <f>"03-Oct-17 4:13:12.066578 PM"</f>
        <v>03-Oct-17 4:13:12.066578 PM</v>
      </c>
      <c r="N1745" t="s">
        <v>9</v>
      </c>
    </row>
    <row r="1746" spans="2:14" x14ac:dyDescent="0.25">
      <c r="B1746">
        <v>8199</v>
      </c>
      <c r="C1746">
        <v>1</v>
      </c>
      <c r="D1746">
        <v>0</v>
      </c>
      <c r="E1746">
        <v>37</v>
      </c>
      <c r="F1746" t="s">
        <v>0</v>
      </c>
      <c r="G1746" t="s">
        <v>1</v>
      </c>
      <c r="I1746" t="s">
        <v>2</v>
      </c>
      <c r="J1746">
        <v>36</v>
      </c>
      <c r="K1746">
        <v>70</v>
      </c>
      <c r="L1746" t="str">
        <f>" 00:00:01.234145"</f>
        <v xml:space="preserve"> 00:00:01.234145</v>
      </c>
      <c r="M1746" t="str">
        <f>"03-Oct-17 4:13:13.300723 PM"</f>
        <v>03-Oct-17 4:13:13.300723 PM</v>
      </c>
      <c r="N1746" t="s">
        <v>4</v>
      </c>
    </row>
    <row r="1747" spans="2:14" x14ac:dyDescent="0.25">
      <c r="B1747">
        <v>8200</v>
      </c>
      <c r="C1747">
        <v>1</v>
      </c>
      <c r="D1747">
        <v>12</v>
      </c>
      <c r="E1747">
        <v>38</v>
      </c>
      <c r="F1747" t="s">
        <v>0</v>
      </c>
      <c r="G1747" t="s">
        <v>1</v>
      </c>
      <c r="I1747" t="s">
        <v>2</v>
      </c>
      <c r="J1747">
        <v>36</v>
      </c>
      <c r="K1747">
        <v>70</v>
      </c>
      <c r="L1747" t="str">
        <f>" 00:00:00.000697"</f>
        <v xml:space="preserve"> 00:00:00.000697</v>
      </c>
      <c r="M1747" t="str">
        <f>"03-Oct-17 4:13:13.301420 PM"</f>
        <v>03-Oct-17 4:13:13.301420 PM</v>
      </c>
      <c r="N1747" t="s">
        <v>3</v>
      </c>
    </row>
    <row r="1748" spans="2:14" x14ac:dyDescent="0.25">
      <c r="B1748">
        <v>8201</v>
      </c>
      <c r="C1748">
        <v>1</v>
      </c>
      <c r="D1748">
        <v>12</v>
      </c>
      <c r="E1748">
        <v>38</v>
      </c>
      <c r="F1748" t="s">
        <v>0</v>
      </c>
      <c r="G1748" t="s">
        <v>1</v>
      </c>
      <c r="I1748" t="s">
        <v>2</v>
      </c>
      <c r="J1748">
        <v>14</v>
      </c>
      <c r="K1748">
        <v>48</v>
      </c>
      <c r="L1748" t="str">
        <f>" 00:00:00.000502"</f>
        <v xml:space="preserve"> 00:00:00.000502</v>
      </c>
      <c r="M1748" t="str">
        <f>"03-Oct-17 4:13:13.301922 PM"</f>
        <v>03-Oct-17 4:13:13.301922 PM</v>
      </c>
      <c r="N1748" t="s">
        <v>20</v>
      </c>
    </row>
    <row r="1749" spans="2:14" x14ac:dyDescent="0.25">
      <c r="B1749">
        <v>8202</v>
      </c>
      <c r="C1749">
        <v>1</v>
      </c>
      <c r="D1749">
        <v>12</v>
      </c>
      <c r="E1749">
        <v>38</v>
      </c>
      <c r="F1749" t="s">
        <v>0</v>
      </c>
      <c r="G1749" t="s">
        <v>1</v>
      </c>
      <c r="I1749" t="s">
        <v>2</v>
      </c>
      <c r="J1749">
        <v>8</v>
      </c>
      <c r="K1749">
        <v>42</v>
      </c>
      <c r="L1749" t="str">
        <f>" 00:00:00.000326"</f>
        <v xml:space="preserve"> 00:00:00.000326</v>
      </c>
      <c r="M1749" t="str">
        <f>"03-Oct-17 4:13:13.302248 PM"</f>
        <v>03-Oct-17 4:13:13.302248 PM</v>
      </c>
      <c r="N1749" t="s">
        <v>3</v>
      </c>
    </row>
    <row r="1750" spans="2:14" x14ac:dyDescent="0.25">
      <c r="B1750">
        <v>8203</v>
      </c>
      <c r="C1750">
        <v>1</v>
      </c>
      <c r="D1750">
        <v>39</v>
      </c>
      <c r="E1750">
        <v>39</v>
      </c>
      <c r="F1750" t="s">
        <v>0</v>
      </c>
      <c r="G1750" t="s">
        <v>1</v>
      </c>
      <c r="I1750" t="s">
        <v>2</v>
      </c>
      <c r="J1750">
        <v>36</v>
      </c>
      <c r="K1750">
        <v>70</v>
      </c>
      <c r="L1750" t="str">
        <f>" 00:00:00.000271"</f>
        <v xml:space="preserve"> 00:00:00.000271</v>
      </c>
      <c r="M1750" t="str">
        <f>"03-Oct-17 4:13:13.302519 PM"</f>
        <v>03-Oct-17 4:13:13.302519 PM</v>
      </c>
      <c r="N1750" t="s">
        <v>5</v>
      </c>
    </row>
    <row r="1751" spans="2:14" x14ac:dyDescent="0.25">
      <c r="B1751">
        <v>8204</v>
      </c>
      <c r="C1751">
        <v>1</v>
      </c>
      <c r="D1751">
        <v>0</v>
      </c>
      <c r="E1751">
        <v>37</v>
      </c>
      <c r="F1751" t="s">
        <v>0</v>
      </c>
      <c r="G1751" t="s">
        <v>1</v>
      </c>
      <c r="I1751" t="s">
        <v>2</v>
      </c>
      <c r="J1751">
        <v>36</v>
      </c>
      <c r="K1751">
        <v>70</v>
      </c>
      <c r="L1751" t="str">
        <f>" 00:00:01.248557"</f>
        <v xml:space="preserve"> 00:00:01.248557</v>
      </c>
      <c r="M1751" t="str">
        <f>"03-Oct-17 4:13:14.551076 PM"</f>
        <v>03-Oct-17 4:13:14.551076 PM</v>
      </c>
      <c r="N1751" t="s">
        <v>15</v>
      </c>
    </row>
    <row r="1752" spans="2:14" x14ac:dyDescent="0.25">
      <c r="B1752">
        <v>8205</v>
      </c>
      <c r="C1752">
        <v>1</v>
      </c>
      <c r="D1752">
        <v>12</v>
      </c>
      <c r="E1752">
        <v>38</v>
      </c>
      <c r="F1752" t="s">
        <v>0</v>
      </c>
      <c r="G1752" t="s">
        <v>1</v>
      </c>
      <c r="I1752" t="s">
        <v>2</v>
      </c>
      <c r="J1752">
        <v>36</v>
      </c>
      <c r="K1752">
        <v>70</v>
      </c>
      <c r="L1752" t="str">
        <f>" 00:00:00.000697"</f>
        <v xml:space="preserve"> 00:00:00.000697</v>
      </c>
      <c r="M1752" t="str">
        <f>"03-Oct-17 4:13:14.551773 PM"</f>
        <v>03-Oct-17 4:13:14.551773 PM</v>
      </c>
      <c r="N1752" t="s">
        <v>7</v>
      </c>
    </row>
    <row r="1753" spans="2:14" x14ac:dyDescent="0.25">
      <c r="B1753">
        <v>8206</v>
      </c>
      <c r="C1753">
        <v>1</v>
      </c>
      <c r="D1753">
        <v>39</v>
      </c>
      <c r="E1753">
        <v>39</v>
      </c>
      <c r="F1753" t="s">
        <v>0</v>
      </c>
      <c r="G1753" t="s">
        <v>1</v>
      </c>
      <c r="I1753" t="s">
        <v>2</v>
      </c>
      <c r="J1753">
        <v>36</v>
      </c>
      <c r="K1753">
        <v>70</v>
      </c>
      <c r="L1753" t="str">
        <f>" 00:00:00.000697"</f>
        <v xml:space="preserve"> 00:00:00.000697</v>
      </c>
      <c r="M1753" t="str">
        <f>"03-Oct-17 4:13:14.552470 PM"</f>
        <v>03-Oct-17 4:13:14.552470 PM</v>
      </c>
      <c r="N1753" t="s">
        <v>5</v>
      </c>
    </row>
    <row r="1754" spans="2:14" x14ac:dyDescent="0.25">
      <c r="B1754">
        <v>8207</v>
      </c>
      <c r="C1754">
        <v>1</v>
      </c>
      <c r="D1754">
        <v>0</v>
      </c>
      <c r="E1754">
        <v>37</v>
      </c>
      <c r="F1754" t="s">
        <v>0</v>
      </c>
      <c r="G1754" t="s">
        <v>1</v>
      </c>
      <c r="I1754" t="s">
        <v>2</v>
      </c>
      <c r="J1754">
        <v>36</v>
      </c>
      <c r="K1754">
        <v>70</v>
      </c>
      <c r="L1754" t="str">
        <f>" 00:00:01.248193"</f>
        <v xml:space="preserve"> 00:00:01.248193</v>
      </c>
      <c r="M1754" t="str">
        <f>"03-Oct-17 4:13:15.800663 PM"</f>
        <v>03-Oct-17 4:13:15.800663 PM</v>
      </c>
      <c r="N1754" t="s">
        <v>4</v>
      </c>
    </row>
    <row r="1755" spans="2:14" x14ac:dyDescent="0.25">
      <c r="B1755">
        <v>8208</v>
      </c>
      <c r="C1755">
        <v>1</v>
      </c>
      <c r="D1755">
        <v>12</v>
      </c>
      <c r="E1755">
        <v>38</v>
      </c>
      <c r="F1755" t="s">
        <v>0</v>
      </c>
      <c r="G1755" t="s">
        <v>1</v>
      </c>
      <c r="I1755" t="s">
        <v>2</v>
      </c>
      <c r="J1755">
        <v>36</v>
      </c>
      <c r="K1755">
        <v>70</v>
      </c>
      <c r="L1755" t="str">
        <f>" 00:00:00.000697"</f>
        <v xml:space="preserve"> 00:00:00.000697</v>
      </c>
      <c r="M1755" t="str">
        <f>"03-Oct-17 4:13:15.801360 PM"</f>
        <v>03-Oct-17 4:13:15.801360 PM</v>
      </c>
      <c r="N1755" t="s">
        <v>3</v>
      </c>
    </row>
    <row r="1756" spans="2:14" x14ac:dyDescent="0.25">
      <c r="B1756">
        <v>8209</v>
      </c>
      <c r="C1756">
        <v>1</v>
      </c>
      <c r="D1756">
        <v>39</v>
      </c>
      <c r="E1756">
        <v>39</v>
      </c>
      <c r="F1756" t="s">
        <v>0</v>
      </c>
      <c r="G1756" t="s">
        <v>1</v>
      </c>
      <c r="I1756" t="s">
        <v>2</v>
      </c>
      <c r="J1756">
        <v>36</v>
      </c>
      <c r="K1756">
        <v>70</v>
      </c>
      <c r="L1756" t="str">
        <f>" 00:00:00.000697"</f>
        <v xml:space="preserve"> 00:00:00.000697</v>
      </c>
      <c r="M1756" t="str">
        <f>"03-Oct-17 4:13:15.802057 PM"</f>
        <v>03-Oct-17 4:13:15.802057 PM</v>
      </c>
      <c r="N1756" t="s">
        <v>5</v>
      </c>
    </row>
    <row r="1757" spans="2:14" x14ac:dyDescent="0.25">
      <c r="B1757">
        <v>8210</v>
      </c>
      <c r="C1757">
        <v>1</v>
      </c>
      <c r="D1757">
        <v>0</v>
      </c>
      <c r="E1757">
        <v>37</v>
      </c>
      <c r="F1757" t="s">
        <v>0</v>
      </c>
      <c r="G1757" t="s">
        <v>1</v>
      </c>
      <c r="I1757" t="s">
        <v>2</v>
      </c>
      <c r="J1757">
        <v>36</v>
      </c>
      <c r="K1757">
        <v>70</v>
      </c>
      <c r="L1757" t="str">
        <f>" 00:00:01.231926"</f>
        <v xml:space="preserve"> 00:00:01.231926</v>
      </c>
      <c r="M1757" t="str">
        <f>"03-Oct-17 4:13:17.033983 PM"</f>
        <v>03-Oct-17 4:13:17.033983 PM</v>
      </c>
      <c r="N1757" t="s">
        <v>4</v>
      </c>
    </row>
    <row r="1758" spans="2:14" x14ac:dyDescent="0.25">
      <c r="B1758">
        <v>8211</v>
      </c>
      <c r="C1758">
        <v>1</v>
      </c>
      <c r="D1758">
        <v>12</v>
      </c>
      <c r="E1758">
        <v>38</v>
      </c>
      <c r="F1758" t="s">
        <v>0</v>
      </c>
      <c r="G1758" t="s">
        <v>1</v>
      </c>
      <c r="I1758" t="s">
        <v>2</v>
      </c>
      <c r="J1758">
        <v>36</v>
      </c>
      <c r="K1758">
        <v>70</v>
      </c>
      <c r="L1758" t="str">
        <f>" 00:00:00.000697"</f>
        <v xml:space="preserve"> 00:00:00.000697</v>
      </c>
      <c r="M1758" t="str">
        <f>"03-Oct-17 4:13:17.034679 PM"</f>
        <v>03-Oct-17 4:13:17.034679 PM</v>
      </c>
      <c r="N1758" t="s">
        <v>7</v>
      </c>
    </row>
    <row r="1759" spans="2:14" x14ac:dyDescent="0.25">
      <c r="B1759">
        <v>8212</v>
      </c>
      <c r="C1759">
        <v>1</v>
      </c>
      <c r="D1759">
        <v>39</v>
      </c>
      <c r="E1759">
        <v>39</v>
      </c>
      <c r="F1759" t="s">
        <v>0</v>
      </c>
      <c r="G1759" t="s">
        <v>1</v>
      </c>
      <c r="I1759" t="s">
        <v>2</v>
      </c>
      <c r="J1759">
        <v>36</v>
      </c>
      <c r="K1759">
        <v>70</v>
      </c>
      <c r="L1759" t="str">
        <f>" 00:00:00.000697"</f>
        <v xml:space="preserve"> 00:00:00.000697</v>
      </c>
      <c r="M1759" t="str">
        <f>"03-Oct-17 4:13:17.035377 PM"</f>
        <v>03-Oct-17 4:13:17.035377 PM</v>
      </c>
      <c r="N1759" t="s">
        <v>5</v>
      </c>
    </row>
    <row r="1760" spans="2:14" x14ac:dyDescent="0.25">
      <c r="B1760">
        <v>8213</v>
      </c>
      <c r="C1760">
        <v>1</v>
      </c>
      <c r="D1760">
        <v>0</v>
      </c>
      <c r="E1760">
        <v>37</v>
      </c>
      <c r="F1760" t="s">
        <v>0</v>
      </c>
      <c r="G1760" t="s">
        <v>1</v>
      </c>
      <c r="I1760" t="s">
        <v>2</v>
      </c>
      <c r="J1760">
        <v>36</v>
      </c>
      <c r="K1760">
        <v>70</v>
      </c>
      <c r="L1760" t="str">
        <f>" 00:00:01.253583"</f>
        <v xml:space="preserve"> 00:00:01.253583</v>
      </c>
      <c r="M1760" t="str">
        <f>"03-Oct-17 4:13:18.288959 PM"</f>
        <v>03-Oct-17 4:13:18.288959 PM</v>
      </c>
      <c r="N1760" t="s">
        <v>9</v>
      </c>
    </row>
    <row r="1761" spans="2:14" x14ac:dyDescent="0.25">
      <c r="B1761">
        <v>8214</v>
      </c>
      <c r="C1761">
        <v>1</v>
      </c>
      <c r="D1761">
        <v>12</v>
      </c>
      <c r="E1761">
        <v>38</v>
      </c>
      <c r="F1761" t="s">
        <v>0</v>
      </c>
      <c r="G1761" t="s">
        <v>1</v>
      </c>
      <c r="I1761" t="s">
        <v>2</v>
      </c>
      <c r="J1761">
        <v>36</v>
      </c>
      <c r="K1761">
        <v>70</v>
      </c>
      <c r="L1761" t="str">
        <f>" 00:00:00.000697"</f>
        <v xml:space="preserve"> 00:00:00.000697</v>
      </c>
      <c r="M1761" t="str">
        <f>"03-Oct-17 4:13:18.289656 PM"</f>
        <v>03-Oct-17 4:13:18.289656 PM</v>
      </c>
      <c r="N1761" t="s">
        <v>3</v>
      </c>
    </row>
    <row r="1762" spans="2:14" x14ac:dyDescent="0.25">
      <c r="B1762">
        <v>8215</v>
      </c>
      <c r="C1762">
        <v>1</v>
      </c>
      <c r="D1762">
        <v>39</v>
      </c>
      <c r="E1762">
        <v>39</v>
      </c>
      <c r="F1762" t="s">
        <v>0</v>
      </c>
      <c r="G1762" t="s">
        <v>1</v>
      </c>
      <c r="I1762" t="s">
        <v>2</v>
      </c>
      <c r="J1762">
        <v>36</v>
      </c>
      <c r="K1762">
        <v>70</v>
      </c>
      <c r="L1762" t="str">
        <f>" 00:00:00.000697"</f>
        <v xml:space="preserve"> 00:00:00.000697</v>
      </c>
      <c r="M1762" t="str">
        <f>"03-Oct-17 4:13:18.290353 PM"</f>
        <v>03-Oct-17 4:13:18.290353 PM</v>
      </c>
      <c r="N1762" t="s">
        <v>5</v>
      </c>
    </row>
    <row r="1763" spans="2:14" x14ac:dyDescent="0.25">
      <c r="B1763">
        <v>8216</v>
      </c>
      <c r="C1763">
        <v>1</v>
      </c>
      <c r="D1763">
        <v>39</v>
      </c>
      <c r="E1763">
        <v>39</v>
      </c>
      <c r="F1763" t="s">
        <v>0</v>
      </c>
      <c r="G1763" t="s">
        <v>1</v>
      </c>
      <c r="I1763" t="s">
        <v>2</v>
      </c>
      <c r="J1763">
        <v>36</v>
      </c>
      <c r="K1763">
        <v>70</v>
      </c>
      <c r="L1763" t="str">
        <f>" 00:00:02.488900"</f>
        <v xml:space="preserve"> 00:00:02.488900</v>
      </c>
      <c r="M1763" t="str">
        <f>"03-Oct-17 4:13:20.779253 PM"</f>
        <v>03-Oct-17 4:13:20.779253 PM</v>
      </c>
      <c r="N1763" t="s">
        <v>5</v>
      </c>
    </row>
    <row r="1764" spans="2:14" x14ac:dyDescent="0.25">
      <c r="B1764">
        <v>8217</v>
      </c>
      <c r="C1764">
        <v>1</v>
      </c>
      <c r="D1764">
        <v>0</v>
      </c>
      <c r="E1764">
        <v>37</v>
      </c>
      <c r="F1764" t="s">
        <v>0</v>
      </c>
      <c r="G1764" t="s">
        <v>1</v>
      </c>
      <c r="I1764" t="s">
        <v>2</v>
      </c>
      <c r="J1764">
        <v>36</v>
      </c>
      <c r="K1764">
        <v>70</v>
      </c>
      <c r="L1764" t="str">
        <f>" 00:00:01.243335"</f>
        <v xml:space="preserve"> 00:00:01.243335</v>
      </c>
      <c r="M1764" t="str">
        <f>"03-Oct-17 4:13:22.022588 PM"</f>
        <v>03-Oct-17 4:13:22.022588 PM</v>
      </c>
      <c r="N1764" t="s">
        <v>4</v>
      </c>
    </row>
    <row r="1765" spans="2:14" x14ac:dyDescent="0.25">
      <c r="B1765">
        <v>8218</v>
      </c>
      <c r="C1765">
        <v>1</v>
      </c>
      <c r="D1765">
        <v>12</v>
      </c>
      <c r="E1765">
        <v>38</v>
      </c>
      <c r="F1765" t="s">
        <v>0</v>
      </c>
      <c r="G1765" t="s">
        <v>1</v>
      </c>
      <c r="I1765" t="s">
        <v>2</v>
      </c>
      <c r="J1765">
        <v>36</v>
      </c>
      <c r="K1765">
        <v>70</v>
      </c>
      <c r="L1765" t="str">
        <f>" 00:00:00.000697"</f>
        <v xml:space="preserve"> 00:00:00.000697</v>
      </c>
      <c r="M1765" t="str">
        <f>"03-Oct-17 4:13:22.023285 PM"</f>
        <v>03-Oct-17 4:13:22.023285 PM</v>
      </c>
      <c r="N1765" t="s">
        <v>3</v>
      </c>
    </row>
    <row r="1766" spans="2:14" x14ac:dyDescent="0.25">
      <c r="B1766">
        <v>8219</v>
      </c>
      <c r="C1766">
        <v>1</v>
      </c>
      <c r="D1766">
        <v>39</v>
      </c>
      <c r="E1766">
        <v>39</v>
      </c>
      <c r="F1766" t="s">
        <v>0</v>
      </c>
      <c r="G1766" t="s">
        <v>1</v>
      </c>
      <c r="I1766" t="s">
        <v>2</v>
      </c>
      <c r="J1766">
        <v>36</v>
      </c>
      <c r="K1766">
        <v>70</v>
      </c>
      <c r="L1766" t="str">
        <f>" 00:00:00.000697"</f>
        <v xml:space="preserve"> 00:00:00.000697</v>
      </c>
      <c r="M1766" t="str">
        <f>"03-Oct-17 4:13:22.023982 PM"</f>
        <v>03-Oct-17 4:13:22.023982 PM</v>
      </c>
      <c r="N1766" t="s">
        <v>5</v>
      </c>
    </row>
    <row r="1767" spans="2:14" x14ac:dyDescent="0.25">
      <c r="B1767">
        <v>8220</v>
      </c>
      <c r="C1767">
        <v>1</v>
      </c>
      <c r="D1767">
        <v>0</v>
      </c>
      <c r="E1767">
        <v>37</v>
      </c>
      <c r="F1767" t="s">
        <v>0</v>
      </c>
      <c r="G1767" t="s">
        <v>1</v>
      </c>
      <c r="I1767" t="s">
        <v>2</v>
      </c>
      <c r="J1767">
        <v>36</v>
      </c>
      <c r="K1767">
        <v>70</v>
      </c>
      <c r="L1767" t="str">
        <f>" 00:00:01.240433"</f>
        <v xml:space="preserve"> 00:00:01.240433</v>
      </c>
      <c r="M1767" t="str">
        <f>"03-Oct-17 4:13:23.264415 PM"</f>
        <v>03-Oct-17 4:13:23.264415 PM</v>
      </c>
      <c r="N1767" t="s">
        <v>9</v>
      </c>
    </row>
    <row r="1768" spans="2:14" x14ac:dyDescent="0.25">
      <c r="B1768">
        <v>8221</v>
      </c>
      <c r="C1768">
        <v>1</v>
      </c>
      <c r="D1768">
        <v>12</v>
      </c>
      <c r="E1768">
        <v>38</v>
      </c>
      <c r="F1768" t="s">
        <v>0</v>
      </c>
      <c r="G1768" t="s">
        <v>1</v>
      </c>
      <c r="I1768" t="s">
        <v>2</v>
      </c>
      <c r="J1768">
        <v>36</v>
      </c>
      <c r="K1768">
        <v>70</v>
      </c>
      <c r="L1768" t="str">
        <f>" 00:00:00.000697"</f>
        <v xml:space="preserve"> 00:00:00.000697</v>
      </c>
      <c r="M1768" t="str">
        <f>"03-Oct-17 4:13:23.265112 PM"</f>
        <v>03-Oct-17 4:13:23.265112 PM</v>
      </c>
      <c r="N1768" t="s">
        <v>3</v>
      </c>
    </row>
    <row r="1769" spans="2:14" x14ac:dyDescent="0.25">
      <c r="B1769">
        <v>8222</v>
      </c>
      <c r="C1769">
        <v>1</v>
      </c>
      <c r="D1769">
        <v>39</v>
      </c>
      <c r="E1769">
        <v>39</v>
      </c>
      <c r="F1769" t="s">
        <v>0</v>
      </c>
      <c r="G1769" t="s">
        <v>1</v>
      </c>
      <c r="I1769" t="s">
        <v>2</v>
      </c>
      <c r="J1769">
        <v>36</v>
      </c>
      <c r="K1769">
        <v>70</v>
      </c>
      <c r="L1769" t="str">
        <f>" 00:00:00.000697"</f>
        <v xml:space="preserve"> 00:00:00.000697</v>
      </c>
      <c r="M1769" t="str">
        <f>"03-Oct-17 4:13:23.265809 PM"</f>
        <v>03-Oct-17 4:13:23.265809 PM</v>
      </c>
      <c r="N1769" t="s">
        <v>5</v>
      </c>
    </row>
    <row r="1770" spans="2:14" x14ac:dyDescent="0.25">
      <c r="B1770">
        <v>8223</v>
      </c>
      <c r="C1770">
        <v>1</v>
      </c>
      <c r="D1770">
        <v>0</v>
      </c>
      <c r="E1770">
        <v>37</v>
      </c>
      <c r="F1770" t="s">
        <v>0</v>
      </c>
      <c r="G1770" t="s">
        <v>1</v>
      </c>
      <c r="I1770" t="s">
        <v>2</v>
      </c>
      <c r="J1770">
        <v>36</v>
      </c>
      <c r="K1770">
        <v>70</v>
      </c>
      <c r="L1770" t="str">
        <f>" 00:00:01.262093"</f>
        <v xml:space="preserve"> 00:00:01.262093</v>
      </c>
      <c r="M1770" t="str">
        <f>"03-Oct-17 4:13:24.527902 PM"</f>
        <v>03-Oct-17 4:13:24.527902 PM</v>
      </c>
      <c r="N1770" t="s">
        <v>9</v>
      </c>
    </row>
    <row r="1771" spans="2:14" x14ac:dyDescent="0.25">
      <c r="B1771">
        <v>8224</v>
      </c>
      <c r="C1771">
        <v>1</v>
      </c>
      <c r="D1771">
        <v>12</v>
      </c>
      <c r="E1771">
        <v>38</v>
      </c>
      <c r="F1771" t="s">
        <v>0</v>
      </c>
      <c r="G1771" t="s">
        <v>1</v>
      </c>
      <c r="I1771" t="s">
        <v>2</v>
      </c>
      <c r="J1771">
        <v>36</v>
      </c>
      <c r="K1771">
        <v>70</v>
      </c>
      <c r="L1771" t="str">
        <f>" 00:00:00.000697"</f>
        <v xml:space="preserve"> 00:00:00.000697</v>
      </c>
      <c r="M1771" t="str">
        <f>"03-Oct-17 4:13:24.528599 PM"</f>
        <v>03-Oct-17 4:13:24.528599 PM</v>
      </c>
      <c r="N1771" t="s">
        <v>3</v>
      </c>
    </row>
    <row r="1772" spans="2:14" x14ac:dyDescent="0.25">
      <c r="B1772">
        <v>8225</v>
      </c>
      <c r="C1772">
        <v>1</v>
      </c>
      <c r="D1772">
        <v>39</v>
      </c>
      <c r="E1772">
        <v>39</v>
      </c>
      <c r="F1772" t="s">
        <v>0</v>
      </c>
      <c r="G1772" t="s">
        <v>1</v>
      </c>
      <c r="I1772" t="s">
        <v>2</v>
      </c>
      <c r="J1772">
        <v>36</v>
      </c>
      <c r="K1772">
        <v>70</v>
      </c>
      <c r="L1772" t="str">
        <f>" 00:00:00.000697"</f>
        <v xml:space="preserve"> 00:00:00.000697</v>
      </c>
      <c r="M1772" t="str">
        <f>"03-Oct-17 4:13:24.529296 PM"</f>
        <v>03-Oct-17 4:13:24.529296 PM</v>
      </c>
      <c r="N1772" t="s">
        <v>5</v>
      </c>
    </row>
    <row r="1773" spans="2:14" x14ac:dyDescent="0.25">
      <c r="B1773">
        <v>8226</v>
      </c>
      <c r="C1773">
        <v>1</v>
      </c>
      <c r="D1773">
        <v>0</v>
      </c>
      <c r="E1773">
        <v>37</v>
      </c>
      <c r="F1773" t="s">
        <v>0</v>
      </c>
      <c r="G1773" t="s">
        <v>1</v>
      </c>
      <c r="I1773" t="s">
        <v>2</v>
      </c>
      <c r="J1773">
        <v>36</v>
      </c>
      <c r="K1773">
        <v>70</v>
      </c>
      <c r="L1773" t="str">
        <f>" 00:00:01.264321"</f>
        <v xml:space="preserve"> 00:00:01.264321</v>
      </c>
      <c r="M1773" t="str">
        <f>"03-Oct-17 4:13:25.793617 PM"</f>
        <v>03-Oct-17 4:13:25.793617 PM</v>
      </c>
      <c r="N1773" t="s">
        <v>4</v>
      </c>
    </row>
    <row r="1774" spans="2:14" x14ac:dyDescent="0.25">
      <c r="B1774">
        <v>8227</v>
      </c>
      <c r="C1774">
        <v>1</v>
      </c>
      <c r="D1774">
        <v>0</v>
      </c>
      <c r="E1774">
        <v>37</v>
      </c>
      <c r="F1774" t="s">
        <v>0</v>
      </c>
      <c r="G1774" t="s">
        <v>1</v>
      </c>
      <c r="I1774" t="s">
        <v>2</v>
      </c>
      <c r="J1774">
        <v>14</v>
      </c>
      <c r="K1774">
        <v>48</v>
      </c>
      <c r="L1774" t="str">
        <f>" 00:00:00.000503"</f>
        <v xml:space="preserve"> 00:00:00.000503</v>
      </c>
      <c r="M1774" t="str">
        <f>"03-Oct-17 4:13:25.794120 PM"</f>
        <v>03-Oct-17 4:13:25.794120 PM</v>
      </c>
      <c r="N1774" t="s">
        <v>16</v>
      </c>
    </row>
    <row r="1775" spans="2:14" x14ac:dyDescent="0.25">
      <c r="B1775">
        <v>8228</v>
      </c>
      <c r="C1775">
        <v>1</v>
      </c>
      <c r="D1775">
        <v>0</v>
      </c>
      <c r="E1775">
        <v>37</v>
      </c>
      <c r="F1775" t="s">
        <v>0</v>
      </c>
      <c r="G1775" t="s">
        <v>1</v>
      </c>
      <c r="I1775" t="s">
        <v>2</v>
      </c>
      <c r="J1775">
        <v>8</v>
      </c>
      <c r="K1775">
        <v>42</v>
      </c>
      <c r="L1775" t="str">
        <f>" 00:00:00.000326"</f>
        <v xml:space="preserve"> 00:00:00.000326</v>
      </c>
      <c r="M1775" t="str">
        <f>"03-Oct-17 4:13:25.794446 PM"</f>
        <v>03-Oct-17 4:13:25.794446 PM</v>
      </c>
      <c r="N1775" t="s">
        <v>9</v>
      </c>
    </row>
    <row r="1776" spans="2:14" x14ac:dyDescent="0.25">
      <c r="B1776">
        <v>8229</v>
      </c>
      <c r="C1776">
        <v>1</v>
      </c>
      <c r="D1776">
        <v>12</v>
      </c>
      <c r="E1776">
        <v>38</v>
      </c>
      <c r="F1776" t="s">
        <v>0</v>
      </c>
      <c r="G1776" t="s">
        <v>1</v>
      </c>
      <c r="I1776" t="s">
        <v>2</v>
      </c>
      <c r="J1776">
        <v>36</v>
      </c>
      <c r="K1776">
        <v>70</v>
      </c>
      <c r="L1776" t="str">
        <f>" 00:00:00.000271"</f>
        <v xml:space="preserve"> 00:00:00.000271</v>
      </c>
      <c r="M1776" t="str">
        <f>"03-Oct-17 4:13:25.794716 PM"</f>
        <v>03-Oct-17 4:13:25.794716 PM</v>
      </c>
      <c r="N1776" t="s">
        <v>3</v>
      </c>
    </row>
    <row r="1777" spans="2:14" x14ac:dyDescent="0.25">
      <c r="B1777">
        <v>8230</v>
      </c>
      <c r="C1777">
        <v>1</v>
      </c>
      <c r="D1777">
        <v>39</v>
      </c>
      <c r="E1777">
        <v>39</v>
      </c>
      <c r="F1777" t="s">
        <v>0</v>
      </c>
      <c r="G1777" t="s">
        <v>1</v>
      </c>
      <c r="I1777" t="s">
        <v>2</v>
      </c>
      <c r="J1777">
        <v>36</v>
      </c>
      <c r="K1777">
        <v>70</v>
      </c>
      <c r="L1777" t="str">
        <f>" 00:00:00.000697"</f>
        <v xml:space="preserve"> 00:00:00.000697</v>
      </c>
      <c r="M1777" t="str">
        <f>"03-Oct-17 4:13:25.795414 PM"</f>
        <v>03-Oct-17 4:13:25.795414 PM</v>
      </c>
      <c r="N1777" t="s">
        <v>5</v>
      </c>
    </row>
    <row r="1778" spans="2:14" x14ac:dyDescent="0.25">
      <c r="B1778">
        <v>8231</v>
      </c>
      <c r="C1778">
        <v>1</v>
      </c>
      <c r="D1778">
        <v>12</v>
      </c>
      <c r="E1778">
        <v>38</v>
      </c>
      <c r="F1778" t="s">
        <v>0</v>
      </c>
      <c r="G1778" t="s">
        <v>1</v>
      </c>
      <c r="I1778" t="s">
        <v>2</v>
      </c>
      <c r="J1778">
        <v>36</v>
      </c>
      <c r="K1778">
        <v>70</v>
      </c>
      <c r="L1778" t="str">
        <f>" 00:00:01.243821"</f>
        <v xml:space="preserve"> 00:00:01.243821</v>
      </c>
      <c r="M1778" t="str">
        <f>"03-Oct-17 4:13:27.039234 PM"</f>
        <v>03-Oct-17 4:13:27.039234 PM</v>
      </c>
      <c r="N1778" t="s">
        <v>3</v>
      </c>
    </row>
    <row r="1779" spans="2:14" x14ac:dyDescent="0.25">
      <c r="B1779">
        <v>8232</v>
      </c>
      <c r="C1779">
        <v>1</v>
      </c>
      <c r="D1779">
        <v>39</v>
      </c>
      <c r="E1779">
        <v>39</v>
      </c>
      <c r="F1779" t="s">
        <v>0</v>
      </c>
      <c r="G1779" t="s">
        <v>1</v>
      </c>
      <c r="I1779" t="s">
        <v>2</v>
      </c>
      <c r="J1779">
        <v>36</v>
      </c>
      <c r="K1779">
        <v>70</v>
      </c>
      <c r="L1779" t="str">
        <f>" 00:00:00.000697"</f>
        <v xml:space="preserve"> 00:00:00.000697</v>
      </c>
      <c r="M1779" t="str">
        <f>"03-Oct-17 4:13:27.039931 PM"</f>
        <v>03-Oct-17 4:13:27.039931 PM</v>
      </c>
      <c r="N1779" t="s">
        <v>5</v>
      </c>
    </row>
    <row r="1780" spans="2:14" x14ac:dyDescent="0.25">
      <c r="B1780">
        <v>8233</v>
      </c>
      <c r="C1780">
        <v>1</v>
      </c>
      <c r="D1780">
        <v>0</v>
      </c>
      <c r="E1780">
        <v>37</v>
      </c>
      <c r="F1780" t="s">
        <v>0</v>
      </c>
      <c r="G1780" t="s">
        <v>1</v>
      </c>
      <c r="I1780" t="s">
        <v>2</v>
      </c>
      <c r="J1780">
        <v>36</v>
      </c>
      <c r="K1780">
        <v>70</v>
      </c>
      <c r="L1780" t="str">
        <f>" 00:00:01.207761"</f>
        <v xml:space="preserve"> 00:00:01.207761</v>
      </c>
      <c r="M1780" t="str">
        <f>"03-Oct-17 4:13:28.247692 PM"</f>
        <v>03-Oct-17 4:13:28.247692 PM</v>
      </c>
      <c r="N1780" t="s">
        <v>9</v>
      </c>
    </row>
    <row r="1781" spans="2:14" x14ac:dyDescent="0.25">
      <c r="B1781">
        <v>8234</v>
      </c>
      <c r="C1781">
        <v>1</v>
      </c>
      <c r="D1781">
        <v>12</v>
      </c>
      <c r="E1781">
        <v>38</v>
      </c>
      <c r="F1781" t="s">
        <v>0</v>
      </c>
      <c r="G1781" t="s">
        <v>1</v>
      </c>
      <c r="I1781" t="s">
        <v>2</v>
      </c>
      <c r="J1781">
        <v>36</v>
      </c>
      <c r="K1781">
        <v>70</v>
      </c>
      <c r="L1781" t="str">
        <f>" 00:00:00.000697"</f>
        <v xml:space="preserve"> 00:00:00.000697</v>
      </c>
      <c r="M1781" t="str">
        <f>"03-Oct-17 4:13:28.248389 PM"</f>
        <v>03-Oct-17 4:13:28.248389 PM</v>
      </c>
      <c r="N1781" t="s">
        <v>3</v>
      </c>
    </row>
    <row r="1782" spans="2:14" x14ac:dyDescent="0.25">
      <c r="B1782">
        <v>8235</v>
      </c>
      <c r="C1782">
        <v>1</v>
      </c>
      <c r="D1782">
        <v>39</v>
      </c>
      <c r="E1782">
        <v>39</v>
      </c>
      <c r="F1782" t="s">
        <v>0</v>
      </c>
      <c r="G1782" t="s">
        <v>1</v>
      </c>
      <c r="I1782" t="s">
        <v>2</v>
      </c>
      <c r="J1782">
        <v>36</v>
      </c>
      <c r="K1782">
        <v>70</v>
      </c>
      <c r="L1782" t="str">
        <f>" 00:00:00.000697"</f>
        <v xml:space="preserve"> 00:00:00.000697</v>
      </c>
      <c r="M1782" t="str">
        <f>"03-Oct-17 4:13:28.249086 PM"</f>
        <v>03-Oct-17 4:13:28.249086 PM</v>
      </c>
      <c r="N1782" t="s">
        <v>5</v>
      </c>
    </row>
    <row r="1783" spans="2:14" x14ac:dyDescent="0.25">
      <c r="B1783">
        <v>8236</v>
      </c>
      <c r="C1783">
        <v>1</v>
      </c>
      <c r="D1783">
        <v>0</v>
      </c>
      <c r="E1783">
        <v>37</v>
      </c>
      <c r="F1783" t="s">
        <v>0</v>
      </c>
      <c r="G1783" t="s">
        <v>1</v>
      </c>
      <c r="I1783" t="s">
        <v>2</v>
      </c>
      <c r="J1783">
        <v>36</v>
      </c>
      <c r="K1783">
        <v>70</v>
      </c>
      <c r="L1783" t="str">
        <f>" 00:00:01.249005"</f>
        <v xml:space="preserve"> 00:00:01.249005</v>
      </c>
      <c r="M1783" t="str">
        <f>"03-Oct-17 4:13:29.498091 PM"</f>
        <v>03-Oct-17 4:13:29.498091 PM</v>
      </c>
      <c r="N1783" t="s">
        <v>9</v>
      </c>
    </row>
    <row r="1784" spans="2:14" x14ac:dyDescent="0.25">
      <c r="B1784">
        <v>8237</v>
      </c>
      <c r="C1784">
        <v>1</v>
      </c>
      <c r="D1784">
        <v>12</v>
      </c>
      <c r="E1784">
        <v>38</v>
      </c>
      <c r="F1784" t="s">
        <v>0</v>
      </c>
      <c r="G1784" t="s">
        <v>1</v>
      </c>
      <c r="I1784" t="s">
        <v>2</v>
      </c>
      <c r="J1784">
        <v>36</v>
      </c>
      <c r="K1784">
        <v>70</v>
      </c>
      <c r="L1784" t="str">
        <f>" 00:00:00.000697"</f>
        <v xml:space="preserve"> 00:00:00.000697</v>
      </c>
      <c r="M1784" t="str">
        <f>"03-Oct-17 4:13:29.498788 PM"</f>
        <v>03-Oct-17 4:13:29.498788 PM</v>
      </c>
      <c r="N1784" t="s">
        <v>3</v>
      </c>
    </row>
    <row r="1785" spans="2:14" x14ac:dyDescent="0.25">
      <c r="B1785">
        <v>8238</v>
      </c>
      <c r="C1785">
        <v>1</v>
      </c>
      <c r="D1785">
        <v>12</v>
      </c>
      <c r="E1785">
        <v>38</v>
      </c>
      <c r="F1785" t="s">
        <v>0</v>
      </c>
      <c r="G1785" t="s">
        <v>1</v>
      </c>
      <c r="I1785" t="s">
        <v>2</v>
      </c>
      <c r="J1785">
        <v>14</v>
      </c>
      <c r="K1785">
        <v>48</v>
      </c>
      <c r="L1785" t="str">
        <f>" 00:00:00.000503"</f>
        <v xml:space="preserve"> 00:00:00.000503</v>
      </c>
      <c r="M1785" t="str">
        <f>"03-Oct-17 4:13:29.499291 PM"</f>
        <v>03-Oct-17 4:13:29.499291 PM</v>
      </c>
      <c r="N1785" t="s">
        <v>20</v>
      </c>
    </row>
    <row r="1786" spans="2:14" x14ac:dyDescent="0.25">
      <c r="B1786">
        <v>8239</v>
      </c>
      <c r="C1786">
        <v>1</v>
      </c>
      <c r="D1786">
        <v>39</v>
      </c>
      <c r="E1786">
        <v>39</v>
      </c>
      <c r="F1786" t="s">
        <v>0</v>
      </c>
      <c r="G1786" t="s">
        <v>1</v>
      </c>
      <c r="I1786" t="s">
        <v>2</v>
      </c>
      <c r="J1786">
        <v>36</v>
      </c>
      <c r="K1786">
        <v>70</v>
      </c>
      <c r="L1786" t="str">
        <f>" 00:00:00.000597"</f>
        <v xml:space="preserve"> 00:00:00.000597</v>
      </c>
      <c r="M1786" t="str">
        <f>"03-Oct-17 4:13:29.499887 PM"</f>
        <v>03-Oct-17 4:13:29.499887 PM</v>
      </c>
      <c r="N1786" t="s">
        <v>5</v>
      </c>
    </row>
    <row r="1787" spans="2:14" x14ac:dyDescent="0.25">
      <c r="B1787">
        <v>8240</v>
      </c>
      <c r="C1787">
        <v>1</v>
      </c>
      <c r="D1787">
        <v>0</v>
      </c>
      <c r="E1787">
        <v>37</v>
      </c>
      <c r="F1787" t="s">
        <v>0</v>
      </c>
      <c r="G1787" t="s">
        <v>1</v>
      </c>
      <c r="I1787" t="s">
        <v>2</v>
      </c>
      <c r="J1787">
        <v>36</v>
      </c>
      <c r="K1787">
        <v>70</v>
      </c>
      <c r="L1787" t="str">
        <f>" 00:00:02.509245"</f>
        <v xml:space="preserve"> 00:00:02.509245</v>
      </c>
      <c r="M1787" t="str">
        <f>"03-Oct-17 4:13:32.009132 PM"</f>
        <v>03-Oct-17 4:13:32.009132 PM</v>
      </c>
      <c r="N1787" t="s">
        <v>4</v>
      </c>
    </row>
    <row r="1788" spans="2:14" x14ac:dyDescent="0.25">
      <c r="B1788">
        <v>8241</v>
      </c>
      <c r="C1788">
        <v>1</v>
      </c>
      <c r="D1788">
        <v>12</v>
      </c>
      <c r="E1788">
        <v>38</v>
      </c>
      <c r="F1788" t="s">
        <v>0</v>
      </c>
      <c r="G1788" t="s">
        <v>1</v>
      </c>
      <c r="I1788" t="s">
        <v>2</v>
      </c>
      <c r="J1788">
        <v>36</v>
      </c>
      <c r="K1788">
        <v>70</v>
      </c>
      <c r="L1788" t="str">
        <f>" 00:00:00.000697"</f>
        <v xml:space="preserve"> 00:00:00.000697</v>
      </c>
      <c r="M1788" t="str">
        <f>"03-Oct-17 4:13:32.009829 PM"</f>
        <v>03-Oct-17 4:13:32.009829 PM</v>
      </c>
      <c r="N1788" t="s">
        <v>3</v>
      </c>
    </row>
    <row r="1789" spans="2:14" x14ac:dyDescent="0.25">
      <c r="B1789">
        <v>8242</v>
      </c>
      <c r="C1789">
        <v>1</v>
      </c>
      <c r="D1789">
        <v>12</v>
      </c>
      <c r="E1789">
        <v>38</v>
      </c>
      <c r="F1789" t="s">
        <v>0</v>
      </c>
      <c r="G1789" t="s">
        <v>1</v>
      </c>
      <c r="I1789" t="s">
        <v>2</v>
      </c>
      <c r="J1789">
        <v>14</v>
      </c>
      <c r="K1789">
        <v>48</v>
      </c>
      <c r="L1789" t="str">
        <f>" 00:00:00.000503"</f>
        <v xml:space="preserve"> 00:00:00.000503</v>
      </c>
      <c r="M1789" t="str">
        <f>"03-Oct-17 4:13:32.010331 PM"</f>
        <v>03-Oct-17 4:13:32.010331 PM</v>
      </c>
      <c r="N1789" t="s">
        <v>20</v>
      </c>
    </row>
    <row r="1790" spans="2:14" x14ac:dyDescent="0.25">
      <c r="B1790">
        <v>8243</v>
      </c>
      <c r="C1790">
        <v>1</v>
      </c>
      <c r="D1790">
        <v>12</v>
      </c>
      <c r="E1790">
        <v>38</v>
      </c>
      <c r="F1790" t="s">
        <v>0</v>
      </c>
      <c r="G1790" t="s">
        <v>1</v>
      </c>
      <c r="I1790" t="s">
        <v>2</v>
      </c>
      <c r="J1790">
        <v>8</v>
      </c>
      <c r="K1790">
        <v>42</v>
      </c>
      <c r="L1790" t="str">
        <f>" 00:00:00.000326"</f>
        <v xml:space="preserve"> 00:00:00.000326</v>
      </c>
      <c r="M1790" t="str">
        <f>"03-Oct-17 4:13:32.010657 PM"</f>
        <v>03-Oct-17 4:13:32.010657 PM</v>
      </c>
      <c r="N1790" t="s">
        <v>7</v>
      </c>
    </row>
    <row r="1791" spans="2:14" x14ac:dyDescent="0.25">
      <c r="B1791">
        <v>8244</v>
      </c>
      <c r="C1791">
        <v>1</v>
      </c>
      <c r="D1791">
        <v>39</v>
      </c>
      <c r="E1791">
        <v>39</v>
      </c>
      <c r="F1791" t="s">
        <v>0</v>
      </c>
      <c r="G1791" t="s">
        <v>1</v>
      </c>
      <c r="I1791" t="s">
        <v>2</v>
      </c>
      <c r="J1791">
        <v>36</v>
      </c>
      <c r="K1791">
        <v>70</v>
      </c>
      <c r="L1791" t="str">
        <f>" 00:00:00.000271"</f>
        <v xml:space="preserve"> 00:00:00.000271</v>
      </c>
      <c r="M1791" t="str">
        <f>"03-Oct-17 4:13:32.010928 PM"</f>
        <v>03-Oct-17 4:13:32.010928 PM</v>
      </c>
      <c r="N1791" t="s">
        <v>5</v>
      </c>
    </row>
    <row r="1792" spans="2:14" x14ac:dyDescent="0.25">
      <c r="B1792">
        <v>8245</v>
      </c>
      <c r="C1792">
        <v>1</v>
      </c>
      <c r="D1792">
        <v>0</v>
      </c>
      <c r="E1792">
        <v>37</v>
      </c>
      <c r="F1792" t="s">
        <v>0</v>
      </c>
      <c r="G1792" t="s">
        <v>1</v>
      </c>
      <c r="I1792" t="s">
        <v>2</v>
      </c>
      <c r="J1792">
        <v>36</v>
      </c>
      <c r="K1792">
        <v>70</v>
      </c>
      <c r="L1792" t="str">
        <f>" 00:00:01.223682"</f>
        <v xml:space="preserve"> 00:00:01.223682</v>
      </c>
      <c r="M1792" t="str">
        <f>"03-Oct-17 4:13:33.234610 PM"</f>
        <v>03-Oct-17 4:13:33.234610 PM</v>
      </c>
      <c r="N1792" t="s">
        <v>4</v>
      </c>
    </row>
    <row r="1793" spans="2:14" x14ac:dyDescent="0.25">
      <c r="B1793">
        <v>8246</v>
      </c>
      <c r="C1793">
        <v>1</v>
      </c>
      <c r="D1793">
        <v>12</v>
      </c>
      <c r="E1793">
        <v>38</v>
      </c>
      <c r="F1793" t="s">
        <v>0</v>
      </c>
      <c r="G1793" t="s">
        <v>1</v>
      </c>
      <c r="I1793" t="s">
        <v>2</v>
      </c>
      <c r="J1793">
        <v>36</v>
      </c>
      <c r="K1793">
        <v>70</v>
      </c>
      <c r="L1793" t="str">
        <f>" 00:00:00.000697"</f>
        <v xml:space="preserve"> 00:00:00.000697</v>
      </c>
      <c r="M1793" t="str">
        <f>"03-Oct-17 4:13:33.235307 PM"</f>
        <v>03-Oct-17 4:13:33.235307 PM</v>
      </c>
      <c r="N1793" t="s">
        <v>3</v>
      </c>
    </row>
    <row r="1794" spans="2:14" x14ac:dyDescent="0.25">
      <c r="B1794">
        <v>8247</v>
      </c>
      <c r="C1794">
        <v>1</v>
      </c>
      <c r="D1794">
        <v>12</v>
      </c>
      <c r="E1794">
        <v>38</v>
      </c>
      <c r="F1794" t="s">
        <v>0</v>
      </c>
      <c r="G1794" t="s">
        <v>1</v>
      </c>
      <c r="I1794" t="s">
        <v>2</v>
      </c>
      <c r="J1794">
        <v>14</v>
      </c>
      <c r="K1794">
        <v>48</v>
      </c>
      <c r="L1794" t="str">
        <f>" 00:00:00.000503"</f>
        <v xml:space="preserve"> 00:00:00.000503</v>
      </c>
      <c r="M1794" t="str">
        <f>"03-Oct-17 4:13:33.235809 PM"</f>
        <v>03-Oct-17 4:13:33.235809 PM</v>
      </c>
      <c r="N1794" t="s">
        <v>20</v>
      </c>
    </row>
    <row r="1795" spans="2:14" x14ac:dyDescent="0.25">
      <c r="B1795">
        <v>8248</v>
      </c>
      <c r="C1795">
        <v>1</v>
      </c>
      <c r="D1795">
        <v>12</v>
      </c>
      <c r="E1795">
        <v>38</v>
      </c>
      <c r="F1795" t="s">
        <v>0</v>
      </c>
      <c r="G1795" t="s">
        <v>1</v>
      </c>
      <c r="I1795" t="s">
        <v>2</v>
      </c>
      <c r="J1795">
        <v>8</v>
      </c>
      <c r="K1795">
        <v>42</v>
      </c>
      <c r="L1795" t="str">
        <f>" 00:00:00.000326"</f>
        <v xml:space="preserve"> 00:00:00.000326</v>
      </c>
      <c r="M1795" t="str">
        <f>"03-Oct-17 4:13:33.236135 PM"</f>
        <v>03-Oct-17 4:13:33.236135 PM</v>
      </c>
      <c r="N1795" t="s">
        <v>3</v>
      </c>
    </row>
    <row r="1796" spans="2:14" x14ac:dyDescent="0.25">
      <c r="B1796">
        <v>8249</v>
      </c>
      <c r="C1796">
        <v>1</v>
      </c>
      <c r="D1796">
        <v>39</v>
      </c>
      <c r="E1796">
        <v>39</v>
      </c>
      <c r="F1796" t="s">
        <v>0</v>
      </c>
      <c r="G1796" t="s">
        <v>1</v>
      </c>
      <c r="I1796" t="s">
        <v>2</v>
      </c>
      <c r="J1796">
        <v>36</v>
      </c>
      <c r="K1796">
        <v>70</v>
      </c>
      <c r="L1796" t="str">
        <f>" 00:00:00.000271"</f>
        <v xml:space="preserve"> 00:00:00.000271</v>
      </c>
      <c r="M1796" t="str">
        <f>"03-Oct-17 4:13:33.236406 PM"</f>
        <v>03-Oct-17 4:13:33.236406 PM</v>
      </c>
      <c r="N1796" t="s">
        <v>5</v>
      </c>
    </row>
    <row r="1797" spans="2:14" x14ac:dyDescent="0.25">
      <c r="B1797">
        <v>8250</v>
      </c>
      <c r="C1797">
        <v>1</v>
      </c>
      <c r="D1797">
        <v>0</v>
      </c>
      <c r="E1797">
        <v>37</v>
      </c>
      <c r="F1797" t="s">
        <v>0</v>
      </c>
      <c r="G1797" t="s">
        <v>1</v>
      </c>
      <c r="I1797" t="s">
        <v>2</v>
      </c>
      <c r="J1797">
        <v>36</v>
      </c>
      <c r="K1797">
        <v>70</v>
      </c>
      <c r="L1797" t="str">
        <f>" 00:00:01.278571"</f>
        <v xml:space="preserve"> 00:00:01.278571</v>
      </c>
      <c r="M1797" t="str">
        <f>"03-Oct-17 4:13:34.514977 PM"</f>
        <v>03-Oct-17 4:13:34.514977 PM</v>
      </c>
      <c r="N1797" t="s">
        <v>4</v>
      </c>
    </row>
    <row r="1798" spans="2:14" x14ac:dyDescent="0.25">
      <c r="B1798">
        <v>8251</v>
      </c>
      <c r="C1798">
        <v>1</v>
      </c>
      <c r="D1798">
        <v>12</v>
      </c>
      <c r="E1798">
        <v>38</v>
      </c>
      <c r="F1798" t="s">
        <v>0</v>
      </c>
      <c r="G1798" t="s">
        <v>1</v>
      </c>
      <c r="I1798" t="s">
        <v>2</v>
      </c>
      <c r="J1798">
        <v>36</v>
      </c>
      <c r="K1798">
        <v>70</v>
      </c>
      <c r="L1798" t="str">
        <f>" 00:00:00.000697"</f>
        <v xml:space="preserve"> 00:00:00.000697</v>
      </c>
      <c r="M1798" t="str">
        <f>"03-Oct-17 4:13:34.515673 PM"</f>
        <v>03-Oct-17 4:13:34.515673 PM</v>
      </c>
      <c r="N1798" t="s">
        <v>3</v>
      </c>
    </row>
    <row r="1799" spans="2:14" x14ac:dyDescent="0.25">
      <c r="B1799">
        <v>8252</v>
      </c>
      <c r="C1799">
        <v>1</v>
      </c>
      <c r="D1799">
        <v>39</v>
      </c>
      <c r="E1799">
        <v>39</v>
      </c>
      <c r="F1799" t="s">
        <v>0</v>
      </c>
      <c r="G1799" t="s">
        <v>1</v>
      </c>
      <c r="I1799" t="s">
        <v>2</v>
      </c>
      <c r="J1799">
        <v>36</v>
      </c>
      <c r="K1799">
        <v>70</v>
      </c>
      <c r="L1799" t="str">
        <f>" 00:00:00.000697"</f>
        <v xml:space="preserve"> 00:00:00.000697</v>
      </c>
      <c r="M1799" t="str">
        <f>"03-Oct-17 4:13:34.516371 PM"</f>
        <v>03-Oct-17 4:13:34.516371 PM</v>
      </c>
      <c r="N1799" t="s">
        <v>5</v>
      </c>
    </row>
    <row r="1800" spans="2:14" x14ac:dyDescent="0.25">
      <c r="B1800">
        <v>8253</v>
      </c>
      <c r="C1800">
        <v>1</v>
      </c>
      <c r="D1800">
        <v>0</v>
      </c>
      <c r="E1800">
        <v>37</v>
      </c>
      <c r="F1800" t="s">
        <v>0</v>
      </c>
      <c r="G1800" t="s">
        <v>1</v>
      </c>
      <c r="I1800" t="s">
        <v>2</v>
      </c>
      <c r="J1800">
        <v>36</v>
      </c>
      <c r="K1800">
        <v>70</v>
      </c>
      <c r="L1800" t="str">
        <f>" 00:00:01.213537"</f>
        <v xml:space="preserve"> 00:00:01.213537</v>
      </c>
      <c r="M1800" t="str">
        <f>"03-Oct-17 4:13:35.729907 PM"</f>
        <v>03-Oct-17 4:13:35.729907 PM</v>
      </c>
      <c r="N1800" t="s">
        <v>4</v>
      </c>
    </row>
    <row r="1801" spans="2:14" x14ac:dyDescent="0.25">
      <c r="B1801">
        <v>8254</v>
      </c>
      <c r="C1801">
        <v>1</v>
      </c>
      <c r="D1801">
        <v>12</v>
      </c>
      <c r="E1801">
        <v>38</v>
      </c>
      <c r="F1801" t="s">
        <v>0</v>
      </c>
      <c r="G1801" t="s">
        <v>1</v>
      </c>
      <c r="I1801" t="s">
        <v>2</v>
      </c>
      <c r="J1801">
        <v>36</v>
      </c>
      <c r="K1801">
        <v>70</v>
      </c>
      <c r="L1801" t="str">
        <f>" 00:00:00.000697"</f>
        <v xml:space="preserve"> 00:00:00.000697</v>
      </c>
      <c r="M1801" t="str">
        <f>"03-Oct-17 4:13:35.730604 PM"</f>
        <v>03-Oct-17 4:13:35.730604 PM</v>
      </c>
      <c r="N1801" t="s">
        <v>10</v>
      </c>
    </row>
    <row r="1802" spans="2:14" x14ac:dyDescent="0.25">
      <c r="B1802">
        <v>8255</v>
      </c>
      <c r="C1802">
        <v>1</v>
      </c>
      <c r="D1802">
        <v>39</v>
      </c>
      <c r="E1802">
        <v>39</v>
      </c>
      <c r="F1802" t="s">
        <v>0</v>
      </c>
      <c r="G1802" t="s">
        <v>1</v>
      </c>
      <c r="I1802" t="s">
        <v>2</v>
      </c>
      <c r="J1802">
        <v>36</v>
      </c>
      <c r="K1802">
        <v>70</v>
      </c>
      <c r="L1802" t="str">
        <f>" 00:00:00.000697"</f>
        <v xml:space="preserve"> 00:00:00.000697</v>
      </c>
      <c r="M1802" t="str">
        <f>"03-Oct-17 4:13:35.731301 PM"</f>
        <v>03-Oct-17 4:13:35.731301 PM</v>
      </c>
      <c r="N1802" t="s">
        <v>5</v>
      </c>
    </row>
    <row r="1803" spans="2:14" x14ac:dyDescent="0.25">
      <c r="B1803">
        <v>8256</v>
      </c>
      <c r="C1803">
        <v>1</v>
      </c>
      <c r="D1803">
        <v>12</v>
      </c>
      <c r="E1803">
        <v>38</v>
      </c>
      <c r="F1803" t="s">
        <v>0</v>
      </c>
      <c r="G1803" t="s">
        <v>1</v>
      </c>
      <c r="I1803" t="s">
        <v>2</v>
      </c>
      <c r="J1803">
        <v>36</v>
      </c>
      <c r="K1803">
        <v>70</v>
      </c>
      <c r="L1803" t="str">
        <f>" 00:00:01.247580"</f>
        <v xml:space="preserve"> 00:00:01.247580</v>
      </c>
      <c r="M1803" t="str">
        <f>"03-Oct-17 4:13:36.978881 PM"</f>
        <v>03-Oct-17 4:13:36.978881 PM</v>
      </c>
      <c r="N1803" t="s">
        <v>3</v>
      </c>
    </row>
    <row r="1804" spans="2:14" x14ac:dyDescent="0.25">
      <c r="B1804">
        <v>8257</v>
      </c>
      <c r="C1804">
        <v>1</v>
      </c>
      <c r="D1804">
        <v>0</v>
      </c>
      <c r="E1804">
        <v>37</v>
      </c>
      <c r="F1804" t="s">
        <v>0</v>
      </c>
      <c r="G1804" t="s">
        <v>1</v>
      </c>
      <c r="I1804" t="s">
        <v>2</v>
      </c>
      <c r="J1804">
        <v>36</v>
      </c>
      <c r="K1804">
        <v>70</v>
      </c>
      <c r="L1804" t="str">
        <f>" 00:00:01.235408"</f>
        <v xml:space="preserve"> 00:00:01.235408</v>
      </c>
      <c r="M1804" t="str">
        <f>"03-Oct-17 4:13:38.214289 PM"</f>
        <v>03-Oct-17 4:13:38.214289 PM</v>
      </c>
      <c r="N1804" t="s">
        <v>4</v>
      </c>
    </row>
    <row r="1805" spans="2:14" x14ac:dyDescent="0.25">
      <c r="B1805">
        <v>8258</v>
      </c>
      <c r="C1805">
        <v>1</v>
      </c>
      <c r="D1805">
        <v>0</v>
      </c>
      <c r="E1805">
        <v>37</v>
      </c>
      <c r="F1805" t="s">
        <v>0</v>
      </c>
      <c r="G1805" t="s">
        <v>1</v>
      </c>
      <c r="I1805" t="s">
        <v>2</v>
      </c>
      <c r="J1805">
        <v>14</v>
      </c>
      <c r="K1805">
        <v>48</v>
      </c>
      <c r="L1805" t="str">
        <f>" 00:00:00.000503"</f>
        <v xml:space="preserve"> 00:00:00.000503</v>
      </c>
      <c r="M1805" t="str">
        <f>"03-Oct-17 4:13:38.214792 PM"</f>
        <v>03-Oct-17 4:13:38.214792 PM</v>
      </c>
      <c r="N1805" t="s">
        <v>22</v>
      </c>
    </row>
    <row r="1806" spans="2:14" x14ac:dyDescent="0.25">
      <c r="B1806">
        <v>8259</v>
      </c>
      <c r="C1806">
        <v>1</v>
      </c>
      <c r="D1806">
        <v>12</v>
      </c>
      <c r="E1806">
        <v>38</v>
      </c>
      <c r="F1806" t="s">
        <v>0</v>
      </c>
      <c r="G1806" t="s">
        <v>1</v>
      </c>
      <c r="I1806" t="s">
        <v>2</v>
      </c>
      <c r="J1806">
        <v>36</v>
      </c>
      <c r="K1806">
        <v>70</v>
      </c>
      <c r="L1806" t="str">
        <f>" 00:00:00.000582"</f>
        <v xml:space="preserve"> 00:00:00.000582</v>
      </c>
      <c r="M1806" t="str">
        <f>"03-Oct-17 4:13:38.215374 PM"</f>
        <v>03-Oct-17 4:13:38.215374 PM</v>
      </c>
      <c r="N1806" t="s">
        <v>3</v>
      </c>
    </row>
    <row r="1807" spans="2:14" x14ac:dyDescent="0.25">
      <c r="B1807">
        <v>8260</v>
      </c>
      <c r="C1807">
        <v>1</v>
      </c>
      <c r="D1807">
        <v>39</v>
      </c>
      <c r="E1807">
        <v>39</v>
      </c>
      <c r="F1807" t="s">
        <v>0</v>
      </c>
      <c r="G1807" t="s">
        <v>1</v>
      </c>
      <c r="I1807" t="s">
        <v>2</v>
      </c>
      <c r="J1807">
        <v>36</v>
      </c>
      <c r="K1807">
        <v>70</v>
      </c>
      <c r="L1807" t="str">
        <f>" 00:00:00.000697"</f>
        <v xml:space="preserve"> 00:00:00.000697</v>
      </c>
      <c r="M1807" t="str">
        <f>"03-Oct-17 4:13:38.216071 PM"</f>
        <v>03-Oct-17 4:13:38.216071 PM</v>
      </c>
      <c r="N1807" t="s">
        <v>5</v>
      </c>
    </row>
    <row r="1808" spans="2:14" x14ac:dyDescent="0.25">
      <c r="B1808">
        <v>8261</v>
      </c>
      <c r="C1808">
        <v>1</v>
      </c>
      <c r="D1808">
        <v>0</v>
      </c>
      <c r="E1808">
        <v>37</v>
      </c>
      <c r="F1808" t="s">
        <v>0</v>
      </c>
      <c r="G1808" t="s">
        <v>1</v>
      </c>
      <c r="I1808" t="s">
        <v>2</v>
      </c>
      <c r="J1808">
        <v>36</v>
      </c>
      <c r="K1808">
        <v>70</v>
      </c>
      <c r="L1808" t="str">
        <f>" 00:00:01.240364"</f>
        <v xml:space="preserve"> 00:00:01.240364</v>
      </c>
      <c r="M1808" t="str">
        <f>"03-Oct-17 4:13:39.456435 PM"</f>
        <v>03-Oct-17 4:13:39.456435 PM</v>
      </c>
      <c r="N1808" t="s">
        <v>9</v>
      </c>
    </row>
    <row r="1809" spans="2:14" x14ac:dyDescent="0.25">
      <c r="B1809">
        <v>8262</v>
      </c>
      <c r="C1809">
        <v>1</v>
      </c>
      <c r="D1809">
        <v>12</v>
      </c>
      <c r="E1809">
        <v>38</v>
      </c>
      <c r="F1809" t="s">
        <v>0</v>
      </c>
      <c r="G1809" t="s">
        <v>1</v>
      </c>
      <c r="I1809" t="s">
        <v>2</v>
      </c>
      <c r="J1809">
        <v>36</v>
      </c>
      <c r="K1809">
        <v>70</v>
      </c>
      <c r="L1809" t="str">
        <f>" 00:00:00.000697"</f>
        <v xml:space="preserve"> 00:00:00.000697</v>
      </c>
      <c r="M1809" t="str">
        <f>"03-Oct-17 4:13:39.457132 PM"</f>
        <v>03-Oct-17 4:13:39.457132 PM</v>
      </c>
      <c r="N1809" t="s">
        <v>3</v>
      </c>
    </row>
    <row r="1810" spans="2:14" x14ac:dyDescent="0.25">
      <c r="B1810">
        <v>8263</v>
      </c>
      <c r="C1810">
        <v>1</v>
      </c>
      <c r="D1810">
        <v>39</v>
      </c>
      <c r="E1810">
        <v>39</v>
      </c>
      <c r="F1810" t="s">
        <v>0</v>
      </c>
      <c r="G1810" t="s">
        <v>1</v>
      </c>
      <c r="I1810" t="s">
        <v>2</v>
      </c>
      <c r="J1810">
        <v>36</v>
      </c>
      <c r="K1810">
        <v>70</v>
      </c>
      <c r="L1810" t="str">
        <f>" 00:00:00.000697"</f>
        <v xml:space="preserve"> 00:00:00.000697</v>
      </c>
      <c r="M1810" t="str">
        <f>"03-Oct-17 4:13:39.457829 PM"</f>
        <v>03-Oct-17 4:13:39.457829 PM</v>
      </c>
      <c r="N1810" t="s">
        <v>5</v>
      </c>
    </row>
    <row r="1811" spans="2:14" x14ac:dyDescent="0.25">
      <c r="B1811">
        <v>8264</v>
      </c>
      <c r="C1811">
        <v>1</v>
      </c>
      <c r="D1811">
        <v>0</v>
      </c>
      <c r="E1811">
        <v>37</v>
      </c>
      <c r="F1811" t="s">
        <v>0</v>
      </c>
      <c r="G1811" t="s">
        <v>1</v>
      </c>
      <c r="I1811" t="s">
        <v>2</v>
      </c>
      <c r="J1811">
        <v>36</v>
      </c>
      <c r="K1811">
        <v>70</v>
      </c>
      <c r="L1811" t="str">
        <f>" 00:00:01.270163"</f>
        <v xml:space="preserve"> 00:00:01.270163</v>
      </c>
      <c r="M1811" t="str">
        <f>"03-Oct-17 4:13:40.727992 PM"</f>
        <v>03-Oct-17 4:13:40.727992 PM</v>
      </c>
      <c r="N1811" t="s">
        <v>4</v>
      </c>
    </row>
    <row r="1812" spans="2:14" x14ac:dyDescent="0.25">
      <c r="B1812">
        <v>8265</v>
      </c>
      <c r="C1812">
        <v>1</v>
      </c>
      <c r="D1812">
        <v>12</v>
      </c>
      <c r="E1812">
        <v>38</v>
      </c>
      <c r="F1812" t="s">
        <v>0</v>
      </c>
      <c r="G1812" t="s">
        <v>1</v>
      </c>
      <c r="I1812" t="s">
        <v>2</v>
      </c>
      <c r="J1812">
        <v>36</v>
      </c>
      <c r="K1812">
        <v>70</v>
      </c>
      <c r="L1812" t="str">
        <f>" 00:00:00.000697"</f>
        <v xml:space="preserve"> 00:00:00.000697</v>
      </c>
      <c r="M1812" t="str">
        <f>"03-Oct-17 4:13:40.728689 PM"</f>
        <v>03-Oct-17 4:13:40.728689 PM</v>
      </c>
      <c r="N1812" t="s">
        <v>7</v>
      </c>
    </row>
    <row r="1813" spans="2:14" x14ac:dyDescent="0.25">
      <c r="B1813">
        <v>8266</v>
      </c>
      <c r="C1813">
        <v>1</v>
      </c>
      <c r="D1813">
        <v>39</v>
      </c>
      <c r="E1813">
        <v>39</v>
      </c>
      <c r="F1813" t="s">
        <v>0</v>
      </c>
      <c r="G1813" t="s">
        <v>1</v>
      </c>
      <c r="I1813" t="s">
        <v>2</v>
      </c>
      <c r="J1813">
        <v>36</v>
      </c>
      <c r="K1813">
        <v>70</v>
      </c>
      <c r="L1813" t="str">
        <f>" 00:00:00.000697"</f>
        <v xml:space="preserve"> 00:00:00.000697</v>
      </c>
      <c r="M1813" t="str">
        <f>"03-Oct-17 4:13:40.729386 PM"</f>
        <v>03-Oct-17 4:13:40.729386 PM</v>
      </c>
      <c r="N1813" t="s">
        <v>5</v>
      </c>
    </row>
    <row r="1814" spans="2:14" x14ac:dyDescent="0.25">
      <c r="B1814">
        <v>8267</v>
      </c>
      <c r="C1814">
        <v>1</v>
      </c>
      <c r="D1814">
        <v>12</v>
      </c>
      <c r="E1814">
        <v>38</v>
      </c>
      <c r="F1814" t="s">
        <v>0</v>
      </c>
      <c r="G1814" t="s">
        <v>1</v>
      </c>
      <c r="I1814" t="s">
        <v>2</v>
      </c>
      <c r="J1814">
        <v>36</v>
      </c>
      <c r="K1814">
        <v>70</v>
      </c>
      <c r="L1814" t="str">
        <f>" 00:00:01.222220"</f>
        <v xml:space="preserve"> 00:00:01.222220</v>
      </c>
      <c r="M1814" t="str">
        <f>"03-Oct-17 4:13:41.951606 PM"</f>
        <v>03-Oct-17 4:13:41.951606 PM</v>
      </c>
      <c r="N1814" t="s">
        <v>5</v>
      </c>
    </row>
    <row r="1815" spans="2:14" x14ac:dyDescent="0.25">
      <c r="B1815">
        <v>8268</v>
      </c>
      <c r="C1815">
        <v>1</v>
      </c>
      <c r="D1815">
        <v>39</v>
      </c>
      <c r="E1815">
        <v>39</v>
      </c>
      <c r="F1815" t="s">
        <v>0</v>
      </c>
      <c r="G1815" t="s">
        <v>1</v>
      </c>
      <c r="I1815" t="s">
        <v>2</v>
      </c>
      <c r="J1815">
        <v>36</v>
      </c>
      <c r="K1815">
        <v>70</v>
      </c>
      <c r="L1815" t="str">
        <f>" 00:00:00.000697"</f>
        <v xml:space="preserve"> 00:00:00.000697</v>
      </c>
      <c r="M1815" t="str">
        <f>"03-Oct-17 4:13:41.952303 PM"</f>
        <v>03-Oct-17 4:13:41.952303 PM</v>
      </c>
      <c r="N1815" t="s">
        <v>10</v>
      </c>
    </row>
    <row r="1816" spans="2:14" x14ac:dyDescent="0.25">
      <c r="B1816">
        <v>8269</v>
      </c>
      <c r="C1816">
        <v>1</v>
      </c>
      <c r="D1816">
        <v>0</v>
      </c>
      <c r="E1816">
        <v>37</v>
      </c>
      <c r="F1816" t="s">
        <v>0</v>
      </c>
      <c r="G1816" t="s">
        <v>1</v>
      </c>
      <c r="I1816" t="s">
        <v>2</v>
      </c>
      <c r="J1816">
        <v>36</v>
      </c>
      <c r="K1816">
        <v>70</v>
      </c>
      <c r="L1816" t="str">
        <f>" 00:00:01.265256"</f>
        <v xml:space="preserve"> 00:00:01.265256</v>
      </c>
      <c r="M1816" t="str">
        <f>"03-Oct-17 4:13:43.217559 PM"</f>
        <v>03-Oct-17 4:13:43.217559 PM</v>
      </c>
      <c r="N1816" t="s">
        <v>9</v>
      </c>
    </row>
    <row r="1817" spans="2:14" x14ac:dyDescent="0.25">
      <c r="B1817">
        <v>8270</v>
      </c>
      <c r="C1817">
        <v>1</v>
      </c>
      <c r="D1817">
        <v>12</v>
      </c>
      <c r="E1817">
        <v>38</v>
      </c>
      <c r="F1817" t="s">
        <v>0</v>
      </c>
      <c r="G1817" t="s">
        <v>1</v>
      </c>
      <c r="I1817" t="s">
        <v>2</v>
      </c>
      <c r="J1817">
        <v>36</v>
      </c>
      <c r="K1817">
        <v>70</v>
      </c>
      <c r="L1817" t="str">
        <f>" 00:00:00.000697"</f>
        <v xml:space="preserve"> 00:00:00.000697</v>
      </c>
      <c r="M1817" t="str">
        <f>"03-Oct-17 4:13:43.218256 PM"</f>
        <v>03-Oct-17 4:13:43.218256 PM</v>
      </c>
      <c r="N1817" t="s">
        <v>3</v>
      </c>
    </row>
    <row r="1818" spans="2:14" x14ac:dyDescent="0.25">
      <c r="B1818">
        <v>8271</v>
      </c>
      <c r="C1818">
        <v>1</v>
      </c>
      <c r="D1818">
        <v>39</v>
      </c>
      <c r="E1818">
        <v>39</v>
      </c>
      <c r="F1818" t="s">
        <v>0</v>
      </c>
      <c r="G1818" t="s">
        <v>1</v>
      </c>
      <c r="I1818" t="s">
        <v>2</v>
      </c>
      <c r="J1818">
        <v>36</v>
      </c>
      <c r="K1818">
        <v>70</v>
      </c>
      <c r="L1818" t="str">
        <f>" 00:00:00.000697"</f>
        <v xml:space="preserve"> 00:00:00.000697</v>
      </c>
      <c r="M1818" t="str">
        <f>"03-Oct-17 4:13:43.218953 PM"</f>
        <v>03-Oct-17 4:13:43.218953 PM</v>
      </c>
      <c r="N1818" t="s">
        <v>5</v>
      </c>
    </row>
    <row r="1819" spans="2:14" x14ac:dyDescent="0.25">
      <c r="B1819">
        <v>8272</v>
      </c>
      <c r="C1819">
        <v>1</v>
      </c>
      <c r="D1819">
        <v>0</v>
      </c>
      <c r="E1819">
        <v>37</v>
      </c>
      <c r="F1819" t="s">
        <v>0</v>
      </c>
      <c r="G1819" t="s">
        <v>1</v>
      </c>
      <c r="I1819" t="s">
        <v>2</v>
      </c>
      <c r="J1819">
        <v>36</v>
      </c>
      <c r="K1819">
        <v>70</v>
      </c>
      <c r="L1819" t="str">
        <f>" 00:00:01.225243"</f>
        <v xml:space="preserve"> 00:00:01.225243</v>
      </c>
      <c r="M1819" t="str">
        <f>"03-Oct-17 4:13:44.444196 PM"</f>
        <v>03-Oct-17 4:13:44.444196 PM</v>
      </c>
      <c r="N1819" t="s">
        <v>9</v>
      </c>
    </row>
    <row r="1820" spans="2:14" x14ac:dyDescent="0.25">
      <c r="B1820">
        <v>8273</v>
      </c>
      <c r="C1820">
        <v>1</v>
      </c>
      <c r="D1820">
        <v>12</v>
      </c>
      <c r="E1820">
        <v>38</v>
      </c>
      <c r="F1820" t="s">
        <v>0</v>
      </c>
      <c r="G1820" t="s">
        <v>1</v>
      </c>
      <c r="I1820" t="s">
        <v>2</v>
      </c>
      <c r="J1820">
        <v>36</v>
      </c>
      <c r="K1820">
        <v>70</v>
      </c>
      <c r="L1820" t="str">
        <f>" 00:00:00.000697"</f>
        <v xml:space="preserve"> 00:00:00.000697</v>
      </c>
      <c r="M1820" t="str">
        <f>"03-Oct-17 4:13:44.444892 PM"</f>
        <v>03-Oct-17 4:13:44.444892 PM</v>
      </c>
      <c r="N1820" t="s">
        <v>3</v>
      </c>
    </row>
    <row r="1821" spans="2:14" x14ac:dyDescent="0.25">
      <c r="B1821">
        <v>8274</v>
      </c>
      <c r="C1821">
        <v>1</v>
      </c>
      <c r="D1821">
        <v>12</v>
      </c>
      <c r="E1821">
        <v>38</v>
      </c>
      <c r="F1821" t="s">
        <v>0</v>
      </c>
      <c r="G1821" t="s">
        <v>1</v>
      </c>
      <c r="I1821" t="s">
        <v>2</v>
      </c>
      <c r="J1821">
        <v>14</v>
      </c>
      <c r="K1821">
        <v>48</v>
      </c>
      <c r="L1821" t="str">
        <f>" 00:00:00.000502"</f>
        <v xml:space="preserve"> 00:00:00.000502</v>
      </c>
      <c r="M1821" t="str">
        <f>"03-Oct-17 4:13:44.445395 PM"</f>
        <v>03-Oct-17 4:13:44.445395 PM</v>
      </c>
      <c r="N1821" t="s">
        <v>20</v>
      </c>
    </row>
    <row r="1822" spans="2:14" x14ac:dyDescent="0.25">
      <c r="B1822">
        <v>8275</v>
      </c>
      <c r="C1822">
        <v>1</v>
      </c>
      <c r="D1822">
        <v>12</v>
      </c>
      <c r="E1822">
        <v>38</v>
      </c>
      <c r="F1822" t="s">
        <v>0</v>
      </c>
      <c r="G1822" t="s">
        <v>1</v>
      </c>
      <c r="I1822" t="s">
        <v>2</v>
      </c>
      <c r="J1822">
        <v>8</v>
      </c>
      <c r="K1822">
        <v>42</v>
      </c>
      <c r="L1822" t="str">
        <f>" 00:00:00.000326"</f>
        <v xml:space="preserve"> 00:00:00.000326</v>
      </c>
      <c r="M1822" t="str">
        <f>"03-Oct-17 4:13:44.445720 PM"</f>
        <v>03-Oct-17 4:13:44.445720 PM</v>
      </c>
      <c r="N1822" t="s">
        <v>3</v>
      </c>
    </row>
    <row r="1823" spans="2:14" x14ac:dyDescent="0.25">
      <c r="B1823">
        <v>8276</v>
      </c>
      <c r="C1823">
        <v>1</v>
      </c>
      <c r="D1823">
        <v>39</v>
      </c>
      <c r="E1823">
        <v>39</v>
      </c>
      <c r="F1823" t="s">
        <v>0</v>
      </c>
      <c r="G1823" t="s">
        <v>1</v>
      </c>
      <c r="I1823" t="s">
        <v>2</v>
      </c>
      <c r="J1823">
        <v>36</v>
      </c>
      <c r="K1823">
        <v>70</v>
      </c>
      <c r="L1823" t="str">
        <f>" 00:00:00.000271"</f>
        <v xml:space="preserve"> 00:00:00.000271</v>
      </c>
      <c r="M1823" t="str">
        <f>"03-Oct-17 4:13:44.445991 PM"</f>
        <v>03-Oct-17 4:13:44.445991 PM</v>
      </c>
      <c r="N1823" t="s">
        <v>12</v>
      </c>
    </row>
    <row r="1824" spans="2:14" x14ac:dyDescent="0.25">
      <c r="B1824">
        <v>8277</v>
      </c>
      <c r="C1824">
        <v>1</v>
      </c>
      <c r="D1824">
        <v>12</v>
      </c>
      <c r="E1824">
        <v>38</v>
      </c>
      <c r="F1824" t="s">
        <v>0</v>
      </c>
      <c r="G1824" t="s">
        <v>1</v>
      </c>
      <c r="I1824" t="s">
        <v>2</v>
      </c>
      <c r="J1824">
        <v>36</v>
      </c>
      <c r="K1824">
        <v>70</v>
      </c>
      <c r="L1824" t="str">
        <f>" 00:00:01.255578"</f>
        <v xml:space="preserve"> 00:00:01.255578</v>
      </c>
      <c r="M1824" t="str">
        <f>"03-Oct-17 4:13:45.701569 PM"</f>
        <v>03-Oct-17 4:13:45.701569 PM</v>
      </c>
      <c r="N1824" t="s">
        <v>3</v>
      </c>
    </row>
    <row r="1825" spans="2:14" x14ac:dyDescent="0.25">
      <c r="B1825">
        <v>8278</v>
      </c>
      <c r="C1825">
        <v>1</v>
      </c>
      <c r="D1825">
        <v>39</v>
      </c>
      <c r="E1825">
        <v>39</v>
      </c>
      <c r="F1825" t="s">
        <v>0</v>
      </c>
      <c r="G1825" t="s">
        <v>1</v>
      </c>
      <c r="I1825" t="s">
        <v>2</v>
      </c>
      <c r="J1825">
        <v>36</v>
      </c>
      <c r="K1825">
        <v>70</v>
      </c>
      <c r="L1825" t="str">
        <f>" 00:00:00.000697"</f>
        <v xml:space="preserve"> 00:00:00.000697</v>
      </c>
      <c r="M1825" t="str">
        <f>"03-Oct-17 4:13:45.702266 PM"</f>
        <v>03-Oct-17 4:13:45.702266 PM</v>
      </c>
      <c r="N1825" t="s">
        <v>5</v>
      </c>
    </row>
    <row r="1826" spans="2:14" x14ac:dyDescent="0.25">
      <c r="B1826">
        <v>8279</v>
      </c>
      <c r="C1826">
        <v>1</v>
      </c>
      <c r="D1826">
        <v>0</v>
      </c>
      <c r="E1826">
        <v>37</v>
      </c>
      <c r="F1826" t="s">
        <v>0</v>
      </c>
      <c r="G1826" t="s">
        <v>1</v>
      </c>
      <c r="I1826" t="s">
        <v>2</v>
      </c>
      <c r="J1826">
        <v>36</v>
      </c>
      <c r="K1826">
        <v>70</v>
      </c>
      <c r="L1826" t="str">
        <f>" 00:00:01.233183"</f>
        <v xml:space="preserve"> 00:00:01.233183</v>
      </c>
      <c r="M1826" t="str">
        <f>"03-Oct-17 4:13:46.935449 PM"</f>
        <v>03-Oct-17 4:13:46.935449 PM</v>
      </c>
      <c r="N1826" t="s">
        <v>9</v>
      </c>
    </row>
    <row r="1827" spans="2:14" x14ac:dyDescent="0.25">
      <c r="B1827">
        <v>8280</v>
      </c>
      <c r="C1827">
        <v>1</v>
      </c>
      <c r="D1827">
        <v>12</v>
      </c>
      <c r="E1827">
        <v>38</v>
      </c>
      <c r="F1827" t="s">
        <v>0</v>
      </c>
      <c r="G1827" t="s">
        <v>1</v>
      </c>
      <c r="I1827" t="s">
        <v>2</v>
      </c>
      <c r="J1827">
        <v>36</v>
      </c>
      <c r="K1827">
        <v>70</v>
      </c>
      <c r="L1827" t="str">
        <f>" 00:00:00.000697"</f>
        <v xml:space="preserve"> 00:00:00.000697</v>
      </c>
      <c r="M1827" t="str">
        <f>"03-Oct-17 4:13:46.936146 PM"</f>
        <v>03-Oct-17 4:13:46.936146 PM</v>
      </c>
      <c r="N1827" t="s">
        <v>3</v>
      </c>
    </row>
    <row r="1828" spans="2:14" x14ac:dyDescent="0.25">
      <c r="B1828">
        <v>8281</v>
      </c>
      <c r="C1828">
        <v>1</v>
      </c>
      <c r="D1828">
        <v>39</v>
      </c>
      <c r="E1828">
        <v>39</v>
      </c>
      <c r="F1828" t="s">
        <v>0</v>
      </c>
      <c r="G1828" t="s">
        <v>1</v>
      </c>
      <c r="I1828" t="s">
        <v>2</v>
      </c>
      <c r="J1828">
        <v>36</v>
      </c>
      <c r="K1828">
        <v>70</v>
      </c>
      <c r="L1828" t="str">
        <f>" 00:00:00.000697"</f>
        <v xml:space="preserve"> 00:00:00.000697</v>
      </c>
      <c r="M1828" t="str">
        <f>"03-Oct-17 4:13:46.936843 PM"</f>
        <v>03-Oct-17 4:13:46.936843 PM</v>
      </c>
      <c r="N1828" t="s">
        <v>5</v>
      </c>
    </row>
    <row r="1829" spans="2:14" x14ac:dyDescent="0.25">
      <c r="B1829">
        <v>8282</v>
      </c>
      <c r="C1829">
        <v>1</v>
      </c>
      <c r="D1829">
        <v>0</v>
      </c>
      <c r="E1829">
        <v>37</v>
      </c>
      <c r="F1829" t="s">
        <v>0</v>
      </c>
      <c r="G1829" t="s">
        <v>1</v>
      </c>
      <c r="I1829" t="s">
        <v>2</v>
      </c>
      <c r="J1829">
        <v>36</v>
      </c>
      <c r="K1829">
        <v>70</v>
      </c>
      <c r="L1829" t="str">
        <f>" 00:00:01.246633"</f>
        <v xml:space="preserve"> 00:00:01.246633</v>
      </c>
      <c r="M1829" t="str">
        <f>"03-Oct-17 4:13:48.183476 PM"</f>
        <v>03-Oct-17 4:13:48.183476 PM</v>
      </c>
      <c r="N1829" t="s">
        <v>9</v>
      </c>
    </row>
    <row r="1830" spans="2:14" x14ac:dyDescent="0.25">
      <c r="B1830">
        <v>8283</v>
      </c>
      <c r="C1830">
        <v>1</v>
      </c>
      <c r="D1830">
        <v>12</v>
      </c>
      <c r="E1830">
        <v>38</v>
      </c>
      <c r="F1830" t="s">
        <v>0</v>
      </c>
      <c r="G1830" t="s">
        <v>1</v>
      </c>
      <c r="I1830" t="s">
        <v>2</v>
      </c>
      <c r="J1830">
        <v>36</v>
      </c>
      <c r="K1830">
        <v>70</v>
      </c>
      <c r="L1830" t="str">
        <f>" 00:00:00.000697"</f>
        <v xml:space="preserve"> 00:00:00.000697</v>
      </c>
      <c r="M1830" t="str">
        <f>"03-Oct-17 4:13:48.184173 PM"</f>
        <v>03-Oct-17 4:13:48.184173 PM</v>
      </c>
      <c r="N1830" t="s">
        <v>3</v>
      </c>
    </row>
    <row r="1831" spans="2:14" x14ac:dyDescent="0.25">
      <c r="B1831">
        <v>8284</v>
      </c>
      <c r="C1831">
        <v>1</v>
      </c>
      <c r="D1831">
        <v>39</v>
      </c>
      <c r="E1831">
        <v>39</v>
      </c>
      <c r="F1831" t="s">
        <v>0</v>
      </c>
      <c r="G1831" t="s">
        <v>1</v>
      </c>
      <c r="I1831" t="s">
        <v>2</v>
      </c>
      <c r="J1831">
        <v>36</v>
      </c>
      <c r="K1831">
        <v>70</v>
      </c>
      <c r="L1831" t="str">
        <f>" 00:00:00.000697"</f>
        <v xml:space="preserve"> 00:00:00.000697</v>
      </c>
      <c r="M1831" t="str">
        <f>"03-Oct-17 4:13:48.184870 PM"</f>
        <v>03-Oct-17 4:13:48.184870 PM</v>
      </c>
      <c r="N1831" t="s">
        <v>5</v>
      </c>
    </row>
    <row r="1832" spans="2:14" x14ac:dyDescent="0.25">
      <c r="B1832">
        <v>8285</v>
      </c>
      <c r="C1832">
        <v>1</v>
      </c>
      <c r="D1832">
        <v>0</v>
      </c>
      <c r="E1832">
        <v>37</v>
      </c>
      <c r="F1832" t="s">
        <v>0</v>
      </c>
      <c r="G1832" t="s">
        <v>1</v>
      </c>
      <c r="I1832" t="s">
        <v>2</v>
      </c>
      <c r="J1832">
        <v>36</v>
      </c>
      <c r="K1832">
        <v>70</v>
      </c>
      <c r="L1832" t="str">
        <f>" 00:00:01.246833"</f>
        <v xml:space="preserve"> 00:00:01.246833</v>
      </c>
      <c r="M1832" t="str">
        <f>"03-Oct-17 4:13:49.431703 PM"</f>
        <v>03-Oct-17 4:13:49.431703 PM</v>
      </c>
      <c r="N1832" t="s">
        <v>9</v>
      </c>
    </row>
    <row r="1833" spans="2:14" x14ac:dyDescent="0.25">
      <c r="B1833">
        <v>8286</v>
      </c>
      <c r="C1833">
        <v>1</v>
      </c>
      <c r="D1833">
        <v>12</v>
      </c>
      <c r="E1833">
        <v>38</v>
      </c>
      <c r="F1833" t="s">
        <v>0</v>
      </c>
      <c r="G1833" t="s">
        <v>1</v>
      </c>
      <c r="I1833" t="s">
        <v>2</v>
      </c>
      <c r="J1833">
        <v>36</v>
      </c>
      <c r="K1833">
        <v>70</v>
      </c>
      <c r="L1833" t="str">
        <f>" 00:00:00.000697"</f>
        <v xml:space="preserve"> 00:00:00.000697</v>
      </c>
      <c r="M1833" t="str">
        <f>"03-Oct-17 4:13:49.432400 PM"</f>
        <v>03-Oct-17 4:13:49.432400 PM</v>
      </c>
      <c r="N1833" t="s">
        <v>3</v>
      </c>
    </row>
    <row r="1834" spans="2:14" x14ac:dyDescent="0.25">
      <c r="B1834">
        <v>8287</v>
      </c>
      <c r="C1834">
        <v>1</v>
      </c>
      <c r="D1834">
        <v>39</v>
      </c>
      <c r="E1834">
        <v>39</v>
      </c>
      <c r="F1834" t="s">
        <v>0</v>
      </c>
      <c r="G1834" t="s">
        <v>1</v>
      </c>
      <c r="I1834" t="s">
        <v>2</v>
      </c>
      <c r="J1834">
        <v>36</v>
      </c>
      <c r="K1834">
        <v>70</v>
      </c>
      <c r="L1834" t="str">
        <f>" 00:00:00.000697"</f>
        <v xml:space="preserve"> 00:00:00.000697</v>
      </c>
      <c r="M1834" t="str">
        <f>"03-Oct-17 4:13:49.433097 PM"</f>
        <v>03-Oct-17 4:13:49.433097 PM</v>
      </c>
      <c r="N1834" t="s">
        <v>5</v>
      </c>
    </row>
    <row r="1835" spans="2:14" x14ac:dyDescent="0.25">
      <c r="B1835">
        <v>8288</v>
      </c>
      <c r="C1835">
        <v>1</v>
      </c>
      <c r="D1835">
        <v>12</v>
      </c>
      <c r="E1835">
        <v>38</v>
      </c>
      <c r="F1835" t="s">
        <v>0</v>
      </c>
      <c r="G1835" t="s">
        <v>1</v>
      </c>
      <c r="I1835" t="s">
        <v>2</v>
      </c>
      <c r="J1835">
        <v>36</v>
      </c>
      <c r="K1835">
        <v>70</v>
      </c>
      <c r="L1835" t="str">
        <f>" 00:00:02.506469"</f>
        <v xml:space="preserve"> 00:00:02.506469</v>
      </c>
      <c r="M1835" t="str">
        <f>"03-Oct-17 4:13:51.939566 PM"</f>
        <v>03-Oct-17 4:13:51.939566 PM</v>
      </c>
      <c r="N1835" t="s">
        <v>3</v>
      </c>
    </row>
    <row r="1836" spans="2:14" x14ac:dyDescent="0.25">
      <c r="B1836">
        <v>8289</v>
      </c>
      <c r="C1836">
        <v>1</v>
      </c>
      <c r="D1836">
        <v>39</v>
      </c>
      <c r="E1836">
        <v>39</v>
      </c>
      <c r="F1836" t="s">
        <v>0</v>
      </c>
      <c r="G1836" t="s">
        <v>1</v>
      </c>
      <c r="I1836" t="s">
        <v>2</v>
      </c>
      <c r="J1836">
        <v>36</v>
      </c>
      <c r="K1836">
        <v>70</v>
      </c>
      <c r="L1836" t="str">
        <f>" 00:00:00.000697"</f>
        <v xml:space="preserve"> 00:00:00.000697</v>
      </c>
      <c r="M1836" t="str">
        <f>"03-Oct-17 4:13:51.940263 PM"</f>
        <v>03-Oct-17 4:13:51.940263 PM</v>
      </c>
      <c r="N1836" t="s">
        <v>12</v>
      </c>
    </row>
    <row r="1837" spans="2:14" x14ac:dyDescent="0.25">
      <c r="B1837">
        <v>8290</v>
      </c>
      <c r="C1837">
        <v>1</v>
      </c>
      <c r="D1837">
        <v>0</v>
      </c>
      <c r="E1837">
        <v>37</v>
      </c>
      <c r="F1837" t="s">
        <v>0</v>
      </c>
      <c r="G1837" t="s">
        <v>1</v>
      </c>
      <c r="I1837" t="s">
        <v>2</v>
      </c>
      <c r="J1837">
        <v>36</v>
      </c>
      <c r="K1837">
        <v>70</v>
      </c>
      <c r="L1837" t="str">
        <f>" 00:00:01.224384"</f>
        <v xml:space="preserve"> 00:00:01.224384</v>
      </c>
      <c r="M1837" t="str">
        <f>"03-Oct-17 4:13:53.164647 PM"</f>
        <v>03-Oct-17 4:13:53.164647 PM</v>
      </c>
      <c r="N1837" t="s">
        <v>21</v>
      </c>
    </row>
    <row r="1838" spans="2:14" x14ac:dyDescent="0.25">
      <c r="B1838">
        <v>8291</v>
      </c>
      <c r="C1838">
        <v>1</v>
      </c>
      <c r="D1838">
        <v>12</v>
      </c>
      <c r="E1838">
        <v>38</v>
      </c>
      <c r="F1838" t="s">
        <v>0</v>
      </c>
      <c r="G1838" t="s">
        <v>1</v>
      </c>
      <c r="I1838" t="s">
        <v>2</v>
      </c>
      <c r="J1838">
        <v>36</v>
      </c>
      <c r="K1838">
        <v>70</v>
      </c>
      <c r="L1838" t="str">
        <f>" 00:00:00.000697"</f>
        <v xml:space="preserve"> 00:00:00.000697</v>
      </c>
      <c r="M1838" t="str">
        <f>"03-Oct-17 4:13:53.165344 PM"</f>
        <v>03-Oct-17 4:13:53.165344 PM</v>
      </c>
      <c r="N1838" t="s">
        <v>3</v>
      </c>
    </row>
    <row r="1839" spans="2:14" x14ac:dyDescent="0.25">
      <c r="B1839">
        <v>8292</v>
      </c>
      <c r="C1839">
        <v>1</v>
      </c>
      <c r="D1839">
        <v>39</v>
      </c>
      <c r="E1839">
        <v>39</v>
      </c>
      <c r="F1839" t="s">
        <v>0</v>
      </c>
      <c r="G1839" t="s">
        <v>1</v>
      </c>
      <c r="I1839" t="s">
        <v>2</v>
      </c>
      <c r="J1839">
        <v>36</v>
      </c>
      <c r="K1839">
        <v>70</v>
      </c>
      <c r="L1839" t="str">
        <f>" 00:00:00.000697"</f>
        <v xml:space="preserve"> 00:00:00.000697</v>
      </c>
      <c r="M1839" t="str">
        <f>"03-Oct-17 4:13:53.166041 PM"</f>
        <v>03-Oct-17 4:13:53.166041 PM</v>
      </c>
      <c r="N1839" t="s">
        <v>5</v>
      </c>
    </row>
    <row r="1840" spans="2:14" x14ac:dyDescent="0.25">
      <c r="B1840">
        <v>8293</v>
      </c>
      <c r="C1840">
        <v>1</v>
      </c>
      <c r="D1840">
        <v>0</v>
      </c>
      <c r="E1840">
        <v>37</v>
      </c>
      <c r="F1840" t="s">
        <v>0</v>
      </c>
      <c r="G1840" t="s">
        <v>1</v>
      </c>
      <c r="I1840" t="s">
        <v>2</v>
      </c>
      <c r="J1840">
        <v>36</v>
      </c>
      <c r="K1840">
        <v>70</v>
      </c>
      <c r="L1840" t="str">
        <f>" 00:00:01.267158"</f>
        <v xml:space="preserve"> 00:00:01.267158</v>
      </c>
      <c r="M1840" t="str">
        <f>"03-Oct-17 4:13:54.433199 PM"</f>
        <v>03-Oct-17 4:13:54.433199 PM</v>
      </c>
      <c r="N1840" t="s">
        <v>9</v>
      </c>
    </row>
    <row r="1841" spans="2:14" x14ac:dyDescent="0.25">
      <c r="B1841">
        <v>8294</v>
      </c>
      <c r="C1841">
        <v>1</v>
      </c>
      <c r="D1841">
        <v>12</v>
      </c>
      <c r="E1841">
        <v>38</v>
      </c>
      <c r="F1841" t="s">
        <v>0</v>
      </c>
      <c r="G1841" t="s">
        <v>1</v>
      </c>
      <c r="I1841" t="s">
        <v>2</v>
      </c>
      <c r="J1841">
        <v>36</v>
      </c>
      <c r="K1841">
        <v>70</v>
      </c>
      <c r="L1841" t="str">
        <f>" 00:00:00.000697"</f>
        <v xml:space="preserve"> 00:00:00.000697</v>
      </c>
      <c r="M1841" t="str">
        <f>"03-Oct-17 4:13:54.433896 PM"</f>
        <v>03-Oct-17 4:13:54.433896 PM</v>
      </c>
      <c r="N1841" t="s">
        <v>3</v>
      </c>
    </row>
    <row r="1842" spans="2:14" x14ac:dyDescent="0.25">
      <c r="B1842">
        <v>8295</v>
      </c>
      <c r="C1842">
        <v>1</v>
      </c>
      <c r="D1842">
        <v>12</v>
      </c>
      <c r="E1842">
        <v>38</v>
      </c>
      <c r="F1842" t="s">
        <v>0</v>
      </c>
      <c r="G1842" t="s">
        <v>1</v>
      </c>
      <c r="I1842" t="s">
        <v>2</v>
      </c>
      <c r="J1842">
        <v>14</v>
      </c>
      <c r="K1842">
        <v>48</v>
      </c>
      <c r="L1842" t="str">
        <f>" 00:00:00.000503"</f>
        <v xml:space="preserve"> 00:00:00.000503</v>
      </c>
      <c r="M1842" t="str">
        <f>"03-Oct-17 4:13:54.434398 PM"</f>
        <v>03-Oct-17 4:13:54.434398 PM</v>
      </c>
      <c r="N1842" t="s">
        <v>20</v>
      </c>
    </row>
    <row r="1843" spans="2:14" x14ac:dyDescent="0.25">
      <c r="B1843">
        <v>8296</v>
      </c>
      <c r="C1843">
        <v>1</v>
      </c>
      <c r="D1843">
        <v>12</v>
      </c>
      <c r="E1843">
        <v>38</v>
      </c>
      <c r="F1843" t="s">
        <v>0</v>
      </c>
      <c r="G1843" t="s">
        <v>1</v>
      </c>
      <c r="I1843" t="s">
        <v>2</v>
      </c>
      <c r="J1843">
        <v>8</v>
      </c>
      <c r="K1843">
        <v>42</v>
      </c>
      <c r="L1843" t="str">
        <f>" 00:00:00.000326"</f>
        <v xml:space="preserve"> 00:00:00.000326</v>
      </c>
      <c r="M1843" t="str">
        <f>"03-Oct-17 4:13:54.434724 PM"</f>
        <v>03-Oct-17 4:13:54.434724 PM</v>
      </c>
      <c r="N1843" t="s">
        <v>3</v>
      </c>
    </row>
    <row r="1844" spans="2:14" x14ac:dyDescent="0.25">
      <c r="B1844">
        <v>8297</v>
      </c>
      <c r="C1844">
        <v>1</v>
      </c>
      <c r="D1844">
        <v>39</v>
      </c>
      <c r="E1844">
        <v>39</v>
      </c>
      <c r="F1844" t="s">
        <v>0</v>
      </c>
      <c r="G1844" t="s">
        <v>1</v>
      </c>
      <c r="I1844" t="s">
        <v>2</v>
      </c>
      <c r="J1844">
        <v>36</v>
      </c>
      <c r="K1844">
        <v>70</v>
      </c>
      <c r="L1844" t="str">
        <f>" 00:00:00.000271"</f>
        <v xml:space="preserve"> 00:00:00.000271</v>
      </c>
      <c r="M1844" t="str">
        <f>"03-Oct-17 4:13:54.434995 PM"</f>
        <v>03-Oct-17 4:13:54.434995 PM</v>
      </c>
      <c r="N1844" t="s">
        <v>5</v>
      </c>
    </row>
    <row r="1845" spans="2:14" x14ac:dyDescent="0.25">
      <c r="B1845">
        <v>8298</v>
      </c>
      <c r="C1845">
        <v>1</v>
      </c>
      <c r="D1845">
        <v>0</v>
      </c>
      <c r="E1845">
        <v>37</v>
      </c>
      <c r="F1845" t="s">
        <v>0</v>
      </c>
      <c r="G1845" t="s">
        <v>1</v>
      </c>
      <c r="I1845" t="s">
        <v>2</v>
      </c>
      <c r="J1845">
        <v>36</v>
      </c>
      <c r="K1845">
        <v>70</v>
      </c>
      <c r="L1845" t="str">
        <f>" 00:00:01.209839"</f>
        <v xml:space="preserve"> 00:00:01.209839</v>
      </c>
      <c r="M1845" t="str">
        <f>"03-Oct-17 4:13:55.644833 PM"</f>
        <v>03-Oct-17 4:13:55.644833 PM</v>
      </c>
      <c r="N1845" t="s">
        <v>9</v>
      </c>
    </row>
    <row r="1846" spans="2:14" x14ac:dyDescent="0.25">
      <c r="B1846">
        <v>8299</v>
      </c>
      <c r="C1846">
        <v>1</v>
      </c>
      <c r="D1846">
        <v>12</v>
      </c>
      <c r="E1846">
        <v>38</v>
      </c>
      <c r="F1846" t="s">
        <v>0</v>
      </c>
      <c r="G1846" t="s">
        <v>1</v>
      </c>
      <c r="I1846" t="s">
        <v>2</v>
      </c>
      <c r="J1846">
        <v>36</v>
      </c>
      <c r="K1846">
        <v>70</v>
      </c>
      <c r="L1846" t="str">
        <f>" 00:00:00.000697"</f>
        <v xml:space="preserve"> 00:00:00.000697</v>
      </c>
      <c r="M1846" t="str">
        <f>"03-Oct-17 4:13:55.645530 PM"</f>
        <v>03-Oct-17 4:13:55.645530 PM</v>
      </c>
      <c r="N1846" t="s">
        <v>3</v>
      </c>
    </row>
    <row r="1847" spans="2:14" x14ac:dyDescent="0.25">
      <c r="B1847">
        <v>8300</v>
      </c>
      <c r="C1847">
        <v>1</v>
      </c>
      <c r="D1847">
        <v>12</v>
      </c>
      <c r="E1847">
        <v>38</v>
      </c>
      <c r="F1847" t="s">
        <v>0</v>
      </c>
      <c r="G1847" t="s">
        <v>1</v>
      </c>
      <c r="I1847" t="s">
        <v>2</v>
      </c>
      <c r="J1847">
        <v>14</v>
      </c>
      <c r="K1847">
        <v>48</v>
      </c>
      <c r="L1847" t="str">
        <f>" 00:00:00.000502"</f>
        <v xml:space="preserve"> 00:00:00.000502</v>
      </c>
      <c r="M1847" t="str">
        <f>"03-Oct-17 4:13:55.646033 PM"</f>
        <v>03-Oct-17 4:13:55.646033 PM</v>
      </c>
      <c r="N1847" t="s">
        <v>20</v>
      </c>
    </row>
    <row r="1848" spans="2:14" x14ac:dyDescent="0.25">
      <c r="B1848">
        <v>8301</v>
      </c>
      <c r="C1848">
        <v>1</v>
      </c>
      <c r="D1848">
        <v>12</v>
      </c>
      <c r="E1848">
        <v>38</v>
      </c>
      <c r="F1848" t="s">
        <v>0</v>
      </c>
      <c r="G1848" t="s">
        <v>1</v>
      </c>
      <c r="I1848" t="s">
        <v>2</v>
      </c>
      <c r="J1848">
        <v>8</v>
      </c>
      <c r="K1848">
        <v>42</v>
      </c>
      <c r="L1848" t="str">
        <f>" 00:00:00.000326"</f>
        <v xml:space="preserve"> 00:00:00.000326</v>
      </c>
      <c r="M1848" t="str">
        <f>"03-Oct-17 4:13:55.646358 PM"</f>
        <v>03-Oct-17 4:13:55.646358 PM</v>
      </c>
      <c r="N1848" t="s">
        <v>3</v>
      </c>
    </row>
    <row r="1849" spans="2:14" x14ac:dyDescent="0.25">
      <c r="B1849">
        <v>8302</v>
      </c>
      <c r="C1849">
        <v>1</v>
      </c>
      <c r="D1849">
        <v>39</v>
      </c>
      <c r="E1849">
        <v>39</v>
      </c>
      <c r="F1849" t="s">
        <v>0</v>
      </c>
      <c r="G1849" t="s">
        <v>1</v>
      </c>
      <c r="I1849" t="s">
        <v>2</v>
      </c>
      <c r="J1849">
        <v>36</v>
      </c>
      <c r="K1849">
        <v>70</v>
      </c>
      <c r="L1849" t="str">
        <f>" 00:00:00.000271"</f>
        <v xml:space="preserve"> 00:00:00.000271</v>
      </c>
      <c r="M1849" t="str">
        <f>"03-Oct-17 4:13:55.646629 PM"</f>
        <v>03-Oct-17 4:13:55.646629 PM</v>
      </c>
      <c r="N1849" t="s">
        <v>5</v>
      </c>
    </row>
    <row r="1850" spans="2:14" x14ac:dyDescent="0.25">
      <c r="B1850">
        <v>8303</v>
      </c>
      <c r="C1850">
        <v>1</v>
      </c>
      <c r="D1850">
        <v>0</v>
      </c>
      <c r="E1850">
        <v>37</v>
      </c>
      <c r="F1850" t="s">
        <v>0</v>
      </c>
      <c r="G1850" t="s">
        <v>1</v>
      </c>
      <c r="I1850" t="s">
        <v>2</v>
      </c>
      <c r="J1850">
        <v>36</v>
      </c>
      <c r="K1850">
        <v>70</v>
      </c>
      <c r="L1850" t="str">
        <f>" 00:00:01.239176"</f>
        <v xml:space="preserve"> 00:00:01.239176</v>
      </c>
      <c r="M1850" t="str">
        <f>"03-Oct-17 4:13:56.885805 PM"</f>
        <v>03-Oct-17 4:13:56.885805 PM</v>
      </c>
      <c r="N1850" t="s">
        <v>9</v>
      </c>
    </row>
    <row r="1851" spans="2:14" x14ac:dyDescent="0.25">
      <c r="B1851">
        <v>8304</v>
      </c>
      <c r="C1851">
        <v>1</v>
      </c>
      <c r="D1851">
        <v>0</v>
      </c>
      <c r="E1851">
        <v>37</v>
      </c>
      <c r="F1851" t="s">
        <v>0</v>
      </c>
      <c r="G1851" t="s">
        <v>1</v>
      </c>
      <c r="I1851" t="s">
        <v>2</v>
      </c>
      <c r="J1851">
        <v>14</v>
      </c>
      <c r="K1851">
        <v>48</v>
      </c>
      <c r="L1851" t="str">
        <f>" 00:00:00.000503"</f>
        <v xml:space="preserve"> 00:00:00.000503</v>
      </c>
      <c r="M1851" t="str">
        <f>"03-Oct-17 4:13:56.886308 PM"</f>
        <v>03-Oct-17 4:13:56.886308 PM</v>
      </c>
      <c r="N1851" t="s">
        <v>22</v>
      </c>
    </row>
    <row r="1852" spans="2:14" x14ac:dyDescent="0.25">
      <c r="B1852">
        <v>8305</v>
      </c>
      <c r="C1852">
        <v>1</v>
      </c>
      <c r="D1852">
        <v>12</v>
      </c>
      <c r="E1852">
        <v>38</v>
      </c>
      <c r="F1852" t="s">
        <v>0</v>
      </c>
      <c r="G1852" t="s">
        <v>1</v>
      </c>
      <c r="I1852" t="s">
        <v>2</v>
      </c>
      <c r="J1852">
        <v>36</v>
      </c>
      <c r="K1852">
        <v>70</v>
      </c>
      <c r="L1852" t="str">
        <f>" 00:00:00.000582"</f>
        <v xml:space="preserve"> 00:00:00.000582</v>
      </c>
      <c r="M1852" t="str">
        <f>"03-Oct-17 4:13:56.886890 PM"</f>
        <v>03-Oct-17 4:13:56.886890 PM</v>
      </c>
      <c r="N1852" t="s">
        <v>3</v>
      </c>
    </row>
    <row r="1853" spans="2:14" x14ac:dyDescent="0.25">
      <c r="B1853">
        <v>8306</v>
      </c>
      <c r="C1853">
        <v>1</v>
      </c>
      <c r="D1853">
        <v>39</v>
      </c>
      <c r="E1853">
        <v>39</v>
      </c>
      <c r="F1853" t="s">
        <v>0</v>
      </c>
      <c r="G1853" t="s">
        <v>1</v>
      </c>
      <c r="I1853" t="s">
        <v>2</v>
      </c>
      <c r="J1853">
        <v>36</v>
      </c>
      <c r="K1853">
        <v>70</v>
      </c>
      <c r="L1853" t="str">
        <f>" 00:00:00.000697"</f>
        <v xml:space="preserve"> 00:00:00.000697</v>
      </c>
      <c r="M1853" t="str">
        <f>"03-Oct-17 4:13:56.887587 PM"</f>
        <v>03-Oct-17 4:13:56.887587 PM</v>
      </c>
      <c r="N1853" t="s">
        <v>5</v>
      </c>
    </row>
    <row r="1854" spans="2:14" x14ac:dyDescent="0.25">
      <c r="B1854">
        <v>8307</v>
      </c>
      <c r="C1854">
        <v>1</v>
      </c>
      <c r="D1854">
        <v>0</v>
      </c>
      <c r="E1854">
        <v>37</v>
      </c>
      <c r="F1854" t="s">
        <v>0</v>
      </c>
      <c r="G1854" t="s">
        <v>1</v>
      </c>
      <c r="I1854" t="s">
        <v>2</v>
      </c>
      <c r="J1854">
        <v>36</v>
      </c>
      <c r="K1854">
        <v>70</v>
      </c>
      <c r="L1854" t="str">
        <f>" 00:00:01.245374"</f>
        <v xml:space="preserve"> 00:00:01.245374</v>
      </c>
      <c r="M1854" t="str">
        <f>"03-Oct-17 4:13:58.132961 PM"</f>
        <v>03-Oct-17 4:13:58.132961 PM</v>
      </c>
      <c r="N1854" t="s">
        <v>15</v>
      </c>
    </row>
    <row r="1855" spans="2:14" x14ac:dyDescent="0.25">
      <c r="B1855">
        <v>8308</v>
      </c>
      <c r="C1855">
        <v>1</v>
      </c>
      <c r="D1855">
        <v>12</v>
      </c>
      <c r="E1855">
        <v>38</v>
      </c>
      <c r="F1855" t="s">
        <v>0</v>
      </c>
      <c r="G1855" t="s">
        <v>1</v>
      </c>
      <c r="I1855" t="s">
        <v>2</v>
      </c>
      <c r="J1855">
        <v>36</v>
      </c>
      <c r="K1855">
        <v>70</v>
      </c>
      <c r="L1855" t="str">
        <f>" 00:00:00.000697"</f>
        <v xml:space="preserve"> 00:00:00.000697</v>
      </c>
      <c r="M1855" t="str">
        <f>"03-Oct-17 4:13:58.133658 PM"</f>
        <v>03-Oct-17 4:13:58.133658 PM</v>
      </c>
      <c r="N1855" t="s">
        <v>3</v>
      </c>
    </row>
    <row r="1856" spans="2:14" x14ac:dyDescent="0.25">
      <c r="B1856">
        <v>8309</v>
      </c>
      <c r="C1856">
        <v>1</v>
      </c>
      <c r="D1856">
        <v>12</v>
      </c>
      <c r="E1856">
        <v>38</v>
      </c>
      <c r="F1856" t="s">
        <v>0</v>
      </c>
      <c r="G1856" t="s">
        <v>1</v>
      </c>
      <c r="I1856" t="s">
        <v>2</v>
      </c>
      <c r="J1856">
        <v>14</v>
      </c>
      <c r="K1856">
        <v>48</v>
      </c>
      <c r="L1856" t="str">
        <f>" 00:00:00.000502"</f>
        <v xml:space="preserve"> 00:00:00.000502</v>
      </c>
      <c r="M1856" t="str">
        <f>"03-Oct-17 4:13:58.134160 PM"</f>
        <v>03-Oct-17 4:13:58.134160 PM</v>
      </c>
      <c r="N1856" t="s">
        <v>20</v>
      </c>
    </row>
    <row r="1857" spans="2:14" x14ac:dyDescent="0.25">
      <c r="B1857">
        <v>8310</v>
      </c>
      <c r="C1857">
        <v>1</v>
      </c>
      <c r="D1857">
        <v>12</v>
      </c>
      <c r="E1857">
        <v>38</v>
      </c>
      <c r="F1857" t="s">
        <v>0</v>
      </c>
      <c r="G1857" t="s">
        <v>1</v>
      </c>
      <c r="I1857" t="s">
        <v>2</v>
      </c>
      <c r="J1857">
        <v>8</v>
      </c>
      <c r="K1857">
        <v>42</v>
      </c>
      <c r="L1857" t="str">
        <f>" 00:00:00.000326"</f>
        <v xml:space="preserve"> 00:00:00.000326</v>
      </c>
      <c r="M1857" t="str">
        <f>"03-Oct-17 4:13:58.134486 PM"</f>
        <v>03-Oct-17 4:13:58.134486 PM</v>
      </c>
      <c r="N1857" t="s">
        <v>3</v>
      </c>
    </row>
    <row r="1858" spans="2:14" x14ac:dyDescent="0.25">
      <c r="B1858">
        <v>8311</v>
      </c>
      <c r="C1858">
        <v>1</v>
      </c>
      <c r="D1858">
        <v>39</v>
      </c>
      <c r="E1858">
        <v>39</v>
      </c>
      <c r="F1858" t="s">
        <v>0</v>
      </c>
      <c r="G1858" t="s">
        <v>1</v>
      </c>
      <c r="I1858" t="s">
        <v>2</v>
      </c>
      <c r="J1858">
        <v>36</v>
      </c>
      <c r="K1858">
        <v>70</v>
      </c>
      <c r="L1858" t="str">
        <f>" 00:00:00.000271"</f>
        <v xml:space="preserve"> 00:00:00.000271</v>
      </c>
      <c r="M1858" t="str">
        <f>"03-Oct-17 4:13:58.134757 PM"</f>
        <v>03-Oct-17 4:13:58.134757 PM</v>
      </c>
      <c r="N1858" t="s">
        <v>5</v>
      </c>
    </row>
    <row r="1859" spans="2:14" x14ac:dyDescent="0.25">
      <c r="B1859">
        <v>8312</v>
      </c>
      <c r="C1859">
        <v>1</v>
      </c>
      <c r="D1859">
        <v>0</v>
      </c>
      <c r="E1859">
        <v>37</v>
      </c>
      <c r="F1859" t="s">
        <v>0</v>
      </c>
      <c r="G1859" t="s">
        <v>1</v>
      </c>
      <c r="I1859" t="s">
        <v>2</v>
      </c>
      <c r="J1859">
        <v>36</v>
      </c>
      <c r="K1859">
        <v>70</v>
      </c>
      <c r="L1859" t="str">
        <f>" 00:00:01.252081"</f>
        <v xml:space="preserve"> 00:00:01.252081</v>
      </c>
      <c r="M1859" t="str">
        <f>"03-Oct-17 4:13:59.386838 PM"</f>
        <v>03-Oct-17 4:13:59.386838 PM</v>
      </c>
      <c r="N1859" t="s">
        <v>9</v>
      </c>
    </row>
    <row r="1860" spans="2:14" x14ac:dyDescent="0.25">
      <c r="B1860">
        <v>8313</v>
      </c>
      <c r="C1860">
        <v>1</v>
      </c>
      <c r="D1860">
        <v>12</v>
      </c>
      <c r="E1860">
        <v>38</v>
      </c>
      <c r="F1860" t="s">
        <v>0</v>
      </c>
      <c r="G1860" t="s">
        <v>1</v>
      </c>
      <c r="I1860" t="s">
        <v>2</v>
      </c>
      <c r="J1860">
        <v>36</v>
      </c>
      <c r="K1860">
        <v>70</v>
      </c>
      <c r="L1860" t="str">
        <f>" 00:00:00.000697"</f>
        <v xml:space="preserve"> 00:00:00.000697</v>
      </c>
      <c r="M1860" t="str">
        <f>"03-Oct-17 4:13:59.387535 PM"</f>
        <v>03-Oct-17 4:13:59.387535 PM</v>
      </c>
      <c r="N1860" t="s">
        <v>3</v>
      </c>
    </row>
    <row r="1861" spans="2:14" x14ac:dyDescent="0.25">
      <c r="B1861">
        <v>8314</v>
      </c>
      <c r="C1861">
        <v>1</v>
      </c>
      <c r="D1861">
        <v>39</v>
      </c>
      <c r="E1861">
        <v>39</v>
      </c>
      <c r="F1861" t="s">
        <v>0</v>
      </c>
      <c r="G1861" t="s">
        <v>1</v>
      </c>
      <c r="I1861" t="s">
        <v>2</v>
      </c>
      <c r="J1861">
        <v>36</v>
      </c>
      <c r="K1861">
        <v>70</v>
      </c>
      <c r="L1861" t="str">
        <f>" 00:00:00.000697"</f>
        <v xml:space="preserve"> 00:00:00.000697</v>
      </c>
      <c r="M1861" t="str">
        <f>"03-Oct-17 4:13:59.388232 PM"</f>
        <v>03-Oct-17 4:13:59.388232 PM</v>
      </c>
      <c r="N1861" t="s">
        <v>5</v>
      </c>
    </row>
    <row r="1862" spans="2:14" x14ac:dyDescent="0.25">
      <c r="B1862">
        <v>8315</v>
      </c>
      <c r="C1862">
        <v>1</v>
      </c>
      <c r="D1862">
        <v>39</v>
      </c>
      <c r="E1862">
        <v>39</v>
      </c>
      <c r="F1862" t="s">
        <v>0</v>
      </c>
      <c r="G1862" t="s">
        <v>1</v>
      </c>
      <c r="I1862" t="s">
        <v>2</v>
      </c>
      <c r="J1862">
        <v>14</v>
      </c>
      <c r="K1862">
        <v>48</v>
      </c>
      <c r="L1862" t="str">
        <f>" 00:00:00.000502"</f>
        <v xml:space="preserve"> 00:00:00.000502</v>
      </c>
      <c r="M1862" t="str">
        <f>"03-Oct-17 4:13:59.388734 PM"</f>
        <v>03-Oct-17 4:13:59.388734 PM</v>
      </c>
      <c r="N1862" t="s">
        <v>11</v>
      </c>
    </row>
    <row r="1863" spans="2:14" x14ac:dyDescent="0.25">
      <c r="B1863">
        <v>8316</v>
      </c>
      <c r="C1863">
        <v>1</v>
      </c>
      <c r="D1863">
        <v>39</v>
      </c>
      <c r="E1863">
        <v>39</v>
      </c>
      <c r="F1863" t="s">
        <v>0</v>
      </c>
      <c r="G1863" t="s">
        <v>1</v>
      </c>
      <c r="I1863" t="s">
        <v>2</v>
      </c>
      <c r="J1863">
        <v>8</v>
      </c>
      <c r="K1863">
        <v>42</v>
      </c>
      <c r="L1863" t="str">
        <f>" 00:00:00.000326"</f>
        <v xml:space="preserve"> 00:00:00.000326</v>
      </c>
      <c r="M1863" t="str">
        <f>"03-Oct-17 4:13:59.389060 PM"</f>
        <v>03-Oct-17 4:13:59.389060 PM</v>
      </c>
      <c r="N1863" t="s">
        <v>5</v>
      </c>
    </row>
    <row r="1864" spans="2:14" x14ac:dyDescent="0.25">
      <c r="B1864">
        <v>8317</v>
      </c>
      <c r="C1864">
        <v>1</v>
      </c>
      <c r="D1864">
        <v>0</v>
      </c>
      <c r="E1864">
        <v>37</v>
      </c>
      <c r="F1864" t="s">
        <v>0</v>
      </c>
      <c r="G1864" t="s">
        <v>1</v>
      </c>
      <c r="I1864" t="s">
        <v>2</v>
      </c>
      <c r="J1864">
        <v>36</v>
      </c>
      <c r="K1864">
        <v>70</v>
      </c>
      <c r="L1864" t="str">
        <f>" 00:00:01.238042"</f>
        <v xml:space="preserve"> 00:00:01.238042</v>
      </c>
      <c r="M1864" t="str">
        <f>"03-Oct-17 4:14:00.627102 PM"</f>
        <v>03-Oct-17 4:14:00.627102 PM</v>
      </c>
      <c r="N1864" t="s">
        <v>15</v>
      </c>
    </row>
    <row r="1865" spans="2:14" x14ac:dyDescent="0.25">
      <c r="B1865">
        <v>8318</v>
      </c>
      <c r="C1865">
        <v>1</v>
      </c>
      <c r="D1865">
        <v>12</v>
      </c>
      <c r="E1865">
        <v>38</v>
      </c>
      <c r="F1865" t="s">
        <v>0</v>
      </c>
      <c r="G1865" t="s">
        <v>1</v>
      </c>
      <c r="I1865" t="s">
        <v>2</v>
      </c>
      <c r="J1865">
        <v>36</v>
      </c>
      <c r="K1865">
        <v>70</v>
      </c>
      <c r="L1865" t="str">
        <f>" 00:00:00.000697"</f>
        <v xml:space="preserve"> 00:00:00.000697</v>
      </c>
      <c r="M1865" t="str">
        <f>"03-Oct-17 4:14:00.627799 PM"</f>
        <v>03-Oct-17 4:14:00.627799 PM</v>
      </c>
      <c r="N1865" t="s">
        <v>3</v>
      </c>
    </row>
    <row r="1866" spans="2:14" x14ac:dyDescent="0.25">
      <c r="B1866">
        <v>8319</v>
      </c>
      <c r="C1866">
        <v>1</v>
      </c>
      <c r="D1866">
        <v>39</v>
      </c>
      <c r="E1866">
        <v>39</v>
      </c>
      <c r="F1866" t="s">
        <v>0</v>
      </c>
      <c r="G1866" t="s">
        <v>1</v>
      </c>
      <c r="I1866" t="s">
        <v>2</v>
      </c>
      <c r="J1866">
        <v>36</v>
      </c>
      <c r="K1866">
        <v>70</v>
      </c>
      <c r="L1866" t="str">
        <f>" 00:00:00.000697"</f>
        <v xml:space="preserve"> 00:00:00.000697</v>
      </c>
      <c r="M1866" t="str">
        <f>"03-Oct-17 4:14:00.628496 PM"</f>
        <v>03-Oct-17 4:14:00.628496 PM</v>
      </c>
      <c r="N1866" t="s">
        <v>5</v>
      </c>
    </row>
    <row r="1867" spans="2:14" x14ac:dyDescent="0.25">
      <c r="B1867">
        <v>8320</v>
      </c>
      <c r="C1867">
        <v>1</v>
      </c>
      <c r="D1867">
        <v>39</v>
      </c>
      <c r="E1867">
        <v>39</v>
      </c>
      <c r="F1867" t="s">
        <v>0</v>
      </c>
      <c r="G1867" t="s">
        <v>1</v>
      </c>
      <c r="I1867" t="s">
        <v>2</v>
      </c>
      <c r="J1867">
        <v>14</v>
      </c>
      <c r="K1867">
        <v>48</v>
      </c>
      <c r="L1867" t="str">
        <f>" 00:00:00.000502"</f>
        <v xml:space="preserve"> 00:00:00.000502</v>
      </c>
      <c r="M1867" t="str">
        <f>"03-Oct-17 4:14:00.628998 PM"</f>
        <v>03-Oct-17 4:14:00.628998 PM</v>
      </c>
      <c r="N1867" t="s">
        <v>11</v>
      </c>
    </row>
    <row r="1868" spans="2:14" x14ac:dyDescent="0.25">
      <c r="B1868">
        <v>8321</v>
      </c>
      <c r="C1868">
        <v>1</v>
      </c>
      <c r="D1868">
        <v>39</v>
      </c>
      <c r="E1868">
        <v>39</v>
      </c>
      <c r="F1868" t="s">
        <v>0</v>
      </c>
      <c r="G1868" t="s">
        <v>1</v>
      </c>
      <c r="I1868" t="s">
        <v>2</v>
      </c>
      <c r="J1868">
        <v>8</v>
      </c>
      <c r="K1868">
        <v>42</v>
      </c>
      <c r="L1868" t="str">
        <f>" 00:00:00.000326"</f>
        <v xml:space="preserve"> 00:00:00.000326</v>
      </c>
      <c r="M1868" t="str">
        <f>"03-Oct-17 4:14:00.629324 PM"</f>
        <v>03-Oct-17 4:14:00.629324 PM</v>
      </c>
      <c r="N1868" t="s">
        <v>5</v>
      </c>
    </row>
    <row r="1869" spans="2:14" x14ac:dyDescent="0.25">
      <c r="B1869">
        <v>8322</v>
      </c>
      <c r="C1869">
        <v>1</v>
      </c>
      <c r="D1869">
        <v>0</v>
      </c>
      <c r="E1869">
        <v>37</v>
      </c>
      <c r="F1869" t="s">
        <v>0</v>
      </c>
      <c r="G1869" t="s">
        <v>1</v>
      </c>
      <c r="I1869" t="s">
        <v>2</v>
      </c>
      <c r="J1869">
        <v>36</v>
      </c>
      <c r="K1869">
        <v>70</v>
      </c>
      <c r="L1869" t="str">
        <f>" 00:00:02.528125"</f>
        <v xml:space="preserve"> 00:00:02.528125</v>
      </c>
      <c r="M1869" t="str">
        <f>"03-Oct-17 4:14:03.157449 PM"</f>
        <v>03-Oct-17 4:14:03.157449 PM</v>
      </c>
      <c r="N1869" t="s">
        <v>9</v>
      </c>
    </row>
    <row r="1870" spans="2:14" x14ac:dyDescent="0.25">
      <c r="B1870">
        <v>8323</v>
      </c>
      <c r="C1870">
        <v>1</v>
      </c>
      <c r="D1870">
        <v>12</v>
      </c>
      <c r="E1870">
        <v>38</v>
      </c>
      <c r="F1870" t="s">
        <v>0</v>
      </c>
      <c r="G1870" t="s">
        <v>1</v>
      </c>
      <c r="I1870" t="s">
        <v>2</v>
      </c>
      <c r="J1870">
        <v>36</v>
      </c>
      <c r="K1870">
        <v>70</v>
      </c>
      <c r="L1870" t="str">
        <f>" 00:00:00.000697"</f>
        <v xml:space="preserve"> 00:00:00.000697</v>
      </c>
      <c r="M1870" t="str">
        <f>"03-Oct-17 4:14:03.158146 PM"</f>
        <v>03-Oct-17 4:14:03.158146 PM</v>
      </c>
      <c r="N1870" t="s">
        <v>7</v>
      </c>
    </row>
    <row r="1871" spans="2:14" x14ac:dyDescent="0.25">
      <c r="B1871">
        <v>8324</v>
      </c>
      <c r="C1871">
        <v>1</v>
      </c>
      <c r="D1871">
        <v>39</v>
      </c>
      <c r="E1871">
        <v>39</v>
      </c>
      <c r="F1871" t="s">
        <v>0</v>
      </c>
      <c r="G1871" t="s">
        <v>1</v>
      </c>
      <c r="I1871" t="s">
        <v>2</v>
      </c>
      <c r="J1871">
        <v>36</v>
      </c>
      <c r="K1871">
        <v>70</v>
      </c>
      <c r="L1871" t="str">
        <f>" 00:00:00.000697"</f>
        <v xml:space="preserve"> 00:00:00.000697</v>
      </c>
      <c r="M1871" t="str">
        <f>"03-Oct-17 4:14:03.158843 PM"</f>
        <v>03-Oct-17 4:14:03.158843 PM</v>
      </c>
      <c r="N1871" t="s">
        <v>5</v>
      </c>
    </row>
    <row r="1872" spans="2:14" x14ac:dyDescent="0.25">
      <c r="B1872">
        <v>8325</v>
      </c>
      <c r="C1872">
        <v>1</v>
      </c>
      <c r="D1872">
        <v>0</v>
      </c>
      <c r="E1872">
        <v>37</v>
      </c>
      <c r="F1872" t="s">
        <v>0</v>
      </c>
      <c r="G1872" t="s">
        <v>1</v>
      </c>
      <c r="I1872" t="s">
        <v>2</v>
      </c>
      <c r="J1872">
        <v>36</v>
      </c>
      <c r="K1872">
        <v>70</v>
      </c>
      <c r="L1872" t="str">
        <f>" 00:00:01.229159"</f>
        <v xml:space="preserve"> 00:00:01.229159</v>
      </c>
      <c r="M1872" t="str">
        <f>"03-Oct-17 4:14:04.388002 PM"</f>
        <v>03-Oct-17 4:14:04.388002 PM</v>
      </c>
      <c r="N1872" t="s">
        <v>9</v>
      </c>
    </row>
    <row r="1873" spans="2:14" x14ac:dyDescent="0.25">
      <c r="B1873">
        <v>8326</v>
      </c>
      <c r="C1873">
        <v>1</v>
      </c>
      <c r="D1873">
        <v>12</v>
      </c>
      <c r="E1873">
        <v>38</v>
      </c>
      <c r="F1873" t="s">
        <v>0</v>
      </c>
      <c r="G1873" t="s">
        <v>1</v>
      </c>
      <c r="I1873" t="s">
        <v>2</v>
      </c>
      <c r="J1873">
        <v>36</v>
      </c>
      <c r="K1873">
        <v>70</v>
      </c>
      <c r="L1873" t="str">
        <f>" 00:00:00.000697"</f>
        <v xml:space="preserve"> 00:00:00.000697</v>
      </c>
      <c r="M1873" t="str">
        <f>"03-Oct-17 4:14:04.388699 PM"</f>
        <v>03-Oct-17 4:14:04.388699 PM</v>
      </c>
      <c r="N1873" t="s">
        <v>7</v>
      </c>
    </row>
    <row r="1874" spans="2:14" x14ac:dyDescent="0.25">
      <c r="B1874">
        <v>8327</v>
      </c>
      <c r="C1874">
        <v>1</v>
      </c>
      <c r="D1874">
        <v>39</v>
      </c>
      <c r="E1874">
        <v>39</v>
      </c>
      <c r="F1874" t="s">
        <v>0</v>
      </c>
      <c r="G1874" t="s">
        <v>1</v>
      </c>
      <c r="I1874" t="s">
        <v>2</v>
      </c>
      <c r="J1874">
        <v>36</v>
      </c>
      <c r="K1874">
        <v>70</v>
      </c>
      <c r="L1874" t="str">
        <f>" 00:00:00.000697"</f>
        <v xml:space="preserve"> 00:00:00.000697</v>
      </c>
      <c r="M1874" t="str">
        <f>"03-Oct-17 4:14:04.389396 PM"</f>
        <v>03-Oct-17 4:14:04.389396 PM</v>
      </c>
      <c r="N1874" t="s">
        <v>5</v>
      </c>
    </row>
    <row r="1875" spans="2:14" x14ac:dyDescent="0.25">
      <c r="B1875">
        <v>8328</v>
      </c>
      <c r="C1875">
        <v>1</v>
      </c>
      <c r="D1875">
        <v>12</v>
      </c>
      <c r="E1875">
        <v>38</v>
      </c>
      <c r="F1875" t="s">
        <v>0</v>
      </c>
      <c r="G1875" t="s">
        <v>1</v>
      </c>
      <c r="I1875" t="s">
        <v>2</v>
      </c>
      <c r="J1875">
        <v>36</v>
      </c>
      <c r="K1875">
        <v>70</v>
      </c>
      <c r="L1875" t="str">
        <f>" 00:00:01.228920"</f>
        <v xml:space="preserve"> 00:00:01.228920</v>
      </c>
      <c r="M1875" t="str">
        <f>"03-Oct-17 4:14:05.618316 PM"</f>
        <v>03-Oct-17 4:14:05.618316 PM</v>
      </c>
      <c r="N1875" t="s">
        <v>7</v>
      </c>
    </row>
    <row r="1876" spans="2:14" x14ac:dyDescent="0.25">
      <c r="B1876">
        <v>8329</v>
      </c>
      <c r="C1876">
        <v>1</v>
      </c>
      <c r="D1876">
        <v>39</v>
      </c>
      <c r="E1876">
        <v>39</v>
      </c>
      <c r="F1876" t="s">
        <v>0</v>
      </c>
      <c r="G1876" t="s">
        <v>1</v>
      </c>
      <c r="I1876" t="s">
        <v>2</v>
      </c>
      <c r="J1876">
        <v>36</v>
      </c>
      <c r="K1876">
        <v>70</v>
      </c>
      <c r="L1876" t="str">
        <f>" 00:00:00.000697"</f>
        <v xml:space="preserve"> 00:00:00.000697</v>
      </c>
      <c r="M1876" t="str">
        <f>"03-Oct-17 4:14:05.619013 PM"</f>
        <v>03-Oct-17 4:14:05.619013 PM</v>
      </c>
      <c r="N1876" t="s">
        <v>5</v>
      </c>
    </row>
    <row r="1877" spans="2:14" x14ac:dyDescent="0.25">
      <c r="B1877">
        <v>8330</v>
      </c>
      <c r="C1877">
        <v>1</v>
      </c>
      <c r="D1877">
        <v>0</v>
      </c>
      <c r="E1877">
        <v>37</v>
      </c>
      <c r="F1877" t="s">
        <v>0</v>
      </c>
      <c r="G1877" t="s">
        <v>1</v>
      </c>
      <c r="I1877" t="s">
        <v>2</v>
      </c>
      <c r="J1877">
        <v>36</v>
      </c>
      <c r="K1877">
        <v>70</v>
      </c>
      <c r="L1877" t="str">
        <f>" 00:00:01.236883"</f>
        <v xml:space="preserve"> 00:00:01.236883</v>
      </c>
      <c r="M1877" t="str">
        <f>"03-Oct-17 4:14:06.855896 PM"</f>
        <v>03-Oct-17 4:14:06.855896 PM</v>
      </c>
      <c r="N1877" t="s">
        <v>9</v>
      </c>
    </row>
    <row r="1878" spans="2:14" x14ac:dyDescent="0.25">
      <c r="B1878">
        <v>8331</v>
      </c>
      <c r="C1878">
        <v>1</v>
      </c>
      <c r="D1878">
        <v>12</v>
      </c>
      <c r="E1878">
        <v>38</v>
      </c>
      <c r="F1878" t="s">
        <v>0</v>
      </c>
      <c r="G1878" t="s">
        <v>1</v>
      </c>
      <c r="I1878" t="s">
        <v>2</v>
      </c>
      <c r="J1878">
        <v>36</v>
      </c>
      <c r="K1878">
        <v>70</v>
      </c>
      <c r="L1878" t="str">
        <f>" 00:00:00.000697"</f>
        <v xml:space="preserve"> 00:00:00.000697</v>
      </c>
      <c r="M1878" t="str">
        <f>"03-Oct-17 4:14:06.856592 PM"</f>
        <v>03-Oct-17 4:14:06.856592 PM</v>
      </c>
      <c r="N1878" t="s">
        <v>3</v>
      </c>
    </row>
    <row r="1879" spans="2:14" x14ac:dyDescent="0.25">
      <c r="B1879">
        <v>8332</v>
      </c>
      <c r="C1879">
        <v>1</v>
      </c>
      <c r="D1879">
        <v>39</v>
      </c>
      <c r="E1879">
        <v>39</v>
      </c>
      <c r="F1879" t="s">
        <v>0</v>
      </c>
      <c r="G1879" t="s">
        <v>1</v>
      </c>
      <c r="I1879" t="s">
        <v>2</v>
      </c>
      <c r="J1879">
        <v>36</v>
      </c>
      <c r="K1879">
        <v>70</v>
      </c>
      <c r="L1879" t="str">
        <f>" 00:00:00.000697"</f>
        <v xml:space="preserve"> 00:00:00.000697</v>
      </c>
      <c r="M1879" t="str">
        <f>"03-Oct-17 4:14:06.857290 PM"</f>
        <v>03-Oct-17 4:14:06.857290 PM</v>
      </c>
      <c r="N1879" t="s">
        <v>5</v>
      </c>
    </row>
    <row r="1880" spans="2:14" x14ac:dyDescent="0.25">
      <c r="B1880">
        <v>8333</v>
      </c>
      <c r="C1880">
        <v>1</v>
      </c>
      <c r="D1880">
        <v>0</v>
      </c>
      <c r="E1880">
        <v>37</v>
      </c>
      <c r="F1880" t="s">
        <v>0</v>
      </c>
      <c r="G1880" t="s">
        <v>1</v>
      </c>
      <c r="I1880" t="s">
        <v>2</v>
      </c>
      <c r="J1880">
        <v>36</v>
      </c>
      <c r="K1880">
        <v>70</v>
      </c>
      <c r="L1880" t="str">
        <f>" 00:00:01.250633"</f>
        <v xml:space="preserve"> 00:00:01.250633</v>
      </c>
      <c r="M1880" t="str">
        <f>"03-Oct-17 4:14:08.107922 PM"</f>
        <v>03-Oct-17 4:14:08.107922 PM</v>
      </c>
      <c r="N1880" t="s">
        <v>9</v>
      </c>
    </row>
    <row r="1881" spans="2:14" x14ac:dyDescent="0.25">
      <c r="B1881">
        <v>8334</v>
      </c>
      <c r="C1881">
        <v>1</v>
      </c>
      <c r="D1881">
        <v>12</v>
      </c>
      <c r="E1881">
        <v>38</v>
      </c>
      <c r="F1881" t="s">
        <v>0</v>
      </c>
      <c r="G1881" t="s">
        <v>1</v>
      </c>
      <c r="I1881" t="s">
        <v>2</v>
      </c>
      <c r="J1881">
        <v>36</v>
      </c>
      <c r="K1881">
        <v>70</v>
      </c>
      <c r="L1881" t="str">
        <f>" 00:00:00.000697"</f>
        <v xml:space="preserve"> 00:00:00.000697</v>
      </c>
      <c r="M1881" t="str">
        <f>"03-Oct-17 4:14:08.108619 PM"</f>
        <v>03-Oct-17 4:14:08.108619 PM</v>
      </c>
      <c r="N1881" t="s">
        <v>7</v>
      </c>
    </row>
    <row r="1882" spans="2:14" x14ac:dyDescent="0.25">
      <c r="B1882">
        <v>8335</v>
      </c>
      <c r="C1882">
        <v>1</v>
      </c>
      <c r="D1882">
        <v>39</v>
      </c>
      <c r="E1882">
        <v>39</v>
      </c>
      <c r="F1882" t="s">
        <v>0</v>
      </c>
      <c r="G1882" t="s">
        <v>1</v>
      </c>
      <c r="I1882" t="s">
        <v>2</v>
      </c>
      <c r="J1882">
        <v>36</v>
      </c>
      <c r="K1882">
        <v>70</v>
      </c>
      <c r="L1882" t="str">
        <f>" 00:00:00.000697"</f>
        <v xml:space="preserve"> 00:00:00.000697</v>
      </c>
      <c r="M1882" t="str">
        <f>"03-Oct-17 4:14:08.109316 PM"</f>
        <v>03-Oct-17 4:14:08.109316 PM</v>
      </c>
      <c r="N1882" t="s">
        <v>5</v>
      </c>
    </row>
    <row r="1883" spans="2:14" x14ac:dyDescent="0.25">
      <c r="B1883">
        <v>8336</v>
      </c>
      <c r="C1883">
        <v>1</v>
      </c>
      <c r="D1883">
        <v>0</v>
      </c>
      <c r="E1883">
        <v>37</v>
      </c>
      <c r="F1883" t="s">
        <v>0</v>
      </c>
      <c r="G1883" t="s">
        <v>1</v>
      </c>
      <c r="I1883" t="s">
        <v>2</v>
      </c>
      <c r="J1883">
        <v>36</v>
      </c>
      <c r="K1883">
        <v>70</v>
      </c>
      <c r="L1883" t="str">
        <f>" 00:00:01.244395"</f>
        <v xml:space="preserve"> 00:00:01.244395</v>
      </c>
      <c r="M1883" t="str">
        <f>"03-Oct-17 4:14:09.353711 PM"</f>
        <v>03-Oct-17 4:14:09.353711 PM</v>
      </c>
      <c r="N1883" t="s">
        <v>15</v>
      </c>
    </row>
    <row r="1884" spans="2:14" x14ac:dyDescent="0.25">
      <c r="B1884">
        <v>8337</v>
      </c>
      <c r="C1884">
        <v>1</v>
      </c>
      <c r="D1884">
        <v>0</v>
      </c>
      <c r="E1884">
        <v>37</v>
      </c>
      <c r="F1884" t="s">
        <v>0</v>
      </c>
      <c r="G1884" t="s">
        <v>1</v>
      </c>
      <c r="I1884" t="s">
        <v>2</v>
      </c>
      <c r="J1884">
        <v>14</v>
      </c>
      <c r="K1884">
        <v>48</v>
      </c>
      <c r="L1884" t="str">
        <f>" 00:00:00.000503"</f>
        <v xml:space="preserve"> 00:00:00.000503</v>
      </c>
      <c r="M1884" t="str">
        <f>"03-Oct-17 4:14:09.354214 PM"</f>
        <v>03-Oct-17 4:14:09.354214 PM</v>
      </c>
      <c r="N1884" t="s">
        <v>16</v>
      </c>
    </row>
    <row r="1885" spans="2:14" x14ac:dyDescent="0.25">
      <c r="B1885">
        <v>8338</v>
      </c>
      <c r="C1885">
        <v>1</v>
      </c>
      <c r="D1885">
        <v>0</v>
      </c>
      <c r="E1885">
        <v>37</v>
      </c>
      <c r="F1885" t="s">
        <v>0</v>
      </c>
      <c r="G1885" t="s">
        <v>1</v>
      </c>
      <c r="I1885" t="s">
        <v>2</v>
      </c>
      <c r="J1885">
        <v>8</v>
      </c>
      <c r="K1885">
        <v>42</v>
      </c>
      <c r="L1885" t="str">
        <f>" 00:00:00.000326"</f>
        <v xml:space="preserve"> 00:00:00.000326</v>
      </c>
      <c r="M1885" t="str">
        <f>"03-Oct-17 4:14:09.354540 PM"</f>
        <v>03-Oct-17 4:14:09.354540 PM</v>
      </c>
      <c r="N1885" t="s">
        <v>9</v>
      </c>
    </row>
    <row r="1886" spans="2:14" x14ac:dyDescent="0.25">
      <c r="B1886">
        <v>8339</v>
      </c>
      <c r="C1886">
        <v>1</v>
      </c>
      <c r="D1886">
        <v>12</v>
      </c>
      <c r="E1886">
        <v>38</v>
      </c>
      <c r="F1886" t="s">
        <v>0</v>
      </c>
      <c r="G1886" t="s">
        <v>1</v>
      </c>
      <c r="I1886" t="s">
        <v>2</v>
      </c>
      <c r="J1886">
        <v>36</v>
      </c>
      <c r="K1886">
        <v>70</v>
      </c>
      <c r="L1886" t="str">
        <f>" 00:00:00.000271"</f>
        <v xml:space="preserve"> 00:00:00.000271</v>
      </c>
      <c r="M1886" t="str">
        <f>"03-Oct-17 4:14:09.354811 PM"</f>
        <v>03-Oct-17 4:14:09.354811 PM</v>
      </c>
      <c r="N1886" t="s">
        <v>3</v>
      </c>
    </row>
    <row r="1887" spans="2:14" x14ac:dyDescent="0.25">
      <c r="B1887">
        <v>8340</v>
      </c>
      <c r="C1887">
        <v>1</v>
      </c>
      <c r="D1887">
        <v>39</v>
      </c>
      <c r="E1887">
        <v>39</v>
      </c>
      <c r="F1887" t="s">
        <v>0</v>
      </c>
      <c r="G1887" t="s">
        <v>1</v>
      </c>
      <c r="I1887" t="s">
        <v>2</v>
      </c>
      <c r="J1887">
        <v>36</v>
      </c>
      <c r="K1887">
        <v>70</v>
      </c>
      <c r="L1887" t="str">
        <f>" 00:00:00.000697"</f>
        <v xml:space="preserve"> 00:00:00.000697</v>
      </c>
      <c r="M1887" t="str">
        <f>"03-Oct-17 4:14:09.355508 PM"</f>
        <v>03-Oct-17 4:14:09.355508 PM</v>
      </c>
      <c r="N1887" t="s">
        <v>5</v>
      </c>
    </row>
    <row r="1888" spans="2:14" x14ac:dyDescent="0.25">
      <c r="B1888">
        <v>8341</v>
      </c>
      <c r="C1888">
        <v>1</v>
      </c>
      <c r="D1888">
        <v>0</v>
      </c>
      <c r="E1888">
        <v>37</v>
      </c>
      <c r="F1888" t="s">
        <v>0</v>
      </c>
      <c r="G1888" t="s">
        <v>1</v>
      </c>
      <c r="I1888" t="s">
        <v>2</v>
      </c>
      <c r="J1888">
        <v>36</v>
      </c>
      <c r="K1888">
        <v>70</v>
      </c>
      <c r="L1888" t="str">
        <f>" 00:00:01.234818"</f>
        <v xml:space="preserve"> 00:00:01.234818</v>
      </c>
      <c r="M1888" t="str">
        <f>"03-Oct-17 4:14:10.590326 PM"</f>
        <v>03-Oct-17 4:14:10.590326 PM</v>
      </c>
      <c r="N1888" t="s">
        <v>9</v>
      </c>
    </row>
    <row r="1889" spans="2:14" x14ac:dyDescent="0.25">
      <c r="B1889">
        <v>8342</v>
      </c>
      <c r="C1889">
        <v>1</v>
      </c>
      <c r="D1889">
        <v>12</v>
      </c>
      <c r="E1889">
        <v>38</v>
      </c>
      <c r="F1889" t="s">
        <v>0</v>
      </c>
      <c r="G1889" t="s">
        <v>1</v>
      </c>
      <c r="I1889" t="s">
        <v>2</v>
      </c>
      <c r="J1889">
        <v>36</v>
      </c>
      <c r="K1889">
        <v>70</v>
      </c>
      <c r="L1889" t="str">
        <f>" 00:00:00.000697"</f>
        <v xml:space="preserve"> 00:00:00.000697</v>
      </c>
      <c r="M1889" t="str">
        <f>"03-Oct-17 4:14:10.591023 PM"</f>
        <v>03-Oct-17 4:14:10.591023 PM</v>
      </c>
      <c r="N1889" t="s">
        <v>3</v>
      </c>
    </row>
    <row r="1890" spans="2:14" x14ac:dyDescent="0.25">
      <c r="B1890">
        <v>8343</v>
      </c>
      <c r="C1890">
        <v>1</v>
      </c>
      <c r="D1890">
        <v>39</v>
      </c>
      <c r="E1890">
        <v>39</v>
      </c>
      <c r="F1890" t="s">
        <v>0</v>
      </c>
      <c r="G1890" t="s">
        <v>1</v>
      </c>
      <c r="I1890" t="s">
        <v>2</v>
      </c>
      <c r="J1890">
        <v>36</v>
      </c>
      <c r="K1890">
        <v>70</v>
      </c>
      <c r="L1890" t="str">
        <f>" 00:00:00.000697"</f>
        <v xml:space="preserve"> 00:00:00.000697</v>
      </c>
      <c r="M1890" t="str">
        <f>"03-Oct-17 4:14:10.591720 PM"</f>
        <v>03-Oct-17 4:14:10.591720 PM</v>
      </c>
      <c r="N1890" t="s">
        <v>5</v>
      </c>
    </row>
    <row r="1891" spans="2:14" x14ac:dyDescent="0.25">
      <c r="B1891">
        <v>8344</v>
      </c>
      <c r="C1891">
        <v>1</v>
      </c>
      <c r="D1891">
        <v>12</v>
      </c>
      <c r="E1891">
        <v>38</v>
      </c>
      <c r="F1891" t="s">
        <v>0</v>
      </c>
      <c r="G1891" t="s">
        <v>1</v>
      </c>
      <c r="I1891" t="s">
        <v>2</v>
      </c>
      <c r="J1891">
        <v>36</v>
      </c>
      <c r="K1891">
        <v>70</v>
      </c>
      <c r="L1891" t="str">
        <f>" 00:00:02.514786"</f>
        <v xml:space="preserve"> 00:00:02.514786</v>
      </c>
      <c r="M1891" t="str">
        <f>"03-Oct-17 4:14:13.106506 PM"</f>
        <v>03-Oct-17 4:14:13.106506 PM</v>
      </c>
      <c r="N1891" t="s">
        <v>3</v>
      </c>
    </row>
    <row r="1892" spans="2:14" x14ac:dyDescent="0.25">
      <c r="B1892">
        <v>8345</v>
      </c>
      <c r="C1892">
        <v>1</v>
      </c>
      <c r="D1892">
        <v>39</v>
      </c>
      <c r="E1892">
        <v>39</v>
      </c>
      <c r="F1892" t="s">
        <v>0</v>
      </c>
      <c r="G1892" t="s">
        <v>1</v>
      </c>
      <c r="I1892" t="s">
        <v>2</v>
      </c>
      <c r="J1892">
        <v>36</v>
      </c>
      <c r="K1892">
        <v>70</v>
      </c>
      <c r="L1892" t="str">
        <f>" 00:00:00.000697"</f>
        <v xml:space="preserve"> 00:00:00.000697</v>
      </c>
      <c r="M1892" t="str">
        <f>"03-Oct-17 4:14:13.107203 PM"</f>
        <v>03-Oct-17 4:14:13.107203 PM</v>
      </c>
      <c r="N1892" t="s">
        <v>5</v>
      </c>
    </row>
    <row r="1893" spans="2:14" x14ac:dyDescent="0.25">
      <c r="B1893">
        <v>8346</v>
      </c>
      <c r="C1893">
        <v>1</v>
      </c>
      <c r="D1893">
        <v>0</v>
      </c>
      <c r="E1893">
        <v>37</v>
      </c>
      <c r="F1893" t="s">
        <v>0</v>
      </c>
      <c r="G1893" t="s">
        <v>1</v>
      </c>
      <c r="I1893" t="s">
        <v>2</v>
      </c>
      <c r="J1893">
        <v>36</v>
      </c>
      <c r="K1893">
        <v>70</v>
      </c>
      <c r="L1893" t="str">
        <f>" 00:00:01.224256"</f>
        <v xml:space="preserve"> 00:00:01.224256</v>
      </c>
      <c r="M1893" t="str">
        <f>"03-Oct-17 4:14:14.331459 PM"</f>
        <v>03-Oct-17 4:14:14.331459 PM</v>
      </c>
      <c r="N1893" t="s">
        <v>9</v>
      </c>
    </row>
    <row r="1894" spans="2:14" x14ac:dyDescent="0.25">
      <c r="B1894">
        <v>8347</v>
      </c>
      <c r="C1894">
        <v>1</v>
      </c>
      <c r="D1894">
        <v>12</v>
      </c>
      <c r="E1894">
        <v>38</v>
      </c>
      <c r="F1894" t="s">
        <v>0</v>
      </c>
      <c r="G1894" t="s">
        <v>1</v>
      </c>
      <c r="I1894" t="s">
        <v>2</v>
      </c>
      <c r="J1894">
        <v>36</v>
      </c>
      <c r="K1894">
        <v>70</v>
      </c>
      <c r="L1894" t="str">
        <f>" 00:00:00.000697"</f>
        <v xml:space="preserve"> 00:00:00.000697</v>
      </c>
      <c r="M1894" t="str">
        <f>"03-Oct-17 4:14:14.332156 PM"</f>
        <v>03-Oct-17 4:14:14.332156 PM</v>
      </c>
      <c r="N1894" t="s">
        <v>3</v>
      </c>
    </row>
    <row r="1895" spans="2:14" x14ac:dyDescent="0.25">
      <c r="B1895">
        <v>8348</v>
      </c>
      <c r="C1895">
        <v>1</v>
      </c>
      <c r="D1895">
        <v>12</v>
      </c>
      <c r="E1895">
        <v>38</v>
      </c>
      <c r="F1895" t="s">
        <v>0</v>
      </c>
      <c r="G1895" t="s">
        <v>1</v>
      </c>
      <c r="I1895" t="s">
        <v>2</v>
      </c>
      <c r="J1895">
        <v>14</v>
      </c>
      <c r="K1895">
        <v>48</v>
      </c>
      <c r="L1895" t="str">
        <f>" 00:00:00.000502"</f>
        <v xml:space="preserve"> 00:00:00.000502</v>
      </c>
      <c r="M1895" t="str">
        <f>"03-Oct-17 4:14:14.332658 PM"</f>
        <v>03-Oct-17 4:14:14.332658 PM</v>
      </c>
      <c r="N1895" t="s">
        <v>20</v>
      </c>
    </row>
    <row r="1896" spans="2:14" x14ac:dyDescent="0.25">
      <c r="B1896">
        <v>8349</v>
      </c>
      <c r="C1896">
        <v>1</v>
      </c>
      <c r="D1896">
        <v>12</v>
      </c>
      <c r="E1896">
        <v>38</v>
      </c>
      <c r="F1896" t="s">
        <v>0</v>
      </c>
      <c r="G1896" t="s">
        <v>1</v>
      </c>
      <c r="I1896" t="s">
        <v>2</v>
      </c>
      <c r="J1896">
        <v>8</v>
      </c>
      <c r="K1896">
        <v>42</v>
      </c>
      <c r="L1896" t="str">
        <f>" 00:00:00.000326"</f>
        <v xml:space="preserve"> 00:00:00.000326</v>
      </c>
      <c r="M1896" t="str">
        <f>"03-Oct-17 4:14:14.332984 PM"</f>
        <v>03-Oct-17 4:14:14.332984 PM</v>
      </c>
      <c r="N1896" t="s">
        <v>3</v>
      </c>
    </row>
    <row r="1897" spans="2:14" x14ac:dyDescent="0.25">
      <c r="B1897">
        <v>8350</v>
      </c>
      <c r="C1897">
        <v>1</v>
      </c>
      <c r="D1897">
        <v>39</v>
      </c>
      <c r="E1897">
        <v>39</v>
      </c>
      <c r="F1897" t="s">
        <v>0</v>
      </c>
      <c r="G1897" t="s">
        <v>1</v>
      </c>
      <c r="I1897" t="s">
        <v>2</v>
      </c>
      <c r="J1897">
        <v>36</v>
      </c>
      <c r="K1897">
        <v>70</v>
      </c>
      <c r="L1897" t="str">
        <f>" 00:00:00.000271"</f>
        <v xml:space="preserve"> 00:00:00.000271</v>
      </c>
      <c r="M1897" t="str">
        <f>"03-Oct-17 4:14:14.333255 PM"</f>
        <v>03-Oct-17 4:14:14.333255 PM</v>
      </c>
      <c r="N1897" t="s">
        <v>5</v>
      </c>
    </row>
    <row r="1898" spans="2:14" x14ac:dyDescent="0.25">
      <c r="B1898">
        <v>8351</v>
      </c>
      <c r="C1898">
        <v>1</v>
      </c>
      <c r="D1898">
        <v>0</v>
      </c>
      <c r="E1898">
        <v>37</v>
      </c>
      <c r="F1898" t="s">
        <v>0</v>
      </c>
      <c r="G1898" t="s">
        <v>1</v>
      </c>
      <c r="I1898" t="s">
        <v>2</v>
      </c>
      <c r="J1898">
        <v>36</v>
      </c>
      <c r="K1898">
        <v>70</v>
      </c>
      <c r="L1898" t="str">
        <f>" 00:00:01.254555"</f>
        <v xml:space="preserve"> 00:00:01.254555</v>
      </c>
      <c r="M1898" t="str">
        <f>"03-Oct-17 4:14:15.587810 PM"</f>
        <v>03-Oct-17 4:14:15.587810 PM</v>
      </c>
      <c r="N1898" t="s">
        <v>9</v>
      </c>
    </row>
    <row r="1899" spans="2:14" x14ac:dyDescent="0.25">
      <c r="B1899">
        <v>8352</v>
      </c>
      <c r="C1899">
        <v>1</v>
      </c>
      <c r="D1899">
        <v>12</v>
      </c>
      <c r="E1899">
        <v>38</v>
      </c>
      <c r="F1899" t="s">
        <v>0</v>
      </c>
      <c r="G1899" t="s">
        <v>1</v>
      </c>
      <c r="I1899" t="s">
        <v>2</v>
      </c>
      <c r="J1899">
        <v>36</v>
      </c>
      <c r="K1899">
        <v>70</v>
      </c>
      <c r="L1899" t="str">
        <f>" 00:00:00.000697"</f>
        <v xml:space="preserve"> 00:00:00.000697</v>
      </c>
      <c r="M1899" t="str">
        <f>"03-Oct-17 4:14:15.588507 PM"</f>
        <v>03-Oct-17 4:14:15.588507 PM</v>
      </c>
      <c r="N1899" t="s">
        <v>3</v>
      </c>
    </row>
    <row r="1900" spans="2:14" x14ac:dyDescent="0.25">
      <c r="B1900">
        <v>8353</v>
      </c>
      <c r="C1900">
        <v>1</v>
      </c>
      <c r="D1900">
        <v>12</v>
      </c>
      <c r="E1900">
        <v>38</v>
      </c>
      <c r="F1900" t="s">
        <v>0</v>
      </c>
      <c r="G1900" t="s">
        <v>1</v>
      </c>
      <c r="I1900" t="s">
        <v>2</v>
      </c>
      <c r="J1900">
        <v>14</v>
      </c>
      <c r="K1900">
        <v>48</v>
      </c>
      <c r="L1900" t="str">
        <f>" 00:00:00.000502"</f>
        <v xml:space="preserve"> 00:00:00.000502</v>
      </c>
      <c r="M1900" t="str">
        <f>"03-Oct-17 4:14:15.589009 PM"</f>
        <v>03-Oct-17 4:14:15.589009 PM</v>
      </c>
      <c r="N1900" t="s">
        <v>20</v>
      </c>
    </row>
    <row r="1901" spans="2:14" x14ac:dyDescent="0.25">
      <c r="B1901">
        <v>8354</v>
      </c>
      <c r="C1901">
        <v>1</v>
      </c>
      <c r="D1901">
        <v>12</v>
      </c>
      <c r="E1901">
        <v>38</v>
      </c>
      <c r="F1901" t="s">
        <v>0</v>
      </c>
      <c r="G1901" t="s">
        <v>1</v>
      </c>
      <c r="I1901" t="s">
        <v>2</v>
      </c>
      <c r="J1901">
        <v>8</v>
      </c>
      <c r="K1901">
        <v>42</v>
      </c>
      <c r="L1901" t="str">
        <f>" 00:00:00.000326"</f>
        <v xml:space="preserve"> 00:00:00.000326</v>
      </c>
      <c r="M1901" t="str">
        <f>"03-Oct-17 4:14:15.589335 PM"</f>
        <v>03-Oct-17 4:14:15.589335 PM</v>
      </c>
      <c r="N1901" t="s">
        <v>3</v>
      </c>
    </row>
    <row r="1902" spans="2:14" x14ac:dyDescent="0.25">
      <c r="B1902">
        <v>8355</v>
      </c>
      <c r="C1902">
        <v>1</v>
      </c>
      <c r="D1902">
        <v>39</v>
      </c>
      <c r="E1902">
        <v>39</v>
      </c>
      <c r="F1902" t="s">
        <v>0</v>
      </c>
      <c r="G1902" t="s">
        <v>1</v>
      </c>
      <c r="I1902" t="s">
        <v>2</v>
      </c>
      <c r="J1902">
        <v>36</v>
      </c>
      <c r="K1902">
        <v>70</v>
      </c>
      <c r="L1902" t="str">
        <f>" 00:00:00.000271"</f>
        <v xml:space="preserve"> 00:00:00.000271</v>
      </c>
      <c r="M1902" t="str">
        <f>"03-Oct-17 4:14:15.589606 PM"</f>
        <v>03-Oct-17 4:14:15.589606 PM</v>
      </c>
      <c r="N1902" t="s">
        <v>5</v>
      </c>
    </row>
    <row r="1903" spans="2:14" x14ac:dyDescent="0.25">
      <c r="B1903">
        <v>8356</v>
      </c>
      <c r="C1903">
        <v>1</v>
      </c>
      <c r="D1903">
        <v>12</v>
      </c>
      <c r="E1903">
        <v>38</v>
      </c>
      <c r="F1903" t="s">
        <v>0</v>
      </c>
      <c r="G1903" t="s">
        <v>1</v>
      </c>
      <c r="I1903" t="s">
        <v>2</v>
      </c>
      <c r="J1903">
        <v>36</v>
      </c>
      <c r="K1903">
        <v>70</v>
      </c>
      <c r="L1903" t="str">
        <f>" 00:00:01.233651"</f>
        <v xml:space="preserve"> 00:00:01.233651</v>
      </c>
      <c r="M1903" t="str">
        <f>"03-Oct-17 4:14:16.823257 PM"</f>
        <v>03-Oct-17 4:14:16.823257 PM</v>
      </c>
      <c r="N1903" t="s">
        <v>3</v>
      </c>
    </row>
    <row r="1904" spans="2:14" x14ac:dyDescent="0.25">
      <c r="B1904">
        <v>8357</v>
      </c>
      <c r="C1904">
        <v>1</v>
      </c>
      <c r="D1904">
        <v>39</v>
      </c>
      <c r="E1904">
        <v>39</v>
      </c>
      <c r="F1904" t="s">
        <v>0</v>
      </c>
      <c r="G1904" t="s">
        <v>1</v>
      </c>
      <c r="I1904" t="s">
        <v>2</v>
      </c>
      <c r="J1904">
        <v>36</v>
      </c>
      <c r="K1904">
        <v>70</v>
      </c>
      <c r="L1904" t="str">
        <f>" 00:00:00.000697"</f>
        <v xml:space="preserve"> 00:00:00.000697</v>
      </c>
      <c r="M1904" t="str">
        <f>"03-Oct-17 4:14:16.823954 PM"</f>
        <v>03-Oct-17 4:14:16.823954 PM</v>
      </c>
      <c r="N1904" t="s">
        <v>5</v>
      </c>
    </row>
    <row r="1905" spans="2:14" x14ac:dyDescent="0.25">
      <c r="B1905">
        <v>8358</v>
      </c>
      <c r="C1905">
        <v>1</v>
      </c>
      <c r="D1905">
        <v>12</v>
      </c>
      <c r="E1905">
        <v>38</v>
      </c>
      <c r="F1905" t="s">
        <v>0</v>
      </c>
      <c r="G1905" t="s">
        <v>1</v>
      </c>
      <c r="I1905" t="s">
        <v>2</v>
      </c>
      <c r="J1905">
        <v>36</v>
      </c>
      <c r="K1905">
        <v>70</v>
      </c>
      <c r="L1905" t="str">
        <f>" 00:00:01.239181"</f>
        <v xml:space="preserve"> 00:00:01.239181</v>
      </c>
      <c r="M1905" t="str">
        <f>"03-Oct-17 4:14:18.063135 PM"</f>
        <v>03-Oct-17 4:14:18.063135 PM</v>
      </c>
      <c r="N1905" t="s">
        <v>3</v>
      </c>
    </row>
    <row r="1906" spans="2:14" x14ac:dyDescent="0.25">
      <c r="B1906">
        <v>8359</v>
      </c>
      <c r="C1906">
        <v>1</v>
      </c>
      <c r="D1906">
        <v>12</v>
      </c>
      <c r="E1906">
        <v>38</v>
      </c>
      <c r="F1906" t="s">
        <v>0</v>
      </c>
      <c r="G1906" t="s">
        <v>1</v>
      </c>
      <c r="I1906" t="s">
        <v>2</v>
      </c>
      <c r="J1906">
        <v>14</v>
      </c>
      <c r="K1906">
        <v>48</v>
      </c>
      <c r="L1906" t="str">
        <f>" 00:00:00.000503"</f>
        <v xml:space="preserve"> 00:00:00.000503</v>
      </c>
      <c r="M1906" t="str">
        <f>"03-Oct-17 4:14:18.063638 PM"</f>
        <v>03-Oct-17 4:14:18.063638 PM</v>
      </c>
      <c r="N1906" t="s">
        <v>20</v>
      </c>
    </row>
    <row r="1907" spans="2:14" x14ac:dyDescent="0.25">
      <c r="B1907">
        <v>8360</v>
      </c>
      <c r="C1907">
        <v>1</v>
      </c>
      <c r="D1907">
        <v>12</v>
      </c>
      <c r="E1907">
        <v>38</v>
      </c>
      <c r="F1907" t="s">
        <v>0</v>
      </c>
      <c r="G1907" t="s">
        <v>1</v>
      </c>
      <c r="I1907" t="s">
        <v>2</v>
      </c>
      <c r="J1907">
        <v>8</v>
      </c>
      <c r="K1907">
        <v>42</v>
      </c>
      <c r="L1907" t="str">
        <f>" 00:00:00.000326"</f>
        <v xml:space="preserve"> 00:00:00.000326</v>
      </c>
      <c r="M1907" t="str">
        <f>"03-Oct-17 4:14:18.063964 PM"</f>
        <v>03-Oct-17 4:14:18.063964 PM</v>
      </c>
      <c r="N1907" t="s">
        <v>3</v>
      </c>
    </row>
    <row r="1908" spans="2:14" x14ac:dyDescent="0.25">
      <c r="B1908">
        <v>8361</v>
      </c>
      <c r="C1908">
        <v>1</v>
      </c>
      <c r="D1908">
        <v>39</v>
      </c>
      <c r="E1908">
        <v>39</v>
      </c>
      <c r="F1908" t="s">
        <v>0</v>
      </c>
      <c r="G1908" t="s">
        <v>1</v>
      </c>
      <c r="I1908" t="s">
        <v>2</v>
      </c>
      <c r="J1908">
        <v>36</v>
      </c>
      <c r="K1908">
        <v>70</v>
      </c>
      <c r="L1908" t="str">
        <f>" 00:00:00.000271"</f>
        <v xml:space="preserve"> 00:00:00.000271</v>
      </c>
      <c r="M1908" t="str">
        <f>"03-Oct-17 4:14:18.064235 PM"</f>
        <v>03-Oct-17 4:14:18.064235 PM</v>
      </c>
      <c r="N1908" t="s">
        <v>5</v>
      </c>
    </row>
    <row r="1909" spans="2:14" x14ac:dyDescent="0.25">
      <c r="B1909">
        <v>8362</v>
      </c>
      <c r="C1909">
        <v>1</v>
      </c>
      <c r="D1909">
        <v>0</v>
      </c>
      <c r="E1909">
        <v>37</v>
      </c>
      <c r="F1909" t="s">
        <v>0</v>
      </c>
      <c r="G1909" t="s">
        <v>1</v>
      </c>
      <c r="I1909" t="s">
        <v>2</v>
      </c>
      <c r="J1909">
        <v>36</v>
      </c>
      <c r="K1909">
        <v>70</v>
      </c>
      <c r="L1909" t="str">
        <f>" 00:00:01.250858"</f>
        <v xml:space="preserve"> 00:00:01.250858</v>
      </c>
      <c r="M1909" t="str">
        <f>"03-Oct-17 4:14:19.315093 PM"</f>
        <v>03-Oct-17 4:14:19.315093 PM</v>
      </c>
      <c r="N1909" t="s">
        <v>9</v>
      </c>
    </row>
    <row r="1910" spans="2:14" x14ac:dyDescent="0.25">
      <c r="B1910">
        <v>8363</v>
      </c>
      <c r="C1910">
        <v>1</v>
      </c>
      <c r="D1910">
        <v>12</v>
      </c>
      <c r="E1910">
        <v>38</v>
      </c>
      <c r="F1910" t="s">
        <v>0</v>
      </c>
      <c r="G1910" t="s">
        <v>1</v>
      </c>
      <c r="I1910" t="s">
        <v>2</v>
      </c>
      <c r="J1910">
        <v>36</v>
      </c>
      <c r="K1910">
        <v>70</v>
      </c>
      <c r="L1910" t="str">
        <f>" 00:00:00.000697"</f>
        <v xml:space="preserve"> 00:00:00.000697</v>
      </c>
      <c r="M1910" t="str">
        <f>"03-Oct-17 4:14:19.315790 PM"</f>
        <v>03-Oct-17 4:14:19.315790 PM</v>
      </c>
      <c r="N1910" t="s">
        <v>3</v>
      </c>
    </row>
    <row r="1911" spans="2:14" x14ac:dyDescent="0.25">
      <c r="B1911">
        <v>8364</v>
      </c>
      <c r="C1911">
        <v>1</v>
      </c>
      <c r="D1911">
        <v>39</v>
      </c>
      <c r="E1911">
        <v>39</v>
      </c>
      <c r="F1911" t="s">
        <v>0</v>
      </c>
      <c r="G1911" t="s">
        <v>1</v>
      </c>
      <c r="I1911" t="s">
        <v>2</v>
      </c>
      <c r="J1911">
        <v>36</v>
      </c>
      <c r="K1911">
        <v>70</v>
      </c>
      <c r="L1911" t="str">
        <f>" 00:00:00.000697"</f>
        <v xml:space="preserve"> 00:00:00.000697</v>
      </c>
      <c r="M1911" t="str">
        <f>"03-Oct-17 4:14:19.316487 PM"</f>
        <v>03-Oct-17 4:14:19.316487 PM</v>
      </c>
      <c r="N1911" t="s">
        <v>5</v>
      </c>
    </row>
    <row r="1912" spans="2:14" x14ac:dyDescent="0.25">
      <c r="B1912">
        <v>8365</v>
      </c>
      <c r="C1912">
        <v>1</v>
      </c>
      <c r="D1912">
        <v>39</v>
      </c>
      <c r="E1912">
        <v>39</v>
      </c>
      <c r="F1912" t="s">
        <v>0</v>
      </c>
      <c r="G1912" t="s">
        <v>1</v>
      </c>
      <c r="I1912" t="s">
        <v>2</v>
      </c>
      <c r="J1912">
        <v>14</v>
      </c>
      <c r="K1912">
        <v>48</v>
      </c>
      <c r="L1912" t="str">
        <f>" 00:00:00.000502"</f>
        <v xml:space="preserve"> 00:00:00.000502</v>
      </c>
      <c r="M1912" t="str">
        <f>"03-Oct-17 4:14:19.316989 PM"</f>
        <v>03-Oct-17 4:14:19.316989 PM</v>
      </c>
      <c r="N1912" t="s">
        <v>8</v>
      </c>
    </row>
    <row r="1913" spans="2:14" x14ac:dyDescent="0.25">
      <c r="B1913">
        <v>8366</v>
      </c>
      <c r="C1913">
        <v>1</v>
      </c>
      <c r="D1913">
        <v>39</v>
      </c>
      <c r="E1913">
        <v>39</v>
      </c>
      <c r="F1913" t="s">
        <v>0</v>
      </c>
      <c r="G1913" t="s">
        <v>1</v>
      </c>
      <c r="I1913" t="s">
        <v>2</v>
      </c>
      <c r="J1913">
        <v>8</v>
      </c>
      <c r="K1913">
        <v>42</v>
      </c>
      <c r="L1913" t="str">
        <f>" 00:00:00.000326"</f>
        <v xml:space="preserve"> 00:00:00.000326</v>
      </c>
      <c r="M1913" t="str">
        <f>"03-Oct-17 4:14:19.317315 PM"</f>
        <v>03-Oct-17 4:14:19.317315 PM</v>
      </c>
      <c r="N1913" t="s">
        <v>12</v>
      </c>
    </row>
    <row r="1914" spans="2:14" x14ac:dyDescent="0.25">
      <c r="B1914">
        <v>8367</v>
      </c>
      <c r="C1914">
        <v>1</v>
      </c>
      <c r="D1914">
        <v>0</v>
      </c>
      <c r="E1914">
        <v>37</v>
      </c>
      <c r="F1914" t="s">
        <v>0</v>
      </c>
      <c r="G1914" t="s">
        <v>1</v>
      </c>
      <c r="I1914" t="s">
        <v>2</v>
      </c>
      <c r="J1914">
        <v>36</v>
      </c>
      <c r="K1914">
        <v>70</v>
      </c>
      <c r="L1914" t="str">
        <f>" 00:00:02.496353"</f>
        <v xml:space="preserve"> 00:00:02.496353</v>
      </c>
      <c r="M1914" t="str">
        <f>"03-Oct-17 4:14:21.813667 PM"</f>
        <v>03-Oct-17 4:14:21.813667 PM</v>
      </c>
      <c r="N1914" t="s">
        <v>9</v>
      </c>
    </row>
    <row r="1915" spans="2:14" x14ac:dyDescent="0.25">
      <c r="B1915">
        <v>8368</v>
      </c>
      <c r="C1915">
        <v>1</v>
      </c>
      <c r="D1915">
        <v>12</v>
      </c>
      <c r="E1915">
        <v>38</v>
      </c>
      <c r="F1915" t="s">
        <v>0</v>
      </c>
      <c r="G1915" t="s">
        <v>1</v>
      </c>
      <c r="I1915" t="s">
        <v>2</v>
      </c>
      <c r="J1915">
        <v>36</v>
      </c>
      <c r="K1915">
        <v>70</v>
      </c>
      <c r="L1915" t="str">
        <f>" 00:00:00.000697"</f>
        <v xml:space="preserve"> 00:00:00.000697</v>
      </c>
      <c r="M1915" t="str">
        <f>"03-Oct-17 4:14:21.814364 PM"</f>
        <v>03-Oct-17 4:14:21.814364 PM</v>
      </c>
      <c r="N1915" t="s">
        <v>3</v>
      </c>
    </row>
    <row r="1916" spans="2:14" x14ac:dyDescent="0.25">
      <c r="B1916">
        <v>8369</v>
      </c>
      <c r="C1916">
        <v>1</v>
      </c>
      <c r="D1916">
        <v>39</v>
      </c>
      <c r="E1916">
        <v>39</v>
      </c>
      <c r="F1916" t="s">
        <v>0</v>
      </c>
      <c r="G1916" t="s">
        <v>1</v>
      </c>
      <c r="I1916" t="s">
        <v>2</v>
      </c>
      <c r="J1916">
        <v>36</v>
      </c>
      <c r="K1916">
        <v>70</v>
      </c>
      <c r="L1916" t="str">
        <f>" 00:00:00.000697"</f>
        <v xml:space="preserve"> 00:00:00.000697</v>
      </c>
      <c r="M1916" t="str">
        <f>"03-Oct-17 4:14:21.815061 PM"</f>
        <v>03-Oct-17 4:14:21.815061 PM</v>
      </c>
      <c r="N1916" t="s">
        <v>5</v>
      </c>
    </row>
    <row r="1917" spans="2:14" x14ac:dyDescent="0.25">
      <c r="B1917">
        <v>8370</v>
      </c>
      <c r="C1917">
        <v>1</v>
      </c>
      <c r="D1917">
        <v>0</v>
      </c>
      <c r="E1917">
        <v>37</v>
      </c>
      <c r="F1917" t="s">
        <v>0</v>
      </c>
      <c r="G1917" t="s">
        <v>1</v>
      </c>
      <c r="I1917" t="s">
        <v>2</v>
      </c>
      <c r="J1917">
        <v>36</v>
      </c>
      <c r="K1917">
        <v>70</v>
      </c>
      <c r="L1917" t="str">
        <f>" 00:00:01.274076"</f>
        <v xml:space="preserve"> 00:00:01.274076</v>
      </c>
      <c r="M1917" t="str">
        <f>"03-Oct-17 4:14:23.089137 PM"</f>
        <v>03-Oct-17 4:14:23.089137 PM</v>
      </c>
      <c r="N1917" t="s">
        <v>15</v>
      </c>
    </row>
    <row r="1918" spans="2:14" x14ac:dyDescent="0.25">
      <c r="B1918">
        <v>8371</v>
      </c>
      <c r="C1918">
        <v>1</v>
      </c>
      <c r="D1918">
        <v>12</v>
      </c>
      <c r="E1918">
        <v>38</v>
      </c>
      <c r="F1918" t="s">
        <v>0</v>
      </c>
      <c r="G1918" t="s">
        <v>1</v>
      </c>
      <c r="I1918" t="s">
        <v>2</v>
      </c>
      <c r="J1918">
        <v>36</v>
      </c>
      <c r="K1918">
        <v>70</v>
      </c>
      <c r="L1918" t="str">
        <f>" 00:00:00.000697"</f>
        <v xml:space="preserve"> 00:00:00.000697</v>
      </c>
      <c r="M1918" t="str">
        <f>"03-Oct-17 4:14:23.089834 PM"</f>
        <v>03-Oct-17 4:14:23.089834 PM</v>
      </c>
      <c r="N1918" t="s">
        <v>3</v>
      </c>
    </row>
    <row r="1919" spans="2:14" x14ac:dyDescent="0.25">
      <c r="B1919">
        <v>8372</v>
      </c>
      <c r="C1919">
        <v>1</v>
      </c>
      <c r="D1919">
        <v>39</v>
      </c>
      <c r="E1919">
        <v>39</v>
      </c>
      <c r="F1919" t="s">
        <v>0</v>
      </c>
      <c r="G1919" t="s">
        <v>1</v>
      </c>
      <c r="I1919" t="s">
        <v>2</v>
      </c>
      <c r="J1919">
        <v>36</v>
      </c>
      <c r="K1919">
        <v>70</v>
      </c>
      <c r="L1919" t="str">
        <f>" 00:00:00.000697"</f>
        <v xml:space="preserve"> 00:00:00.000697</v>
      </c>
      <c r="M1919" t="str">
        <f>"03-Oct-17 4:14:23.090531 PM"</f>
        <v>03-Oct-17 4:14:23.090531 PM</v>
      </c>
      <c r="N1919" t="s">
        <v>5</v>
      </c>
    </row>
    <row r="1920" spans="2:14" x14ac:dyDescent="0.25">
      <c r="B1920">
        <v>8373</v>
      </c>
      <c r="C1920">
        <v>1</v>
      </c>
      <c r="D1920">
        <v>0</v>
      </c>
      <c r="E1920">
        <v>37</v>
      </c>
      <c r="F1920" t="s">
        <v>0</v>
      </c>
      <c r="G1920" t="s">
        <v>1</v>
      </c>
      <c r="I1920" t="s">
        <v>2</v>
      </c>
      <c r="J1920">
        <v>36</v>
      </c>
      <c r="K1920">
        <v>70</v>
      </c>
      <c r="L1920" t="str">
        <f>" 00:00:01.206858"</f>
        <v xml:space="preserve"> 00:00:01.206858</v>
      </c>
      <c r="M1920" t="str">
        <f>"03-Oct-17 4:14:24.297389 PM"</f>
        <v>03-Oct-17 4:14:24.297389 PM</v>
      </c>
      <c r="N1920" t="s">
        <v>15</v>
      </c>
    </row>
    <row r="1921" spans="2:14" x14ac:dyDescent="0.25">
      <c r="B1921">
        <v>8374</v>
      </c>
      <c r="C1921">
        <v>1</v>
      </c>
      <c r="D1921">
        <v>12</v>
      </c>
      <c r="E1921">
        <v>38</v>
      </c>
      <c r="F1921" t="s">
        <v>0</v>
      </c>
      <c r="G1921" t="s">
        <v>1</v>
      </c>
      <c r="I1921" t="s">
        <v>2</v>
      </c>
      <c r="J1921">
        <v>36</v>
      </c>
      <c r="K1921">
        <v>70</v>
      </c>
      <c r="L1921" t="str">
        <f>" 00:00:00.000697"</f>
        <v xml:space="preserve"> 00:00:00.000697</v>
      </c>
      <c r="M1921" t="str">
        <f>"03-Oct-17 4:14:24.298086 PM"</f>
        <v>03-Oct-17 4:14:24.298086 PM</v>
      </c>
      <c r="N1921" t="s">
        <v>3</v>
      </c>
    </row>
    <row r="1922" spans="2:14" x14ac:dyDescent="0.25">
      <c r="B1922">
        <v>8375</v>
      </c>
      <c r="C1922">
        <v>1</v>
      </c>
      <c r="D1922">
        <v>39</v>
      </c>
      <c r="E1922">
        <v>39</v>
      </c>
      <c r="F1922" t="s">
        <v>0</v>
      </c>
      <c r="G1922" t="s">
        <v>1</v>
      </c>
      <c r="I1922" t="s">
        <v>2</v>
      </c>
      <c r="J1922">
        <v>36</v>
      </c>
      <c r="K1922">
        <v>70</v>
      </c>
      <c r="L1922" t="str">
        <f>" 00:00:00.000697"</f>
        <v xml:space="preserve"> 00:00:00.000697</v>
      </c>
      <c r="M1922" t="str">
        <f>"03-Oct-17 4:14:24.298783 PM"</f>
        <v>03-Oct-17 4:14:24.298783 PM</v>
      </c>
      <c r="N1922" t="s">
        <v>5</v>
      </c>
    </row>
    <row r="1923" spans="2:14" x14ac:dyDescent="0.25">
      <c r="B1923">
        <v>8376</v>
      </c>
      <c r="C1923">
        <v>1</v>
      </c>
      <c r="D1923">
        <v>0</v>
      </c>
      <c r="E1923">
        <v>37</v>
      </c>
      <c r="F1923" t="s">
        <v>0</v>
      </c>
      <c r="G1923" t="s">
        <v>1</v>
      </c>
      <c r="I1923" t="s">
        <v>2</v>
      </c>
      <c r="J1923">
        <v>36</v>
      </c>
      <c r="K1923">
        <v>70</v>
      </c>
      <c r="L1923" t="str">
        <f>" 00:00:01.242213"</f>
        <v xml:space="preserve"> 00:00:01.242213</v>
      </c>
      <c r="M1923" t="str">
        <f>"03-Oct-17 4:14:25.540996 PM"</f>
        <v>03-Oct-17 4:14:25.540996 PM</v>
      </c>
      <c r="N1923" t="s">
        <v>15</v>
      </c>
    </row>
    <row r="1924" spans="2:14" x14ac:dyDescent="0.25">
      <c r="B1924">
        <v>8377</v>
      </c>
      <c r="C1924">
        <v>1</v>
      </c>
      <c r="D1924">
        <v>12</v>
      </c>
      <c r="E1924">
        <v>38</v>
      </c>
      <c r="F1924" t="s">
        <v>0</v>
      </c>
      <c r="G1924" t="s">
        <v>1</v>
      </c>
      <c r="I1924" t="s">
        <v>2</v>
      </c>
      <c r="J1924">
        <v>36</v>
      </c>
      <c r="K1924">
        <v>70</v>
      </c>
      <c r="L1924" t="str">
        <f>" 00:00:00.000697"</f>
        <v xml:space="preserve"> 00:00:00.000697</v>
      </c>
      <c r="M1924" t="str">
        <f>"03-Oct-17 4:14:25.541693 PM"</f>
        <v>03-Oct-17 4:14:25.541693 PM</v>
      </c>
      <c r="N1924" t="s">
        <v>3</v>
      </c>
    </row>
    <row r="1925" spans="2:14" x14ac:dyDescent="0.25">
      <c r="B1925">
        <v>8378</v>
      </c>
      <c r="C1925">
        <v>1</v>
      </c>
      <c r="D1925">
        <v>39</v>
      </c>
      <c r="E1925">
        <v>39</v>
      </c>
      <c r="F1925" t="s">
        <v>0</v>
      </c>
      <c r="G1925" t="s">
        <v>1</v>
      </c>
      <c r="I1925" t="s">
        <v>2</v>
      </c>
      <c r="J1925">
        <v>36</v>
      </c>
      <c r="K1925">
        <v>70</v>
      </c>
      <c r="L1925" t="str">
        <f>" 00:00:00.000697"</f>
        <v xml:space="preserve"> 00:00:00.000697</v>
      </c>
      <c r="M1925" t="str">
        <f>"03-Oct-17 4:14:25.542390 PM"</f>
        <v>03-Oct-17 4:14:25.542390 PM</v>
      </c>
      <c r="N1925" t="s">
        <v>5</v>
      </c>
    </row>
    <row r="1926" spans="2:14" x14ac:dyDescent="0.25">
      <c r="B1926">
        <v>8379</v>
      </c>
      <c r="C1926">
        <v>1</v>
      </c>
      <c r="D1926">
        <v>0</v>
      </c>
      <c r="E1926">
        <v>37</v>
      </c>
      <c r="F1926" t="s">
        <v>0</v>
      </c>
      <c r="G1926" t="s">
        <v>1</v>
      </c>
      <c r="I1926" t="s">
        <v>2</v>
      </c>
      <c r="J1926">
        <v>36</v>
      </c>
      <c r="K1926">
        <v>70</v>
      </c>
      <c r="L1926" t="str">
        <f>" 00:00:01.266188"</f>
        <v xml:space="preserve"> 00:00:01.266188</v>
      </c>
      <c r="M1926" t="str">
        <f>"03-Oct-17 4:14:26.808578 PM"</f>
        <v>03-Oct-17 4:14:26.808578 PM</v>
      </c>
      <c r="N1926" t="s">
        <v>15</v>
      </c>
    </row>
    <row r="1927" spans="2:14" x14ac:dyDescent="0.25">
      <c r="B1927">
        <v>8380</v>
      </c>
      <c r="C1927">
        <v>1</v>
      </c>
      <c r="D1927">
        <v>12</v>
      </c>
      <c r="E1927">
        <v>38</v>
      </c>
      <c r="F1927" t="s">
        <v>0</v>
      </c>
      <c r="G1927" t="s">
        <v>1</v>
      </c>
      <c r="I1927" t="s">
        <v>2</v>
      </c>
      <c r="J1927">
        <v>36</v>
      </c>
      <c r="K1927">
        <v>70</v>
      </c>
      <c r="L1927" t="str">
        <f>" 00:00:00.000697"</f>
        <v xml:space="preserve"> 00:00:00.000697</v>
      </c>
      <c r="M1927" t="str">
        <f>"03-Oct-17 4:14:26.809275 PM"</f>
        <v>03-Oct-17 4:14:26.809275 PM</v>
      </c>
      <c r="N1927" t="s">
        <v>3</v>
      </c>
    </row>
    <row r="1928" spans="2:14" x14ac:dyDescent="0.25">
      <c r="B1928">
        <v>8381</v>
      </c>
      <c r="C1928">
        <v>1</v>
      </c>
      <c r="D1928">
        <v>39</v>
      </c>
      <c r="E1928">
        <v>39</v>
      </c>
      <c r="F1928" t="s">
        <v>0</v>
      </c>
      <c r="G1928" t="s">
        <v>1</v>
      </c>
      <c r="I1928" t="s">
        <v>2</v>
      </c>
      <c r="J1928">
        <v>36</v>
      </c>
      <c r="K1928">
        <v>70</v>
      </c>
      <c r="L1928" t="str">
        <f>" 00:00:00.000697"</f>
        <v xml:space="preserve"> 00:00:00.000697</v>
      </c>
      <c r="M1928" t="str">
        <f>"03-Oct-17 4:14:26.809972 PM"</f>
        <v>03-Oct-17 4:14:26.809972 PM</v>
      </c>
      <c r="N1928" t="s">
        <v>5</v>
      </c>
    </row>
    <row r="1929" spans="2:14" x14ac:dyDescent="0.25">
      <c r="B1929">
        <v>8382</v>
      </c>
      <c r="C1929">
        <v>1</v>
      </c>
      <c r="D1929">
        <v>0</v>
      </c>
      <c r="E1929">
        <v>37</v>
      </c>
      <c r="F1929" t="s">
        <v>0</v>
      </c>
      <c r="G1929" t="s">
        <v>1</v>
      </c>
      <c r="I1929" t="s">
        <v>2</v>
      </c>
      <c r="J1929">
        <v>36</v>
      </c>
      <c r="K1929">
        <v>70</v>
      </c>
      <c r="L1929" t="str">
        <f>" 00:00:01.227302"</f>
        <v xml:space="preserve"> 00:00:01.227302</v>
      </c>
      <c r="M1929" t="str">
        <f>"03-Oct-17 4:14:28.037274 PM"</f>
        <v>03-Oct-17 4:14:28.037274 PM</v>
      </c>
      <c r="N1929" t="s">
        <v>9</v>
      </c>
    </row>
    <row r="1930" spans="2:14" x14ac:dyDescent="0.25">
      <c r="B1930">
        <v>8383</v>
      </c>
      <c r="C1930">
        <v>1</v>
      </c>
      <c r="D1930">
        <v>0</v>
      </c>
      <c r="E1930">
        <v>37</v>
      </c>
      <c r="F1930" t="s">
        <v>0</v>
      </c>
      <c r="G1930" t="s">
        <v>1</v>
      </c>
      <c r="I1930" t="s">
        <v>2</v>
      </c>
      <c r="J1930">
        <v>14</v>
      </c>
      <c r="K1930">
        <v>48</v>
      </c>
      <c r="L1930" t="str">
        <f>" 00:00:00.000503"</f>
        <v xml:space="preserve"> 00:00:00.000503</v>
      </c>
      <c r="M1930" t="str">
        <f>"03-Oct-17 4:14:28.037777 PM"</f>
        <v>03-Oct-17 4:14:28.037777 PM</v>
      </c>
      <c r="N1930" t="s">
        <v>16</v>
      </c>
    </row>
    <row r="1931" spans="2:14" x14ac:dyDescent="0.25">
      <c r="B1931">
        <v>8384</v>
      </c>
      <c r="C1931">
        <v>1</v>
      </c>
      <c r="D1931">
        <v>12</v>
      </c>
      <c r="E1931">
        <v>38</v>
      </c>
      <c r="F1931" t="s">
        <v>0</v>
      </c>
      <c r="G1931" t="s">
        <v>1</v>
      </c>
      <c r="I1931" t="s">
        <v>2</v>
      </c>
      <c r="J1931">
        <v>36</v>
      </c>
      <c r="K1931">
        <v>70</v>
      </c>
      <c r="L1931" t="str">
        <f>" 00:00:00.000597"</f>
        <v xml:space="preserve"> 00:00:00.000597</v>
      </c>
      <c r="M1931" t="str">
        <f>"03-Oct-17 4:14:28.038374 PM"</f>
        <v>03-Oct-17 4:14:28.038374 PM</v>
      </c>
      <c r="N1931" t="s">
        <v>3</v>
      </c>
    </row>
    <row r="1932" spans="2:14" x14ac:dyDescent="0.25">
      <c r="B1932">
        <v>8385</v>
      </c>
      <c r="C1932">
        <v>1</v>
      </c>
      <c r="D1932">
        <v>39</v>
      </c>
      <c r="E1932">
        <v>39</v>
      </c>
      <c r="F1932" t="s">
        <v>0</v>
      </c>
      <c r="G1932" t="s">
        <v>1</v>
      </c>
      <c r="I1932" t="s">
        <v>2</v>
      </c>
      <c r="J1932">
        <v>36</v>
      </c>
      <c r="K1932">
        <v>70</v>
      </c>
      <c r="L1932" t="str">
        <f>" 00:00:00.000697"</f>
        <v xml:space="preserve"> 00:00:00.000697</v>
      </c>
      <c r="M1932" t="str">
        <f>"03-Oct-17 4:14:28.039071 PM"</f>
        <v>03-Oct-17 4:14:28.039071 PM</v>
      </c>
      <c r="N1932" t="s">
        <v>5</v>
      </c>
    </row>
    <row r="1933" spans="2:14" x14ac:dyDescent="0.25">
      <c r="B1933">
        <v>8386</v>
      </c>
      <c r="C1933">
        <v>1</v>
      </c>
      <c r="D1933">
        <v>0</v>
      </c>
      <c r="E1933">
        <v>37</v>
      </c>
      <c r="F1933" t="s">
        <v>0</v>
      </c>
      <c r="G1933" t="s">
        <v>1</v>
      </c>
      <c r="I1933" t="s">
        <v>2</v>
      </c>
      <c r="J1933">
        <v>36</v>
      </c>
      <c r="K1933">
        <v>70</v>
      </c>
      <c r="L1933" t="str">
        <f>" 00:00:01.239908"</f>
        <v xml:space="preserve"> 00:00:01.239908</v>
      </c>
      <c r="M1933" t="str">
        <f>"03-Oct-17 4:14:29.278979 PM"</f>
        <v>03-Oct-17 4:14:29.278979 PM</v>
      </c>
      <c r="N1933" t="s">
        <v>15</v>
      </c>
    </row>
    <row r="1934" spans="2:14" x14ac:dyDescent="0.25">
      <c r="B1934">
        <v>8387</v>
      </c>
      <c r="C1934">
        <v>1</v>
      </c>
      <c r="D1934">
        <v>12</v>
      </c>
      <c r="E1934">
        <v>38</v>
      </c>
      <c r="F1934" t="s">
        <v>0</v>
      </c>
      <c r="G1934" t="s">
        <v>1</v>
      </c>
      <c r="I1934" t="s">
        <v>2</v>
      </c>
      <c r="J1934">
        <v>36</v>
      </c>
      <c r="K1934">
        <v>70</v>
      </c>
      <c r="L1934" t="str">
        <f>" 00:00:00.000697"</f>
        <v xml:space="preserve"> 00:00:00.000697</v>
      </c>
      <c r="M1934" t="str">
        <f>"03-Oct-17 4:14:29.279676 PM"</f>
        <v>03-Oct-17 4:14:29.279676 PM</v>
      </c>
      <c r="N1934" t="s">
        <v>3</v>
      </c>
    </row>
    <row r="1935" spans="2:14" x14ac:dyDescent="0.25">
      <c r="B1935">
        <v>8388</v>
      </c>
      <c r="C1935">
        <v>1</v>
      </c>
      <c r="D1935">
        <v>39</v>
      </c>
      <c r="E1935">
        <v>39</v>
      </c>
      <c r="F1935" t="s">
        <v>0</v>
      </c>
      <c r="G1935" t="s">
        <v>1</v>
      </c>
      <c r="I1935" t="s">
        <v>2</v>
      </c>
      <c r="J1935">
        <v>36</v>
      </c>
      <c r="K1935">
        <v>70</v>
      </c>
      <c r="L1935" t="str">
        <f>" 00:00:00.000697"</f>
        <v xml:space="preserve"> 00:00:00.000697</v>
      </c>
      <c r="M1935" t="str">
        <f>"03-Oct-17 4:14:29.280373 PM"</f>
        <v>03-Oct-17 4:14:29.280373 PM</v>
      </c>
      <c r="N1935" t="s">
        <v>5</v>
      </c>
    </row>
    <row r="1936" spans="2:14" x14ac:dyDescent="0.25">
      <c r="B1936">
        <v>8389</v>
      </c>
      <c r="C1936">
        <v>1</v>
      </c>
      <c r="D1936">
        <v>0</v>
      </c>
      <c r="E1936">
        <v>37</v>
      </c>
      <c r="F1936" t="s">
        <v>0</v>
      </c>
      <c r="G1936" t="s">
        <v>1</v>
      </c>
      <c r="I1936" t="s">
        <v>2</v>
      </c>
      <c r="J1936">
        <v>36</v>
      </c>
      <c r="K1936">
        <v>70</v>
      </c>
      <c r="L1936" t="str">
        <f>" 00:00:01.257982"</f>
        <v xml:space="preserve"> 00:00:01.257982</v>
      </c>
      <c r="M1936" t="str">
        <f>"03-Oct-17 4:14:30.538355 PM"</f>
        <v>03-Oct-17 4:14:30.538355 PM</v>
      </c>
      <c r="N1936" t="s">
        <v>9</v>
      </c>
    </row>
    <row r="1937" spans="2:14" x14ac:dyDescent="0.25">
      <c r="B1937">
        <v>8390</v>
      </c>
      <c r="C1937">
        <v>1</v>
      </c>
      <c r="D1937">
        <v>12</v>
      </c>
      <c r="E1937">
        <v>38</v>
      </c>
      <c r="F1937" t="s">
        <v>0</v>
      </c>
      <c r="G1937" t="s">
        <v>1</v>
      </c>
      <c r="I1937" t="s">
        <v>2</v>
      </c>
      <c r="J1937">
        <v>36</v>
      </c>
      <c r="K1937">
        <v>70</v>
      </c>
      <c r="L1937" t="str">
        <f>" 00:00:00.000697"</f>
        <v xml:space="preserve"> 00:00:00.000697</v>
      </c>
      <c r="M1937" t="str">
        <f>"03-Oct-17 4:14:30.539052 PM"</f>
        <v>03-Oct-17 4:14:30.539052 PM</v>
      </c>
      <c r="N1937" t="s">
        <v>7</v>
      </c>
    </row>
    <row r="1938" spans="2:14" x14ac:dyDescent="0.25">
      <c r="B1938">
        <v>8391</v>
      </c>
      <c r="C1938">
        <v>1</v>
      </c>
      <c r="D1938">
        <v>39</v>
      </c>
      <c r="E1938">
        <v>39</v>
      </c>
      <c r="F1938" t="s">
        <v>0</v>
      </c>
      <c r="G1938" t="s">
        <v>1</v>
      </c>
      <c r="I1938" t="s">
        <v>2</v>
      </c>
      <c r="J1938">
        <v>36</v>
      </c>
      <c r="K1938">
        <v>70</v>
      </c>
      <c r="L1938" t="str">
        <f>" 00:00:00.000697"</f>
        <v xml:space="preserve"> 00:00:00.000697</v>
      </c>
      <c r="M1938" t="str">
        <f>"03-Oct-17 4:14:30.539749 PM"</f>
        <v>03-Oct-17 4:14:30.539749 PM</v>
      </c>
      <c r="N1938" t="s">
        <v>5</v>
      </c>
    </row>
    <row r="1939" spans="2:14" x14ac:dyDescent="0.25">
      <c r="B1939">
        <v>8392</v>
      </c>
      <c r="C1939">
        <v>1</v>
      </c>
      <c r="D1939">
        <v>0</v>
      </c>
      <c r="E1939">
        <v>37</v>
      </c>
      <c r="F1939" t="s">
        <v>0</v>
      </c>
      <c r="G1939" t="s">
        <v>1</v>
      </c>
      <c r="I1939" t="s">
        <v>2</v>
      </c>
      <c r="J1939">
        <v>36</v>
      </c>
      <c r="K1939">
        <v>70</v>
      </c>
      <c r="L1939" t="str">
        <f>" 00:00:01.237580"</f>
        <v xml:space="preserve"> 00:00:01.237580</v>
      </c>
      <c r="M1939" t="str">
        <f>"03-Oct-17 4:14:31.777329 PM"</f>
        <v>03-Oct-17 4:14:31.777329 PM</v>
      </c>
      <c r="N1939" t="s">
        <v>9</v>
      </c>
    </row>
    <row r="1940" spans="2:14" x14ac:dyDescent="0.25">
      <c r="B1940">
        <v>8393</v>
      </c>
      <c r="C1940">
        <v>1</v>
      </c>
      <c r="D1940">
        <v>12</v>
      </c>
      <c r="E1940">
        <v>38</v>
      </c>
      <c r="F1940" t="s">
        <v>0</v>
      </c>
      <c r="G1940" t="s">
        <v>1</v>
      </c>
      <c r="I1940" t="s">
        <v>2</v>
      </c>
      <c r="J1940">
        <v>36</v>
      </c>
      <c r="K1940">
        <v>70</v>
      </c>
      <c r="L1940" t="str">
        <f>" 00:00:00.000697"</f>
        <v xml:space="preserve"> 00:00:00.000697</v>
      </c>
      <c r="M1940" t="str">
        <f>"03-Oct-17 4:14:31.778026 PM"</f>
        <v>03-Oct-17 4:14:31.778026 PM</v>
      </c>
      <c r="N1940" t="s">
        <v>10</v>
      </c>
    </row>
    <row r="1941" spans="2:14" x14ac:dyDescent="0.25">
      <c r="B1941">
        <v>8394</v>
      </c>
      <c r="C1941">
        <v>1</v>
      </c>
      <c r="D1941">
        <v>39</v>
      </c>
      <c r="E1941">
        <v>39</v>
      </c>
      <c r="F1941" t="s">
        <v>0</v>
      </c>
      <c r="G1941" t="s">
        <v>1</v>
      </c>
      <c r="I1941" t="s">
        <v>2</v>
      </c>
      <c r="J1941">
        <v>36</v>
      </c>
      <c r="K1941">
        <v>70</v>
      </c>
      <c r="L1941" t="str">
        <f>" 00:00:00.000697"</f>
        <v xml:space="preserve"> 00:00:00.000697</v>
      </c>
      <c r="M1941" t="str">
        <f>"03-Oct-17 4:14:31.778723 PM"</f>
        <v>03-Oct-17 4:14:31.778723 PM</v>
      </c>
      <c r="N1941" t="s">
        <v>5</v>
      </c>
    </row>
    <row r="1942" spans="2:14" x14ac:dyDescent="0.25">
      <c r="B1942">
        <v>8395</v>
      </c>
      <c r="C1942">
        <v>1</v>
      </c>
      <c r="D1942">
        <v>0</v>
      </c>
      <c r="E1942">
        <v>37</v>
      </c>
      <c r="F1942" t="s">
        <v>0</v>
      </c>
      <c r="G1942" t="s">
        <v>1</v>
      </c>
      <c r="I1942" t="s">
        <v>2</v>
      </c>
      <c r="J1942">
        <v>36</v>
      </c>
      <c r="K1942">
        <v>70</v>
      </c>
      <c r="L1942" t="str">
        <f>" 00:00:01.278443"</f>
        <v xml:space="preserve"> 00:00:01.278443</v>
      </c>
      <c r="M1942" t="str">
        <f>"03-Oct-17 4:14:33.057166 PM"</f>
        <v>03-Oct-17 4:14:33.057166 PM</v>
      </c>
      <c r="N1942" t="s">
        <v>9</v>
      </c>
    </row>
    <row r="1943" spans="2:14" x14ac:dyDescent="0.25">
      <c r="B1943">
        <v>8396</v>
      </c>
      <c r="C1943">
        <v>1</v>
      </c>
      <c r="D1943">
        <v>0</v>
      </c>
      <c r="E1943">
        <v>37</v>
      </c>
      <c r="F1943" t="s">
        <v>0</v>
      </c>
      <c r="G1943" t="s">
        <v>1</v>
      </c>
      <c r="I1943" t="s">
        <v>2</v>
      </c>
      <c r="J1943">
        <v>14</v>
      </c>
      <c r="K1943">
        <v>48</v>
      </c>
      <c r="L1943" t="str">
        <f>" 00:00:00.000503"</f>
        <v xml:space="preserve"> 00:00:00.000503</v>
      </c>
      <c r="M1943" t="str">
        <f>"03-Oct-17 4:14:33.057669 PM"</f>
        <v>03-Oct-17 4:14:33.057669 PM</v>
      </c>
      <c r="N1943" t="s">
        <v>16</v>
      </c>
    </row>
    <row r="1944" spans="2:14" x14ac:dyDescent="0.25">
      <c r="B1944">
        <v>8397</v>
      </c>
      <c r="C1944">
        <v>1</v>
      </c>
      <c r="D1944">
        <v>0</v>
      </c>
      <c r="E1944">
        <v>37</v>
      </c>
      <c r="F1944" t="s">
        <v>0</v>
      </c>
      <c r="G1944" t="s">
        <v>1</v>
      </c>
      <c r="I1944" t="s">
        <v>2</v>
      </c>
      <c r="J1944">
        <v>8</v>
      </c>
      <c r="K1944">
        <v>42</v>
      </c>
      <c r="L1944" t="str">
        <f>" 00:00:00.000326"</f>
        <v xml:space="preserve"> 00:00:00.000326</v>
      </c>
      <c r="M1944" t="str">
        <f>"03-Oct-17 4:14:33.057995 PM"</f>
        <v>03-Oct-17 4:14:33.057995 PM</v>
      </c>
      <c r="N1944" t="s">
        <v>9</v>
      </c>
    </row>
    <row r="1945" spans="2:14" x14ac:dyDescent="0.25">
      <c r="B1945">
        <v>8398</v>
      </c>
      <c r="C1945">
        <v>1</v>
      </c>
      <c r="D1945">
        <v>12</v>
      </c>
      <c r="E1945">
        <v>38</v>
      </c>
      <c r="F1945" t="s">
        <v>0</v>
      </c>
      <c r="G1945" t="s">
        <v>1</v>
      </c>
      <c r="I1945" t="s">
        <v>2</v>
      </c>
      <c r="J1945">
        <v>36</v>
      </c>
      <c r="K1945">
        <v>70</v>
      </c>
      <c r="L1945" t="str">
        <f>" 00:00:00.000271"</f>
        <v xml:space="preserve"> 00:00:00.000271</v>
      </c>
      <c r="M1945" t="str">
        <f>"03-Oct-17 4:14:33.058266 PM"</f>
        <v>03-Oct-17 4:14:33.058266 PM</v>
      </c>
      <c r="N1945" t="s">
        <v>3</v>
      </c>
    </row>
    <row r="1946" spans="2:14" x14ac:dyDescent="0.25">
      <c r="B1946">
        <v>8399</v>
      </c>
      <c r="C1946">
        <v>1</v>
      </c>
      <c r="D1946">
        <v>39</v>
      </c>
      <c r="E1946">
        <v>39</v>
      </c>
      <c r="F1946" t="s">
        <v>0</v>
      </c>
      <c r="G1946" t="s">
        <v>1</v>
      </c>
      <c r="I1946" t="s">
        <v>2</v>
      </c>
      <c r="J1946">
        <v>36</v>
      </c>
      <c r="K1946">
        <v>70</v>
      </c>
      <c r="L1946" t="str">
        <f>" 00:00:00.000697"</f>
        <v xml:space="preserve"> 00:00:00.000697</v>
      </c>
      <c r="M1946" t="str">
        <f>"03-Oct-17 4:14:33.058963 PM"</f>
        <v>03-Oct-17 4:14:33.058963 PM</v>
      </c>
      <c r="N1946" t="s">
        <v>5</v>
      </c>
    </row>
    <row r="1947" spans="2:14" x14ac:dyDescent="0.25">
      <c r="B1947">
        <v>8400</v>
      </c>
      <c r="C1947">
        <v>1</v>
      </c>
      <c r="D1947">
        <v>0</v>
      </c>
      <c r="E1947">
        <v>37</v>
      </c>
      <c r="F1947" t="s">
        <v>0</v>
      </c>
      <c r="G1947" t="s">
        <v>1</v>
      </c>
      <c r="I1947" t="s">
        <v>2</v>
      </c>
      <c r="J1947">
        <v>36</v>
      </c>
      <c r="K1947">
        <v>70</v>
      </c>
      <c r="L1947" t="str">
        <f>" 00:00:01.223447"</f>
        <v xml:space="preserve"> 00:00:01.223447</v>
      </c>
      <c r="M1947" t="str">
        <f>"03-Oct-17 4:14:34.282410 PM"</f>
        <v>03-Oct-17 4:14:34.282410 PM</v>
      </c>
      <c r="N1947" t="s">
        <v>9</v>
      </c>
    </row>
    <row r="1948" spans="2:14" x14ac:dyDescent="0.25">
      <c r="B1948">
        <v>8401</v>
      </c>
      <c r="C1948">
        <v>1</v>
      </c>
      <c r="D1948">
        <v>12</v>
      </c>
      <c r="E1948">
        <v>38</v>
      </c>
      <c r="F1948" t="s">
        <v>0</v>
      </c>
      <c r="G1948" t="s">
        <v>1</v>
      </c>
      <c r="I1948" t="s">
        <v>2</v>
      </c>
      <c r="J1948">
        <v>36</v>
      </c>
      <c r="K1948">
        <v>70</v>
      </c>
      <c r="L1948" t="str">
        <f>" 00:00:00.000697"</f>
        <v xml:space="preserve"> 00:00:00.000697</v>
      </c>
      <c r="M1948" t="str">
        <f>"03-Oct-17 4:14:34.283107 PM"</f>
        <v>03-Oct-17 4:14:34.283107 PM</v>
      </c>
      <c r="N1948" t="s">
        <v>3</v>
      </c>
    </row>
    <row r="1949" spans="2:14" x14ac:dyDescent="0.25">
      <c r="B1949">
        <v>8402</v>
      </c>
      <c r="C1949">
        <v>1</v>
      </c>
      <c r="D1949">
        <v>12</v>
      </c>
      <c r="E1949">
        <v>38</v>
      </c>
      <c r="F1949" t="s">
        <v>0</v>
      </c>
      <c r="G1949" t="s">
        <v>1</v>
      </c>
      <c r="I1949" t="s">
        <v>2</v>
      </c>
      <c r="J1949">
        <v>14</v>
      </c>
      <c r="K1949">
        <v>48</v>
      </c>
      <c r="L1949" t="str">
        <f>" 00:00:00.000503"</f>
        <v xml:space="preserve"> 00:00:00.000503</v>
      </c>
      <c r="M1949" t="str">
        <f>"03-Oct-17 4:14:34.283609 PM"</f>
        <v>03-Oct-17 4:14:34.283609 PM</v>
      </c>
      <c r="N1949" t="s">
        <v>20</v>
      </c>
    </row>
    <row r="1950" spans="2:14" x14ac:dyDescent="0.25">
      <c r="B1950">
        <v>8403</v>
      </c>
      <c r="C1950">
        <v>1</v>
      </c>
      <c r="D1950">
        <v>12</v>
      </c>
      <c r="E1950">
        <v>38</v>
      </c>
      <c r="F1950" t="s">
        <v>0</v>
      </c>
      <c r="G1950" t="s">
        <v>1</v>
      </c>
      <c r="I1950" t="s">
        <v>2</v>
      </c>
      <c r="J1950">
        <v>8</v>
      </c>
      <c r="K1950">
        <v>42</v>
      </c>
      <c r="L1950" t="str">
        <f>" 00:00:00.000325"</f>
        <v xml:space="preserve"> 00:00:00.000325</v>
      </c>
      <c r="M1950" t="str">
        <f>"03-Oct-17 4:14:34.283935 PM"</f>
        <v>03-Oct-17 4:14:34.283935 PM</v>
      </c>
      <c r="N1950" t="s">
        <v>3</v>
      </c>
    </row>
    <row r="1951" spans="2:14" x14ac:dyDescent="0.25">
      <c r="B1951">
        <v>8404</v>
      </c>
      <c r="C1951">
        <v>1</v>
      </c>
      <c r="D1951">
        <v>39</v>
      </c>
      <c r="E1951">
        <v>39</v>
      </c>
      <c r="F1951" t="s">
        <v>0</v>
      </c>
      <c r="G1951" t="s">
        <v>1</v>
      </c>
      <c r="I1951" t="s">
        <v>2</v>
      </c>
      <c r="J1951">
        <v>36</v>
      </c>
      <c r="K1951">
        <v>70</v>
      </c>
      <c r="L1951" t="str">
        <f>" 00:00:00.000271"</f>
        <v xml:space="preserve"> 00:00:00.000271</v>
      </c>
      <c r="M1951" t="str">
        <f>"03-Oct-17 4:14:34.284206 PM"</f>
        <v>03-Oct-17 4:14:34.284206 PM</v>
      </c>
      <c r="N1951" t="s">
        <v>5</v>
      </c>
    </row>
    <row r="1952" spans="2:14" x14ac:dyDescent="0.25">
      <c r="B1952">
        <v>8405</v>
      </c>
      <c r="C1952">
        <v>1</v>
      </c>
      <c r="D1952">
        <v>0</v>
      </c>
      <c r="E1952">
        <v>37</v>
      </c>
      <c r="F1952" t="s">
        <v>0</v>
      </c>
      <c r="G1952" t="s">
        <v>1</v>
      </c>
      <c r="I1952" t="s">
        <v>2</v>
      </c>
      <c r="J1952">
        <v>36</v>
      </c>
      <c r="K1952">
        <v>70</v>
      </c>
      <c r="L1952" t="str">
        <f>" 00:00:02.480053"</f>
        <v xml:space="preserve"> 00:00:02.480053</v>
      </c>
      <c r="M1952" t="str">
        <f>"03-Oct-17 4:14:36.764259 PM"</f>
        <v>03-Oct-17 4:14:36.764259 PM</v>
      </c>
      <c r="N1952" t="s">
        <v>9</v>
      </c>
    </row>
    <row r="1953" spans="2:14" x14ac:dyDescent="0.25">
      <c r="B1953">
        <v>8406</v>
      </c>
      <c r="C1953">
        <v>1</v>
      </c>
      <c r="D1953">
        <v>12</v>
      </c>
      <c r="E1953">
        <v>38</v>
      </c>
      <c r="F1953" t="s">
        <v>0</v>
      </c>
      <c r="G1953" t="s">
        <v>1</v>
      </c>
      <c r="I1953" t="s">
        <v>2</v>
      </c>
      <c r="J1953">
        <v>36</v>
      </c>
      <c r="K1953">
        <v>70</v>
      </c>
      <c r="L1953" t="str">
        <f>" 00:00:00.000697"</f>
        <v xml:space="preserve"> 00:00:00.000697</v>
      </c>
      <c r="M1953" t="str">
        <f>"03-Oct-17 4:14:36.764956 PM"</f>
        <v>03-Oct-17 4:14:36.764956 PM</v>
      </c>
      <c r="N1953" t="s">
        <v>3</v>
      </c>
    </row>
    <row r="1954" spans="2:14" x14ac:dyDescent="0.25">
      <c r="B1954">
        <v>8407</v>
      </c>
      <c r="C1954">
        <v>1</v>
      </c>
      <c r="D1954">
        <v>39</v>
      </c>
      <c r="E1954">
        <v>39</v>
      </c>
      <c r="F1954" t="s">
        <v>0</v>
      </c>
      <c r="G1954" t="s">
        <v>1</v>
      </c>
      <c r="I1954" t="s">
        <v>2</v>
      </c>
      <c r="J1954">
        <v>36</v>
      </c>
      <c r="K1954">
        <v>70</v>
      </c>
      <c r="L1954" t="str">
        <f>" 00:00:00.000697"</f>
        <v xml:space="preserve"> 00:00:00.000697</v>
      </c>
      <c r="M1954" t="str">
        <f>"03-Oct-17 4:14:36.765653 PM"</f>
        <v>03-Oct-17 4:14:36.765653 PM</v>
      </c>
      <c r="N1954" t="s">
        <v>5</v>
      </c>
    </row>
    <row r="1955" spans="2:14" x14ac:dyDescent="0.25">
      <c r="B1955">
        <v>8408</v>
      </c>
      <c r="C1955">
        <v>1</v>
      </c>
      <c r="D1955">
        <v>0</v>
      </c>
      <c r="E1955">
        <v>37</v>
      </c>
      <c r="F1955" t="s">
        <v>0</v>
      </c>
      <c r="G1955" t="s">
        <v>1</v>
      </c>
      <c r="I1955" t="s">
        <v>2</v>
      </c>
      <c r="J1955">
        <v>36</v>
      </c>
      <c r="K1955">
        <v>70</v>
      </c>
      <c r="L1955" t="str">
        <f>" 00:00:01.245397"</f>
        <v xml:space="preserve"> 00:00:01.245397</v>
      </c>
      <c r="M1955" t="str">
        <f>"03-Oct-17 4:14:38.011050 PM"</f>
        <v>03-Oct-17 4:14:38.011050 PM</v>
      </c>
      <c r="N1955" t="s">
        <v>9</v>
      </c>
    </row>
    <row r="1956" spans="2:14" x14ac:dyDescent="0.25">
      <c r="B1956">
        <v>8409</v>
      </c>
      <c r="C1956">
        <v>1</v>
      </c>
      <c r="D1956">
        <v>12</v>
      </c>
      <c r="E1956">
        <v>38</v>
      </c>
      <c r="F1956" t="s">
        <v>0</v>
      </c>
      <c r="G1956" t="s">
        <v>1</v>
      </c>
      <c r="I1956" t="s">
        <v>2</v>
      </c>
      <c r="J1956">
        <v>36</v>
      </c>
      <c r="K1956">
        <v>70</v>
      </c>
      <c r="L1956" t="str">
        <f>" 00:00:00.000697"</f>
        <v xml:space="preserve"> 00:00:00.000697</v>
      </c>
      <c r="M1956" t="str">
        <f>"03-Oct-17 4:14:38.011746 PM"</f>
        <v>03-Oct-17 4:14:38.011746 PM</v>
      </c>
      <c r="N1956" t="s">
        <v>3</v>
      </c>
    </row>
    <row r="1957" spans="2:14" x14ac:dyDescent="0.25">
      <c r="B1957">
        <v>8410</v>
      </c>
      <c r="C1957">
        <v>1</v>
      </c>
      <c r="D1957">
        <v>39</v>
      </c>
      <c r="E1957">
        <v>39</v>
      </c>
      <c r="F1957" t="s">
        <v>0</v>
      </c>
      <c r="G1957" t="s">
        <v>1</v>
      </c>
      <c r="I1957" t="s">
        <v>2</v>
      </c>
      <c r="J1957">
        <v>36</v>
      </c>
      <c r="K1957">
        <v>70</v>
      </c>
      <c r="L1957" t="str">
        <f>" 00:00:00.000697"</f>
        <v xml:space="preserve"> 00:00:00.000697</v>
      </c>
      <c r="M1957" t="str">
        <f>"03-Oct-17 4:14:38.012444 PM"</f>
        <v>03-Oct-17 4:14:38.012444 PM</v>
      </c>
      <c r="N1957" t="s">
        <v>5</v>
      </c>
    </row>
    <row r="1958" spans="2:14" x14ac:dyDescent="0.25">
      <c r="B1958">
        <v>8411</v>
      </c>
      <c r="C1958">
        <v>1</v>
      </c>
      <c r="D1958">
        <v>0</v>
      </c>
      <c r="E1958">
        <v>37</v>
      </c>
      <c r="F1958" t="s">
        <v>0</v>
      </c>
      <c r="G1958" t="s">
        <v>1</v>
      </c>
      <c r="I1958" t="s">
        <v>2</v>
      </c>
      <c r="J1958">
        <v>36</v>
      </c>
      <c r="K1958">
        <v>70</v>
      </c>
      <c r="L1958" t="str">
        <f>" 00:00:01.236297"</f>
        <v xml:space="preserve"> 00:00:01.236297</v>
      </c>
      <c r="M1958" t="str">
        <f>"03-Oct-17 4:14:39.248740 PM"</f>
        <v>03-Oct-17 4:14:39.248740 PM</v>
      </c>
      <c r="N1958" t="s">
        <v>4</v>
      </c>
    </row>
    <row r="1959" spans="2:14" x14ac:dyDescent="0.25">
      <c r="B1959">
        <v>8412</v>
      </c>
      <c r="C1959">
        <v>1</v>
      </c>
      <c r="D1959">
        <v>12</v>
      </c>
      <c r="E1959">
        <v>38</v>
      </c>
      <c r="F1959" t="s">
        <v>0</v>
      </c>
      <c r="G1959" t="s">
        <v>1</v>
      </c>
      <c r="I1959" t="s">
        <v>2</v>
      </c>
      <c r="J1959">
        <v>36</v>
      </c>
      <c r="K1959">
        <v>70</v>
      </c>
      <c r="L1959" t="str">
        <f>" 00:00:00.000697"</f>
        <v xml:space="preserve"> 00:00:00.000697</v>
      </c>
      <c r="M1959" t="str">
        <f>"03-Oct-17 4:14:39.249437 PM"</f>
        <v>03-Oct-17 4:14:39.249437 PM</v>
      </c>
      <c r="N1959" t="s">
        <v>5</v>
      </c>
    </row>
    <row r="1960" spans="2:14" x14ac:dyDescent="0.25">
      <c r="B1960">
        <v>8413</v>
      </c>
      <c r="C1960">
        <v>1</v>
      </c>
      <c r="D1960">
        <v>39</v>
      </c>
      <c r="E1960">
        <v>39</v>
      </c>
      <c r="F1960" t="s">
        <v>0</v>
      </c>
      <c r="G1960" t="s">
        <v>1</v>
      </c>
      <c r="I1960" t="s">
        <v>2</v>
      </c>
      <c r="J1960">
        <v>36</v>
      </c>
      <c r="K1960">
        <v>70</v>
      </c>
      <c r="L1960" t="str">
        <f>" 00:00:00.000697"</f>
        <v xml:space="preserve"> 00:00:00.000697</v>
      </c>
      <c r="M1960" t="str">
        <f>"03-Oct-17 4:14:39.250134 PM"</f>
        <v>03-Oct-17 4:14:39.250134 PM</v>
      </c>
      <c r="N1960" t="s">
        <v>5</v>
      </c>
    </row>
    <row r="1961" spans="2:14" x14ac:dyDescent="0.25">
      <c r="B1961">
        <v>8414</v>
      </c>
      <c r="C1961">
        <v>1</v>
      </c>
      <c r="D1961">
        <v>0</v>
      </c>
      <c r="E1961">
        <v>37</v>
      </c>
      <c r="F1961" t="s">
        <v>0</v>
      </c>
      <c r="G1961" t="s">
        <v>1</v>
      </c>
      <c r="I1961" t="s">
        <v>2</v>
      </c>
      <c r="J1961">
        <v>36</v>
      </c>
      <c r="K1961">
        <v>70</v>
      </c>
      <c r="L1961" t="str">
        <f>" 00:00:01.276748"</f>
        <v xml:space="preserve"> 00:00:01.276748</v>
      </c>
      <c r="M1961" t="str">
        <f>"03-Oct-17 4:14:40.526882 PM"</f>
        <v>03-Oct-17 4:14:40.526882 PM</v>
      </c>
      <c r="N1961" t="s">
        <v>9</v>
      </c>
    </row>
    <row r="1962" spans="2:14" x14ac:dyDescent="0.25">
      <c r="B1962">
        <v>8415</v>
      </c>
      <c r="C1962">
        <v>1</v>
      </c>
      <c r="D1962">
        <v>12</v>
      </c>
      <c r="E1962">
        <v>38</v>
      </c>
      <c r="F1962" t="s">
        <v>0</v>
      </c>
      <c r="G1962" t="s">
        <v>1</v>
      </c>
      <c r="I1962" t="s">
        <v>2</v>
      </c>
      <c r="J1962">
        <v>36</v>
      </c>
      <c r="K1962">
        <v>70</v>
      </c>
      <c r="L1962" t="str">
        <f>" 00:00:00.000697"</f>
        <v xml:space="preserve"> 00:00:00.000697</v>
      </c>
      <c r="M1962" t="str">
        <f>"03-Oct-17 4:14:40.527579 PM"</f>
        <v>03-Oct-17 4:14:40.527579 PM</v>
      </c>
      <c r="N1962" t="s">
        <v>3</v>
      </c>
    </row>
    <row r="1963" spans="2:14" x14ac:dyDescent="0.25">
      <c r="B1963">
        <v>8416</v>
      </c>
      <c r="C1963">
        <v>1</v>
      </c>
      <c r="D1963">
        <v>39</v>
      </c>
      <c r="E1963">
        <v>39</v>
      </c>
      <c r="F1963" t="s">
        <v>0</v>
      </c>
      <c r="G1963" t="s">
        <v>1</v>
      </c>
      <c r="I1963" t="s">
        <v>2</v>
      </c>
      <c r="J1963">
        <v>36</v>
      </c>
      <c r="K1963">
        <v>70</v>
      </c>
      <c r="L1963" t="str">
        <f>" 00:00:00.000697"</f>
        <v xml:space="preserve"> 00:00:00.000697</v>
      </c>
      <c r="M1963" t="str">
        <f>"03-Oct-17 4:14:40.528276 PM"</f>
        <v>03-Oct-17 4:14:40.528276 PM</v>
      </c>
      <c r="N1963" t="s">
        <v>5</v>
      </c>
    </row>
    <row r="1964" spans="2:14" x14ac:dyDescent="0.25">
      <c r="B1964">
        <v>8417</v>
      </c>
      <c r="C1964">
        <v>1</v>
      </c>
      <c r="D1964">
        <v>39</v>
      </c>
      <c r="E1964">
        <v>39</v>
      </c>
      <c r="F1964" t="s">
        <v>0</v>
      </c>
      <c r="G1964" t="s">
        <v>1</v>
      </c>
      <c r="I1964" t="s">
        <v>2</v>
      </c>
      <c r="J1964">
        <v>14</v>
      </c>
      <c r="K1964">
        <v>48</v>
      </c>
      <c r="L1964" t="str">
        <f>" 00:00:00.000502"</f>
        <v xml:space="preserve"> 00:00:00.000502</v>
      </c>
      <c r="M1964" t="str">
        <f>"03-Oct-17 4:14:40.528778 PM"</f>
        <v>03-Oct-17 4:14:40.528778 PM</v>
      </c>
      <c r="N1964" t="s">
        <v>14</v>
      </c>
    </row>
    <row r="1965" spans="2:14" x14ac:dyDescent="0.25">
      <c r="B1965">
        <v>8418</v>
      </c>
      <c r="C1965">
        <v>1</v>
      </c>
      <c r="D1965">
        <v>39</v>
      </c>
      <c r="E1965">
        <v>39</v>
      </c>
      <c r="F1965" t="s">
        <v>0</v>
      </c>
      <c r="G1965" t="s">
        <v>1</v>
      </c>
      <c r="I1965" t="s">
        <v>2</v>
      </c>
      <c r="J1965">
        <v>8</v>
      </c>
      <c r="K1965">
        <v>42</v>
      </c>
      <c r="L1965" t="str">
        <f>" 00:00:00.000326"</f>
        <v xml:space="preserve"> 00:00:00.000326</v>
      </c>
      <c r="M1965" t="str">
        <f>"03-Oct-17 4:14:40.529104 PM"</f>
        <v>03-Oct-17 4:14:40.529104 PM</v>
      </c>
      <c r="N1965" t="s">
        <v>12</v>
      </c>
    </row>
    <row r="1966" spans="2:14" x14ac:dyDescent="0.25">
      <c r="B1966">
        <v>8419</v>
      </c>
      <c r="C1966">
        <v>1</v>
      </c>
      <c r="D1966">
        <v>0</v>
      </c>
      <c r="E1966">
        <v>37</v>
      </c>
      <c r="F1966" t="s">
        <v>0</v>
      </c>
      <c r="G1966" t="s">
        <v>1</v>
      </c>
      <c r="I1966" t="s">
        <v>2</v>
      </c>
      <c r="J1966">
        <v>36</v>
      </c>
      <c r="K1966">
        <v>70</v>
      </c>
      <c r="L1966" t="str">
        <f>" 00:00:02.505620"</f>
        <v xml:space="preserve"> 00:00:02.505620</v>
      </c>
      <c r="M1966" t="str">
        <f>"03-Oct-17 4:14:43.034724 PM"</f>
        <v>03-Oct-17 4:14:43.034724 PM</v>
      </c>
      <c r="N1966" t="s">
        <v>15</v>
      </c>
    </row>
    <row r="1967" spans="2:14" x14ac:dyDescent="0.25">
      <c r="B1967">
        <v>8420</v>
      </c>
      <c r="C1967">
        <v>1</v>
      </c>
      <c r="D1967">
        <v>12</v>
      </c>
      <c r="E1967">
        <v>38</v>
      </c>
      <c r="F1967" t="s">
        <v>0</v>
      </c>
      <c r="G1967" t="s">
        <v>1</v>
      </c>
      <c r="I1967" t="s">
        <v>2</v>
      </c>
      <c r="J1967">
        <v>36</v>
      </c>
      <c r="K1967">
        <v>70</v>
      </c>
      <c r="L1967" t="str">
        <f>" 00:00:00.000697"</f>
        <v xml:space="preserve"> 00:00:00.000697</v>
      </c>
      <c r="M1967" t="str">
        <f>"03-Oct-17 4:14:43.035421 PM"</f>
        <v>03-Oct-17 4:14:43.035421 PM</v>
      </c>
      <c r="N1967" t="s">
        <v>3</v>
      </c>
    </row>
    <row r="1968" spans="2:14" x14ac:dyDescent="0.25">
      <c r="B1968">
        <v>8421</v>
      </c>
      <c r="C1968">
        <v>1</v>
      </c>
      <c r="D1968">
        <v>39</v>
      </c>
      <c r="E1968">
        <v>39</v>
      </c>
      <c r="F1968" t="s">
        <v>0</v>
      </c>
      <c r="G1968" t="s">
        <v>1</v>
      </c>
      <c r="I1968" t="s">
        <v>2</v>
      </c>
      <c r="J1968">
        <v>36</v>
      </c>
      <c r="K1968">
        <v>70</v>
      </c>
      <c r="L1968" t="str">
        <f>" 00:00:00.000697"</f>
        <v xml:space="preserve"> 00:00:00.000697</v>
      </c>
      <c r="M1968" t="str">
        <f>"03-Oct-17 4:14:43.036118 PM"</f>
        <v>03-Oct-17 4:14:43.036118 PM</v>
      </c>
      <c r="N1968" t="s">
        <v>5</v>
      </c>
    </row>
    <row r="1969" spans="2:14" x14ac:dyDescent="0.25">
      <c r="B1969">
        <v>8422</v>
      </c>
      <c r="C1969">
        <v>1</v>
      </c>
      <c r="D1969">
        <v>0</v>
      </c>
      <c r="E1969">
        <v>37</v>
      </c>
      <c r="F1969" t="s">
        <v>0</v>
      </c>
      <c r="G1969" t="s">
        <v>1</v>
      </c>
      <c r="I1969" t="s">
        <v>2</v>
      </c>
      <c r="J1969">
        <v>36</v>
      </c>
      <c r="K1969">
        <v>70</v>
      </c>
      <c r="L1969" t="str">
        <f>" 00:00:01.215097"</f>
        <v xml:space="preserve"> 00:00:01.215097</v>
      </c>
      <c r="M1969" t="str">
        <f>"03-Oct-17 4:14:44.251215 PM"</f>
        <v>03-Oct-17 4:14:44.251215 PM</v>
      </c>
      <c r="N1969" t="s">
        <v>9</v>
      </c>
    </row>
    <row r="1970" spans="2:14" x14ac:dyDescent="0.25">
      <c r="B1970">
        <v>8423</v>
      </c>
      <c r="C1970">
        <v>1</v>
      </c>
      <c r="D1970">
        <v>12</v>
      </c>
      <c r="E1970">
        <v>38</v>
      </c>
      <c r="F1970" t="s">
        <v>0</v>
      </c>
      <c r="G1970" t="s">
        <v>1</v>
      </c>
      <c r="I1970" t="s">
        <v>2</v>
      </c>
      <c r="J1970">
        <v>36</v>
      </c>
      <c r="K1970">
        <v>70</v>
      </c>
      <c r="L1970" t="str">
        <f>" 00:00:00.000697"</f>
        <v xml:space="preserve"> 00:00:00.000697</v>
      </c>
      <c r="M1970" t="str">
        <f>"03-Oct-17 4:14:44.251912 PM"</f>
        <v>03-Oct-17 4:14:44.251912 PM</v>
      </c>
      <c r="N1970" t="s">
        <v>3</v>
      </c>
    </row>
    <row r="1971" spans="2:14" x14ac:dyDescent="0.25">
      <c r="B1971">
        <v>8424</v>
      </c>
      <c r="C1971">
        <v>1</v>
      </c>
      <c r="D1971">
        <v>39</v>
      </c>
      <c r="E1971">
        <v>39</v>
      </c>
      <c r="F1971" t="s">
        <v>0</v>
      </c>
      <c r="G1971" t="s">
        <v>1</v>
      </c>
      <c r="I1971" t="s">
        <v>2</v>
      </c>
      <c r="J1971">
        <v>36</v>
      </c>
      <c r="K1971">
        <v>70</v>
      </c>
      <c r="L1971" t="str">
        <f>" 00:00:00.000697"</f>
        <v xml:space="preserve"> 00:00:00.000697</v>
      </c>
      <c r="M1971" t="str">
        <f>"03-Oct-17 4:14:44.252609 PM"</f>
        <v>03-Oct-17 4:14:44.252609 PM</v>
      </c>
      <c r="N1971" t="s">
        <v>5</v>
      </c>
    </row>
    <row r="1972" spans="2:14" x14ac:dyDescent="0.25">
      <c r="B1972">
        <v>8425</v>
      </c>
      <c r="C1972">
        <v>1</v>
      </c>
      <c r="D1972">
        <v>0</v>
      </c>
      <c r="E1972">
        <v>37</v>
      </c>
      <c r="F1972" t="s">
        <v>0</v>
      </c>
      <c r="G1972" t="s">
        <v>1</v>
      </c>
      <c r="I1972" t="s">
        <v>2</v>
      </c>
      <c r="J1972">
        <v>36</v>
      </c>
      <c r="K1972">
        <v>70</v>
      </c>
      <c r="L1972" t="str">
        <f>" 00:00:01.228795"</f>
        <v xml:space="preserve"> 00:00:01.228795</v>
      </c>
      <c r="M1972" t="str">
        <f>"03-Oct-17 4:14:45.481404 PM"</f>
        <v>03-Oct-17 4:14:45.481404 PM</v>
      </c>
      <c r="N1972" t="s">
        <v>15</v>
      </c>
    </row>
    <row r="1973" spans="2:14" x14ac:dyDescent="0.25">
      <c r="B1973">
        <v>8426</v>
      </c>
      <c r="C1973">
        <v>1</v>
      </c>
      <c r="D1973">
        <v>0</v>
      </c>
      <c r="E1973">
        <v>37</v>
      </c>
      <c r="F1973" t="s">
        <v>0</v>
      </c>
      <c r="G1973" t="s">
        <v>1</v>
      </c>
      <c r="I1973" t="s">
        <v>2</v>
      </c>
      <c r="J1973">
        <v>14</v>
      </c>
      <c r="K1973">
        <v>48</v>
      </c>
      <c r="L1973" t="str">
        <f>" 00:00:00.000503"</f>
        <v xml:space="preserve"> 00:00:00.000503</v>
      </c>
      <c r="M1973" t="str">
        <f>"03-Oct-17 4:14:45.481907 PM"</f>
        <v>03-Oct-17 4:14:45.481907 PM</v>
      </c>
      <c r="N1973" t="s">
        <v>16</v>
      </c>
    </row>
    <row r="1974" spans="2:14" x14ac:dyDescent="0.25">
      <c r="B1974">
        <v>8427</v>
      </c>
      <c r="C1974">
        <v>1</v>
      </c>
      <c r="D1974">
        <v>0</v>
      </c>
      <c r="E1974">
        <v>37</v>
      </c>
      <c r="F1974" t="s">
        <v>0</v>
      </c>
      <c r="G1974" t="s">
        <v>1</v>
      </c>
      <c r="I1974" t="s">
        <v>2</v>
      </c>
      <c r="J1974">
        <v>8</v>
      </c>
      <c r="K1974">
        <v>42</v>
      </c>
      <c r="L1974" t="str">
        <f>" 00:00:00.000326"</f>
        <v xml:space="preserve"> 00:00:00.000326</v>
      </c>
      <c r="M1974" t="str">
        <f>"03-Oct-17 4:14:45.482233 PM"</f>
        <v>03-Oct-17 4:14:45.482233 PM</v>
      </c>
      <c r="N1974" t="s">
        <v>9</v>
      </c>
    </row>
    <row r="1975" spans="2:14" x14ac:dyDescent="0.25">
      <c r="B1975">
        <v>8428</v>
      </c>
      <c r="C1975">
        <v>1</v>
      </c>
      <c r="D1975">
        <v>12</v>
      </c>
      <c r="E1975">
        <v>38</v>
      </c>
      <c r="F1975" t="s">
        <v>0</v>
      </c>
      <c r="G1975" t="s">
        <v>1</v>
      </c>
      <c r="I1975" t="s">
        <v>2</v>
      </c>
      <c r="J1975">
        <v>36</v>
      </c>
      <c r="K1975">
        <v>70</v>
      </c>
      <c r="L1975" t="str">
        <f>" 00:00:00.000271"</f>
        <v xml:space="preserve"> 00:00:00.000271</v>
      </c>
      <c r="M1975" t="str">
        <f>"03-Oct-17 4:14:45.482504 PM"</f>
        <v>03-Oct-17 4:14:45.482504 PM</v>
      </c>
      <c r="N1975" t="s">
        <v>3</v>
      </c>
    </row>
    <row r="1976" spans="2:14" x14ac:dyDescent="0.25">
      <c r="B1976">
        <v>8429</v>
      </c>
      <c r="C1976">
        <v>1</v>
      </c>
      <c r="D1976">
        <v>39</v>
      </c>
      <c r="E1976">
        <v>39</v>
      </c>
      <c r="F1976" t="s">
        <v>0</v>
      </c>
      <c r="G1976" t="s">
        <v>1</v>
      </c>
      <c r="I1976" t="s">
        <v>2</v>
      </c>
      <c r="J1976">
        <v>36</v>
      </c>
      <c r="K1976">
        <v>70</v>
      </c>
      <c r="L1976" t="str">
        <f>" 00:00:00.000697"</f>
        <v xml:space="preserve"> 00:00:00.000697</v>
      </c>
      <c r="M1976" t="str">
        <f>"03-Oct-17 4:14:45.483201 PM"</f>
        <v>03-Oct-17 4:14:45.483201 PM</v>
      </c>
      <c r="N1976" t="s">
        <v>5</v>
      </c>
    </row>
    <row r="1977" spans="2:14" x14ac:dyDescent="0.25">
      <c r="B1977">
        <v>8430</v>
      </c>
      <c r="C1977">
        <v>1</v>
      </c>
      <c r="D1977">
        <v>0</v>
      </c>
      <c r="E1977">
        <v>37</v>
      </c>
      <c r="F1977" t="s">
        <v>0</v>
      </c>
      <c r="G1977" t="s">
        <v>1</v>
      </c>
      <c r="I1977" t="s">
        <v>2</v>
      </c>
      <c r="J1977">
        <v>36</v>
      </c>
      <c r="K1977">
        <v>70</v>
      </c>
      <c r="L1977" t="str">
        <f>" 00:00:01.240980"</f>
        <v xml:space="preserve"> 00:00:01.240980</v>
      </c>
      <c r="M1977" t="str">
        <f>"03-Oct-17 4:14:46.724181 PM"</f>
        <v>03-Oct-17 4:14:46.724181 PM</v>
      </c>
      <c r="N1977" t="s">
        <v>15</v>
      </c>
    </row>
    <row r="1978" spans="2:14" x14ac:dyDescent="0.25">
      <c r="B1978">
        <v>8431</v>
      </c>
      <c r="C1978">
        <v>1</v>
      </c>
      <c r="D1978">
        <v>12</v>
      </c>
      <c r="E1978">
        <v>38</v>
      </c>
      <c r="F1978" t="s">
        <v>0</v>
      </c>
      <c r="G1978" t="s">
        <v>1</v>
      </c>
      <c r="I1978" t="s">
        <v>2</v>
      </c>
      <c r="J1978">
        <v>36</v>
      </c>
      <c r="K1978">
        <v>70</v>
      </c>
      <c r="L1978" t="str">
        <f>" 00:00:00.000697"</f>
        <v xml:space="preserve"> 00:00:00.000697</v>
      </c>
      <c r="M1978" t="str">
        <f>"03-Oct-17 4:14:46.724878 PM"</f>
        <v>03-Oct-17 4:14:46.724878 PM</v>
      </c>
      <c r="N1978" t="s">
        <v>3</v>
      </c>
    </row>
    <row r="1979" spans="2:14" x14ac:dyDescent="0.25">
      <c r="B1979">
        <v>8432</v>
      </c>
      <c r="C1979">
        <v>1</v>
      </c>
      <c r="D1979">
        <v>39</v>
      </c>
      <c r="E1979">
        <v>39</v>
      </c>
      <c r="F1979" t="s">
        <v>0</v>
      </c>
      <c r="G1979" t="s">
        <v>1</v>
      </c>
      <c r="I1979" t="s">
        <v>2</v>
      </c>
      <c r="J1979">
        <v>36</v>
      </c>
      <c r="K1979">
        <v>70</v>
      </c>
      <c r="L1979" t="str">
        <f>" 00:00:00.000697"</f>
        <v xml:space="preserve"> 00:00:00.000697</v>
      </c>
      <c r="M1979" t="str">
        <f>"03-Oct-17 4:14:46.725575 PM"</f>
        <v>03-Oct-17 4:14:46.725575 PM</v>
      </c>
      <c r="N1979" t="s">
        <v>5</v>
      </c>
    </row>
    <row r="1980" spans="2:14" x14ac:dyDescent="0.25">
      <c r="B1980">
        <v>8433</v>
      </c>
      <c r="C1980">
        <v>1</v>
      </c>
      <c r="D1980">
        <v>0</v>
      </c>
      <c r="E1980">
        <v>37</v>
      </c>
      <c r="F1980" t="s">
        <v>0</v>
      </c>
      <c r="G1980" t="s">
        <v>1</v>
      </c>
      <c r="I1980" t="s">
        <v>2</v>
      </c>
      <c r="J1980">
        <v>36</v>
      </c>
      <c r="K1980">
        <v>70</v>
      </c>
      <c r="L1980" t="str">
        <f>" 00:00:01.248483"</f>
        <v xml:space="preserve"> 00:00:01.248483</v>
      </c>
      <c r="M1980" t="str">
        <f>"03-Oct-17 4:14:47.974058 PM"</f>
        <v>03-Oct-17 4:14:47.974058 PM</v>
      </c>
      <c r="N1980" t="s">
        <v>9</v>
      </c>
    </row>
    <row r="1981" spans="2:14" x14ac:dyDescent="0.25">
      <c r="B1981">
        <v>8434</v>
      </c>
      <c r="C1981">
        <v>1</v>
      </c>
      <c r="D1981">
        <v>0</v>
      </c>
      <c r="E1981">
        <v>37</v>
      </c>
      <c r="F1981" t="s">
        <v>0</v>
      </c>
      <c r="G1981" t="s">
        <v>1</v>
      </c>
      <c r="I1981" t="s">
        <v>2</v>
      </c>
      <c r="J1981">
        <v>14</v>
      </c>
      <c r="K1981">
        <v>48</v>
      </c>
      <c r="L1981" t="str">
        <f>" 00:00:00.000503"</f>
        <v xml:space="preserve"> 00:00:00.000503</v>
      </c>
      <c r="M1981" t="str">
        <f>"03-Oct-17 4:14:47.974561 PM"</f>
        <v>03-Oct-17 4:14:47.974561 PM</v>
      </c>
      <c r="N1981" t="s">
        <v>16</v>
      </c>
    </row>
    <row r="1982" spans="2:14" x14ac:dyDescent="0.25">
      <c r="B1982">
        <v>8435</v>
      </c>
      <c r="C1982">
        <v>1</v>
      </c>
      <c r="D1982">
        <v>0</v>
      </c>
      <c r="E1982">
        <v>37</v>
      </c>
      <c r="F1982" t="s">
        <v>0</v>
      </c>
      <c r="G1982" t="s">
        <v>1</v>
      </c>
      <c r="I1982" t="s">
        <v>2</v>
      </c>
      <c r="J1982">
        <v>8</v>
      </c>
      <c r="K1982">
        <v>42</v>
      </c>
      <c r="L1982" t="str">
        <f>" 00:00:00.000326"</f>
        <v xml:space="preserve"> 00:00:00.000326</v>
      </c>
      <c r="M1982" t="str">
        <f>"03-Oct-17 4:14:47.974887 PM"</f>
        <v>03-Oct-17 4:14:47.974887 PM</v>
      </c>
      <c r="N1982" t="s">
        <v>9</v>
      </c>
    </row>
    <row r="1983" spans="2:14" x14ac:dyDescent="0.25">
      <c r="B1983">
        <v>8436</v>
      </c>
      <c r="C1983">
        <v>1</v>
      </c>
      <c r="D1983">
        <v>12</v>
      </c>
      <c r="E1983">
        <v>38</v>
      </c>
      <c r="F1983" t="s">
        <v>0</v>
      </c>
      <c r="G1983" t="s">
        <v>1</v>
      </c>
      <c r="I1983" t="s">
        <v>2</v>
      </c>
      <c r="J1983">
        <v>36</v>
      </c>
      <c r="K1983">
        <v>70</v>
      </c>
      <c r="L1983" t="str">
        <f>" 00:00:00.000271"</f>
        <v xml:space="preserve"> 00:00:00.000271</v>
      </c>
      <c r="M1983" t="str">
        <f>"03-Oct-17 4:14:47.975158 PM"</f>
        <v>03-Oct-17 4:14:47.975158 PM</v>
      </c>
      <c r="N1983" t="s">
        <v>3</v>
      </c>
    </row>
    <row r="1984" spans="2:14" x14ac:dyDescent="0.25">
      <c r="B1984">
        <v>8437</v>
      </c>
      <c r="C1984">
        <v>1</v>
      </c>
      <c r="D1984">
        <v>39</v>
      </c>
      <c r="E1984">
        <v>39</v>
      </c>
      <c r="F1984" t="s">
        <v>0</v>
      </c>
      <c r="G1984" t="s">
        <v>1</v>
      </c>
      <c r="I1984" t="s">
        <v>2</v>
      </c>
      <c r="J1984">
        <v>36</v>
      </c>
      <c r="K1984">
        <v>70</v>
      </c>
      <c r="L1984" t="str">
        <f>" 00:00:00.000697"</f>
        <v xml:space="preserve"> 00:00:00.000697</v>
      </c>
      <c r="M1984" t="str">
        <f>"03-Oct-17 4:14:47.975855 PM"</f>
        <v>03-Oct-17 4:14:47.975855 PM</v>
      </c>
      <c r="N1984" t="s">
        <v>5</v>
      </c>
    </row>
    <row r="1985" spans="2:14" x14ac:dyDescent="0.25">
      <c r="B1985">
        <v>8438</v>
      </c>
      <c r="C1985">
        <v>1</v>
      </c>
      <c r="D1985">
        <v>0</v>
      </c>
      <c r="E1985">
        <v>37</v>
      </c>
      <c r="F1985" t="s">
        <v>0</v>
      </c>
      <c r="G1985" t="s">
        <v>1</v>
      </c>
      <c r="I1985" t="s">
        <v>2</v>
      </c>
      <c r="J1985">
        <v>36</v>
      </c>
      <c r="K1985">
        <v>70</v>
      </c>
      <c r="L1985" t="str">
        <f>" 00:00:01.251854"</f>
        <v xml:space="preserve"> 00:00:01.251854</v>
      </c>
      <c r="M1985" t="str">
        <f>"03-Oct-17 4:14:49.227709 PM"</f>
        <v>03-Oct-17 4:14:49.227709 PM</v>
      </c>
      <c r="N1985" t="s">
        <v>15</v>
      </c>
    </row>
    <row r="1986" spans="2:14" x14ac:dyDescent="0.25">
      <c r="B1986">
        <v>8439</v>
      </c>
      <c r="C1986">
        <v>1</v>
      </c>
      <c r="D1986">
        <v>12</v>
      </c>
      <c r="E1986">
        <v>38</v>
      </c>
      <c r="F1986" t="s">
        <v>0</v>
      </c>
      <c r="G1986" t="s">
        <v>1</v>
      </c>
      <c r="I1986" t="s">
        <v>2</v>
      </c>
      <c r="J1986">
        <v>36</v>
      </c>
      <c r="K1986">
        <v>70</v>
      </c>
      <c r="L1986" t="str">
        <f>" 00:00:00.000697"</f>
        <v xml:space="preserve"> 00:00:00.000697</v>
      </c>
      <c r="M1986" t="str">
        <f>"03-Oct-17 4:14:49.228406 PM"</f>
        <v>03-Oct-17 4:14:49.228406 PM</v>
      </c>
      <c r="N1986" t="s">
        <v>3</v>
      </c>
    </row>
    <row r="1987" spans="2:14" x14ac:dyDescent="0.25">
      <c r="B1987">
        <v>8440</v>
      </c>
      <c r="C1987">
        <v>1</v>
      </c>
      <c r="D1987">
        <v>39</v>
      </c>
      <c r="E1987">
        <v>39</v>
      </c>
      <c r="F1987" t="s">
        <v>0</v>
      </c>
      <c r="G1987" t="s">
        <v>1</v>
      </c>
      <c r="I1987" t="s">
        <v>2</v>
      </c>
      <c r="J1987">
        <v>36</v>
      </c>
      <c r="K1987">
        <v>70</v>
      </c>
      <c r="L1987" t="str">
        <f>" 00:00:00.000697"</f>
        <v xml:space="preserve"> 00:00:00.000697</v>
      </c>
      <c r="M1987" t="str">
        <f>"03-Oct-17 4:14:49.229103 PM"</f>
        <v>03-Oct-17 4:14:49.229103 PM</v>
      </c>
      <c r="N1987" t="s">
        <v>5</v>
      </c>
    </row>
    <row r="1988" spans="2:14" x14ac:dyDescent="0.25">
      <c r="B1988">
        <v>8441</v>
      </c>
      <c r="C1988">
        <v>1</v>
      </c>
      <c r="D1988">
        <v>0</v>
      </c>
      <c r="E1988">
        <v>37</v>
      </c>
      <c r="F1988" t="s">
        <v>0</v>
      </c>
      <c r="G1988" t="s">
        <v>1</v>
      </c>
      <c r="I1988" t="s">
        <v>2</v>
      </c>
      <c r="J1988">
        <v>36</v>
      </c>
      <c r="K1988">
        <v>70</v>
      </c>
      <c r="L1988" t="str">
        <f>" 00:00:01.240985"</f>
        <v xml:space="preserve"> 00:00:01.240985</v>
      </c>
      <c r="M1988" t="str">
        <f>"03-Oct-17 4:14:50.470088 PM"</f>
        <v>03-Oct-17 4:14:50.470088 PM</v>
      </c>
      <c r="N1988" t="s">
        <v>9</v>
      </c>
    </row>
    <row r="1989" spans="2:14" x14ac:dyDescent="0.25">
      <c r="B1989">
        <v>8442</v>
      </c>
      <c r="C1989">
        <v>1</v>
      </c>
      <c r="D1989">
        <v>12</v>
      </c>
      <c r="E1989">
        <v>38</v>
      </c>
      <c r="F1989" t="s">
        <v>0</v>
      </c>
      <c r="G1989" t="s">
        <v>1</v>
      </c>
      <c r="I1989" t="s">
        <v>2</v>
      </c>
      <c r="J1989">
        <v>36</v>
      </c>
      <c r="K1989">
        <v>70</v>
      </c>
      <c r="L1989" t="str">
        <f>" 00:00:00.000697"</f>
        <v xml:space="preserve"> 00:00:00.000697</v>
      </c>
      <c r="M1989" t="str">
        <f>"03-Oct-17 4:14:50.470785 PM"</f>
        <v>03-Oct-17 4:14:50.470785 PM</v>
      </c>
      <c r="N1989" t="s">
        <v>3</v>
      </c>
    </row>
    <row r="1990" spans="2:14" x14ac:dyDescent="0.25">
      <c r="B1990">
        <v>8443</v>
      </c>
      <c r="C1990">
        <v>1</v>
      </c>
      <c r="D1990">
        <v>12</v>
      </c>
      <c r="E1990">
        <v>38</v>
      </c>
      <c r="F1990" t="s">
        <v>0</v>
      </c>
      <c r="G1990" t="s">
        <v>1</v>
      </c>
      <c r="I1990" t="s">
        <v>2</v>
      </c>
      <c r="J1990">
        <v>14</v>
      </c>
      <c r="K1990">
        <v>48</v>
      </c>
      <c r="L1990" t="str">
        <f>" 00:00:00.000502"</f>
        <v xml:space="preserve"> 00:00:00.000502</v>
      </c>
      <c r="M1990" t="str">
        <f>"03-Oct-17 4:14:50.471287 PM"</f>
        <v>03-Oct-17 4:14:50.471287 PM</v>
      </c>
      <c r="N1990" t="s">
        <v>20</v>
      </c>
    </row>
    <row r="1991" spans="2:14" x14ac:dyDescent="0.25">
      <c r="B1991">
        <v>8444</v>
      </c>
      <c r="C1991">
        <v>1</v>
      </c>
      <c r="D1991">
        <v>12</v>
      </c>
      <c r="E1991">
        <v>38</v>
      </c>
      <c r="F1991" t="s">
        <v>0</v>
      </c>
      <c r="G1991" t="s">
        <v>1</v>
      </c>
      <c r="I1991" t="s">
        <v>2</v>
      </c>
      <c r="J1991">
        <v>8</v>
      </c>
      <c r="K1991">
        <v>42</v>
      </c>
      <c r="L1991" t="str">
        <f>" 00:00:00.000326"</f>
        <v xml:space="preserve"> 00:00:00.000326</v>
      </c>
      <c r="M1991" t="str">
        <f>"03-Oct-17 4:14:50.471613 PM"</f>
        <v>03-Oct-17 4:14:50.471613 PM</v>
      </c>
      <c r="N1991" t="s">
        <v>12</v>
      </c>
    </row>
    <row r="1992" spans="2:14" x14ac:dyDescent="0.25">
      <c r="B1992">
        <v>8445</v>
      </c>
      <c r="C1992">
        <v>1</v>
      </c>
      <c r="D1992">
        <v>39</v>
      </c>
      <c r="E1992">
        <v>39</v>
      </c>
      <c r="F1992" t="s">
        <v>0</v>
      </c>
      <c r="G1992" t="s">
        <v>1</v>
      </c>
      <c r="I1992" t="s">
        <v>2</v>
      </c>
      <c r="J1992">
        <v>36</v>
      </c>
      <c r="K1992">
        <v>70</v>
      </c>
      <c r="L1992" t="str">
        <f>" 00:00:00.000271"</f>
        <v xml:space="preserve"> 00:00:00.000271</v>
      </c>
      <c r="M1992" t="str">
        <f>"03-Oct-17 4:14:50.471884 PM"</f>
        <v>03-Oct-17 4:14:50.471884 PM</v>
      </c>
      <c r="N1992" t="s">
        <v>5</v>
      </c>
    </row>
    <row r="1993" spans="2:14" x14ac:dyDescent="0.25">
      <c r="B1993">
        <v>8446</v>
      </c>
      <c r="C1993">
        <v>1</v>
      </c>
      <c r="D1993">
        <v>0</v>
      </c>
      <c r="E1993">
        <v>37</v>
      </c>
      <c r="F1993" t="s">
        <v>0</v>
      </c>
      <c r="G1993" t="s">
        <v>1</v>
      </c>
      <c r="I1993" t="s">
        <v>2</v>
      </c>
      <c r="J1993">
        <v>36</v>
      </c>
      <c r="K1993">
        <v>70</v>
      </c>
      <c r="L1993" t="str">
        <f>" 00:00:01.233153"</f>
        <v xml:space="preserve"> 00:00:01.233153</v>
      </c>
      <c r="M1993" t="str">
        <f>"03-Oct-17 4:14:51.705037 PM"</f>
        <v>03-Oct-17 4:14:51.705037 PM</v>
      </c>
      <c r="N1993" t="s">
        <v>9</v>
      </c>
    </row>
    <row r="1994" spans="2:14" x14ac:dyDescent="0.25">
      <c r="B1994">
        <v>8447</v>
      </c>
      <c r="C1994">
        <v>1</v>
      </c>
      <c r="D1994">
        <v>12</v>
      </c>
      <c r="E1994">
        <v>38</v>
      </c>
      <c r="F1994" t="s">
        <v>0</v>
      </c>
      <c r="G1994" t="s">
        <v>1</v>
      </c>
      <c r="I1994" t="s">
        <v>2</v>
      </c>
      <c r="J1994">
        <v>36</v>
      </c>
      <c r="K1994">
        <v>70</v>
      </c>
      <c r="L1994" t="str">
        <f>" 00:00:00.000697"</f>
        <v xml:space="preserve"> 00:00:00.000697</v>
      </c>
      <c r="M1994" t="str">
        <f>"03-Oct-17 4:14:51.705734 PM"</f>
        <v>03-Oct-17 4:14:51.705734 PM</v>
      </c>
      <c r="N1994" t="s">
        <v>3</v>
      </c>
    </row>
    <row r="1995" spans="2:14" x14ac:dyDescent="0.25">
      <c r="B1995">
        <v>8448</v>
      </c>
      <c r="C1995">
        <v>1</v>
      </c>
      <c r="D1995">
        <v>12</v>
      </c>
      <c r="E1995">
        <v>38</v>
      </c>
      <c r="F1995" t="s">
        <v>0</v>
      </c>
      <c r="G1995" t="s">
        <v>1</v>
      </c>
      <c r="I1995" t="s">
        <v>2</v>
      </c>
      <c r="J1995">
        <v>14</v>
      </c>
      <c r="K1995">
        <v>48</v>
      </c>
      <c r="L1995" t="str">
        <f>" 00:00:00.000502"</f>
        <v xml:space="preserve"> 00:00:00.000502</v>
      </c>
      <c r="M1995" t="str">
        <f>"03-Oct-17 4:14:51.706236 PM"</f>
        <v>03-Oct-17 4:14:51.706236 PM</v>
      </c>
      <c r="N1995" t="s">
        <v>20</v>
      </c>
    </row>
    <row r="1996" spans="2:14" x14ac:dyDescent="0.25">
      <c r="B1996">
        <v>8449</v>
      </c>
      <c r="C1996">
        <v>1</v>
      </c>
      <c r="D1996">
        <v>12</v>
      </c>
      <c r="E1996">
        <v>38</v>
      </c>
      <c r="F1996" t="s">
        <v>0</v>
      </c>
      <c r="G1996" t="s">
        <v>1</v>
      </c>
      <c r="I1996" t="s">
        <v>2</v>
      </c>
      <c r="J1996">
        <v>8</v>
      </c>
      <c r="K1996">
        <v>42</v>
      </c>
      <c r="L1996" t="str">
        <f>" 00:00:00.000326"</f>
        <v xml:space="preserve"> 00:00:00.000326</v>
      </c>
      <c r="M1996" t="str">
        <f>"03-Oct-17 4:14:51.706562 PM"</f>
        <v>03-Oct-17 4:14:51.706562 PM</v>
      </c>
      <c r="N1996" t="s">
        <v>3</v>
      </c>
    </row>
    <row r="1997" spans="2:14" x14ac:dyDescent="0.25">
      <c r="B1997">
        <v>8450</v>
      </c>
      <c r="C1997">
        <v>1</v>
      </c>
      <c r="D1997">
        <v>39</v>
      </c>
      <c r="E1997">
        <v>39</v>
      </c>
      <c r="F1997" t="s">
        <v>0</v>
      </c>
      <c r="G1997" t="s">
        <v>1</v>
      </c>
      <c r="I1997" t="s">
        <v>2</v>
      </c>
      <c r="J1997">
        <v>36</v>
      </c>
      <c r="K1997">
        <v>70</v>
      </c>
      <c r="L1997" t="str">
        <f>" 00:00:00.000271"</f>
        <v xml:space="preserve"> 00:00:00.000271</v>
      </c>
      <c r="M1997" t="str">
        <f>"03-Oct-17 4:14:51.706833 PM"</f>
        <v>03-Oct-17 4:14:51.706833 PM</v>
      </c>
      <c r="N1997" t="s">
        <v>5</v>
      </c>
    </row>
    <row r="1998" spans="2:14" x14ac:dyDescent="0.25">
      <c r="B1998">
        <v>8451</v>
      </c>
      <c r="C1998">
        <v>1</v>
      </c>
      <c r="D1998">
        <v>0</v>
      </c>
      <c r="E1998">
        <v>37</v>
      </c>
      <c r="F1998" t="s">
        <v>0</v>
      </c>
      <c r="G1998" t="s">
        <v>1</v>
      </c>
      <c r="I1998" t="s">
        <v>2</v>
      </c>
      <c r="J1998">
        <v>36</v>
      </c>
      <c r="K1998">
        <v>70</v>
      </c>
      <c r="L1998" t="str">
        <f>" 00:00:01.244231"</f>
        <v xml:space="preserve"> 00:00:01.244231</v>
      </c>
      <c r="M1998" t="str">
        <f>"03-Oct-17 4:14:52.951064 PM"</f>
        <v>03-Oct-17 4:14:52.951064 PM</v>
      </c>
      <c r="N1998" t="s">
        <v>15</v>
      </c>
    </row>
    <row r="1999" spans="2:14" x14ac:dyDescent="0.25">
      <c r="B1999">
        <v>8452</v>
      </c>
      <c r="C1999">
        <v>1</v>
      </c>
      <c r="D1999">
        <v>12</v>
      </c>
      <c r="E1999">
        <v>38</v>
      </c>
      <c r="F1999" t="s">
        <v>0</v>
      </c>
      <c r="G1999" t="s">
        <v>1</v>
      </c>
      <c r="I1999" t="s">
        <v>2</v>
      </c>
      <c r="J1999">
        <v>36</v>
      </c>
      <c r="K1999">
        <v>70</v>
      </c>
      <c r="L1999" t="str">
        <f>" 00:00:00.000697"</f>
        <v xml:space="preserve"> 00:00:00.000697</v>
      </c>
      <c r="M1999" t="str">
        <f>"03-Oct-17 4:14:52.951761 PM"</f>
        <v>03-Oct-17 4:14:52.951761 PM</v>
      </c>
      <c r="N1999" t="s">
        <v>3</v>
      </c>
    </row>
    <row r="2000" spans="2:14" x14ac:dyDescent="0.25">
      <c r="B2000">
        <v>8453</v>
      </c>
      <c r="C2000">
        <v>1</v>
      </c>
      <c r="D2000">
        <v>39</v>
      </c>
      <c r="E2000">
        <v>39</v>
      </c>
      <c r="F2000" t="s">
        <v>0</v>
      </c>
      <c r="G2000" t="s">
        <v>1</v>
      </c>
      <c r="I2000" t="s">
        <v>2</v>
      </c>
      <c r="J2000">
        <v>36</v>
      </c>
      <c r="K2000">
        <v>70</v>
      </c>
      <c r="L2000" t="str">
        <f>" 00:00:00.000697"</f>
        <v xml:space="preserve"> 00:00:00.000697</v>
      </c>
      <c r="M2000" t="str">
        <f>"03-Oct-17 4:14:52.952458 PM"</f>
        <v>03-Oct-17 4:14:52.952458 PM</v>
      </c>
      <c r="N2000" t="s">
        <v>5</v>
      </c>
    </row>
    <row r="2001" spans="2:14" x14ac:dyDescent="0.25">
      <c r="B2001">
        <v>8454</v>
      </c>
      <c r="C2001">
        <v>1</v>
      </c>
      <c r="D2001">
        <v>12</v>
      </c>
      <c r="E2001">
        <v>38</v>
      </c>
      <c r="F2001" t="s">
        <v>0</v>
      </c>
      <c r="G2001" t="s">
        <v>1</v>
      </c>
      <c r="I2001" t="s">
        <v>2</v>
      </c>
      <c r="J2001">
        <v>36</v>
      </c>
      <c r="K2001">
        <v>70</v>
      </c>
      <c r="L2001" t="str">
        <f>" 00:00:01.239500"</f>
        <v xml:space="preserve"> 00:00:01.239500</v>
      </c>
      <c r="M2001" t="str">
        <f>"03-Oct-17 4:14:54.191958 PM"</f>
        <v>03-Oct-17 4:14:54.191958 PM</v>
      </c>
      <c r="N2001" t="s">
        <v>7</v>
      </c>
    </row>
    <row r="2002" spans="2:14" x14ac:dyDescent="0.25">
      <c r="B2002">
        <v>8455</v>
      </c>
      <c r="C2002">
        <v>1</v>
      </c>
      <c r="D2002">
        <v>39</v>
      </c>
      <c r="E2002">
        <v>39</v>
      </c>
      <c r="F2002" t="s">
        <v>0</v>
      </c>
      <c r="G2002" t="s">
        <v>1</v>
      </c>
      <c r="I2002" t="s">
        <v>2</v>
      </c>
      <c r="J2002">
        <v>36</v>
      </c>
      <c r="K2002">
        <v>70</v>
      </c>
      <c r="L2002" t="str">
        <f>" 00:00:00.000697"</f>
        <v xml:space="preserve"> 00:00:00.000697</v>
      </c>
      <c r="M2002" t="str">
        <f>"03-Oct-17 4:14:54.192655 PM"</f>
        <v>03-Oct-17 4:14:54.192655 PM</v>
      </c>
      <c r="N2002" t="s">
        <v>12</v>
      </c>
    </row>
    <row r="2003" spans="2:14" x14ac:dyDescent="0.25">
      <c r="B2003">
        <v>8456</v>
      </c>
      <c r="C2003">
        <v>1</v>
      </c>
      <c r="D2003">
        <v>12</v>
      </c>
      <c r="E2003">
        <v>38</v>
      </c>
      <c r="F2003" t="s">
        <v>0</v>
      </c>
      <c r="G2003" t="s">
        <v>1</v>
      </c>
      <c r="I2003" t="s">
        <v>2</v>
      </c>
      <c r="J2003">
        <v>36</v>
      </c>
      <c r="K2003">
        <v>70</v>
      </c>
      <c r="L2003" t="str">
        <f>" 00:00:01.256349"</f>
        <v xml:space="preserve"> 00:00:01.256349</v>
      </c>
      <c r="M2003" t="str">
        <f>"03-Oct-17 4:14:55.449004 PM"</f>
        <v>03-Oct-17 4:14:55.449004 PM</v>
      </c>
      <c r="N2003" t="s">
        <v>3</v>
      </c>
    </row>
    <row r="2004" spans="2:14" x14ac:dyDescent="0.25">
      <c r="B2004">
        <v>8457</v>
      </c>
      <c r="C2004">
        <v>1</v>
      </c>
      <c r="D2004">
        <v>39</v>
      </c>
      <c r="E2004">
        <v>39</v>
      </c>
      <c r="F2004" t="s">
        <v>0</v>
      </c>
      <c r="G2004" t="s">
        <v>1</v>
      </c>
      <c r="I2004" t="s">
        <v>2</v>
      </c>
      <c r="J2004">
        <v>36</v>
      </c>
      <c r="K2004">
        <v>70</v>
      </c>
      <c r="L2004" t="str">
        <f>" 00:00:00.000697"</f>
        <v xml:space="preserve"> 00:00:00.000697</v>
      </c>
      <c r="M2004" t="str">
        <f>"03-Oct-17 4:14:55.449701 PM"</f>
        <v>03-Oct-17 4:14:55.449701 PM</v>
      </c>
      <c r="N2004" t="s">
        <v>5</v>
      </c>
    </row>
    <row r="2005" spans="2:14" x14ac:dyDescent="0.25">
      <c r="B2005">
        <v>8458</v>
      </c>
      <c r="C2005">
        <v>1</v>
      </c>
      <c r="D2005">
        <v>0</v>
      </c>
      <c r="E2005">
        <v>37</v>
      </c>
      <c r="F2005" t="s">
        <v>0</v>
      </c>
      <c r="G2005" t="s">
        <v>1</v>
      </c>
      <c r="I2005" t="s">
        <v>2</v>
      </c>
      <c r="J2005">
        <v>36</v>
      </c>
      <c r="K2005">
        <v>70</v>
      </c>
      <c r="L2005" t="str">
        <f>" 00:00:01.239183"</f>
        <v xml:space="preserve"> 00:00:01.239183</v>
      </c>
      <c r="M2005" t="str">
        <f>"03-Oct-17 4:14:56.688884 PM"</f>
        <v>03-Oct-17 4:14:56.688884 PM</v>
      </c>
      <c r="N2005" t="s">
        <v>15</v>
      </c>
    </row>
    <row r="2006" spans="2:14" x14ac:dyDescent="0.25">
      <c r="B2006">
        <v>8459</v>
      </c>
      <c r="C2006">
        <v>1</v>
      </c>
      <c r="D2006">
        <v>12</v>
      </c>
      <c r="E2006">
        <v>38</v>
      </c>
      <c r="F2006" t="s">
        <v>0</v>
      </c>
      <c r="G2006" t="s">
        <v>1</v>
      </c>
      <c r="I2006" t="s">
        <v>2</v>
      </c>
      <c r="J2006">
        <v>36</v>
      </c>
      <c r="K2006">
        <v>70</v>
      </c>
      <c r="L2006" t="str">
        <f>" 00:00:00.000697"</f>
        <v xml:space="preserve"> 00:00:00.000697</v>
      </c>
      <c r="M2006" t="str">
        <f>"03-Oct-17 4:14:56.689581 PM"</f>
        <v>03-Oct-17 4:14:56.689581 PM</v>
      </c>
      <c r="N2006" t="s">
        <v>3</v>
      </c>
    </row>
    <row r="2007" spans="2:14" x14ac:dyDescent="0.25">
      <c r="B2007">
        <v>8460</v>
      </c>
      <c r="C2007">
        <v>1</v>
      </c>
      <c r="D2007">
        <v>39</v>
      </c>
      <c r="E2007">
        <v>39</v>
      </c>
      <c r="F2007" t="s">
        <v>0</v>
      </c>
      <c r="G2007" t="s">
        <v>1</v>
      </c>
      <c r="I2007" t="s">
        <v>2</v>
      </c>
      <c r="J2007">
        <v>36</v>
      </c>
      <c r="K2007">
        <v>70</v>
      </c>
      <c r="L2007" t="str">
        <f>" 00:00:00.000697"</f>
        <v xml:space="preserve"> 00:00:00.000697</v>
      </c>
      <c r="M2007" t="str">
        <f>"03-Oct-17 4:14:56.690278 PM"</f>
        <v>03-Oct-17 4:14:56.690278 PM</v>
      </c>
      <c r="N2007" t="s">
        <v>5</v>
      </c>
    </row>
    <row r="2008" spans="2:14" x14ac:dyDescent="0.25">
      <c r="B2008">
        <v>8461</v>
      </c>
      <c r="C2008">
        <v>1</v>
      </c>
      <c r="D2008">
        <v>0</v>
      </c>
      <c r="E2008">
        <v>37</v>
      </c>
      <c r="F2008" t="s">
        <v>0</v>
      </c>
      <c r="G2008" t="s">
        <v>1</v>
      </c>
      <c r="I2008" t="s">
        <v>2</v>
      </c>
      <c r="J2008">
        <v>36</v>
      </c>
      <c r="K2008">
        <v>70</v>
      </c>
      <c r="L2008" t="str">
        <f>" 00:00:01.250739"</f>
        <v xml:space="preserve"> 00:00:01.250739</v>
      </c>
      <c r="M2008" t="str">
        <f>"03-Oct-17 4:14:57.941017 PM"</f>
        <v>03-Oct-17 4:14:57.941017 PM</v>
      </c>
      <c r="N2008" t="s">
        <v>15</v>
      </c>
    </row>
    <row r="2009" spans="2:14" x14ac:dyDescent="0.25">
      <c r="B2009">
        <v>8462</v>
      </c>
      <c r="C2009">
        <v>1</v>
      </c>
      <c r="D2009">
        <v>12</v>
      </c>
      <c r="E2009">
        <v>38</v>
      </c>
      <c r="F2009" t="s">
        <v>0</v>
      </c>
      <c r="G2009" t="s">
        <v>1</v>
      </c>
      <c r="I2009" t="s">
        <v>2</v>
      </c>
      <c r="J2009">
        <v>36</v>
      </c>
      <c r="K2009">
        <v>70</v>
      </c>
      <c r="L2009" t="str">
        <f>" 00:00:00.000697"</f>
        <v xml:space="preserve"> 00:00:00.000697</v>
      </c>
      <c r="M2009" t="str">
        <f>"03-Oct-17 4:14:57.941714 PM"</f>
        <v>03-Oct-17 4:14:57.941714 PM</v>
      </c>
      <c r="N2009" t="s">
        <v>3</v>
      </c>
    </row>
    <row r="2010" spans="2:14" x14ac:dyDescent="0.25">
      <c r="B2010">
        <v>8463</v>
      </c>
      <c r="C2010">
        <v>1</v>
      </c>
      <c r="D2010">
        <v>39</v>
      </c>
      <c r="E2010">
        <v>39</v>
      </c>
      <c r="F2010" t="s">
        <v>0</v>
      </c>
      <c r="G2010" t="s">
        <v>1</v>
      </c>
      <c r="I2010" t="s">
        <v>2</v>
      </c>
      <c r="J2010">
        <v>36</v>
      </c>
      <c r="K2010">
        <v>70</v>
      </c>
      <c r="L2010" t="str">
        <f>" 00:00:00.000697"</f>
        <v xml:space="preserve"> 00:00:00.000697</v>
      </c>
      <c r="M2010" t="str">
        <f>"03-Oct-17 4:14:57.942411 PM"</f>
        <v>03-Oct-17 4:14:57.942411 PM</v>
      </c>
      <c r="N2010" t="s">
        <v>5</v>
      </c>
    </row>
    <row r="2011" spans="2:14" x14ac:dyDescent="0.25">
      <c r="B2011">
        <v>8464</v>
      </c>
      <c r="C2011">
        <v>1</v>
      </c>
      <c r="D2011">
        <v>0</v>
      </c>
      <c r="E2011">
        <v>37</v>
      </c>
      <c r="F2011" t="s">
        <v>0</v>
      </c>
      <c r="G2011" t="s">
        <v>1</v>
      </c>
      <c r="I2011" t="s">
        <v>2</v>
      </c>
      <c r="J2011">
        <v>36</v>
      </c>
      <c r="K2011">
        <v>70</v>
      </c>
      <c r="L2011" t="str">
        <f>" 00:00:01.234205"</f>
        <v xml:space="preserve"> 00:00:01.234205</v>
      </c>
      <c r="M2011" t="str">
        <f>"03-Oct-17 4:14:59.176616 PM"</f>
        <v>03-Oct-17 4:14:59.176616 PM</v>
      </c>
      <c r="N2011" t="s">
        <v>15</v>
      </c>
    </row>
    <row r="2012" spans="2:14" x14ac:dyDescent="0.25">
      <c r="B2012">
        <v>8465</v>
      </c>
      <c r="C2012">
        <v>1</v>
      </c>
      <c r="D2012">
        <v>12</v>
      </c>
      <c r="E2012">
        <v>38</v>
      </c>
      <c r="F2012" t="s">
        <v>0</v>
      </c>
      <c r="G2012" t="s">
        <v>1</v>
      </c>
      <c r="I2012" t="s">
        <v>2</v>
      </c>
      <c r="J2012">
        <v>36</v>
      </c>
      <c r="K2012">
        <v>70</v>
      </c>
      <c r="L2012" t="str">
        <f>" 00:00:00.000697"</f>
        <v xml:space="preserve"> 00:00:00.000697</v>
      </c>
      <c r="M2012" t="str">
        <f>"03-Oct-17 4:14:59.177313 PM"</f>
        <v>03-Oct-17 4:14:59.177313 PM</v>
      </c>
      <c r="N2012" t="s">
        <v>3</v>
      </c>
    </row>
    <row r="2013" spans="2:14" x14ac:dyDescent="0.25">
      <c r="B2013">
        <v>8466</v>
      </c>
      <c r="C2013">
        <v>1</v>
      </c>
      <c r="D2013">
        <v>39</v>
      </c>
      <c r="E2013">
        <v>39</v>
      </c>
      <c r="F2013" t="s">
        <v>0</v>
      </c>
      <c r="G2013" t="s">
        <v>1</v>
      </c>
      <c r="I2013" t="s">
        <v>2</v>
      </c>
      <c r="J2013">
        <v>36</v>
      </c>
      <c r="K2013">
        <v>70</v>
      </c>
      <c r="L2013" t="str">
        <f>" 00:00:00.000697"</f>
        <v xml:space="preserve"> 00:00:00.000697</v>
      </c>
      <c r="M2013" t="str">
        <f>"03-Oct-17 4:14:59.178010 PM"</f>
        <v>03-Oct-17 4:14:59.178010 PM</v>
      </c>
      <c r="N2013" t="s">
        <v>5</v>
      </c>
    </row>
    <row r="2014" spans="2:14" x14ac:dyDescent="0.25">
      <c r="B2014">
        <v>8467</v>
      </c>
      <c r="C2014">
        <v>1</v>
      </c>
      <c r="D2014">
        <v>39</v>
      </c>
      <c r="E2014">
        <v>39</v>
      </c>
      <c r="F2014" t="s">
        <v>0</v>
      </c>
      <c r="G2014" t="s">
        <v>1</v>
      </c>
      <c r="I2014" t="s">
        <v>2</v>
      </c>
      <c r="J2014">
        <v>14</v>
      </c>
      <c r="K2014">
        <v>48</v>
      </c>
      <c r="L2014" t="str">
        <f>" 00:00:00.000503"</f>
        <v xml:space="preserve"> 00:00:00.000503</v>
      </c>
      <c r="M2014" t="str">
        <f>"03-Oct-17 4:14:59.178512 PM"</f>
        <v>03-Oct-17 4:14:59.178512 PM</v>
      </c>
      <c r="N2014" t="s">
        <v>8</v>
      </c>
    </row>
    <row r="2015" spans="2:14" x14ac:dyDescent="0.25">
      <c r="B2015">
        <v>8468</v>
      </c>
      <c r="C2015">
        <v>1</v>
      </c>
      <c r="D2015">
        <v>39</v>
      </c>
      <c r="E2015">
        <v>39</v>
      </c>
      <c r="F2015" t="s">
        <v>0</v>
      </c>
      <c r="G2015" t="s">
        <v>1</v>
      </c>
      <c r="I2015" t="s">
        <v>2</v>
      </c>
      <c r="J2015">
        <v>8</v>
      </c>
      <c r="K2015">
        <v>42</v>
      </c>
      <c r="L2015" t="str">
        <f>" 00:00:00.000326"</f>
        <v xml:space="preserve"> 00:00:00.000326</v>
      </c>
      <c r="M2015" t="str">
        <f>"03-Oct-17 4:14:59.178838 PM"</f>
        <v>03-Oct-17 4:14:59.178838 PM</v>
      </c>
      <c r="N2015" t="s">
        <v>12</v>
      </c>
    </row>
    <row r="2016" spans="2:14" x14ac:dyDescent="0.25">
      <c r="B2016">
        <v>8469</v>
      </c>
      <c r="C2016">
        <v>1</v>
      </c>
      <c r="D2016">
        <v>0</v>
      </c>
      <c r="E2016">
        <v>37</v>
      </c>
      <c r="F2016" t="s">
        <v>0</v>
      </c>
      <c r="G2016" t="s">
        <v>1</v>
      </c>
      <c r="I2016" t="s">
        <v>2</v>
      </c>
      <c r="J2016">
        <v>36</v>
      </c>
      <c r="K2016">
        <v>70</v>
      </c>
      <c r="L2016" t="str">
        <f>" 00:00:02.497375"</f>
        <v xml:space="preserve"> 00:00:02.497375</v>
      </c>
      <c r="M2016" t="str">
        <f>"03-Oct-17 4:15:01.676213 PM"</f>
        <v>03-Oct-17 4:15:01.676213 PM</v>
      </c>
      <c r="N2016" t="s">
        <v>15</v>
      </c>
    </row>
    <row r="2017" spans="2:14" x14ac:dyDescent="0.25">
      <c r="B2017">
        <v>8470</v>
      </c>
      <c r="C2017">
        <v>1</v>
      </c>
      <c r="D2017">
        <v>12</v>
      </c>
      <c r="E2017">
        <v>38</v>
      </c>
      <c r="F2017" t="s">
        <v>0</v>
      </c>
      <c r="G2017" t="s">
        <v>1</v>
      </c>
      <c r="I2017" t="s">
        <v>2</v>
      </c>
      <c r="J2017">
        <v>36</v>
      </c>
      <c r="K2017">
        <v>70</v>
      </c>
      <c r="L2017" t="str">
        <f>" 00:00:00.000697"</f>
        <v xml:space="preserve"> 00:00:00.000697</v>
      </c>
      <c r="M2017" t="str">
        <f>"03-Oct-17 4:15:01.676909 PM"</f>
        <v>03-Oct-17 4:15:01.676909 PM</v>
      </c>
      <c r="N2017" t="s">
        <v>3</v>
      </c>
    </row>
    <row r="2018" spans="2:14" x14ac:dyDescent="0.25">
      <c r="B2018">
        <v>8471</v>
      </c>
      <c r="C2018">
        <v>1</v>
      </c>
      <c r="D2018">
        <v>39</v>
      </c>
      <c r="E2018">
        <v>39</v>
      </c>
      <c r="F2018" t="s">
        <v>0</v>
      </c>
      <c r="G2018" t="s">
        <v>1</v>
      </c>
      <c r="I2018" t="s">
        <v>2</v>
      </c>
      <c r="J2018">
        <v>36</v>
      </c>
      <c r="K2018">
        <v>70</v>
      </c>
      <c r="L2018" t="str">
        <f>" 00:00:00.000697"</f>
        <v xml:space="preserve"> 00:00:00.000697</v>
      </c>
      <c r="M2018" t="str">
        <f>"03-Oct-17 4:15:01.677607 PM"</f>
        <v>03-Oct-17 4:15:01.677607 PM</v>
      </c>
      <c r="N2018" t="s">
        <v>5</v>
      </c>
    </row>
    <row r="2019" spans="2:14" x14ac:dyDescent="0.25">
      <c r="B2019">
        <v>8472</v>
      </c>
      <c r="C2019">
        <v>1</v>
      </c>
      <c r="D2019">
        <v>0</v>
      </c>
      <c r="E2019">
        <v>37</v>
      </c>
      <c r="F2019" t="s">
        <v>0</v>
      </c>
      <c r="G2019" t="s">
        <v>1</v>
      </c>
      <c r="I2019" t="s">
        <v>2</v>
      </c>
      <c r="J2019">
        <v>36</v>
      </c>
      <c r="K2019">
        <v>70</v>
      </c>
      <c r="L2019" t="str">
        <f>" 00:00:01.264678"</f>
        <v xml:space="preserve"> 00:00:01.264678</v>
      </c>
      <c r="M2019" t="str">
        <f>"03-Oct-17 4:15:02.942284 PM"</f>
        <v>03-Oct-17 4:15:02.942284 PM</v>
      </c>
      <c r="N2019" t="s">
        <v>6</v>
      </c>
    </row>
    <row r="2020" spans="2:14" x14ac:dyDescent="0.25">
      <c r="B2020">
        <v>8473</v>
      </c>
      <c r="C2020">
        <v>1</v>
      </c>
      <c r="D2020">
        <v>12</v>
      </c>
      <c r="E2020">
        <v>38</v>
      </c>
      <c r="F2020" t="s">
        <v>0</v>
      </c>
      <c r="G2020" t="s">
        <v>1</v>
      </c>
      <c r="I2020" t="s">
        <v>2</v>
      </c>
      <c r="J2020">
        <v>36</v>
      </c>
      <c r="K2020">
        <v>70</v>
      </c>
      <c r="L2020" t="str">
        <f>" 00:00:00.000697"</f>
        <v xml:space="preserve"> 00:00:00.000697</v>
      </c>
      <c r="M2020" t="str">
        <f>"03-Oct-17 4:15:02.942981 PM"</f>
        <v>03-Oct-17 4:15:02.942981 PM</v>
      </c>
      <c r="N2020" t="s">
        <v>3</v>
      </c>
    </row>
    <row r="2021" spans="2:14" x14ac:dyDescent="0.25">
      <c r="B2021">
        <v>8474</v>
      </c>
      <c r="C2021">
        <v>1</v>
      </c>
      <c r="D2021">
        <v>39</v>
      </c>
      <c r="E2021">
        <v>39</v>
      </c>
      <c r="F2021" t="s">
        <v>0</v>
      </c>
      <c r="G2021" t="s">
        <v>1</v>
      </c>
      <c r="I2021" t="s">
        <v>2</v>
      </c>
      <c r="J2021">
        <v>36</v>
      </c>
      <c r="K2021">
        <v>70</v>
      </c>
      <c r="L2021" t="str">
        <f>" 00:00:00.000697"</f>
        <v xml:space="preserve"> 00:00:00.000697</v>
      </c>
      <c r="M2021" t="str">
        <f>"03-Oct-17 4:15:02.943679 PM"</f>
        <v>03-Oct-17 4:15:02.943679 PM</v>
      </c>
      <c r="N2021" t="s">
        <v>5</v>
      </c>
    </row>
    <row r="2022" spans="2:14" x14ac:dyDescent="0.25">
      <c r="B2022">
        <v>8475</v>
      </c>
      <c r="C2022">
        <v>1</v>
      </c>
      <c r="D2022">
        <v>12</v>
      </c>
      <c r="E2022">
        <v>38</v>
      </c>
      <c r="F2022" t="s">
        <v>0</v>
      </c>
      <c r="G2022" t="s">
        <v>1</v>
      </c>
      <c r="I2022" t="s">
        <v>2</v>
      </c>
      <c r="J2022">
        <v>36</v>
      </c>
      <c r="K2022">
        <v>70</v>
      </c>
      <c r="L2022" t="str">
        <f>" 00:00:01.220838"</f>
        <v xml:space="preserve"> 00:00:01.220838</v>
      </c>
      <c r="M2022" t="str">
        <f>"03-Oct-17 4:15:04.164516 PM"</f>
        <v>03-Oct-17 4:15:04.164516 PM</v>
      </c>
      <c r="N2022" t="s">
        <v>19</v>
      </c>
    </row>
    <row r="2023" spans="2:14" x14ac:dyDescent="0.25">
      <c r="B2023">
        <v>8476</v>
      </c>
      <c r="C2023">
        <v>1</v>
      </c>
      <c r="D2023">
        <v>39</v>
      </c>
      <c r="E2023">
        <v>39</v>
      </c>
      <c r="F2023" t="s">
        <v>0</v>
      </c>
      <c r="G2023" t="s">
        <v>1</v>
      </c>
      <c r="I2023" t="s">
        <v>2</v>
      </c>
      <c r="J2023">
        <v>36</v>
      </c>
      <c r="K2023">
        <v>70</v>
      </c>
      <c r="L2023" t="str">
        <f>" 00:00:00.000697"</f>
        <v xml:space="preserve"> 00:00:00.000697</v>
      </c>
      <c r="M2023" t="str">
        <f>"03-Oct-17 4:15:04.165213 PM"</f>
        <v>03-Oct-17 4:15:04.165213 PM</v>
      </c>
      <c r="N2023" t="s">
        <v>5</v>
      </c>
    </row>
    <row r="2024" spans="2:14" x14ac:dyDescent="0.25">
      <c r="B2024">
        <v>8477</v>
      </c>
      <c r="C2024">
        <v>1</v>
      </c>
      <c r="D2024">
        <v>0</v>
      </c>
      <c r="E2024">
        <v>37</v>
      </c>
      <c r="F2024" t="s">
        <v>0</v>
      </c>
      <c r="G2024" t="s">
        <v>1</v>
      </c>
      <c r="I2024" t="s">
        <v>2</v>
      </c>
      <c r="J2024">
        <v>36</v>
      </c>
      <c r="K2024">
        <v>70</v>
      </c>
      <c r="L2024" t="str">
        <f>" 00:00:01.244243"</f>
        <v xml:space="preserve"> 00:00:01.244243</v>
      </c>
      <c r="M2024" t="str">
        <f>"03-Oct-17 4:15:05.409456 PM"</f>
        <v>03-Oct-17 4:15:05.409456 PM</v>
      </c>
      <c r="N2024" t="s">
        <v>6</v>
      </c>
    </row>
    <row r="2025" spans="2:14" x14ac:dyDescent="0.25">
      <c r="B2025">
        <v>8478</v>
      </c>
      <c r="C2025">
        <v>1</v>
      </c>
      <c r="D2025">
        <v>12</v>
      </c>
      <c r="E2025">
        <v>38</v>
      </c>
      <c r="F2025" t="s">
        <v>0</v>
      </c>
      <c r="G2025" t="s">
        <v>1</v>
      </c>
      <c r="I2025" t="s">
        <v>2</v>
      </c>
      <c r="J2025">
        <v>36</v>
      </c>
      <c r="K2025">
        <v>70</v>
      </c>
      <c r="L2025" t="str">
        <f>" 00:00:00.000697"</f>
        <v xml:space="preserve"> 00:00:00.000697</v>
      </c>
      <c r="M2025" t="str">
        <f>"03-Oct-17 4:15:05.410153 PM"</f>
        <v>03-Oct-17 4:15:05.410153 PM</v>
      </c>
      <c r="N2025" t="s">
        <v>3</v>
      </c>
    </row>
    <row r="2026" spans="2:14" x14ac:dyDescent="0.25">
      <c r="B2026">
        <v>8479</v>
      </c>
      <c r="C2026">
        <v>1</v>
      </c>
      <c r="D2026">
        <v>39</v>
      </c>
      <c r="E2026">
        <v>39</v>
      </c>
      <c r="F2026" t="s">
        <v>0</v>
      </c>
      <c r="G2026" t="s">
        <v>1</v>
      </c>
      <c r="I2026" t="s">
        <v>2</v>
      </c>
      <c r="J2026">
        <v>36</v>
      </c>
      <c r="K2026">
        <v>70</v>
      </c>
      <c r="L2026" t="str">
        <f>" 00:00:00.000697"</f>
        <v xml:space="preserve"> 00:00:00.000697</v>
      </c>
      <c r="M2026" t="str">
        <f>"03-Oct-17 4:15:05.410850 PM"</f>
        <v>03-Oct-17 4:15:05.410850 PM</v>
      </c>
      <c r="N2026" t="s">
        <v>5</v>
      </c>
    </row>
    <row r="2027" spans="2:14" x14ac:dyDescent="0.25">
      <c r="B2027">
        <v>8480</v>
      </c>
      <c r="C2027">
        <v>1</v>
      </c>
      <c r="D2027">
        <v>0</v>
      </c>
      <c r="E2027">
        <v>37</v>
      </c>
      <c r="F2027" t="s">
        <v>0</v>
      </c>
      <c r="G2027" t="s">
        <v>1</v>
      </c>
      <c r="I2027" t="s">
        <v>2</v>
      </c>
      <c r="J2027">
        <v>36</v>
      </c>
      <c r="K2027">
        <v>70</v>
      </c>
      <c r="L2027" t="str">
        <f>" 00:00:01.271431"</f>
        <v xml:space="preserve"> 00:00:01.271431</v>
      </c>
      <c r="M2027" t="str">
        <f>"03-Oct-17 4:15:06.682281 PM"</f>
        <v>03-Oct-17 4:15:06.682281 PM</v>
      </c>
      <c r="N2027" t="s">
        <v>6</v>
      </c>
    </row>
    <row r="2028" spans="2:14" x14ac:dyDescent="0.25">
      <c r="B2028">
        <v>8481</v>
      </c>
      <c r="C2028">
        <v>1</v>
      </c>
      <c r="D2028">
        <v>0</v>
      </c>
      <c r="E2028">
        <v>37</v>
      </c>
      <c r="F2028" t="s">
        <v>0</v>
      </c>
      <c r="G2028" t="s">
        <v>1</v>
      </c>
      <c r="I2028" t="s">
        <v>2</v>
      </c>
      <c r="J2028">
        <v>14</v>
      </c>
      <c r="K2028">
        <v>48</v>
      </c>
      <c r="L2028" t="str">
        <f>" 00:00:00.000503"</f>
        <v xml:space="preserve"> 00:00:00.000503</v>
      </c>
      <c r="M2028" t="str">
        <f>"03-Oct-17 4:15:06.682784 PM"</f>
        <v>03-Oct-17 4:15:06.682784 PM</v>
      </c>
      <c r="N2028" t="s">
        <v>16</v>
      </c>
    </row>
    <row r="2029" spans="2:14" x14ac:dyDescent="0.25">
      <c r="B2029">
        <v>8482</v>
      </c>
      <c r="C2029">
        <v>1</v>
      </c>
      <c r="D2029">
        <v>0</v>
      </c>
      <c r="E2029">
        <v>37</v>
      </c>
      <c r="F2029" t="s">
        <v>0</v>
      </c>
      <c r="G2029" t="s">
        <v>1</v>
      </c>
      <c r="I2029" t="s">
        <v>2</v>
      </c>
      <c r="J2029">
        <v>8</v>
      </c>
      <c r="K2029">
        <v>42</v>
      </c>
      <c r="L2029" t="str">
        <f>" 00:00:00.000326"</f>
        <v xml:space="preserve"> 00:00:00.000326</v>
      </c>
      <c r="M2029" t="str">
        <f>"03-Oct-17 4:15:06.683109 PM"</f>
        <v>03-Oct-17 4:15:06.683109 PM</v>
      </c>
      <c r="N2029" t="s">
        <v>6</v>
      </c>
    </row>
    <row r="2030" spans="2:14" x14ac:dyDescent="0.25">
      <c r="B2030">
        <v>8483</v>
      </c>
      <c r="C2030">
        <v>1</v>
      </c>
      <c r="D2030">
        <v>12</v>
      </c>
      <c r="E2030">
        <v>38</v>
      </c>
      <c r="F2030" t="s">
        <v>0</v>
      </c>
      <c r="G2030" t="s">
        <v>1</v>
      </c>
      <c r="I2030" t="s">
        <v>2</v>
      </c>
      <c r="J2030">
        <v>36</v>
      </c>
      <c r="K2030">
        <v>70</v>
      </c>
      <c r="L2030" t="str">
        <f>" 00:00:00.000271"</f>
        <v xml:space="preserve"> 00:00:00.000271</v>
      </c>
      <c r="M2030" t="str">
        <f>"03-Oct-17 4:15:06.683380 PM"</f>
        <v>03-Oct-17 4:15:06.683380 PM</v>
      </c>
      <c r="N2030" t="s">
        <v>3</v>
      </c>
    </row>
    <row r="2031" spans="2:14" x14ac:dyDescent="0.25">
      <c r="B2031">
        <v>8484</v>
      </c>
      <c r="C2031">
        <v>1</v>
      </c>
      <c r="D2031">
        <v>39</v>
      </c>
      <c r="E2031">
        <v>39</v>
      </c>
      <c r="F2031" t="s">
        <v>0</v>
      </c>
      <c r="G2031" t="s">
        <v>1</v>
      </c>
      <c r="I2031" t="s">
        <v>2</v>
      </c>
      <c r="J2031">
        <v>36</v>
      </c>
      <c r="K2031">
        <v>70</v>
      </c>
      <c r="L2031" t="str">
        <f>" 00:00:00.000697"</f>
        <v xml:space="preserve"> 00:00:00.000697</v>
      </c>
      <c r="M2031" t="str">
        <f>"03-Oct-17 4:15:06.684077 PM"</f>
        <v>03-Oct-17 4:15:06.684077 PM</v>
      </c>
      <c r="N2031" t="s">
        <v>5</v>
      </c>
    </row>
    <row r="2032" spans="2:14" x14ac:dyDescent="0.25">
      <c r="B2032">
        <v>8485</v>
      </c>
      <c r="C2032">
        <v>1</v>
      </c>
      <c r="D2032">
        <v>0</v>
      </c>
      <c r="E2032">
        <v>37</v>
      </c>
      <c r="F2032" t="s">
        <v>0</v>
      </c>
      <c r="G2032" t="s">
        <v>1</v>
      </c>
      <c r="I2032" t="s">
        <v>2</v>
      </c>
      <c r="J2032">
        <v>36</v>
      </c>
      <c r="K2032">
        <v>70</v>
      </c>
      <c r="L2032" t="str">
        <f>" 00:00:01.215271"</f>
        <v xml:space="preserve"> 00:00:01.215271</v>
      </c>
      <c r="M2032" t="str">
        <f>"03-Oct-17 4:15:07.899348 PM"</f>
        <v>03-Oct-17 4:15:07.899348 PM</v>
      </c>
      <c r="N2032" t="s">
        <v>6</v>
      </c>
    </row>
    <row r="2033" spans="2:14" x14ac:dyDescent="0.25">
      <c r="B2033">
        <v>8486</v>
      </c>
      <c r="C2033">
        <v>1</v>
      </c>
      <c r="D2033">
        <v>0</v>
      </c>
      <c r="E2033">
        <v>37</v>
      </c>
      <c r="F2033" t="s">
        <v>0</v>
      </c>
      <c r="G2033" t="s">
        <v>1</v>
      </c>
      <c r="I2033" t="s">
        <v>2</v>
      </c>
      <c r="J2033">
        <v>14</v>
      </c>
      <c r="K2033">
        <v>48</v>
      </c>
      <c r="L2033" t="str">
        <f>" 00:00:00.000502"</f>
        <v xml:space="preserve"> 00:00:00.000502</v>
      </c>
      <c r="M2033" t="str">
        <f>"03-Oct-17 4:15:07.899851 PM"</f>
        <v>03-Oct-17 4:15:07.899851 PM</v>
      </c>
      <c r="N2033" t="s">
        <v>16</v>
      </c>
    </row>
    <row r="2034" spans="2:14" x14ac:dyDescent="0.25">
      <c r="B2034">
        <v>8487</v>
      </c>
      <c r="C2034">
        <v>1</v>
      </c>
      <c r="D2034">
        <v>0</v>
      </c>
      <c r="E2034">
        <v>37</v>
      </c>
      <c r="F2034" t="s">
        <v>0</v>
      </c>
      <c r="G2034" t="s">
        <v>1</v>
      </c>
      <c r="I2034" t="s">
        <v>2</v>
      </c>
      <c r="J2034">
        <v>8</v>
      </c>
      <c r="K2034">
        <v>42</v>
      </c>
      <c r="L2034" t="str">
        <f>" 00:00:00.000326"</f>
        <v xml:space="preserve"> 00:00:00.000326</v>
      </c>
      <c r="M2034" t="str">
        <f>"03-Oct-17 4:15:07.900176 PM"</f>
        <v>03-Oct-17 4:15:07.900176 PM</v>
      </c>
      <c r="N2034" t="s">
        <v>6</v>
      </c>
    </row>
    <row r="2035" spans="2:14" x14ac:dyDescent="0.25">
      <c r="B2035">
        <v>8488</v>
      </c>
      <c r="C2035">
        <v>1</v>
      </c>
      <c r="D2035">
        <v>12</v>
      </c>
      <c r="E2035">
        <v>38</v>
      </c>
      <c r="F2035" t="s">
        <v>0</v>
      </c>
      <c r="G2035" t="s">
        <v>1</v>
      </c>
      <c r="I2035" t="s">
        <v>2</v>
      </c>
      <c r="J2035">
        <v>36</v>
      </c>
      <c r="K2035">
        <v>70</v>
      </c>
      <c r="L2035" t="str">
        <f>" 00:00:00.000271"</f>
        <v xml:space="preserve"> 00:00:00.000271</v>
      </c>
      <c r="M2035" t="str">
        <f>"03-Oct-17 4:15:07.900447 PM"</f>
        <v>03-Oct-17 4:15:07.900447 PM</v>
      </c>
      <c r="N2035" t="s">
        <v>3</v>
      </c>
    </row>
    <row r="2036" spans="2:14" x14ac:dyDescent="0.25">
      <c r="B2036">
        <v>8489</v>
      </c>
      <c r="C2036">
        <v>1</v>
      </c>
      <c r="D2036">
        <v>39</v>
      </c>
      <c r="E2036">
        <v>39</v>
      </c>
      <c r="F2036" t="s">
        <v>0</v>
      </c>
      <c r="G2036" t="s">
        <v>1</v>
      </c>
      <c r="I2036" t="s">
        <v>2</v>
      </c>
      <c r="J2036">
        <v>36</v>
      </c>
      <c r="K2036">
        <v>70</v>
      </c>
      <c r="L2036" t="str">
        <f>" 00:00:00.000697"</f>
        <v xml:space="preserve"> 00:00:00.000697</v>
      </c>
      <c r="M2036" t="str">
        <f>"03-Oct-17 4:15:07.901144 PM"</f>
        <v>03-Oct-17 4:15:07.901144 PM</v>
      </c>
      <c r="N2036" t="s">
        <v>5</v>
      </c>
    </row>
    <row r="2037" spans="2:14" x14ac:dyDescent="0.25">
      <c r="B2037">
        <v>8490</v>
      </c>
      <c r="C2037">
        <v>1</v>
      </c>
      <c r="D2037">
        <v>0</v>
      </c>
      <c r="E2037">
        <v>37</v>
      </c>
      <c r="F2037" t="s">
        <v>0</v>
      </c>
      <c r="G2037" t="s">
        <v>1</v>
      </c>
      <c r="I2037" t="s">
        <v>2</v>
      </c>
      <c r="J2037">
        <v>36</v>
      </c>
      <c r="K2037">
        <v>70</v>
      </c>
      <c r="L2037" t="str">
        <f>" 00:00:01.236531"</f>
        <v xml:space="preserve"> 00:00:01.236531</v>
      </c>
      <c r="M2037" t="str">
        <f>"03-Oct-17 4:15:09.137675 PM"</f>
        <v>03-Oct-17 4:15:09.137675 PM</v>
      </c>
      <c r="N2037" t="s">
        <v>6</v>
      </c>
    </row>
    <row r="2038" spans="2:14" x14ac:dyDescent="0.25">
      <c r="B2038">
        <v>8491</v>
      </c>
      <c r="C2038">
        <v>1</v>
      </c>
      <c r="D2038">
        <v>12</v>
      </c>
      <c r="E2038">
        <v>38</v>
      </c>
      <c r="F2038" t="s">
        <v>0</v>
      </c>
      <c r="G2038" t="s">
        <v>1</v>
      </c>
      <c r="I2038" t="s">
        <v>2</v>
      </c>
      <c r="J2038">
        <v>36</v>
      </c>
      <c r="K2038">
        <v>70</v>
      </c>
      <c r="L2038" t="str">
        <f>" 00:00:00.000697"</f>
        <v xml:space="preserve"> 00:00:00.000697</v>
      </c>
      <c r="M2038" t="str">
        <f>"03-Oct-17 4:15:09.138372 PM"</f>
        <v>03-Oct-17 4:15:09.138372 PM</v>
      </c>
      <c r="N2038" t="s">
        <v>3</v>
      </c>
    </row>
    <row r="2039" spans="2:14" x14ac:dyDescent="0.25">
      <c r="B2039">
        <v>8492</v>
      </c>
      <c r="C2039">
        <v>1</v>
      </c>
      <c r="D2039">
        <v>12</v>
      </c>
      <c r="E2039">
        <v>38</v>
      </c>
      <c r="F2039" t="s">
        <v>0</v>
      </c>
      <c r="G2039" t="s">
        <v>1</v>
      </c>
      <c r="I2039" t="s">
        <v>2</v>
      </c>
      <c r="J2039">
        <v>14</v>
      </c>
      <c r="K2039">
        <v>48</v>
      </c>
      <c r="L2039" t="str">
        <f>" 00:00:00.000503"</f>
        <v xml:space="preserve"> 00:00:00.000503</v>
      </c>
      <c r="M2039" t="str">
        <f>"03-Oct-17 4:15:09.138875 PM"</f>
        <v>03-Oct-17 4:15:09.138875 PM</v>
      </c>
      <c r="N2039" t="s">
        <v>20</v>
      </c>
    </row>
    <row r="2040" spans="2:14" x14ac:dyDescent="0.25">
      <c r="B2040">
        <v>8493</v>
      </c>
      <c r="C2040">
        <v>1</v>
      </c>
      <c r="D2040">
        <v>12</v>
      </c>
      <c r="E2040">
        <v>38</v>
      </c>
      <c r="F2040" t="s">
        <v>0</v>
      </c>
      <c r="G2040" t="s">
        <v>1</v>
      </c>
      <c r="I2040" t="s">
        <v>2</v>
      </c>
      <c r="J2040">
        <v>8</v>
      </c>
      <c r="K2040">
        <v>42</v>
      </c>
      <c r="L2040" t="str">
        <f>" 00:00:00.000326"</f>
        <v xml:space="preserve"> 00:00:00.000326</v>
      </c>
      <c r="M2040" t="str">
        <f>"03-Oct-17 4:15:09.139200 PM"</f>
        <v>03-Oct-17 4:15:09.139200 PM</v>
      </c>
      <c r="N2040" t="s">
        <v>3</v>
      </c>
    </row>
    <row r="2041" spans="2:14" x14ac:dyDescent="0.25">
      <c r="B2041">
        <v>8494</v>
      </c>
      <c r="C2041">
        <v>1</v>
      </c>
      <c r="D2041">
        <v>39</v>
      </c>
      <c r="E2041">
        <v>39</v>
      </c>
      <c r="F2041" t="s">
        <v>0</v>
      </c>
      <c r="G2041" t="s">
        <v>1</v>
      </c>
      <c r="I2041" t="s">
        <v>2</v>
      </c>
      <c r="J2041">
        <v>36</v>
      </c>
      <c r="K2041">
        <v>70</v>
      </c>
      <c r="L2041" t="str">
        <f>" 00:00:00.000271"</f>
        <v xml:space="preserve"> 00:00:00.000271</v>
      </c>
      <c r="M2041" t="str">
        <f>"03-Oct-17 4:15:09.139471 PM"</f>
        <v>03-Oct-17 4:15:09.139471 PM</v>
      </c>
      <c r="N2041" t="s">
        <v>5</v>
      </c>
    </row>
    <row r="2042" spans="2:14" x14ac:dyDescent="0.25">
      <c r="B2042">
        <v>8495</v>
      </c>
      <c r="C2042">
        <v>1</v>
      </c>
      <c r="D2042">
        <v>0</v>
      </c>
      <c r="E2042">
        <v>37</v>
      </c>
      <c r="F2042" t="s">
        <v>0</v>
      </c>
      <c r="G2042" t="s">
        <v>1</v>
      </c>
      <c r="I2042" t="s">
        <v>2</v>
      </c>
      <c r="J2042">
        <v>36</v>
      </c>
      <c r="K2042">
        <v>70</v>
      </c>
      <c r="L2042" t="str">
        <f>" 00:00:01.264607"</f>
        <v xml:space="preserve"> 00:00:01.264607</v>
      </c>
      <c r="M2042" t="str">
        <f>"03-Oct-17 4:15:10.404078 PM"</f>
        <v>03-Oct-17 4:15:10.404078 PM</v>
      </c>
      <c r="N2042" t="s">
        <v>6</v>
      </c>
    </row>
    <row r="2043" spans="2:14" x14ac:dyDescent="0.25">
      <c r="B2043">
        <v>8496</v>
      </c>
      <c r="C2043">
        <v>1</v>
      </c>
      <c r="D2043">
        <v>12</v>
      </c>
      <c r="E2043">
        <v>38</v>
      </c>
      <c r="F2043" t="s">
        <v>0</v>
      </c>
      <c r="G2043" t="s">
        <v>1</v>
      </c>
      <c r="I2043" t="s">
        <v>2</v>
      </c>
      <c r="J2043">
        <v>36</v>
      </c>
      <c r="K2043">
        <v>70</v>
      </c>
      <c r="L2043" t="str">
        <f>" 00:00:00.000697"</f>
        <v xml:space="preserve"> 00:00:00.000697</v>
      </c>
      <c r="M2043" t="str">
        <f>"03-Oct-17 4:15:10.404775 PM"</f>
        <v>03-Oct-17 4:15:10.404775 PM</v>
      </c>
      <c r="N2043" t="s">
        <v>3</v>
      </c>
    </row>
    <row r="2044" spans="2:14" x14ac:dyDescent="0.25">
      <c r="B2044">
        <v>8497</v>
      </c>
      <c r="C2044">
        <v>1</v>
      </c>
      <c r="D2044">
        <v>12</v>
      </c>
      <c r="E2044">
        <v>38</v>
      </c>
      <c r="F2044" t="s">
        <v>0</v>
      </c>
      <c r="G2044" t="s">
        <v>1</v>
      </c>
      <c r="I2044" t="s">
        <v>2</v>
      </c>
      <c r="J2044">
        <v>14</v>
      </c>
      <c r="K2044">
        <v>48</v>
      </c>
      <c r="L2044" t="str">
        <f>" 00:00:00.000503"</f>
        <v xml:space="preserve"> 00:00:00.000503</v>
      </c>
      <c r="M2044" t="str">
        <f>"03-Oct-17 4:15:10.405278 PM"</f>
        <v>03-Oct-17 4:15:10.405278 PM</v>
      </c>
      <c r="N2044" t="s">
        <v>20</v>
      </c>
    </row>
    <row r="2045" spans="2:14" x14ac:dyDescent="0.25">
      <c r="B2045">
        <v>8498</v>
      </c>
      <c r="C2045">
        <v>1</v>
      </c>
      <c r="D2045">
        <v>12</v>
      </c>
      <c r="E2045">
        <v>38</v>
      </c>
      <c r="F2045" t="s">
        <v>0</v>
      </c>
      <c r="G2045" t="s">
        <v>1</v>
      </c>
      <c r="I2045" t="s">
        <v>2</v>
      </c>
      <c r="J2045">
        <v>8</v>
      </c>
      <c r="K2045">
        <v>42</v>
      </c>
      <c r="L2045" t="str">
        <f>" 00:00:00.000326"</f>
        <v xml:space="preserve"> 00:00:00.000326</v>
      </c>
      <c r="M2045" t="str">
        <f>"03-Oct-17 4:15:10.405603 PM"</f>
        <v>03-Oct-17 4:15:10.405603 PM</v>
      </c>
      <c r="N2045" t="s">
        <v>3</v>
      </c>
    </row>
    <row r="2046" spans="2:14" x14ac:dyDescent="0.25">
      <c r="B2046">
        <v>8499</v>
      </c>
      <c r="C2046">
        <v>1</v>
      </c>
      <c r="D2046">
        <v>39</v>
      </c>
      <c r="E2046">
        <v>39</v>
      </c>
      <c r="F2046" t="s">
        <v>0</v>
      </c>
      <c r="G2046" t="s">
        <v>1</v>
      </c>
      <c r="I2046" t="s">
        <v>2</v>
      </c>
      <c r="J2046">
        <v>36</v>
      </c>
      <c r="K2046">
        <v>70</v>
      </c>
      <c r="L2046" t="str">
        <f>" 00:00:00.000271"</f>
        <v xml:space="preserve"> 00:00:00.000271</v>
      </c>
      <c r="M2046" t="str">
        <f>"03-Oct-17 4:15:10.405874 PM"</f>
        <v>03-Oct-17 4:15:10.405874 PM</v>
      </c>
      <c r="N2046" t="s">
        <v>5</v>
      </c>
    </row>
    <row r="2047" spans="2:14" x14ac:dyDescent="0.25">
      <c r="B2047">
        <v>8500</v>
      </c>
      <c r="C2047">
        <v>1</v>
      </c>
      <c r="D2047">
        <v>0</v>
      </c>
      <c r="E2047">
        <v>37</v>
      </c>
      <c r="F2047" t="s">
        <v>0</v>
      </c>
      <c r="G2047" t="s">
        <v>1</v>
      </c>
      <c r="I2047" t="s">
        <v>2</v>
      </c>
      <c r="J2047">
        <v>36</v>
      </c>
      <c r="K2047">
        <v>70</v>
      </c>
      <c r="L2047" t="str">
        <f>" 00:00:03.717760"</f>
        <v xml:space="preserve"> 00:00:03.717760</v>
      </c>
      <c r="M2047" t="str">
        <f>"03-Oct-17 4:15:14.123634 PM"</f>
        <v>03-Oct-17 4:15:14.123634 PM</v>
      </c>
      <c r="N2047" t="s">
        <v>6</v>
      </c>
    </row>
    <row r="2048" spans="2:14" x14ac:dyDescent="0.25">
      <c r="B2048">
        <v>8501</v>
      </c>
      <c r="C2048">
        <v>1</v>
      </c>
      <c r="D2048">
        <v>12</v>
      </c>
      <c r="E2048">
        <v>38</v>
      </c>
      <c r="F2048" t="s">
        <v>0</v>
      </c>
      <c r="G2048" t="s">
        <v>1</v>
      </c>
      <c r="I2048" t="s">
        <v>2</v>
      </c>
      <c r="J2048">
        <v>36</v>
      </c>
      <c r="K2048">
        <v>70</v>
      </c>
      <c r="L2048" t="str">
        <f>" 00:00:00.000697"</f>
        <v xml:space="preserve"> 00:00:00.000697</v>
      </c>
      <c r="M2048" t="str">
        <f>"03-Oct-17 4:15:14.124331 PM"</f>
        <v>03-Oct-17 4:15:14.124331 PM</v>
      </c>
      <c r="N2048" t="s">
        <v>3</v>
      </c>
    </row>
    <row r="2049" spans="2:14" x14ac:dyDescent="0.25">
      <c r="B2049">
        <v>8502</v>
      </c>
      <c r="C2049">
        <v>1</v>
      </c>
      <c r="D2049">
        <v>39</v>
      </c>
      <c r="E2049">
        <v>39</v>
      </c>
      <c r="F2049" t="s">
        <v>0</v>
      </c>
      <c r="G2049" t="s">
        <v>1</v>
      </c>
      <c r="I2049" t="s">
        <v>2</v>
      </c>
      <c r="J2049">
        <v>36</v>
      </c>
      <c r="K2049">
        <v>70</v>
      </c>
      <c r="L2049" t="str">
        <f>" 00:00:00.000697"</f>
        <v xml:space="preserve"> 00:00:00.000697</v>
      </c>
      <c r="M2049" t="str">
        <f>"03-Oct-17 4:15:14.125028 PM"</f>
        <v>03-Oct-17 4:15:14.125028 PM</v>
      </c>
      <c r="N2049" t="s">
        <v>5</v>
      </c>
    </row>
    <row r="2050" spans="2:14" x14ac:dyDescent="0.25">
      <c r="B2050">
        <v>8503</v>
      </c>
      <c r="C2050">
        <v>1</v>
      </c>
      <c r="D2050">
        <v>12</v>
      </c>
      <c r="E2050">
        <v>38</v>
      </c>
      <c r="F2050" t="s">
        <v>0</v>
      </c>
      <c r="G2050" t="s">
        <v>1</v>
      </c>
      <c r="I2050" t="s">
        <v>2</v>
      </c>
      <c r="J2050">
        <v>36</v>
      </c>
      <c r="K2050">
        <v>70</v>
      </c>
      <c r="L2050" t="str">
        <f>" 00:00:01.243090"</f>
        <v xml:space="preserve"> 00:00:01.243090</v>
      </c>
      <c r="M2050" t="str">
        <f>"03-Oct-17 4:15:15.368118 PM"</f>
        <v>03-Oct-17 4:15:15.368118 PM</v>
      </c>
      <c r="N2050" t="s">
        <v>7</v>
      </c>
    </row>
    <row r="2051" spans="2:14" x14ac:dyDescent="0.25">
      <c r="B2051">
        <v>8504</v>
      </c>
      <c r="C2051">
        <v>1</v>
      </c>
      <c r="D2051">
        <v>39</v>
      </c>
      <c r="E2051">
        <v>39</v>
      </c>
      <c r="F2051" t="s">
        <v>0</v>
      </c>
      <c r="G2051" t="s">
        <v>1</v>
      </c>
      <c r="I2051" t="s">
        <v>2</v>
      </c>
      <c r="J2051">
        <v>36</v>
      </c>
      <c r="K2051">
        <v>70</v>
      </c>
      <c r="L2051" t="str">
        <f>" 00:00:00.000697"</f>
        <v xml:space="preserve"> 00:00:00.000697</v>
      </c>
      <c r="M2051" t="str">
        <f>"03-Oct-17 4:15:15.368815 PM"</f>
        <v>03-Oct-17 4:15:15.368815 PM</v>
      </c>
      <c r="N2051" t="s">
        <v>5</v>
      </c>
    </row>
    <row r="2052" spans="2:14" x14ac:dyDescent="0.25">
      <c r="B2052">
        <v>8505</v>
      </c>
      <c r="C2052">
        <v>1</v>
      </c>
      <c r="D2052">
        <v>0</v>
      </c>
      <c r="E2052">
        <v>37</v>
      </c>
      <c r="F2052" t="s">
        <v>0</v>
      </c>
      <c r="G2052" t="s">
        <v>1</v>
      </c>
      <c r="I2052" t="s">
        <v>2</v>
      </c>
      <c r="J2052">
        <v>36</v>
      </c>
      <c r="K2052">
        <v>70</v>
      </c>
      <c r="L2052" t="str">
        <f>" 00:00:01.232243"</f>
        <v xml:space="preserve"> 00:00:01.232243</v>
      </c>
      <c r="M2052" t="str">
        <f>"03-Oct-17 4:15:16.601058 PM"</f>
        <v>03-Oct-17 4:15:16.601058 PM</v>
      </c>
      <c r="N2052" t="s">
        <v>6</v>
      </c>
    </row>
    <row r="2053" spans="2:14" x14ac:dyDescent="0.25">
      <c r="B2053">
        <v>8506</v>
      </c>
      <c r="C2053">
        <v>1</v>
      </c>
      <c r="D2053">
        <v>12</v>
      </c>
      <c r="E2053">
        <v>38</v>
      </c>
      <c r="F2053" t="s">
        <v>0</v>
      </c>
      <c r="G2053" t="s">
        <v>1</v>
      </c>
      <c r="I2053" t="s">
        <v>2</v>
      </c>
      <c r="J2053">
        <v>36</v>
      </c>
      <c r="K2053">
        <v>70</v>
      </c>
      <c r="L2053" t="str">
        <f>" 00:00:00.000697"</f>
        <v xml:space="preserve"> 00:00:00.000697</v>
      </c>
      <c r="M2053" t="str">
        <f>"03-Oct-17 4:15:16.601755 PM"</f>
        <v>03-Oct-17 4:15:16.601755 PM</v>
      </c>
      <c r="N2053" t="s">
        <v>3</v>
      </c>
    </row>
    <row r="2054" spans="2:14" x14ac:dyDescent="0.25">
      <c r="B2054">
        <v>8507</v>
      </c>
      <c r="C2054">
        <v>1</v>
      </c>
      <c r="D2054">
        <v>39</v>
      </c>
      <c r="E2054">
        <v>39</v>
      </c>
      <c r="F2054" t="s">
        <v>0</v>
      </c>
      <c r="G2054" t="s">
        <v>1</v>
      </c>
      <c r="I2054" t="s">
        <v>2</v>
      </c>
      <c r="J2054">
        <v>36</v>
      </c>
      <c r="K2054">
        <v>70</v>
      </c>
      <c r="L2054" t="str">
        <f>" 00:00:00.000697"</f>
        <v xml:space="preserve"> 00:00:00.000697</v>
      </c>
      <c r="M2054" t="str">
        <f>"03-Oct-17 4:15:16.602452 PM"</f>
        <v>03-Oct-17 4:15:16.602452 PM</v>
      </c>
      <c r="N2054" t="s">
        <v>5</v>
      </c>
    </row>
    <row r="2055" spans="2:14" x14ac:dyDescent="0.25">
      <c r="B2055">
        <v>8508</v>
      </c>
      <c r="C2055">
        <v>1</v>
      </c>
      <c r="D2055">
        <v>0</v>
      </c>
      <c r="E2055">
        <v>37</v>
      </c>
      <c r="F2055" t="s">
        <v>0</v>
      </c>
      <c r="G2055" t="s">
        <v>1</v>
      </c>
      <c r="I2055" t="s">
        <v>2</v>
      </c>
      <c r="J2055">
        <v>36</v>
      </c>
      <c r="K2055">
        <v>70</v>
      </c>
      <c r="L2055" t="str">
        <f>" 00:00:01.254062"</f>
        <v xml:space="preserve"> 00:00:01.254062</v>
      </c>
      <c r="M2055" t="str">
        <f>"03-Oct-17 4:15:17.856514 PM"</f>
        <v>03-Oct-17 4:15:17.856514 PM</v>
      </c>
      <c r="N2055" t="s">
        <v>6</v>
      </c>
    </row>
    <row r="2056" spans="2:14" x14ac:dyDescent="0.25">
      <c r="B2056">
        <v>8509</v>
      </c>
      <c r="C2056">
        <v>1</v>
      </c>
      <c r="D2056">
        <v>12</v>
      </c>
      <c r="E2056">
        <v>38</v>
      </c>
      <c r="F2056" t="s">
        <v>0</v>
      </c>
      <c r="G2056" t="s">
        <v>1</v>
      </c>
      <c r="I2056" t="s">
        <v>2</v>
      </c>
      <c r="J2056">
        <v>36</v>
      </c>
      <c r="K2056">
        <v>70</v>
      </c>
      <c r="L2056" t="str">
        <f>" 00:00:00.000697"</f>
        <v xml:space="preserve"> 00:00:00.000697</v>
      </c>
      <c r="M2056" t="str">
        <f>"03-Oct-17 4:15:17.857211 PM"</f>
        <v>03-Oct-17 4:15:17.857211 PM</v>
      </c>
      <c r="N2056" t="s">
        <v>3</v>
      </c>
    </row>
    <row r="2057" spans="2:14" x14ac:dyDescent="0.25">
      <c r="B2057">
        <v>8510</v>
      </c>
      <c r="C2057">
        <v>1</v>
      </c>
      <c r="D2057">
        <v>39</v>
      </c>
      <c r="E2057">
        <v>39</v>
      </c>
      <c r="F2057" t="s">
        <v>0</v>
      </c>
      <c r="G2057" t="s">
        <v>1</v>
      </c>
      <c r="I2057" t="s">
        <v>2</v>
      </c>
      <c r="J2057">
        <v>36</v>
      </c>
      <c r="K2057">
        <v>70</v>
      </c>
      <c r="L2057" t="str">
        <f>" 00:00:00.000697"</f>
        <v xml:space="preserve"> 00:00:00.000697</v>
      </c>
      <c r="M2057" t="str">
        <f>"03-Oct-17 4:15:17.857908 PM"</f>
        <v>03-Oct-17 4:15:17.857908 PM</v>
      </c>
      <c r="N2057" t="s">
        <v>5</v>
      </c>
    </row>
    <row r="2058" spans="2:14" x14ac:dyDescent="0.25">
      <c r="B2058">
        <v>8511</v>
      </c>
      <c r="C2058">
        <v>1</v>
      </c>
      <c r="D2058">
        <v>39</v>
      </c>
      <c r="E2058">
        <v>39</v>
      </c>
      <c r="F2058" t="s">
        <v>0</v>
      </c>
      <c r="G2058" t="s">
        <v>1</v>
      </c>
      <c r="I2058" t="s">
        <v>2</v>
      </c>
      <c r="J2058">
        <v>14</v>
      </c>
      <c r="K2058">
        <v>48</v>
      </c>
      <c r="L2058" t="str">
        <f>" 00:00:00.000503"</f>
        <v xml:space="preserve"> 00:00:00.000503</v>
      </c>
      <c r="M2058" t="str">
        <f>"03-Oct-17 4:15:17.858410 PM"</f>
        <v>03-Oct-17 4:15:17.858410 PM</v>
      </c>
      <c r="N2058" t="s">
        <v>11</v>
      </c>
    </row>
    <row r="2059" spans="2:14" x14ac:dyDescent="0.25">
      <c r="B2059">
        <v>8512</v>
      </c>
      <c r="C2059">
        <v>1</v>
      </c>
      <c r="D2059">
        <v>39</v>
      </c>
      <c r="E2059">
        <v>39</v>
      </c>
      <c r="F2059" t="s">
        <v>0</v>
      </c>
      <c r="G2059" t="s">
        <v>1</v>
      </c>
      <c r="I2059" t="s">
        <v>2</v>
      </c>
      <c r="J2059">
        <v>8</v>
      </c>
      <c r="K2059">
        <v>42</v>
      </c>
      <c r="L2059" t="str">
        <f>" 00:00:00.000326"</f>
        <v xml:space="preserve"> 00:00:00.000326</v>
      </c>
      <c r="M2059" t="str">
        <f>"03-Oct-17 4:15:17.858736 PM"</f>
        <v>03-Oct-17 4:15:17.858736 PM</v>
      </c>
      <c r="N2059" t="s">
        <v>12</v>
      </c>
    </row>
    <row r="2060" spans="2:14" x14ac:dyDescent="0.25">
      <c r="B2060">
        <v>8513</v>
      </c>
      <c r="C2060">
        <v>1</v>
      </c>
      <c r="D2060">
        <v>12</v>
      </c>
      <c r="E2060">
        <v>38</v>
      </c>
      <c r="F2060" t="s">
        <v>0</v>
      </c>
      <c r="G2060" t="s">
        <v>1</v>
      </c>
      <c r="I2060" t="s">
        <v>2</v>
      </c>
      <c r="J2060">
        <v>36</v>
      </c>
      <c r="K2060">
        <v>70</v>
      </c>
      <c r="L2060" t="str">
        <f>" 00:00:01.254593"</f>
        <v xml:space="preserve"> 00:00:01.254593</v>
      </c>
      <c r="M2060" t="str">
        <f>"03-Oct-17 4:15:19.113329 PM"</f>
        <v>03-Oct-17 4:15:19.113329 PM</v>
      </c>
      <c r="N2060" t="s">
        <v>3</v>
      </c>
    </row>
    <row r="2061" spans="2:14" x14ac:dyDescent="0.25">
      <c r="B2061">
        <v>8514</v>
      </c>
      <c r="C2061">
        <v>1</v>
      </c>
      <c r="D2061">
        <v>12</v>
      </c>
      <c r="E2061">
        <v>38</v>
      </c>
      <c r="F2061" t="s">
        <v>0</v>
      </c>
      <c r="G2061" t="s">
        <v>1</v>
      </c>
      <c r="I2061" t="s">
        <v>2</v>
      </c>
      <c r="J2061">
        <v>14</v>
      </c>
      <c r="K2061">
        <v>48</v>
      </c>
      <c r="L2061" t="str">
        <f>" 00:00:00.000503"</f>
        <v xml:space="preserve"> 00:00:00.000503</v>
      </c>
      <c r="M2061" t="str">
        <f>"03-Oct-17 4:15:19.113832 PM"</f>
        <v>03-Oct-17 4:15:19.113832 PM</v>
      </c>
      <c r="N2061" t="s">
        <v>20</v>
      </c>
    </row>
    <row r="2062" spans="2:14" x14ac:dyDescent="0.25">
      <c r="B2062">
        <v>8515</v>
      </c>
      <c r="C2062">
        <v>1</v>
      </c>
      <c r="D2062">
        <v>12</v>
      </c>
      <c r="E2062">
        <v>38</v>
      </c>
      <c r="F2062" t="s">
        <v>0</v>
      </c>
      <c r="G2062" t="s">
        <v>1</v>
      </c>
      <c r="I2062" t="s">
        <v>2</v>
      </c>
      <c r="J2062">
        <v>8</v>
      </c>
      <c r="K2062">
        <v>42</v>
      </c>
      <c r="L2062" t="str">
        <f>" 00:00:00.000326"</f>
        <v xml:space="preserve"> 00:00:00.000326</v>
      </c>
      <c r="M2062" t="str">
        <f>"03-Oct-17 4:15:19.114158 PM"</f>
        <v>03-Oct-17 4:15:19.114158 PM</v>
      </c>
      <c r="N2062" t="s">
        <v>3</v>
      </c>
    </row>
    <row r="2063" spans="2:14" x14ac:dyDescent="0.25">
      <c r="B2063">
        <v>8516</v>
      </c>
      <c r="C2063">
        <v>1</v>
      </c>
      <c r="D2063">
        <v>39</v>
      </c>
      <c r="E2063">
        <v>39</v>
      </c>
      <c r="F2063" t="s">
        <v>0</v>
      </c>
      <c r="G2063" t="s">
        <v>1</v>
      </c>
      <c r="I2063" t="s">
        <v>2</v>
      </c>
      <c r="J2063">
        <v>36</v>
      </c>
      <c r="K2063">
        <v>70</v>
      </c>
      <c r="L2063" t="str">
        <f>" 00:00:00.000271"</f>
        <v xml:space="preserve"> 00:00:00.000271</v>
      </c>
      <c r="M2063" t="str">
        <f>"03-Oct-17 4:15:19.114429 PM"</f>
        <v>03-Oct-17 4:15:19.114429 PM</v>
      </c>
      <c r="N2063" t="s">
        <v>12</v>
      </c>
    </row>
    <row r="2064" spans="2:14" x14ac:dyDescent="0.25">
      <c r="B2064">
        <v>8517</v>
      </c>
      <c r="C2064">
        <v>1</v>
      </c>
      <c r="D2064">
        <v>0</v>
      </c>
      <c r="E2064">
        <v>37</v>
      </c>
      <c r="F2064" t="s">
        <v>0</v>
      </c>
      <c r="G2064" t="s">
        <v>1</v>
      </c>
      <c r="I2064" t="s">
        <v>2</v>
      </c>
      <c r="J2064">
        <v>36</v>
      </c>
      <c r="K2064">
        <v>70</v>
      </c>
      <c r="L2064" t="str">
        <f>" 00:00:01.235212"</f>
        <v xml:space="preserve"> 00:00:01.235212</v>
      </c>
      <c r="M2064" t="str">
        <f>"03-Oct-17 4:15:20.349641 PM"</f>
        <v>03-Oct-17 4:15:20.349641 PM</v>
      </c>
      <c r="N2064" t="s">
        <v>13</v>
      </c>
    </row>
    <row r="2065" spans="2:14" x14ac:dyDescent="0.25">
      <c r="B2065">
        <v>8518</v>
      </c>
      <c r="C2065">
        <v>1</v>
      </c>
      <c r="D2065">
        <v>12</v>
      </c>
      <c r="E2065">
        <v>38</v>
      </c>
      <c r="F2065" t="s">
        <v>0</v>
      </c>
      <c r="G2065" t="s">
        <v>1</v>
      </c>
      <c r="I2065" t="s">
        <v>2</v>
      </c>
      <c r="J2065">
        <v>36</v>
      </c>
      <c r="K2065">
        <v>70</v>
      </c>
      <c r="L2065" t="str">
        <f>" 00:00:00.000697"</f>
        <v xml:space="preserve"> 00:00:00.000697</v>
      </c>
      <c r="M2065" t="str">
        <f>"03-Oct-17 4:15:20.350338 PM"</f>
        <v>03-Oct-17 4:15:20.350338 PM</v>
      </c>
      <c r="N2065" t="s">
        <v>3</v>
      </c>
    </row>
    <row r="2066" spans="2:14" x14ac:dyDescent="0.25">
      <c r="B2066">
        <v>8519</v>
      </c>
      <c r="C2066">
        <v>1</v>
      </c>
      <c r="D2066">
        <v>12</v>
      </c>
      <c r="E2066">
        <v>38</v>
      </c>
      <c r="F2066" t="s">
        <v>0</v>
      </c>
      <c r="G2066" t="s">
        <v>1</v>
      </c>
      <c r="I2066" t="s">
        <v>2</v>
      </c>
      <c r="J2066">
        <v>14</v>
      </c>
      <c r="K2066">
        <v>48</v>
      </c>
      <c r="L2066" t="str">
        <f>" 00:00:00.000503"</f>
        <v xml:space="preserve"> 00:00:00.000503</v>
      </c>
      <c r="M2066" t="str">
        <f>"03-Oct-17 4:15:20.350841 PM"</f>
        <v>03-Oct-17 4:15:20.350841 PM</v>
      </c>
      <c r="N2066" t="s">
        <v>20</v>
      </c>
    </row>
    <row r="2067" spans="2:14" x14ac:dyDescent="0.25">
      <c r="B2067">
        <v>8520</v>
      </c>
      <c r="C2067">
        <v>1</v>
      </c>
      <c r="D2067">
        <v>12</v>
      </c>
      <c r="E2067">
        <v>38</v>
      </c>
      <c r="F2067" t="s">
        <v>0</v>
      </c>
      <c r="G2067" t="s">
        <v>1</v>
      </c>
      <c r="I2067" t="s">
        <v>2</v>
      </c>
      <c r="J2067">
        <v>8</v>
      </c>
      <c r="K2067">
        <v>42</v>
      </c>
      <c r="L2067" t="str">
        <f>" 00:00:00.000326"</f>
        <v xml:space="preserve"> 00:00:00.000326</v>
      </c>
      <c r="M2067" t="str">
        <f>"03-Oct-17 4:15:20.351167 PM"</f>
        <v>03-Oct-17 4:15:20.351167 PM</v>
      </c>
      <c r="N2067" t="s">
        <v>3</v>
      </c>
    </row>
    <row r="2068" spans="2:14" x14ac:dyDescent="0.25">
      <c r="B2068">
        <v>8521</v>
      </c>
      <c r="C2068">
        <v>1</v>
      </c>
      <c r="D2068">
        <v>39</v>
      </c>
      <c r="E2068">
        <v>39</v>
      </c>
      <c r="F2068" t="s">
        <v>0</v>
      </c>
      <c r="G2068" t="s">
        <v>1</v>
      </c>
      <c r="I2068" t="s">
        <v>2</v>
      </c>
      <c r="J2068">
        <v>36</v>
      </c>
      <c r="K2068">
        <v>70</v>
      </c>
      <c r="L2068" t="str">
        <f>" 00:00:00.000271"</f>
        <v xml:space="preserve"> 00:00:00.000271</v>
      </c>
      <c r="M2068" t="str">
        <f>"03-Oct-17 4:15:20.351438 PM"</f>
        <v>03-Oct-17 4:15:20.351438 PM</v>
      </c>
      <c r="N2068" t="s">
        <v>5</v>
      </c>
    </row>
    <row r="2069" spans="2:14" x14ac:dyDescent="0.25">
      <c r="B2069">
        <v>8522</v>
      </c>
      <c r="C2069">
        <v>1</v>
      </c>
      <c r="D2069">
        <v>0</v>
      </c>
      <c r="E2069">
        <v>37</v>
      </c>
      <c r="F2069" t="s">
        <v>0</v>
      </c>
      <c r="G2069" t="s">
        <v>1</v>
      </c>
      <c r="I2069" t="s">
        <v>2</v>
      </c>
      <c r="J2069">
        <v>36</v>
      </c>
      <c r="K2069">
        <v>70</v>
      </c>
      <c r="L2069" t="str">
        <f>" 00:00:01.281634"</f>
        <v xml:space="preserve"> 00:00:01.281634</v>
      </c>
      <c r="M2069" t="str">
        <f>"03-Oct-17 4:15:21.633072 PM"</f>
        <v>03-Oct-17 4:15:21.633072 PM</v>
      </c>
      <c r="N2069" t="s">
        <v>6</v>
      </c>
    </row>
    <row r="2070" spans="2:14" x14ac:dyDescent="0.25">
      <c r="B2070">
        <v>8523</v>
      </c>
      <c r="C2070">
        <v>1</v>
      </c>
      <c r="D2070">
        <v>12</v>
      </c>
      <c r="E2070">
        <v>38</v>
      </c>
      <c r="F2070" t="s">
        <v>0</v>
      </c>
      <c r="G2070" t="s">
        <v>1</v>
      </c>
      <c r="I2070" t="s">
        <v>2</v>
      </c>
      <c r="J2070">
        <v>36</v>
      </c>
      <c r="K2070">
        <v>70</v>
      </c>
      <c r="L2070" t="str">
        <f>" 00:00:00.000697"</f>
        <v xml:space="preserve"> 00:00:00.000697</v>
      </c>
      <c r="M2070" t="str">
        <f>"03-Oct-17 4:15:21.633769 PM"</f>
        <v>03-Oct-17 4:15:21.633769 PM</v>
      </c>
      <c r="N2070" t="s">
        <v>3</v>
      </c>
    </row>
    <row r="2071" spans="2:14" x14ac:dyDescent="0.25">
      <c r="B2071">
        <v>8524</v>
      </c>
      <c r="C2071">
        <v>1</v>
      </c>
      <c r="D2071">
        <v>12</v>
      </c>
      <c r="E2071">
        <v>38</v>
      </c>
      <c r="F2071" t="s">
        <v>0</v>
      </c>
      <c r="G2071" t="s">
        <v>1</v>
      </c>
      <c r="I2071" t="s">
        <v>2</v>
      </c>
      <c r="J2071">
        <v>14</v>
      </c>
      <c r="K2071">
        <v>48</v>
      </c>
      <c r="L2071" t="str">
        <f>" 00:00:00.000502"</f>
        <v xml:space="preserve"> 00:00:00.000502</v>
      </c>
      <c r="M2071" t="str">
        <f>"03-Oct-17 4:15:21.634271 PM"</f>
        <v>03-Oct-17 4:15:21.634271 PM</v>
      </c>
      <c r="N2071" t="s">
        <v>20</v>
      </c>
    </row>
    <row r="2072" spans="2:14" x14ac:dyDescent="0.25">
      <c r="B2072">
        <v>8525</v>
      </c>
      <c r="C2072">
        <v>1</v>
      </c>
      <c r="D2072">
        <v>12</v>
      </c>
      <c r="E2072">
        <v>38</v>
      </c>
      <c r="F2072" t="s">
        <v>0</v>
      </c>
      <c r="G2072" t="s">
        <v>1</v>
      </c>
      <c r="I2072" t="s">
        <v>2</v>
      </c>
      <c r="J2072">
        <v>8</v>
      </c>
      <c r="K2072">
        <v>42</v>
      </c>
      <c r="L2072" t="str">
        <f>" 00:00:00.000326"</f>
        <v xml:space="preserve"> 00:00:00.000326</v>
      </c>
      <c r="M2072" t="str">
        <f>"03-Oct-17 4:15:21.634597 PM"</f>
        <v>03-Oct-17 4:15:21.634597 PM</v>
      </c>
      <c r="N2072" t="s">
        <v>3</v>
      </c>
    </row>
    <row r="2073" spans="2:14" x14ac:dyDescent="0.25">
      <c r="B2073">
        <v>8526</v>
      </c>
      <c r="C2073">
        <v>1</v>
      </c>
      <c r="D2073">
        <v>39</v>
      </c>
      <c r="E2073">
        <v>39</v>
      </c>
      <c r="F2073" t="s">
        <v>0</v>
      </c>
      <c r="G2073" t="s">
        <v>1</v>
      </c>
      <c r="I2073" t="s">
        <v>2</v>
      </c>
      <c r="J2073">
        <v>36</v>
      </c>
      <c r="K2073">
        <v>70</v>
      </c>
      <c r="L2073" t="str">
        <f>" 00:00:00.000271"</f>
        <v xml:space="preserve"> 00:00:00.000271</v>
      </c>
      <c r="M2073" t="str">
        <f>"03-Oct-17 4:15:21.634868 PM"</f>
        <v>03-Oct-17 4:15:21.634868 PM</v>
      </c>
      <c r="N2073" t="s">
        <v>5</v>
      </c>
    </row>
    <row r="2074" spans="2:14" x14ac:dyDescent="0.25">
      <c r="B2074">
        <v>8527</v>
      </c>
      <c r="C2074">
        <v>1</v>
      </c>
      <c r="D2074">
        <v>0</v>
      </c>
      <c r="E2074">
        <v>37</v>
      </c>
      <c r="F2074" t="s">
        <v>0</v>
      </c>
      <c r="G2074" t="s">
        <v>1</v>
      </c>
      <c r="I2074" t="s">
        <v>2</v>
      </c>
      <c r="J2074">
        <v>36</v>
      </c>
      <c r="K2074">
        <v>70</v>
      </c>
      <c r="L2074" t="str">
        <f>" 00:00:01.233657"</f>
        <v xml:space="preserve"> 00:00:01.233657</v>
      </c>
      <c r="M2074" t="str">
        <f>"03-Oct-17 4:15:22.868525 PM"</f>
        <v>03-Oct-17 4:15:22.868525 PM</v>
      </c>
      <c r="N2074" t="s">
        <v>6</v>
      </c>
    </row>
    <row r="2075" spans="2:14" x14ac:dyDescent="0.25">
      <c r="B2075">
        <v>8528</v>
      </c>
      <c r="C2075">
        <v>1</v>
      </c>
      <c r="D2075">
        <v>12</v>
      </c>
      <c r="E2075">
        <v>38</v>
      </c>
      <c r="F2075" t="s">
        <v>0</v>
      </c>
      <c r="G2075" t="s">
        <v>1</v>
      </c>
      <c r="I2075" t="s">
        <v>2</v>
      </c>
      <c r="J2075">
        <v>36</v>
      </c>
      <c r="K2075">
        <v>70</v>
      </c>
      <c r="L2075" t="str">
        <f>" 00:00:00.000697"</f>
        <v xml:space="preserve"> 00:00:00.000697</v>
      </c>
      <c r="M2075" t="str">
        <f>"03-Oct-17 4:15:22.869222 PM"</f>
        <v>03-Oct-17 4:15:22.869222 PM</v>
      </c>
      <c r="N2075" t="s">
        <v>3</v>
      </c>
    </row>
    <row r="2076" spans="2:14" x14ac:dyDescent="0.25">
      <c r="B2076">
        <v>8529</v>
      </c>
      <c r="C2076">
        <v>1</v>
      </c>
      <c r="D2076">
        <v>39</v>
      </c>
      <c r="E2076">
        <v>39</v>
      </c>
      <c r="F2076" t="s">
        <v>0</v>
      </c>
      <c r="G2076" t="s">
        <v>1</v>
      </c>
      <c r="I2076" t="s">
        <v>2</v>
      </c>
      <c r="J2076">
        <v>36</v>
      </c>
      <c r="K2076">
        <v>70</v>
      </c>
      <c r="L2076" t="str">
        <f>" 00:00:00.000697"</f>
        <v xml:space="preserve"> 00:00:00.000697</v>
      </c>
      <c r="M2076" t="str">
        <f>"03-Oct-17 4:15:22.869919 PM"</f>
        <v>03-Oct-17 4:15:22.869919 PM</v>
      </c>
      <c r="N2076" t="s">
        <v>5</v>
      </c>
    </row>
    <row r="2077" spans="2:14" x14ac:dyDescent="0.25">
      <c r="B2077">
        <v>8530</v>
      </c>
      <c r="C2077">
        <v>1</v>
      </c>
      <c r="D2077">
        <v>0</v>
      </c>
      <c r="E2077">
        <v>37</v>
      </c>
      <c r="F2077" t="s">
        <v>0</v>
      </c>
      <c r="G2077" t="s">
        <v>1</v>
      </c>
      <c r="I2077" t="s">
        <v>2</v>
      </c>
      <c r="J2077">
        <v>36</v>
      </c>
      <c r="K2077">
        <v>70</v>
      </c>
      <c r="L2077" t="str">
        <f>" 00:00:01.236985"</f>
        <v xml:space="preserve"> 00:00:01.236985</v>
      </c>
      <c r="M2077" t="str">
        <f>"03-Oct-17 4:15:24.106904 PM"</f>
        <v>03-Oct-17 4:15:24.106904 PM</v>
      </c>
      <c r="N2077" t="s">
        <v>17</v>
      </c>
    </row>
    <row r="2078" spans="2:14" x14ac:dyDescent="0.25">
      <c r="B2078">
        <v>8531</v>
      </c>
      <c r="C2078">
        <v>1</v>
      </c>
      <c r="D2078">
        <v>12</v>
      </c>
      <c r="E2078">
        <v>38</v>
      </c>
      <c r="F2078" t="s">
        <v>0</v>
      </c>
      <c r="G2078" t="s">
        <v>1</v>
      </c>
      <c r="I2078" t="s">
        <v>2</v>
      </c>
      <c r="J2078">
        <v>36</v>
      </c>
      <c r="K2078">
        <v>70</v>
      </c>
      <c r="L2078" t="str">
        <f>" 00:00:00.000697"</f>
        <v xml:space="preserve"> 00:00:00.000697</v>
      </c>
      <c r="M2078" t="str">
        <f>"03-Oct-17 4:15:24.107601 PM"</f>
        <v>03-Oct-17 4:15:24.107601 PM</v>
      </c>
      <c r="N2078" t="s">
        <v>3</v>
      </c>
    </row>
    <row r="2079" spans="2:14" x14ac:dyDescent="0.25">
      <c r="B2079">
        <v>8532</v>
      </c>
      <c r="C2079">
        <v>1</v>
      </c>
      <c r="D2079">
        <v>39</v>
      </c>
      <c r="E2079">
        <v>39</v>
      </c>
      <c r="F2079" t="s">
        <v>0</v>
      </c>
      <c r="G2079" t="s">
        <v>1</v>
      </c>
      <c r="I2079" t="s">
        <v>2</v>
      </c>
      <c r="J2079">
        <v>36</v>
      </c>
      <c r="K2079">
        <v>70</v>
      </c>
      <c r="L2079" t="str">
        <f>" 00:00:00.000697"</f>
        <v xml:space="preserve"> 00:00:00.000697</v>
      </c>
      <c r="M2079" t="str">
        <f>"03-Oct-17 4:15:24.108298 PM"</f>
        <v>03-Oct-17 4:15:24.108298 PM</v>
      </c>
      <c r="N2079" t="s">
        <v>12</v>
      </c>
    </row>
    <row r="2080" spans="2:14" x14ac:dyDescent="0.25">
      <c r="B2080">
        <v>8533</v>
      </c>
      <c r="C2080">
        <v>1</v>
      </c>
      <c r="D2080">
        <v>39</v>
      </c>
      <c r="E2080">
        <v>39</v>
      </c>
      <c r="F2080" t="s">
        <v>0</v>
      </c>
      <c r="G2080" t="s">
        <v>1</v>
      </c>
      <c r="I2080" t="s">
        <v>2</v>
      </c>
      <c r="J2080">
        <v>36</v>
      </c>
      <c r="K2080">
        <v>70</v>
      </c>
      <c r="L2080" t="str">
        <f>" 00:00:01.210588"</f>
        <v xml:space="preserve"> 00:00:01.210588</v>
      </c>
      <c r="M2080" t="str">
        <f>"03-Oct-17 4:15:25.318886 PM"</f>
        <v>03-Oct-17 4:15:25.318886 PM</v>
      </c>
      <c r="N2080" t="s">
        <v>12</v>
      </c>
    </row>
    <row r="2081" spans="2:14" x14ac:dyDescent="0.25">
      <c r="B2081">
        <v>8534</v>
      </c>
      <c r="C2081">
        <v>1</v>
      </c>
      <c r="D2081">
        <v>39</v>
      </c>
      <c r="E2081">
        <v>39</v>
      </c>
      <c r="F2081" t="s">
        <v>0</v>
      </c>
      <c r="G2081" t="s">
        <v>1</v>
      </c>
      <c r="I2081" t="s">
        <v>2</v>
      </c>
      <c r="J2081">
        <v>14</v>
      </c>
      <c r="K2081">
        <v>48</v>
      </c>
      <c r="L2081" t="str">
        <f>" 00:00:00.000502"</f>
        <v xml:space="preserve"> 00:00:00.000502</v>
      </c>
      <c r="M2081" t="str">
        <f>"03-Oct-17 4:15:25.319388 PM"</f>
        <v>03-Oct-17 4:15:25.319388 PM</v>
      </c>
      <c r="N2081" t="s">
        <v>8</v>
      </c>
    </row>
    <row r="2082" spans="2:14" x14ac:dyDescent="0.25">
      <c r="B2082">
        <v>8535</v>
      </c>
      <c r="C2082">
        <v>1</v>
      </c>
      <c r="D2082">
        <v>39</v>
      </c>
      <c r="E2082">
        <v>39</v>
      </c>
      <c r="F2082" t="s">
        <v>0</v>
      </c>
      <c r="G2082" t="s">
        <v>1</v>
      </c>
      <c r="I2082" t="s">
        <v>2</v>
      </c>
      <c r="J2082">
        <v>8</v>
      </c>
      <c r="K2082">
        <v>42</v>
      </c>
      <c r="L2082" t="str">
        <f>" 00:00:00.000326"</f>
        <v xml:space="preserve"> 00:00:00.000326</v>
      </c>
      <c r="M2082" t="str">
        <f>"03-Oct-17 4:15:25.319714 PM"</f>
        <v>03-Oct-17 4:15:25.319714 PM</v>
      </c>
      <c r="N2082" t="s">
        <v>12</v>
      </c>
    </row>
    <row r="2083" spans="2:14" x14ac:dyDescent="0.25">
      <c r="B2083">
        <v>8536</v>
      </c>
      <c r="C2083">
        <v>1</v>
      </c>
      <c r="D2083">
        <v>0</v>
      </c>
      <c r="E2083">
        <v>37</v>
      </c>
      <c r="F2083" t="s">
        <v>0</v>
      </c>
      <c r="G2083" t="s">
        <v>1</v>
      </c>
      <c r="I2083" t="s">
        <v>2</v>
      </c>
      <c r="J2083">
        <v>36</v>
      </c>
      <c r="K2083">
        <v>70</v>
      </c>
      <c r="L2083" t="str">
        <f>" 00:00:01.235149"</f>
        <v xml:space="preserve"> 00:00:01.235149</v>
      </c>
      <c r="M2083" t="str">
        <f>"03-Oct-17 4:15:26.554863 PM"</f>
        <v>03-Oct-17 4:15:26.554863 PM</v>
      </c>
      <c r="N2083" t="s">
        <v>6</v>
      </c>
    </row>
    <row r="2084" spans="2:14" x14ac:dyDescent="0.25">
      <c r="B2084">
        <v>8537</v>
      </c>
      <c r="C2084">
        <v>1</v>
      </c>
      <c r="D2084">
        <v>39</v>
      </c>
      <c r="E2084">
        <v>39</v>
      </c>
      <c r="F2084" t="s">
        <v>0</v>
      </c>
      <c r="G2084" t="s">
        <v>1</v>
      </c>
      <c r="I2084" t="s">
        <v>2</v>
      </c>
      <c r="J2084">
        <v>36</v>
      </c>
      <c r="K2084">
        <v>70</v>
      </c>
      <c r="L2084" t="str">
        <f>" 00:00:00.001394"</f>
        <v xml:space="preserve"> 00:00:00.001394</v>
      </c>
      <c r="M2084" t="str">
        <f>"03-Oct-17 4:15:26.556257 PM"</f>
        <v>03-Oct-17 4:15:26.556257 PM</v>
      </c>
      <c r="N2084" t="s">
        <v>5</v>
      </c>
    </row>
    <row r="2085" spans="2:14" x14ac:dyDescent="0.25">
      <c r="B2085">
        <v>8538</v>
      </c>
      <c r="C2085">
        <v>1</v>
      </c>
      <c r="D2085">
        <v>0</v>
      </c>
      <c r="E2085">
        <v>37</v>
      </c>
      <c r="F2085" t="s">
        <v>0</v>
      </c>
      <c r="G2085" t="s">
        <v>1</v>
      </c>
      <c r="I2085" t="s">
        <v>2</v>
      </c>
      <c r="J2085">
        <v>36</v>
      </c>
      <c r="K2085">
        <v>70</v>
      </c>
      <c r="L2085" t="str">
        <f>" 00:00:01.253474"</f>
        <v xml:space="preserve"> 00:00:01.253474</v>
      </c>
      <c r="M2085" t="str">
        <f>"03-Oct-17 4:15:27.809731 PM"</f>
        <v>03-Oct-17 4:15:27.809731 PM</v>
      </c>
      <c r="N2085" t="s">
        <v>6</v>
      </c>
    </row>
    <row r="2086" spans="2:14" x14ac:dyDescent="0.25">
      <c r="B2086">
        <v>8539</v>
      </c>
      <c r="C2086">
        <v>1</v>
      </c>
      <c r="D2086">
        <v>12</v>
      </c>
      <c r="E2086">
        <v>38</v>
      </c>
      <c r="F2086" t="s">
        <v>0</v>
      </c>
      <c r="G2086" t="s">
        <v>1</v>
      </c>
      <c r="I2086" t="s">
        <v>2</v>
      </c>
      <c r="J2086">
        <v>36</v>
      </c>
      <c r="K2086">
        <v>70</v>
      </c>
      <c r="L2086" t="str">
        <f>" 00:00:00.000697"</f>
        <v xml:space="preserve"> 00:00:00.000697</v>
      </c>
      <c r="M2086" t="str">
        <f>"03-Oct-17 4:15:27.810428 PM"</f>
        <v>03-Oct-17 4:15:27.810428 PM</v>
      </c>
      <c r="N2086" t="s">
        <v>3</v>
      </c>
    </row>
    <row r="2087" spans="2:14" x14ac:dyDescent="0.25">
      <c r="B2087">
        <v>8540</v>
      </c>
      <c r="C2087">
        <v>1</v>
      </c>
      <c r="D2087">
        <v>39</v>
      </c>
      <c r="E2087">
        <v>39</v>
      </c>
      <c r="F2087" t="s">
        <v>0</v>
      </c>
      <c r="G2087" t="s">
        <v>1</v>
      </c>
      <c r="I2087" t="s">
        <v>2</v>
      </c>
      <c r="J2087">
        <v>36</v>
      </c>
      <c r="K2087">
        <v>70</v>
      </c>
      <c r="L2087" t="str">
        <f>" 00:00:00.000697"</f>
        <v xml:space="preserve"> 00:00:00.000697</v>
      </c>
      <c r="M2087" t="str">
        <f>"03-Oct-17 4:15:27.811125 PM"</f>
        <v>03-Oct-17 4:15:27.811125 PM</v>
      </c>
      <c r="N2087" t="s">
        <v>5</v>
      </c>
    </row>
    <row r="2088" spans="2:14" x14ac:dyDescent="0.25">
      <c r="B2088">
        <v>8541</v>
      </c>
      <c r="C2088">
        <v>1</v>
      </c>
      <c r="D2088">
        <v>39</v>
      </c>
      <c r="E2088">
        <v>39</v>
      </c>
      <c r="F2088" t="s">
        <v>0</v>
      </c>
      <c r="G2088" t="s">
        <v>1</v>
      </c>
      <c r="I2088" t="s">
        <v>2</v>
      </c>
      <c r="J2088">
        <v>14</v>
      </c>
      <c r="K2088">
        <v>48</v>
      </c>
      <c r="L2088" t="str">
        <f>" 00:00:00.000503"</f>
        <v xml:space="preserve"> 00:00:00.000503</v>
      </c>
      <c r="M2088" t="str">
        <f>"03-Oct-17 4:15:27.811627 PM"</f>
        <v>03-Oct-17 4:15:27.811627 PM</v>
      </c>
      <c r="N2088" t="s">
        <v>8</v>
      </c>
    </row>
    <row r="2089" spans="2:14" x14ac:dyDescent="0.25">
      <c r="B2089">
        <v>8542</v>
      </c>
      <c r="C2089">
        <v>1</v>
      </c>
      <c r="D2089">
        <v>39</v>
      </c>
      <c r="E2089">
        <v>39</v>
      </c>
      <c r="F2089" t="s">
        <v>0</v>
      </c>
      <c r="G2089" t="s">
        <v>1</v>
      </c>
      <c r="I2089" t="s">
        <v>2</v>
      </c>
      <c r="J2089">
        <v>8</v>
      </c>
      <c r="K2089">
        <v>42</v>
      </c>
      <c r="L2089" t="str">
        <f>" 00:00:00.000326"</f>
        <v xml:space="preserve"> 00:00:00.000326</v>
      </c>
      <c r="M2089" t="str">
        <f>"03-Oct-17 4:15:27.811953 PM"</f>
        <v>03-Oct-17 4:15:27.811953 PM</v>
      </c>
      <c r="N2089" t="s">
        <v>12</v>
      </c>
    </row>
    <row r="2090" spans="2:14" x14ac:dyDescent="0.25">
      <c r="B2090">
        <v>8543</v>
      </c>
      <c r="C2090">
        <v>1</v>
      </c>
      <c r="D2090">
        <v>0</v>
      </c>
      <c r="E2090">
        <v>37</v>
      </c>
      <c r="F2090" t="s">
        <v>0</v>
      </c>
      <c r="G2090" t="s">
        <v>1</v>
      </c>
      <c r="I2090" t="s">
        <v>2</v>
      </c>
      <c r="J2090">
        <v>36</v>
      </c>
      <c r="K2090">
        <v>70</v>
      </c>
      <c r="L2090" t="str">
        <f>" 00:00:01.272908"</f>
        <v xml:space="preserve"> 00:00:01.272908</v>
      </c>
      <c r="M2090" t="str">
        <f>"03-Oct-17 4:15:29.084861 PM"</f>
        <v>03-Oct-17 4:15:29.084861 PM</v>
      </c>
      <c r="N2090" t="s">
        <v>6</v>
      </c>
    </row>
    <row r="2091" spans="2:14" x14ac:dyDescent="0.25">
      <c r="B2091">
        <v>8544</v>
      </c>
      <c r="C2091">
        <v>1</v>
      </c>
      <c r="D2091">
        <v>12</v>
      </c>
      <c r="E2091">
        <v>38</v>
      </c>
      <c r="F2091" t="s">
        <v>0</v>
      </c>
      <c r="G2091" t="s">
        <v>1</v>
      </c>
      <c r="I2091" t="s">
        <v>2</v>
      </c>
      <c r="J2091">
        <v>36</v>
      </c>
      <c r="K2091">
        <v>70</v>
      </c>
      <c r="L2091" t="str">
        <f>" 00:00:00.000697"</f>
        <v xml:space="preserve"> 00:00:00.000697</v>
      </c>
      <c r="M2091" t="str">
        <f>"03-Oct-17 4:15:29.085558 PM"</f>
        <v>03-Oct-17 4:15:29.085558 PM</v>
      </c>
      <c r="N2091" t="s">
        <v>3</v>
      </c>
    </row>
    <row r="2092" spans="2:14" x14ac:dyDescent="0.25">
      <c r="B2092">
        <v>8545</v>
      </c>
      <c r="C2092">
        <v>1</v>
      </c>
      <c r="D2092">
        <v>39</v>
      </c>
      <c r="E2092">
        <v>39</v>
      </c>
      <c r="F2092" t="s">
        <v>0</v>
      </c>
      <c r="G2092" t="s">
        <v>1</v>
      </c>
      <c r="I2092" t="s">
        <v>2</v>
      </c>
      <c r="J2092">
        <v>36</v>
      </c>
      <c r="K2092">
        <v>70</v>
      </c>
      <c r="L2092" t="str">
        <f>" 00:00:00.000697"</f>
        <v xml:space="preserve"> 00:00:00.000697</v>
      </c>
      <c r="M2092" t="str">
        <f>"03-Oct-17 4:15:29.086255 PM"</f>
        <v>03-Oct-17 4:15:29.086255 PM</v>
      </c>
      <c r="N2092" t="s">
        <v>5</v>
      </c>
    </row>
    <row r="2093" spans="2:14" x14ac:dyDescent="0.25">
      <c r="B2093">
        <v>8546</v>
      </c>
      <c r="C2093">
        <v>1</v>
      </c>
      <c r="D2093">
        <v>0</v>
      </c>
      <c r="E2093">
        <v>37</v>
      </c>
      <c r="F2093" t="s">
        <v>0</v>
      </c>
      <c r="G2093" t="s">
        <v>1</v>
      </c>
      <c r="I2093" t="s">
        <v>2</v>
      </c>
      <c r="J2093">
        <v>36</v>
      </c>
      <c r="K2093">
        <v>70</v>
      </c>
      <c r="L2093" t="str">
        <f>" 00:00:01.231437"</f>
        <v xml:space="preserve"> 00:00:01.231437</v>
      </c>
      <c r="M2093" t="str">
        <f>"03-Oct-17 4:15:30.317692 PM"</f>
        <v>03-Oct-17 4:15:30.317692 PM</v>
      </c>
      <c r="N2093" t="s">
        <v>6</v>
      </c>
    </row>
    <row r="2094" spans="2:14" x14ac:dyDescent="0.25">
      <c r="B2094">
        <v>8547</v>
      </c>
      <c r="C2094">
        <v>1</v>
      </c>
      <c r="D2094">
        <v>12</v>
      </c>
      <c r="E2094">
        <v>38</v>
      </c>
      <c r="F2094" t="s">
        <v>0</v>
      </c>
      <c r="G2094" t="s">
        <v>1</v>
      </c>
      <c r="I2094" t="s">
        <v>2</v>
      </c>
      <c r="J2094">
        <v>36</v>
      </c>
      <c r="K2094">
        <v>70</v>
      </c>
      <c r="L2094" t="str">
        <f>" 00:00:00.000697"</f>
        <v xml:space="preserve"> 00:00:00.000697</v>
      </c>
      <c r="M2094" t="str">
        <f>"03-Oct-17 4:15:30.318389 PM"</f>
        <v>03-Oct-17 4:15:30.318389 PM</v>
      </c>
      <c r="N2094" t="s">
        <v>3</v>
      </c>
    </row>
    <row r="2095" spans="2:14" x14ac:dyDescent="0.25">
      <c r="B2095">
        <v>8548</v>
      </c>
      <c r="C2095">
        <v>1</v>
      </c>
      <c r="D2095">
        <v>39</v>
      </c>
      <c r="E2095">
        <v>39</v>
      </c>
      <c r="F2095" t="s">
        <v>0</v>
      </c>
      <c r="G2095" t="s">
        <v>1</v>
      </c>
      <c r="I2095" t="s">
        <v>2</v>
      </c>
      <c r="J2095">
        <v>36</v>
      </c>
      <c r="K2095">
        <v>70</v>
      </c>
      <c r="L2095" t="str">
        <f>" 00:00:00.000697"</f>
        <v xml:space="preserve"> 00:00:00.000697</v>
      </c>
      <c r="M2095" t="str">
        <f>"03-Oct-17 4:15:30.319086 PM"</f>
        <v>03-Oct-17 4:15:30.319086 PM</v>
      </c>
      <c r="N2095" t="s">
        <v>12</v>
      </c>
    </row>
    <row r="2096" spans="2:14" x14ac:dyDescent="0.25">
      <c r="B2096">
        <v>8549</v>
      </c>
      <c r="C2096">
        <v>1</v>
      </c>
      <c r="D2096">
        <v>0</v>
      </c>
      <c r="E2096">
        <v>37</v>
      </c>
      <c r="F2096" t="s">
        <v>0</v>
      </c>
      <c r="G2096" t="s">
        <v>1</v>
      </c>
      <c r="I2096" t="s">
        <v>2</v>
      </c>
      <c r="J2096">
        <v>36</v>
      </c>
      <c r="K2096">
        <v>70</v>
      </c>
      <c r="L2096" t="str">
        <f>" 00:00:02.499363"</f>
        <v xml:space="preserve"> 00:00:02.499363</v>
      </c>
      <c r="M2096" t="str">
        <f>"03-Oct-17 4:15:32.818449 PM"</f>
        <v>03-Oct-17 4:15:32.818449 PM</v>
      </c>
      <c r="N2096" t="s">
        <v>6</v>
      </c>
    </row>
    <row r="2097" spans="2:14" x14ac:dyDescent="0.25">
      <c r="B2097">
        <v>8550</v>
      </c>
      <c r="C2097">
        <v>1</v>
      </c>
      <c r="D2097">
        <v>12</v>
      </c>
      <c r="E2097">
        <v>38</v>
      </c>
      <c r="F2097" t="s">
        <v>0</v>
      </c>
      <c r="G2097" t="s">
        <v>1</v>
      </c>
      <c r="I2097" t="s">
        <v>2</v>
      </c>
      <c r="J2097">
        <v>36</v>
      </c>
      <c r="K2097">
        <v>70</v>
      </c>
      <c r="L2097" t="str">
        <f>" 00:00:00.000697"</f>
        <v xml:space="preserve"> 00:00:00.000697</v>
      </c>
      <c r="M2097" t="str">
        <f>"03-Oct-17 4:15:32.819146 PM"</f>
        <v>03-Oct-17 4:15:32.819146 PM</v>
      </c>
      <c r="N2097" t="s">
        <v>3</v>
      </c>
    </row>
    <row r="2098" spans="2:14" x14ac:dyDescent="0.25">
      <c r="B2098">
        <v>8551</v>
      </c>
      <c r="C2098">
        <v>1</v>
      </c>
      <c r="D2098">
        <v>39</v>
      </c>
      <c r="E2098">
        <v>39</v>
      </c>
      <c r="F2098" t="s">
        <v>0</v>
      </c>
      <c r="G2098" t="s">
        <v>1</v>
      </c>
      <c r="I2098" t="s">
        <v>2</v>
      </c>
      <c r="J2098">
        <v>36</v>
      </c>
      <c r="K2098">
        <v>70</v>
      </c>
      <c r="L2098" t="str">
        <f>" 00:00:00.000697"</f>
        <v xml:space="preserve"> 00:00:00.000697</v>
      </c>
      <c r="M2098" t="str">
        <f>"03-Oct-17 4:15:32.819843 PM"</f>
        <v>03-Oct-17 4:15:32.819843 PM</v>
      </c>
      <c r="N2098" t="s">
        <v>5</v>
      </c>
    </row>
    <row r="2099" spans="2:14" x14ac:dyDescent="0.25">
      <c r="B2099">
        <v>8552</v>
      </c>
      <c r="C2099">
        <v>1</v>
      </c>
      <c r="D2099">
        <v>12</v>
      </c>
      <c r="E2099">
        <v>38</v>
      </c>
      <c r="F2099" t="s">
        <v>0</v>
      </c>
      <c r="G2099" t="s">
        <v>1</v>
      </c>
      <c r="I2099" t="s">
        <v>2</v>
      </c>
      <c r="J2099">
        <v>36</v>
      </c>
      <c r="K2099">
        <v>70</v>
      </c>
      <c r="L2099" t="str">
        <f>" 00:00:01.211919"</f>
        <v xml:space="preserve"> 00:00:01.211919</v>
      </c>
      <c r="M2099" t="str">
        <f>"03-Oct-17 4:15:34.031762 PM"</f>
        <v>03-Oct-17 4:15:34.031762 PM</v>
      </c>
      <c r="N2099" t="s">
        <v>3</v>
      </c>
    </row>
    <row r="2100" spans="2:14" x14ac:dyDescent="0.25">
      <c r="B2100">
        <v>8553</v>
      </c>
      <c r="C2100">
        <v>1</v>
      </c>
      <c r="D2100">
        <v>39</v>
      </c>
      <c r="E2100">
        <v>39</v>
      </c>
      <c r="F2100" t="s">
        <v>0</v>
      </c>
      <c r="G2100" t="s">
        <v>1</v>
      </c>
      <c r="I2100" t="s">
        <v>2</v>
      </c>
      <c r="J2100">
        <v>36</v>
      </c>
      <c r="K2100">
        <v>70</v>
      </c>
      <c r="L2100" t="str">
        <f>" 00:00:00.000697"</f>
        <v xml:space="preserve"> 00:00:00.000697</v>
      </c>
      <c r="M2100" t="str">
        <f>"03-Oct-17 4:15:34.032459 PM"</f>
        <v>03-Oct-17 4:15:34.032459 PM</v>
      </c>
      <c r="N2100" t="s">
        <v>3</v>
      </c>
    </row>
    <row r="2101" spans="2:14" x14ac:dyDescent="0.25">
      <c r="B2101">
        <v>8554</v>
      </c>
      <c r="C2101">
        <v>1</v>
      </c>
      <c r="D2101">
        <v>0</v>
      </c>
      <c r="E2101">
        <v>37</v>
      </c>
      <c r="F2101" t="s">
        <v>0</v>
      </c>
      <c r="G2101" t="s">
        <v>1</v>
      </c>
      <c r="I2101" t="s">
        <v>2</v>
      </c>
      <c r="J2101">
        <v>36</v>
      </c>
      <c r="K2101">
        <v>70</v>
      </c>
      <c r="L2101" t="str">
        <f>" 00:00:01.273980"</f>
        <v xml:space="preserve"> 00:00:01.273980</v>
      </c>
      <c r="M2101" t="str">
        <f>"03-Oct-17 4:15:35.306439 PM"</f>
        <v>03-Oct-17 4:15:35.306439 PM</v>
      </c>
      <c r="N2101" t="s">
        <v>6</v>
      </c>
    </row>
    <row r="2102" spans="2:14" x14ac:dyDescent="0.25">
      <c r="B2102">
        <v>8555</v>
      </c>
      <c r="C2102">
        <v>1</v>
      </c>
      <c r="D2102">
        <v>12</v>
      </c>
      <c r="E2102">
        <v>38</v>
      </c>
      <c r="F2102" t="s">
        <v>0</v>
      </c>
      <c r="G2102" t="s">
        <v>1</v>
      </c>
      <c r="I2102" t="s">
        <v>2</v>
      </c>
      <c r="J2102">
        <v>36</v>
      </c>
      <c r="K2102">
        <v>70</v>
      </c>
      <c r="L2102" t="str">
        <f>" 00:00:00.000697"</f>
        <v xml:space="preserve"> 00:00:00.000697</v>
      </c>
      <c r="M2102" t="str">
        <f>"03-Oct-17 4:15:35.307136 PM"</f>
        <v>03-Oct-17 4:15:35.307136 PM</v>
      </c>
      <c r="N2102" t="s">
        <v>3</v>
      </c>
    </row>
    <row r="2103" spans="2:14" x14ac:dyDescent="0.25">
      <c r="B2103">
        <v>8556</v>
      </c>
      <c r="C2103">
        <v>1</v>
      </c>
      <c r="D2103">
        <v>39</v>
      </c>
      <c r="E2103">
        <v>39</v>
      </c>
      <c r="F2103" t="s">
        <v>0</v>
      </c>
      <c r="G2103" t="s">
        <v>1</v>
      </c>
      <c r="I2103" t="s">
        <v>2</v>
      </c>
      <c r="J2103">
        <v>36</v>
      </c>
      <c r="K2103">
        <v>70</v>
      </c>
      <c r="L2103" t="str">
        <f>" 00:00:00.000697"</f>
        <v xml:space="preserve"> 00:00:00.000697</v>
      </c>
      <c r="M2103" t="str">
        <f>"03-Oct-17 4:15:35.307833 PM"</f>
        <v>03-Oct-17 4:15:35.307833 PM</v>
      </c>
      <c r="N2103" t="s">
        <v>5</v>
      </c>
    </row>
    <row r="2104" spans="2:14" x14ac:dyDescent="0.25">
      <c r="B2104">
        <v>8557</v>
      </c>
      <c r="C2104">
        <v>1</v>
      </c>
      <c r="D2104">
        <v>0</v>
      </c>
      <c r="E2104">
        <v>37</v>
      </c>
      <c r="F2104" t="s">
        <v>0</v>
      </c>
      <c r="G2104" t="s">
        <v>1</v>
      </c>
      <c r="I2104" t="s">
        <v>2</v>
      </c>
      <c r="J2104">
        <v>36</v>
      </c>
      <c r="K2104">
        <v>70</v>
      </c>
      <c r="L2104" t="str">
        <f>" 00:00:01.221784"</f>
        <v xml:space="preserve"> 00:00:01.221784</v>
      </c>
      <c r="M2104" t="str">
        <f>"03-Oct-17 4:15:36.529617 PM"</f>
        <v>03-Oct-17 4:15:36.529617 PM</v>
      </c>
      <c r="N2104" t="s">
        <v>6</v>
      </c>
    </row>
    <row r="2105" spans="2:14" x14ac:dyDescent="0.25">
      <c r="B2105">
        <v>8558</v>
      </c>
      <c r="C2105">
        <v>1</v>
      </c>
      <c r="D2105">
        <v>12</v>
      </c>
      <c r="E2105">
        <v>38</v>
      </c>
      <c r="F2105" t="s">
        <v>0</v>
      </c>
      <c r="G2105" t="s">
        <v>1</v>
      </c>
      <c r="I2105" t="s">
        <v>2</v>
      </c>
      <c r="J2105">
        <v>36</v>
      </c>
      <c r="K2105">
        <v>70</v>
      </c>
      <c r="L2105" t="str">
        <f>" 00:00:00.000697"</f>
        <v xml:space="preserve"> 00:00:00.000697</v>
      </c>
      <c r="M2105" t="str">
        <f>"03-Oct-17 4:15:36.530314 PM"</f>
        <v>03-Oct-17 4:15:36.530314 PM</v>
      </c>
      <c r="N2105" t="s">
        <v>3</v>
      </c>
    </row>
    <row r="2106" spans="2:14" x14ac:dyDescent="0.25">
      <c r="B2106">
        <v>8559</v>
      </c>
      <c r="C2106">
        <v>1</v>
      </c>
      <c r="D2106">
        <v>39</v>
      </c>
      <c r="E2106">
        <v>39</v>
      </c>
      <c r="F2106" t="s">
        <v>0</v>
      </c>
      <c r="G2106" t="s">
        <v>1</v>
      </c>
      <c r="I2106" t="s">
        <v>2</v>
      </c>
      <c r="J2106">
        <v>36</v>
      </c>
      <c r="K2106">
        <v>70</v>
      </c>
      <c r="L2106" t="str">
        <f>" 00:00:00.000697"</f>
        <v xml:space="preserve"> 00:00:00.000697</v>
      </c>
      <c r="M2106" t="str">
        <f>"03-Oct-17 4:15:36.531011 PM"</f>
        <v>03-Oct-17 4:15:36.531011 PM</v>
      </c>
      <c r="N2106" t="s">
        <v>5</v>
      </c>
    </row>
    <row r="2107" spans="2:14" x14ac:dyDescent="0.25">
      <c r="B2107">
        <v>8560</v>
      </c>
      <c r="C2107">
        <v>1</v>
      </c>
      <c r="D2107">
        <v>0</v>
      </c>
      <c r="E2107">
        <v>37</v>
      </c>
      <c r="F2107" t="s">
        <v>0</v>
      </c>
      <c r="G2107" t="s">
        <v>1</v>
      </c>
      <c r="I2107" t="s">
        <v>2</v>
      </c>
      <c r="J2107">
        <v>36</v>
      </c>
      <c r="K2107">
        <v>70</v>
      </c>
      <c r="L2107" t="str">
        <f>" 00:00:01.239223"</f>
        <v xml:space="preserve"> 00:00:01.239223</v>
      </c>
      <c r="M2107" t="str">
        <f>"03-Oct-17 4:15:37.770234 PM"</f>
        <v>03-Oct-17 4:15:37.770234 PM</v>
      </c>
      <c r="N2107" t="s">
        <v>6</v>
      </c>
    </row>
    <row r="2108" spans="2:14" x14ac:dyDescent="0.25">
      <c r="B2108">
        <v>8561</v>
      </c>
      <c r="C2108">
        <v>1</v>
      </c>
      <c r="D2108">
        <v>12</v>
      </c>
      <c r="E2108">
        <v>38</v>
      </c>
      <c r="F2108" t="s">
        <v>0</v>
      </c>
      <c r="G2108" t="s">
        <v>1</v>
      </c>
      <c r="I2108" t="s">
        <v>2</v>
      </c>
      <c r="J2108">
        <v>36</v>
      </c>
      <c r="K2108">
        <v>70</v>
      </c>
      <c r="L2108" t="str">
        <f>" 00:00:00.000697"</f>
        <v xml:space="preserve"> 00:00:00.000697</v>
      </c>
      <c r="M2108" t="str">
        <f>"03-Oct-17 4:15:37.770930 PM"</f>
        <v>03-Oct-17 4:15:37.770930 PM</v>
      </c>
      <c r="N2108" t="s">
        <v>3</v>
      </c>
    </row>
    <row r="2109" spans="2:14" x14ac:dyDescent="0.25">
      <c r="B2109">
        <v>8562</v>
      </c>
      <c r="C2109">
        <v>1</v>
      </c>
      <c r="D2109">
        <v>39</v>
      </c>
      <c r="E2109">
        <v>39</v>
      </c>
      <c r="F2109" t="s">
        <v>0</v>
      </c>
      <c r="G2109" t="s">
        <v>1</v>
      </c>
      <c r="I2109" t="s">
        <v>2</v>
      </c>
      <c r="J2109">
        <v>36</v>
      </c>
      <c r="K2109">
        <v>70</v>
      </c>
      <c r="L2109" t="str">
        <f>" 00:00:00.000697"</f>
        <v xml:space="preserve"> 00:00:00.000697</v>
      </c>
      <c r="M2109" t="str">
        <f>"03-Oct-17 4:15:37.771628 PM"</f>
        <v>03-Oct-17 4:15:37.771628 PM</v>
      </c>
      <c r="N2109" t="s">
        <v>5</v>
      </c>
    </row>
    <row r="2110" spans="2:14" x14ac:dyDescent="0.25">
      <c r="B2110">
        <v>8563</v>
      </c>
      <c r="C2110">
        <v>1</v>
      </c>
      <c r="D2110">
        <v>0</v>
      </c>
      <c r="E2110">
        <v>37</v>
      </c>
      <c r="F2110" t="s">
        <v>0</v>
      </c>
      <c r="G2110" t="s">
        <v>1</v>
      </c>
      <c r="I2110" t="s">
        <v>2</v>
      </c>
      <c r="J2110">
        <v>36</v>
      </c>
      <c r="K2110">
        <v>70</v>
      </c>
      <c r="L2110" t="str">
        <f>" 00:00:01.263974"</f>
        <v xml:space="preserve"> 00:00:01.263974</v>
      </c>
      <c r="M2110" t="str">
        <f>"03-Oct-17 4:15:39.035602 PM"</f>
        <v>03-Oct-17 4:15:39.035602 PM</v>
      </c>
      <c r="N2110" t="s">
        <v>13</v>
      </c>
    </row>
    <row r="2111" spans="2:14" x14ac:dyDescent="0.25">
      <c r="B2111">
        <v>8564</v>
      </c>
      <c r="C2111">
        <v>1</v>
      </c>
      <c r="D2111">
        <v>12</v>
      </c>
      <c r="E2111">
        <v>38</v>
      </c>
      <c r="F2111" t="s">
        <v>0</v>
      </c>
      <c r="G2111" t="s">
        <v>1</v>
      </c>
      <c r="I2111" t="s">
        <v>2</v>
      </c>
      <c r="J2111">
        <v>36</v>
      </c>
      <c r="K2111">
        <v>70</v>
      </c>
      <c r="L2111" t="str">
        <f>" 00:00:00.000697"</f>
        <v xml:space="preserve"> 00:00:00.000697</v>
      </c>
      <c r="M2111" t="str">
        <f>"03-Oct-17 4:15:39.036298 PM"</f>
        <v>03-Oct-17 4:15:39.036298 PM</v>
      </c>
      <c r="N2111" t="s">
        <v>3</v>
      </c>
    </row>
    <row r="2112" spans="2:14" x14ac:dyDescent="0.25">
      <c r="B2112">
        <v>8565</v>
      </c>
      <c r="C2112">
        <v>1</v>
      </c>
      <c r="D2112">
        <v>39</v>
      </c>
      <c r="E2112">
        <v>39</v>
      </c>
      <c r="F2112" t="s">
        <v>0</v>
      </c>
      <c r="G2112" t="s">
        <v>1</v>
      </c>
      <c r="I2112" t="s">
        <v>2</v>
      </c>
      <c r="J2112">
        <v>36</v>
      </c>
      <c r="K2112">
        <v>70</v>
      </c>
      <c r="L2112" t="str">
        <f>" 00:00:00.000697"</f>
        <v xml:space="preserve"> 00:00:00.000697</v>
      </c>
      <c r="M2112" t="str">
        <f>"03-Oct-17 4:15:39.036996 PM"</f>
        <v>03-Oct-17 4:15:39.036996 PM</v>
      </c>
      <c r="N2112" t="s">
        <v>12</v>
      </c>
    </row>
    <row r="2113" spans="2:14" x14ac:dyDescent="0.25">
      <c r="B2113">
        <v>8566</v>
      </c>
      <c r="C2113">
        <v>1</v>
      </c>
      <c r="D2113">
        <v>12</v>
      </c>
      <c r="E2113">
        <v>38</v>
      </c>
      <c r="F2113" t="s">
        <v>0</v>
      </c>
      <c r="G2113" t="s">
        <v>1</v>
      </c>
      <c r="I2113" t="s">
        <v>2</v>
      </c>
      <c r="J2113">
        <v>36</v>
      </c>
      <c r="K2113">
        <v>70</v>
      </c>
      <c r="L2113" t="str">
        <f>" 00:00:01.220995"</f>
        <v xml:space="preserve"> 00:00:01.220995</v>
      </c>
      <c r="M2113" t="str">
        <f>"03-Oct-17 4:15:40.257990 PM"</f>
        <v>03-Oct-17 4:15:40.257990 PM</v>
      </c>
      <c r="N2113" t="s">
        <v>5</v>
      </c>
    </row>
    <row r="2114" spans="2:14" x14ac:dyDescent="0.25">
      <c r="B2114">
        <v>8567</v>
      </c>
      <c r="C2114">
        <v>1</v>
      </c>
      <c r="D2114">
        <v>39</v>
      </c>
      <c r="E2114">
        <v>39</v>
      </c>
      <c r="F2114" t="s">
        <v>0</v>
      </c>
      <c r="G2114" t="s">
        <v>1</v>
      </c>
      <c r="I2114" t="s">
        <v>2</v>
      </c>
      <c r="J2114">
        <v>36</v>
      </c>
      <c r="K2114">
        <v>70</v>
      </c>
      <c r="L2114" t="str">
        <f>" 00:00:00.000697"</f>
        <v xml:space="preserve"> 00:00:00.000697</v>
      </c>
      <c r="M2114" t="str">
        <f>"03-Oct-17 4:15:40.258687 PM"</f>
        <v>03-Oct-17 4:15:40.258687 PM</v>
      </c>
      <c r="N2114" t="s">
        <v>12</v>
      </c>
    </row>
    <row r="2115" spans="2:14" x14ac:dyDescent="0.25">
      <c r="B2115">
        <v>8568</v>
      </c>
      <c r="C2115">
        <v>1</v>
      </c>
      <c r="D2115">
        <v>39</v>
      </c>
      <c r="E2115">
        <v>39</v>
      </c>
      <c r="F2115" t="s">
        <v>0</v>
      </c>
      <c r="G2115" t="s">
        <v>1</v>
      </c>
      <c r="I2115" t="s">
        <v>2</v>
      </c>
      <c r="J2115">
        <v>36</v>
      </c>
      <c r="K2115">
        <v>70</v>
      </c>
      <c r="L2115" t="str">
        <f>" 00:00:01.257911"</f>
        <v xml:space="preserve"> 00:00:01.257911</v>
      </c>
      <c r="M2115" t="str">
        <f>"03-Oct-17 4:15:41.516598 PM"</f>
        <v>03-Oct-17 4:15:41.516598 PM</v>
      </c>
      <c r="N2115" t="s">
        <v>12</v>
      </c>
    </row>
    <row r="2116" spans="2:14" x14ac:dyDescent="0.25">
      <c r="B2116">
        <v>8569</v>
      </c>
      <c r="C2116">
        <v>1</v>
      </c>
      <c r="D2116">
        <v>0</v>
      </c>
      <c r="E2116">
        <v>37</v>
      </c>
      <c r="F2116" t="s">
        <v>0</v>
      </c>
      <c r="G2116" t="s">
        <v>1</v>
      </c>
      <c r="I2116" t="s">
        <v>2</v>
      </c>
      <c r="J2116">
        <v>36</v>
      </c>
      <c r="K2116">
        <v>70</v>
      </c>
      <c r="L2116" t="str">
        <f>" 00:00:01.223405"</f>
        <v xml:space="preserve"> 00:00:01.223405</v>
      </c>
      <c r="M2116" t="str">
        <f>"03-Oct-17 4:15:42.740003 PM"</f>
        <v>03-Oct-17 4:15:42.740003 PM</v>
      </c>
      <c r="N2116" t="s">
        <v>13</v>
      </c>
    </row>
    <row r="2117" spans="2:14" x14ac:dyDescent="0.25">
      <c r="B2117">
        <v>8570</v>
      </c>
      <c r="C2117">
        <v>1</v>
      </c>
      <c r="D2117">
        <v>12</v>
      </c>
      <c r="E2117">
        <v>38</v>
      </c>
      <c r="F2117" t="s">
        <v>0</v>
      </c>
      <c r="G2117" t="s">
        <v>1</v>
      </c>
      <c r="I2117" t="s">
        <v>2</v>
      </c>
      <c r="J2117">
        <v>36</v>
      </c>
      <c r="K2117">
        <v>70</v>
      </c>
      <c r="L2117" t="str">
        <f>" 00:00:00.000697"</f>
        <v xml:space="preserve"> 00:00:00.000697</v>
      </c>
      <c r="M2117" t="str">
        <f>"03-Oct-17 4:15:42.740700 PM"</f>
        <v>03-Oct-17 4:15:42.740700 PM</v>
      </c>
      <c r="N2117" t="s">
        <v>3</v>
      </c>
    </row>
    <row r="2118" spans="2:14" x14ac:dyDescent="0.25">
      <c r="B2118">
        <v>8571</v>
      </c>
      <c r="C2118">
        <v>1</v>
      </c>
      <c r="D2118">
        <v>39</v>
      </c>
      <c r="E2118">
        <v>39</v>
      </c>
      <c r="F2118" t="s">
        <v>0</v>
      </c>
      <c r="G2118" t="s">
        <v>1</v>
      </c>
      <c r="I2118" t="s">
        <v>2</v>
      </c>
      <c r="J2118">
        <v>36</v>
      </c>
      <c r="K2118">
        <v>70</v>
      </c>
      <c r="L2118" t="str">
        <f>" 00:00:00.000697"</f>
        <v xml:space="preserve"> 00:00:00.000697</v>
      </c>
      <c r="M2118" t="str">
        <f>"03-Oct-17 4:15:42.741397 PM"</f>
        <v>03-Oct-17 4:15:42.741397 PM</v>
      </c>
      <c r="N2118" t="s">
        <v>5</v>
      </c>
    </row>
    <row r="2119" spans="2:14" x14ac:dyDescent="0.25">
      <c r="B2119">
        <v>8572</v>
      </c>
      <c r="C2119">
        <v>1</v>
      </c>
      <c r="D2119">
        <v>0</v>
      </c>
      <c r="E2119">
        <v>37</v>
      </c>
      <c r="F2119" t="s">
        <v>0</v>
      </c>
      <c r="G2119" t="s">
        <v>1</v>
      </c>
      <c r="I2119" t="s">
        <v>2</v>
      </c>
      <c r="J2119">
        <v>36</v>
      </c>
      <c r="K2119">
        <v>70</v>
      </c>
      <c r="L2119" t="str">
        <f>" 00:00:01.243367"</f>
        <v xml:space="preserve"> 00:00:01.243367</v>
      </c>
      <c r="M2119" t="str">
        <f>"03-Oct-17 4:15:43.984764 PM"</f>
        <v>03-Oct-17 4:15:43.984764 PM</v>
      </c>
      <c r="N2119" t="s">
        <v>6</v>
      </c>
    </row>
    <row r="2120" spans="2:14" x14ac:dyDescent="0.25">
      <c r="B2120">
        <v>8573</v>
      </c>
      <c r="C2120">
        <v>1</v>
      </c>
      <c r="D2120">
        <v>12</v>
      </c>
      <c r="E2120">
        <v>38</v>
      </c>
      <c r="F2120" t="s">
        <v>0</v>
      </c>
      <c r="G2120" t="s">
        <v>1</v>
      </c>
      <c r="I2120" t="s">
        <v>2</v>
      </c>
      <c r="J2120">
        <v>36</v>
      </c>
      <c r="K2120">
        <v>70</v>
      </c>
      <c r="L2120" t="str">
        <f>" 00:00:00.000697"</f>
        <v xml:space="preserve"> 00:00:00.000697</v>
      </c>
      <c r="M2120" t="str">
        <f>"03-Oct-17 4:15:43.985461 PM"</f>
        <v>03-Oct-17 4:15:43.985461 PM</v>
      </c>
      <c r="N2120" t="s">
        <v>3</v>
      </c>
    </row>
    <row r="2121" spans="2:14" x14ac:dyDescent="0.25">
      <c r="B2121">
        <v>8574</v>
      </c>
      <c r="C2121">
        <v>1</v>
      </c>
      <c r="D2121">
        <v>39</v>
      </c>
      <c r="E2121">
        <v>39</v>
      </c>
      <c r="F2121" t="s">
        <v>0</v>
      </c>
      <c r="G2121" t="s">
        <v>1</v>
      </c>
      <c r="I2121" t="s">
        <v>2</v>
      </c>
      <c r="J2121">
        <v>36</v>
      </c>
      <c r="K2121">
        <v>70</v>
      </c>
      <c r="L2121" t="str">
        <f>" 00:00:00.000697"</f>
        <v xml:space="preserve"> 00:00:00.000697</v>
      </c>
      <c r="M2121" t="str">
        <f>"03-Oct-17 4:15:43.986158 PM"</f>
        <v>03-Oct-17 4:15:43.986158 PM</v>
      </c>
      <c r="N2121" t="s">
        <v>5</v>
      </c>
    </row>
    <row r="2122" spans="2:14" x14ac:dyDescent="0.25">
      <c r="B2122">
        <v>8575</v>
      </c>
      <c r="C2122">
        <v>1</v>
      </c>
      <c r="D2122">
        <v>0</v>
      </c>
      <c r="E2122">
        <v>37</v>
      </c>
      <c r="F2122" t="s">
        <v>0</v>
      </c>
      <c r="G2122" t="s">
        <v>1</v>
      </c>
      <c r="I2122" t="s">
        <v>2</v>
      </c>
      <c r="J2122">
        <v>36</v>
      </c>
      <c r="K2122">
        <v>70</v>
      </c>
      <c r="L2122" t="str">
        <f>" 00:00:01.257213"</f>
        <v xml:space="preserve"> 00:00:01.257213</v>
      </c>
      <c r="M2122" t="str">
        <f>"03-Oct-17 4:15:45.243371 PM"</f>
        <v>03-Oct-17 4:15:45.243371 PM</v>
      </c>
      <c r="N2122" t="s">
        <v>13</v>
      </c>
    </row>
    <row r="2123" spans="2:14" x14ac:dyDescent="0.25">
      <c r="B2123">
        <v>8576</v>
      </c>
      <c r="C2123">
        <v>1</v>
      </c>
      <c r="D2123">
        <v>12</v>
      </c>
      <c r="E2123">
        <v>38</v>
      </c>
      <c r="F2123" t="s">
        <v>0</v>
      </c>
      <c r="G2123" t="s">
        <v>1</v>
      </c>
      <c r="I2123" t="s">
        <v>2</v>
      </c>
      <c r="J2123">
        <v>36</v>
      </c>
      <c r="K2123">
        <v>70</v>
      </c>
      <c r="L2123" t="str">
        <f>" 00:00:00.000697"</f>
        <v xml:space="preserve"> 00:00:00.000697</v>
      </c>
      <c r="M2123" t="str">
        <f>"03-Oct-17 4:15:45.244068 PM"</f>
        <v>03-Oct-17 4:15:45.244068 PM</v>
      </c>
      <c r="N2123" t="s">
        <v>3</v>
      </c>
    </row>
    <row r="2124" spans="2:14" x14ac:dyDescent="0.25">
      <c r="B2124">
        <v>8577</v>
      </c>
      <c r="C2124">
        <v>1</v>
      </c>
      <c r="D2124">
        <v>39</v>
      </c>
      <c r="E2124">
        <v>39</v>
      </c>
      <c r="F2124" t="s">
        <v>0</v>
      </c>
      <c r="G2124" t="s">
        <v>1</v>
      </c>
      <c r="I2124" t="s">
        <v>2</v>
      </c>
      <c r="J2124">
        <v>36</v>
      </c>
      <c r="K2124">
        <v>70</v>
      </c>
      <c r="L2124" t="str">
        <f>" 00:00:00.000697"</f>
        <v xml:space="preserve"> 00:00:00.000697</v>
      </c>
      <c r="M2124" t="str">
        <f>"03-Oct-17 4:15:45.244765 PM"</f>
        <v>03-Oct-17 4:15:45.244765 PM</v>
      </c>
      <c r="N2124" t="s">
        <v>5</v>
      </c>
    </row>
    <row r="2125" spans="2:14" x14ac:dyDescent="0.25">
      <c r="B2125">
        <v>8578</v>
      </c>
      <c r="C2125">
        <v>1</v>
      </c>
      <c r="D2125">
        <v>0</v>
      </c>
      <c r="E2125">
        <v>37</v>
      </c>
      <c r="F2125" t="s">
        <v>0</v>
      </c>
      <c r="G2125" t="s">
        <v>1</v>
      </c>
      <c r="I2125" t="s">
        <v>2</v>
      </c>
      <c r="J2125">
        <v>36</v>
      </c>
      <c r="K2125">
        <v>70</v>
      </c>
      <c r="L2125" t="str">
        <f>" 00:00:01.224063"</f>
        <v xml:space="preserve"> 00:00:01.224063</v>
      </c>
      <c r="M2125" t="str">
        <f>"03-Oct-17 4:15:46.468828 PM"</f>
        <v>03-Oct-17 4:15:46.468828 PM</v>
      </c>
      <c r="N2125" t="s">
        <v>6</v>
      </c>
    </row>
    <row r="2126" spans="2:14" x14ac:dyDescent="0.25">
      <c r="B2126">
        <v>8579</v>
      </c>
      <c r="C2126">
        <v>1</v>
      </c>
      <c r="D2126">
        <v>0</v>
      </c>
      <c r="E2126">
        <v>37</v>
      </c>
      <c r="F2126" t="s">
        <v>0</v>
      </c>
      <c r="G2126" t="s">
        <v>1</v>
      </c>
      <c r="I2126" t="s">
        <v>2</v>
      </c>
      <c r="J2126">
        <v>14</v>
      </c>
      <c r="K2126">
        <v>48</v>
      </c>
      <c r="L2126" t="str">
        <f>" 00:00:00.000503"</f>
        <v xml:space="preserve"> 00:00:00.000503</v>
      </c>
      <c r="M2126" t="str">
        <f>"03-Oct-17 4:15:46.469331 PM"</f>
        <v>03-Oct-17 4:15:46.469331 PM</v>
      </c>
      <c r="N2126" t="s">
        <v>16</v>
      </c>
    </row>
    <row r="2127" spans="2:14" x14ac:dyDescent="0.25">
      <c r="B2127">
        <v>8580</v>
      </c>
      <c r="C2127">
        <v>1</v>
      </c>
      <c r="D2127">
        <v>0</v>
      </c>
      <c r="E2127">
        <v>37</v>
      </c>
      <c r="F2127" t="s">
        <v>0</v>
      </c>
      <c r="G2127" t="s">
        <v>1</v>
      </c>
      <c r="I2127" t="s">
        <v>2</v>
      </c>
      <c r="J2127">
        <v>8</v>
      </c>
      <c r="K2127">
        <v>42</v>
      </c>
      <c r="L2127" t="str">
        <f>" 00:00:00.000326"</f>
        <v xml:space="preserve"> 00:00:00.000326</v>
      </c>
      <c r="M2127" t="str">
        <f>"03-Oct-17 4:15:46.469656 PM"</f>
        <v>03-Oct-17 4:15:46.469656 PM</v>
      </c>
      <c r="N2127" t="s">
        <v>6</v>
      </c>
    </row>
    <row r="2128" spans="2:14" x14ac:dyDescent="0.25">
      <c r="B2128">
        <v>8581</v>
      </c>
      <c r="C2128">
        <v>1</v>
      </c>
      <c r="D2128">
        <v>12</v>
      </c>
      <c r="E2128">
        <v>38</v>
      </c>
      <c r="F2128" t="s">
        <v>0</v>
      </c>
      <c r="G2128" t="s">
        <v>1</v>
      </c>
      <c r="I2128" t="s">
        <v>2</v>
      </c>
      <c r="J2128">
        <v>36</v>
      </c>
      <c r="K2128">
        <v>70</v>
      </c>
      <c r="L2128" t="str">
        <f>" 00:00:00.000271"</f>
        <v xml:space="preserve"> 00:00:00.000271</v>
      </c>
      <c r="M2128" t="str">
        <f>"03-Oct-17 4:15:46.469927 PM"</f>
        <v>03-Oct-17 4:15:46.469927 PM</v>
      </c>
      <c r="N2128" t="s">
        <v>3</v>
      </c>
    </row>
    <row r="2129" spans="2:14" x14ac:dyDescent="0.25">
      <c r="B2129">
        <v>8582</v>
      </c>
      <c r="C2129">
        <v>1</v>
      </c>
      <c r="D2129">
        <v>39</v>
      </c>
      <c r="E2129">
        <v>39</v>
      </c>
      <c r="F2129" t="s">
        <v>0</v>
      </c>
      <c r="G2129" t="s">
        <v>1</v>
      </c>
      <c r="I2129" t="s">
        <v>2</v>
      </c>
      <c r="J2129">
        <v>36</v>
      </c>
      <c r="K2129">
        <v>70</v>
      </c>
      <c r="L2129" t="str">
        <f>" 00:00:00.000697"</f>
        <v xml:space="preserve"> 00:00:00.000697</v>
      </c>
      <c r="M2129" t="str">
        <f>"03-Oct-17 4:15:46.470624 PM"</f>
        <v>03-Oct-17 4:15:46.470624 PM</v>
      </c>
      <c r="N2129" t="s">
        <v>5</v>
      </c>
    </row>
    <row r="2130" spans="2:14" x14ac:dyDescent="0.25">
      <c r="B2130">
        <v>8583</v>
      </c>
      <c r="C2130">
        <v>1</v>
      </c>
      <c r="D2130">
        <v>0</v>
      </c>
      <c r="E2130">
        <v>37</v>
      </c>
      <c r="F2130" t="s">
        <v>0</v>
      </c>
      <c r="G2130" t="s">
        <v>1</v>
      </c>
      <c r="I2130" t="s">
        <v>2</v>
      </c>
      <c r="J2130">
        <v>36</v>
      </c>
      <c r="K2130">
        <v>70</v>
      </c>
      <c r="L2130" t="str">
        <f>" 00:00:01.244819"</f>
        <v xml:space="preserve"> 00:00:01.244819</v>
      </c>
      <c r="M2130" t="str">
        <f>"03-Oct-17 4:15:47.715443 PM"</f>
        <v>03-Oct-17 4:15:47.715443 PM</v>
      </c>
      <c r="N2130" t="s">
        <v>6</v>
      </c>
    </row>
    <row r="2131" spans="2:14" x14ac:dyDescent="0.25">
      <c r="B2131">
        <v>8584</v>
      </c>
      <c r="C2131">
        <v>1</v>
      </c>
      <c r="D2131">
        <v>0</v>
      </c>
      <c r="E2131">
        <v>37</v>
      </c>
      <c r="F2131" t="s">
        <v>0</v>
      </c>
      <c r="G2131" t="s">
        <v>1</v>
      </c>
      <c r="I2131" t="s">
        <v>2</v>
      </c>
      <c r="J2131">
        <v>14</v>
      </c>
      <c r="K2131">
        <v>48</v>
      </c>
      <c r="L2131" t="str">
        <f>" 00:00:00.000503"</f>
        <v xml:space="preserve"> 00:00:00.000503</v>
      </c>
      <c r="M2131" t="str">
        <f>"03-Oct-17 4:15:47.715946 PM"</f>
        <v>03-Oct-17 4:15:47.715946 PM</v>
      </c>
      <c r="N2131" t="s">
        <v>16</v>
      </c>
    </row>
    <row r="2132" spans="2:14" x14ac:dyDescent="0.25">
      <c r="B2132">
        <v>8585</v>
      </c>
      <c r="C2132">
        <v>1</v>
      </c>
      <c r="D2132">
        <v>0</v>
      </c>
      <c r="E2132">
        <v>37</v>
      </c>
      <c r="F2132" t="s">
        <v>0</v>
      </c>
      <c r="G2132" t="s">
        <v>1</v>
      </c>
      <c r="I2132" t="s">
        <v>2</v>
      </c>
      <c r="J2132">
        <v>8</v>
      </c>
      <c r="K2132">
        <v>42</v>
      </c>
      <c r="L2132" t="str">
        <f>" 00:00:00.000326"</f>
        <v xml:space="preserve"> 00:00:00.000326</v>
      </c>
      <c r="M2132" t="str">
        <f>"03-Oct-17 4:15:47.716271 PM"</f>
        <v>03-Oct-17 4:15:47.716271 PM</v>
      </c>
      <c r="N2132" t="s">
        <v>13</v>
      </c>
    </row>
    <row r="2133" spans="2:14" x14ac:dyDescent="0.25">
      <c r="B2133">
        <v>8586</v>
      </c>
      <c r="C2133">
        <v>1</v>
      </c>
      <c r="D2133">
        <v>12</v>
      </c>
      <c r="E2133">
        <v>38</v>
      </c>
      <c r="F2133" t="s">
        <v>0</v>
      </c>
      <c r="G2133" t="s">
        <v>1</v>
      </c>
      <c r="I2133" t="s">
        <v>2</v>
      </c>
      <c r="J2133">
        <v>36</v>
      </c>
      <c r="K2133">
        <v>70</v>
      </c>
      <c r="L2133" t="str">
        <f>" 00:00:00.000271"</f>
        <v xml:space="preserve"> 00:00:00.000271</v>
      </c>
      <c r="M2133" t="str">
        <f>"03-Oct-17 4:15:47.716542 PM"</f>
        <v>03-Oct-17 4:15:47.716542 PM</v>
      </c>
      <c r="N2133" t="s">
        <v>3</v>
      </c>
    </row>
    <row r="2134" spans="2:14" x14ac:dyDescent="0.25">
      <c r="B2134">
        <v>8587</v>
      </c>
      <c r="C2134">
        <v>1</v>
      </c>
      <c r="D2134">
        <v>39</v>
      </c>
      <c r="E2134">
        <v>39</v>
      </c>
      <c r="F2134" t="s">
        <v>0</v>
      </c>
      <c r="G2134" t="s">
        <v>1</v>
      </c>
      <c r="I2134" t="s">
        <v>2</v>
      </c>
      <c r="J2134">
        <v>36</v>
      </c>
      <c r="K2134">
        <v>70</v>
      </c>
      <c r="L2134" t="str">
        <f>" 00:00:00.000697"</f>
        <v xml:space="preserve"> 00:00:00.000697</v>
      </c>
      <c r="M2134" t="str">
        <f>"03-Oct-17 4:15:47.717239 PM"</f>
        <v>03-Oct-17 4:15:47.717239 PM</v>
      </c>
      <c r="N2134" t="s">
        <v>5</v>
      </c>
    </row>
    <row r="2135" spans="2:14" x14ac:dyDescent="0.25">
      <c r="B2135">
        <v>8588</v>
      </c>
      <c r="C2135">
        <v>1</v>
      </c>
      <c r="D2135">
        <v>0</v>
      </c>
      <c r="E2135">
        <v>37</v>
      </c>
      <c r="F2135" t="s">
        <v>0</v>
      </c>
      <c r="G2135" t="s">
        <v>1</v>
      </c>
      <c r="I2135" t="s">
        <v>2</v>
      </c>
      <c r="J2135">
        <v>36</v>
      </c>
      <c r="K2135">
        <v>70</v>
      </c>
      <c r="L2135" t="str">
        <f>" 00:00:01.270929"</f>
        <v xml:space="preserve"> 00:00:01.270929</v>
      </c>
      <c r="M2135" t="str">
        <f>"03-Oct-17 4:15:48.988168 PM"</f>
        <v>03-Oct-17 4:15:48.988168 PM</v>
      </c>
      <c r="N2135" t="s">
        <v>6</v>
      </c>
    </row>
    <row r="2136" spans="2:14" x14ac:dyDescent="0.25">
      <c r="B2136">
        <v>8589</v>
      </c>
      <c r="C2136">
        <v>1</v>
      </c>
      <c r="D2136">
        <v>0</v>
      </c>
      <c r="E2136">
        <v>37</v>
      </c>
      <c r="F2136" t="s">
        <v>0</v>
      </c>
      <c r="G2136" t="s">
        <v>1</v>
      </c>
      <c r="I2136" t="s">
        <v>2</v>
      </c>
      <c r="J2136">
        <v>14</v>
      </c>
      <c r="K2136">
        <v>48</v>
      </c>
      <c r="L2136" t="str">
        <f>" 00:00:00.000503"</f>
        <v xml:space="preserve"> 00:00:00.000503</v>
      </c>
      <c r="M2136" t="str">
        <f>"03-Oct-17 4:15:48.988671 PM"</f>
        <v>03-Oct-17 4:15:48.988671 PM</v>
      </c>
      <c r="N2136" t="s">
        <v>16</v>
      </c>
    </row>
    <row r="2137" spans="2:14" x14ac:dyDescent="0.25">
      <c r="B2137">
        <v>8590</v>
      </c>
      <c r="C2137">
        <v>1</v>
      </c>
      <c r="D2137">
        <v>0</v>
      </c>
      <c r="E2137">
        <v>37</v>
      </c>
      <c r="F2137" t="s">
        <v>0</v>
      </c>
      <c r="G2137" t="s">
        <v>1</v>
      </c>
      <c r="I2137" t="s">
        <v>2</v>
      </c>
      <c r="J2137">
        <v>8</v>
      </c>
      <c r="K2137">
        <v>42</v>
      </c>
      <c r="L2137" t="str">
        <f>" 00:00:00.000325"</f>
        <v xml:space="preserve"> 00:00:00.000325</v>
      </c>
      <c r="M2137" t="str">
        <f>"03-Oct-17 4:15:48.988996 PM"</f>
        <v>03-Oct-17 4:15:48.988996 PM</v>
      </c>
      <c r="N2137" t="s">
        <v>6</v>
      </c>
    </row>
    <row r="2138" spans="2:14" x14ac:dyDescent="0.25">
      <c r="B2138">
        <v>8591</v>
      </c>
      <c r="C2138">
        <v>1</v>
      </c>
      <c r="D2138">
        <v>12</v>
      </c>
      <c r="E2138">
        <v>38</v>
      </c>
      <c r="F2138" t="s">
        <v>0</v>
      </c>
      <c r="G2138" t="s">
        <v>1</v>
      </c>
      <c r="I2138" t="s">
        <v>2</v>
      </c>
      <c r="J2138">
        <v>36</v>
      </c>
      <c r="K2138">
        <v>70</v>
      </c>
      <c r="L2138" t="str">
        <f>" 00:00:00.000271"</f>
        <v xml:space="preserve"> 00:00:00.000271</v>
      </c>
      <c r="M2138" t="str">
        <f>"03-Oct-17 4:15:48.989267 PM"</f>
        <v>03-Oct-17 4:15:48.989267 PM</v>
      </c>
      <c r="N2138" t="s">
        <v>3</v>
      </c>
    </row>
    <row r="2139" spans="2:14" x14ac:dyDescent="0.25">
      <c r="B2139">
        <v>8592</v>
      </c>
      <c r="C2139">
        <v>1</v>
      </c>
      <c r="D2139">
        <v>39</v>
      </c>
      <c r="E2139">
        <v>39</v>
      </c>
      <c r="F2139" t="s">
        <v>0</v>
      </c>
      <c r="G2139" t="s">
        <v>1</v>
      </c>
      <c r="I2139" t="s">
        <v>2</v>
      </c>
      <c r="J2139">
        <v>36</v>
      </c>
      <c r="K2139">
        <v>70</v>
      </c>
      <c r="L2139" t="str">
        <f>" 00:00:00.000697"</f>
        <v xml:space="preserve"> 00:00:00.000697</v>
      </c>
      <c r="M2139" t="str">
        <f>"03-Oct-17 4:15:48.989964 PM"</f>
        <v>03-Oct-17 4:15:48.989964 PM</v>
      </c>
      <c r="N2139" t="s">
        <v>5</v>
      </c>
    </row>
    <row r="2140" spans="2:14" x14ac:dyDescent="0.25">
      <c r="B2140">
        <v>8593</v>
      </c>
      <c r="C2140">
        <v>1</v>
      </c>
      <c r="D2140">
        <v>39</v>
      </c>
      <c r="E2140">
        <v>39</v>
      </c>
      <c r="F2140" t="s">
        <v>0</v>
      </c>
      <c r="G2140" t="s">
        <v>1</v>
      </c>
      <c r="I2140" t="s">
        <v>2</v>
      </c>
      <c r="J2140">
        <v>36</v>
      </c>
      <c r="K2140">
        <v>70</v>
      </c>
      <c r="L2140" t="str">
        <f>" 00:00:03.710956"</f>
        <v xml:space="preserve"> 00:00:03.710956</v>
      </c>
      <c r="M2140" t="str">
        <f>"03-Oct-17 4:15:52.700920 PM"</f>
        <v>03-Oct-17 4:15:52.700920 PM</v>
      </c>
      <c r="N2140" t="s">
        <v>12</v>
      </c>
    </row>
    <row r="2141" spans="2:14" x14ac:dyDescent="0.25">
      <c r="B2141">
        <v>8594</v>
      </c>
      <c r="C2141">
        <v>1</v>
      </c>
      <c r="D2141">
        <v>0</v>
      </c>
      <c r="E2141">
        <v>37</v>
      </c>
      <c r="F2141" t="s">
        <v>0</v>
      </c>
      <c r="G2141" t="s">
        <v>1</v>
      </c>
      <c r="I2141" t="s">
        <v>2</v>
      </c>
      <c r="J2141">
        <v>36</v>
      </c>
      <c r="K2141">
        <v>70</v>
      </c>
      <c r="L2141" t="str">
        <f>" 00:00:01.237354"</f>
        <v xml:space="preserve"> 00:00:01.237354</v>
      </c>
      <c r="M2141" t="str">
        <f>"03-Oct-17 4:15:53.938274 PM"</f>
        <v>03-Oct-17 4:15:53.938274 PM</v>
      </c>
      <c r="N2141" t="s">
        <v>6</v>
      </c>
    </row>
    <row r="2142" spans="2:14" x14ac:dyDescent="0.25">
      <c r="B2142">
        <v>8595</v>
      </c>
      <c r="C2142">
        <v>1</v>
      </c>
      <c r="D2142">
        <v>0</v>
      </c>
      <c r="E2142">
        <v>37</v>
      </c>
      <c r="F2142" t="s">
        <v>0</v>
      </c>
      <c r="G2142" t="s">
        <v>1</v>
      </c>
      <c r="I2142" t="s">
        <v>2</v>
      </c>
      <c r="J2142">
        <v>36</v>
      </c>
      <c r="K2142">
        <v>70</v>
      </c>
      <c r="L2142" t="str">
        <f>" 00:00:01.253694"</f>
        <v xml:space="preserve"> 00:00:01.253694</v>
      </c>
      <c r="M2142" t="str">
        <f>"03-Oct-17 4:15:55.191968 PM"</f>
        <v>03-Oct-17 4:15:55.191968 PM</v>
      </c>
      <c r="N2142" t="s">
        <v>6</v>
      </c>
    </row>
    <row r="2143" spans="2:14" x14ac:dyDescent="0.25">
      <c r="B2143">
        <v>8596</v>
      </c>
      <c r="C2143">
        <v>1</v>
      </c>
      <c r="D2143">
        <v>12</v>
      </c>
      <c r="E2143">
        <v>38</v>
      </c>
      <c r="F2143" t="s">
        <v>0</v>
      </c>
      <c r="G2143" t="s">
        <v>1</v>
      </c>
      <c r="I2143" t="s">
        <v>2</v>
      </c>
      <c r="J2143">
        <v>36</v>
      </c>
      <c r="K2143">
        <v>70</v>
      </c>
      <c r="L2143" t="str">
        <f>" 00:00:00.000697"</f>
        <v xml:space="preserve"> 00:00:00.000697</v>
      </c>
      <c r="M2143" t="str">
        <f>"03-Oct-17 4:15:55.192665 PM"</f>
        <v>03-Oct-17 4:15:55.192665 PM</v>
      </c>
      <c r="N2143" t="s">
        <v>3</v>
      </c>
    </row>
    <row r="2144" spans="2:14" x14ac:dyDescent="0.25">
      <c r="B2144">
        <v>8597</v>
      </c>
      <c r="C2144">
        <v>1</v>
      </c>
      <c r="D2144">
        <v>39</v>
      </c>
      <c r="E2144">
        <v>39</v>
      </c>
      <c r="F2144" t="s">
        <v>0</v>
      </c>
      <c r="G2144" t="s">
        <v>1</v>
      </c>
      <c r="I2144" t="s">
        <v>2</v>
      </c>
      <c r="J2144">
        <v>36</v>
      </c>
      <c r="K2144">
        <v>70</v>
      </c>
      <c r="L2144" t="str">
        <f>" 00:00:00.000697"</f>
        <v xml:space="preserve"> 00:00:00.000697</v>
      </c>
      <c r="M2144" t="str">
        <f>"03-Oct-17 4:15:55.193362 PM"</f>
        <v>03-Oct-17 4:15:55.193362 PM</v>
      </c>
      <c r="N2144" t="s">
        <v>5</v>
      </c>
    </row>
    <row r="2145" spans="2:14" x14ac:dyDescent="0.25">
      <c r="B2145">
        <v>8598</v>
      </c>
      <c r="C2145">
        <v>1</v>
      </c>
      <c r="D2145">
        <v>12</v>
      </c>
      <c r="E2145">
        <v>38</v>
      </c>
      <c r="F2145" t="s">
        <v>0</v>
      </c>
      <c r="G2145" t="s">
        <v>1</v>
      </c>
      <c r="I2145" t="s">
        <v>2</v>
      </c>
      <c r="J2145">
        <v>36</v>
      </c>
      <c r="K2145">
        <v>70</v>
      </c>
      <c r="L2145" t="str">
        <f>" 00:00:01.289006"</f>
        <v xml:space="preserve"> 00:00:01.289006</v>
      </c>
      <c r="M2145" t="str">
        <f>"03-Oct-17 4:15:56.482368 PM"</f>
        <v>03-Oct-17 4:15:56.482368 PM</v>
      </c>
      <c r="N2145" t="s">
        <v>3</v>
      </c>
    </row>
    <row r="2146" spans="2:14" x14ac:dyDescent="0.25">
      <c r="B2146">
        <v>8599</v>
      </c>
      <c r="C2146">
        <v>1</v>
      </c>
      <c r="D2146">
        <v>39</v>
      </c>
      <c r="E2146">
        <v>39</v>
      </c>
      <c r="F2146" t="s">
        <v>0</v>
      </c>
      <c r="G2146" t="s">
        <v>1</v>
      </c>
      <c r="I2146" t="s">
        <v>2</v>
      </c>
      <c r="J2146">
        <v>36</v>
      </c>
      <c r="K2146">
        <v>70</v>
      </c>
      <c r="L2146" t="str">
        <f>" 00:00:00.000697"</f>
        <v xml:space="preserve"> 00:00:00.000697</v>
      </c>
      <c r="M2146" t="str">
        <f>"03-Oct-17 4:15:56.483065 PM"</f>
        <v>03-Oct-17 4:15:56.483065 PM</v>
      </c>
      <c r="N2146" t="s">
        <v>27</v>
      </c>
    </row>
    <row r="2147" spans="2:14" x14ac:dyDescent="0.25">
      <c r="B2147">
        <v>8600</v>
      </c>
      <c r="C2147">
        <v>1</v>
      </c>
      <c r="D2147">
        <v>0</v>
      </c>
      <c r="E2147">
        <v>37</v>
      </c>
      <c r="F2147" t="s">
        <v>0</v>
      </c>
      <c r="G2147" t="s">
        <v>1</v>
      </c>
      <c r="I2147" t="s">
        <v>2</v>
      </c>
      <c r="J2147">
        <v>36</v>
      </c>
      <c r="K2147">
        <v>70</v>
      </c>
      <c r="L2147" t="str">
        <f>" 00:00:01.204338"</f>
        <v xml:space="preserve"> 00:00:01.204338</v>
      </c>
      <c r="M2147" t="str">
        <f>"03-Oct-17 4:15:57.687403 PM"</f>
        <v>03-Oct-17 4:15:57.687403 PM</v>
      </c>
      <c r="N2147" t="s">
        <v>17</v>
      </c>
    </row>
    <row r="2148" spans="2:14" x14ac:dyDescent="0.25">
      <c r="B2148">
        <v>8601</v>
      </c>
      <c r="C2148">
        <v>1</v>
      </c>
      <c r="D2148">
        <v>12</v>
      </c>
      <c r="E2148">
        <v>38</v>
      </c>
      <c r="F2148" t="s">
        <v>0</v>
      </c>
      <c r="G2148" t="s">
        <v>1</v>
      </c>
      <c r="I2148" t="s">
        <v>2</v>
      </c>
      <c r="J2148">
        <v>36</v>
      </c>
      <c r="K2148">
        <v>70</v>
      </c>
      <c r="L2148" t="str">
        <f>" 00:00:00.000697"</f>
        <v xml:space="preserve"> 00:00:00.000697</v>
      </c>
      <c r="M2148" t="str">
        <f>"03-Oct-17 4:15:57.688100 PM"</f>
        <v>03-Oct-17 4:15:57.688100 PM</v>
      </c>
      <c r="N2148" t="s">
        <v>3</v>
      </c>
    </row>
    <row r="2149" spans="2:14" x14ac:dyDescent="0.25">
      <c r="B2149">
        <v>8602</v>
      </c>
      <c r="C2149">
        <v>1</v>
      </c>
      <c r="D2149">
        <v>39</v>
      </c>
      <c r="E2149">
        <v>39</v>
      </c>
      <c r="F2149" t="s">
        <v>0</v>
      </c>
      <c r="G2149" t="s">
        <v>1</v>
      </c>
      <c r="I2149" t="s">
        <v>2</v>
      </c>
      <c r="J2149">
        <v>36</v>
      </c>
      <c r="K2149">
        <v>70</v>
      </c>
      <c r="L2149" t="str">
        <f>" 00:00:00.000697"</f>
        <v xml:space="preserve"> 00:00:00.000697</v>
      </c>
      <c r="M2149" t="str">
        <f>"03-Oct-17 4:15:57.688797 PM"</f>
        <v>03-Oct-17 4:15:57.688797 PM</v>
      </c>
      <c r="N2149" t="s">
        <v>5</v>
      </c>
    </row>
    <row r="2150" spans="2:14" x14ac:dyDescent="0.25">
      <c r="B2150">
        <v>8603</v>
      </c>
      <c r="C2150">
        <v>1</v>
      </c>
      <c r="D2150">
        <v>0</v>
      </c>
      <c r="E2150">
        <v>37</v>
      </c>
      <c r="F2150" t="s">
        <v>0</v>
      </c>
      <c r="G2150" t="s">
        <v>1</v>
      </c>
      <c r="I2150" t="s">
        <v>2</v>
      </c>
      <c r="J2150">
        <v>36</v>
      </c>
      <c r="K2150">
        <v>70</v>
      </c>
      <c r="L2150" t="str">
        <f>" 00:00:01.258404"</f>
        <v xml:space="preserve"> 00:00:01.258404</v>
      </c>
      <c r="M2150" t="str">
        <f>"03-Oct-17 4:15:58.947201 PM"</f>
        <v>03-Oct-17 4:15:58.947201 PM</v>
      </c>
      <c r="N2150" t="s">
        <v>13</v>
      </c>
    </row>
    <row r="2151" spans="2:14" x14ac:dyDescent="0.25">
      <c r="B2151">
        <v>8604</v>
      </c>
      <c r="C2151">
        <v>1</v>
      </c>
      <c r="D2151">
        <v>12</v>
      </c>
      <c r="E2151">
        <v>38</v>
      </c>
      <c r="F2151" t="s">
        <v>0</v>
      </c>
      <c r="G2151" t="s">
        <v>1</v>
      </c>
      <c r="I2151" t="s">
        <v>2</v>
      </c>
      <c r="J2151">
        <v>36</v>
      </c>
      <c r="K2151">
        <v>70</v>
      </c>
      <c r="L2151" t="str">
        <f>" 00:00:00.000697"</f>
        <v xml:space="preserve"> 00:00:00.000697</v>
      </c>
      <c r="M2151" t="str">
        <f>"03-Oct-17 4:15:58.947898 PM"</f>
        <v>03-Oct-17 4:15:58.947898 PM</v>
      </c>
      <c r="N2151" t="s">
        <v>3</v>
      </c>
    </row>
    <row r="2152" spans="2:14" x14ac:dyDescent="0.25">
      <c r="B2152">
        <v>8605</v>
      </c>
      <c r="C2152">
        <v>1</v>
      </c>
      <c r="D2152">
        <v>39</v>
      </c>
      <c r="E2152">
        <v>39</v>
      </c>
      <c r="F2152" t="s">
        <v>0</v>
      </c>
      <c r="G2152" t="s">
        <v>1</v>
      </c>
      <c r="I2152" t="s">
        <v>2</v>
      </c>
      <c r="J2152">
        <v>36</v>
      </c>
      <c r="K2152">
        <v>70</v>
      </c>
      <c r="L2152" t="str">
        <f>" 00:00:00.000697"</f>
        <v xml:space="preserve"> 00:00:00.000697</v>
      </c>
      <c r="M2152" t="str">
        <f>"03-Oct-17 4:15:58.948595 PM"</f>
        <v>03-Oct-17 4:15:58.948595 PM</v>
      </c>
      <c r="N2152" t="s">
        <v>5</v>
      </c>
    </row>
    <row r="2153" spans="2:14" x14ac:dyDescent="0.25">
      <c r="B2153">
        <v>8606</v>
      </c>
      <c r="C2153">
        <v>1</v>
      </c>
      <c r="D2153">
        <v>0</v>
      </c>
      <c r="E2153">
        <v>37</v>
      </c>
      <c r="F2153" t="s">
        <v>0</v>
      </c>
      <c r="G2153" t="s">
        <v>1</v>
      </c>
      <c r="I2153" t="s">
        <v>2</v>
      </c>
      <c r="J2153">
        <v>36</v>
      </c>
      <c r="K2153">
        <v>70</v>
      </c>
      <c r="L2153" t="str">
        <f>" 00:00:01.243751"</f>
        <v xml:space="preserve"> 00:00:01.243751</v>
      </c>
      <c r="M2153" t="str">
        <f>"03-Oct-17 4:16:00.192346 PM"</f>
        <v>03-Oct-17 4:16:00.192346 PM</v>
      </c>
      <c r="N2153" t="s">
        <v>13</v>
      </c>
    </row>
    <row r="2154" spans="2:14" x14ac:dyDescent="0.25">
      <c r="B2154">
        <v>8607</v>
      </c>
      <c r="C2154">
        <v>1</v>
      </c>
      <c r="D2154">
        <v>0</v>
      </c>
      <c r="E2154">
        <v>37</v>
      </c>
      <c r="F2154" t="s">
        <v>0</v>
      </c>
      <c r="G2154" t="s">
        <v>1</v>
      </c>
      <c r="I2154" t="s">
        <v>2</v>
      </c>
      <c r="J2154">
        <v>14</v>
      </c>
      <c r="K2154">
        <v>48</v>
      </c>
      <c r="L2154" t="str">
        <f>" 00:00:00.000503"</f>
        <v xml:space="preserve"> 00:00:00.000503</v>
      </c>
      <c r="M2154" t="str">
        <f>"03-Oct-17 4:16:00.192849 PM"</f>
        <v>03-Oct-17 4:16:00.192849 PM</v>
      </c>
      <c r="N2154" t="s">
        <v>16</v>
      </c>
    </row>
    <row r="2155" spans="2:14" x14ac:dyDescent="0.25">
      <c r="B2155">
        <v>8608</v>
      </c>
      <c r="C2155">
        <v>1</v>
      </c>
      <c r="D2155">
        <v>12</v>
      </c>
      <c r="E2155">
        <v>38</v>
      </c>
      <c r="F2155" t="s">
        <v>0</v>
      </c>
      <c r="G2155" t="s">
        <v>1</v>
      </c>
      <c r="I2155" t="s">
        <v>2</v>
      </c>
      <c r="J2155">
        <v>36</v>
      </c>
      <c r="K2155">
        <v>70</v>
      </c>
      <c r="L2155" t="str">
        <f>" 00:00:00.000597"</f>
        <v xml:space="preserve"> 00:00:00.000597</v>
      </c>
      <c r="M2155" t="str">
        <f>"03-Oct-17 4:16:00.193446 PM"</f>
        <v>03-Oct-17 4:16:00.193446 PM</v>
      </c>
      <c r="N2155" t="s">
        <v>3</v>
      </c>
    </row>
    <row r="2156" spans="2:14" x14ac:dyDescent="0.25">
      <c r="B2156">
        <v>8609</v>
      </c>
      <c r="C2156">
        <v>1</v>
      </c>
      <c r="D2156">
        <v>39</v>
      </c>
      <c r="E2156">
        <v>39</v>
      </c>
      <c r="F2156" t="s">
        <v>0</v>
      </c>
      <c r="G2156" t="s">
        <v>1</v>
      </c>
      <c r="I2156" t="s">
        <v>2</v>
      </c>
      <c r="J2156">
        <v>36</v>
      </c>
      <c r="K2156">
        <v>70</v>
      </c>
      <c r="L2156" t="str">
        <f>" 00:00:01.266258"</f>
        <v xml:space="preserve"> 00:00:01.266258</v>
      </c>
      <c r="M2156" t="str">
        <f>"03-Oct-17 4:16:01.459704 PM"</f>
        <v>03-Oct-17 4:16:01.459704 PM</v>
      </c>
      <c r="N2156" t="s">
        <v>12</v>
      </c>
    </row>
    <row r="2157" spans="2:14" x14ac:dyDescent="0.25">
      <c r="B2157">
        <v>8610</v>
      </c>
      <c r="C2157">
        <v>1</v>
      </c>
      <c r="D2157">
        <v>12</v>
      </c>
      <c r="E2157">
        <v>38</v>
      </c>
      <c r="F2157" t="s">
        <v>0</v>
      </c>
      <c r="G2157" t="s">
        <v>1</v>
      </c>
      <c r="I2157" t="s">
        <v>2</v>
      </c>
      <c r="J2157">
        <v>36</v>
      </c>
      <c r="K2157">
        <v>70</v>
      </c>
      <c r="L2157" t="str">
        <f>" 00:00:01.217226"</f>
        <v xml:space="preserve"> 00:00:01.217226</v>
      </c>
      <c r="M2157" t="str">
        <f>"03-Oct-17 4:16:02.676930 PM"</f>
        <v>03-Oct-17 4:16:02.676930 PM</v>
      </c>
      <c r="N2157" t="s">
        <v>3</v>
      </c>
    </row>
    <row r="2158" spans="2:14" x14ac:dyDescent="0.25">
      <c r="B2158">
        <v>8611</v>
      </c>
      <c r="C2158">
        <v>1</v>
      </c>
      <c r="D2158">
        <v>39</v>
      </c>
      <c r="E2158">
        <v>39</v>
      </c>
      <c r="F2158" t="s">
        <v>0</v>
      </c>
      <c r="G2158" t="s">
        <v>1</v>
      </c>
      <c r="I2158" t="s">
        <v>2</v>
      </c>
      <c r="J2158">
        <v>36</v>
      </c>
      <c r="K2158">
        <v>70</v>
      </c>
      <c r="L2158" t="str">
        <f>" 00:00:00.000697"</f>
        <v xml:space="preserve"> 00:00:00.000697</v>
      </c>
      <c r="M2158" t="str">
        <f>"03-Oct-17 4:16:02.677627 PM"</f>
        <v>03-Oct-17 4:16:02.677627 PM</v>
      </c>
      <c r="N2158" t="s">
        <v>5</v>
      </c>
    </row>
    <row r="2159" spans="2:14" x14ac:dyDescent="0.25">
      <c r="B2159">
        <v>8612</v>
      </c>
      <c r="C2159">
        <v>1</v>
      </c>
      <c r="D2159">
        <v>0</v>
      </c>
      <c r="E2159">
        <v>37</v>
      </c>
      <c r="F2159" t="s">
        <v>0</v>
      </c>
      <c r="G2159" t="s">
        <v>1</v>
      </c>
      <c r="I2159" t="s">
        <v>2</v>
      </c>
      <c r="J2159">
        <v>36</v>
      </c>
      <c r="K2159">
        <v>70</v>
      </c>
      <c r="L2159" t="str">
        <f>" 00:00:01.248561"</f>
        <v xml:space="preserve"> 00:00:01.248561</v>
      </c>
      <c r="M2159" t="str">
        <f>"03-Oct-17 4:16:03.926188 PM"</f>
        <v>03-Oct-17 4:16:03.926188 PM</v>
      </c>
      <c r="N2159" t="s">
        <v>6</v>
      </c>
    </row>
    <row r="2160" spans="2:14" x14ac:dyDescent="0.25">
      <c r="B2160">
        <v>8613</v>
      </c>
      <c r="C2160">
        <v>1</v>
      </c>
      <c r="D2160">
        <v>0</v>
      </c>
      <c r="E2160">
        <v>37</v>
      </c>
      <c r="F2160" t="s">
        <v>0</v>
      </c>
      <c r="G2160" t="s">
        <v>1</v>
      </c>
      <c r="I2160" t="s">
        <v>2</v>
      </c>
      <c r="J2160">
        <v>14</v>
      </c>
      <c r="K2160">
        <v>48</v>
      </c>
      <c r="L2160" t="str">
        <f>" 00:00:00.000502"</f>
        <v xml:space="preserve"> 00:00:00.000502</v>
      </c>
      <c r="M2160" t="str">
        <f>"03-Oct-17 4:16:03.926690 PM"</f>
        <v>03-Oct-17 4:16:03.926690 PM</v>
      </c>
      <c r="N2160" t="s">
        <v>16</v>
      </c>
    </row>
    <row r="2161" spans="2:14" x14ac:dyDescent="0.25">
      <c r="B2161">
        <v>8614</v>
      </c>
      <c r="C2161">
        <v>1</v>
      </c>
      <c r="D2161">
        <v>0</v>
      </c>
      <c r="E2161">
        <v>37</v>
      </c>
      <c r="F2161" t="s">
        <v>0</v>
      </c>
      <c r="G2161" t="s">
        <v>1</v>
      </c>
      <c r="I2161" t="s">
        <v>2</v>
      </c>
      <c r="J2161">
        <v>8</v>
      </c>
      <c r="K2161">
        <v>42</v>
      </c>
      <c r="L2161" t="str">
        <f>" 00:00:00.000326"</f>
        <v xml:space="preserve"> 00:00:00.000326</v>
      </c>
      <c r="M2161" t="str">
        <f>"03-Oct-17 4:16:03.927016 PM"</f>
        <v>03-Oct-17 4:16:03.927016 PM</v>
      </c>
      <c r="N2161" t="s">
        <v>13</v>
      </c>
    </row>
    <row r="2162" spans="2:14" x14ac:dyDescent="0.25">
      <c r="B2162">
        <v>8615</v>
      </c>
      <c r="C2162">
        <v>1</v>
      </c>
      <c r="D2162">
        <v>12</v>
      </c>
      <c r="E2162">
        <v>38</v>
      </c>
      <c r="F2162" t="s">
        <v>0</v>
      </c>
      <c r="G2162" t="s">
        <v>1</v>
      </c>
      <c r="I2162" t="s">
        <v>2</v>
      </c>
      <c r="J2162">
        <v>36</v>
      </c>
      <c r="K2162">
        <v>70</v>
      </c>
      <c r="L2162" t="str">
        <f>" 00:00:00.000271"</f>
        <v xml:space="preserve"> 00:00:00.000271</v>
      </c>
      <c r="M2162" t="str">
        <f>"03-Oct-17 4:16:03.927287 PM"</f>
        <v>03-Oct-17 4:16:03.927287 PM</v>
      </c>
      <c r="N2162" t="s">
        <v>3</v>
      </c>
    </row>
    <row r="2163" spans="2:14" x14ac:dyDescent="0.25">
      <c r="B2163">
        <v>8616</v>
      </c>
      <c r="C2163">
        <v>1</v>
      </c>
      <c r="D2163">
        <v>39</v>
      </c>
      <c r="E2163">
        <v>39</v>
      </c>
      <c r="F2163" t="s">
        <v>0</v>
      </c>
      <c r="G2163" t="s">
        <v>1</v>
      </c>
      <c r="I2163" t="s">
        <v>2</v>
      </c>
      <c r="J2163">
        <v>36</v>
      </c>
      <c r="K2163">
        <v>70</v>
      </c>
      <c r="L2163" t="str">
        <f>" 00:00:00.000697"</f>
        <v xml:space="preserve"> 00:00:00.000697</v>
      </c>
      <c r="M2163" t="str">
        <f>"03-Oct-17 4:16:03.927984 PM"</f>
        <v>03-Oct-17 4:16:03.927984 PM</v>
      </c>
      <c r="N2163" t="s">
        <v>5</v>
      </c>
    </row>
    <row r="2164" spans="2:14" x14ac:dyDescent="0.25">
      <c r="B2164">
        <v>8617</v>
      </c>
      <c r="C2164">
        <v>1</v>
      </c>
      <c r="D2164">
        <v>0</v>
      </c>
      <c r="E2164">
        <v>37</v>
      </c>
      <c r="F2164" t="s">
        <v>0</v>
      </c>
      <c r="G2164" t="s">
        <v>1</v>
      </c>
      <c r="I2164" t="s">
        <v>2</v>
      </c>
      <c r="J2164">
        <v>36</v>
      </c>
      <c r="K2164">
        <v>70</v>
      </c>
      <c r="L2164" t="str">
        <f>" 00:00:01.236631"</f>
        <v xml:space="preserve"> 00:00:01.236631</v>
      </c>
      <c r="M2164" t="str">
        <f>"03-Oct-17 4:16:05.164615 PM"</f>
        <v>03-Oct-17 4:16:05.164615 PM</v>
      </c>
      <c r="N2164" t="s">
        <v>6</v>
      </c>
    </row>
    <row r="2165" spans="2:14" x14ac:dyDescent="0.25">
      <c r="B2165">
        <v>8618</v>
      </c>
      <c r="C2165">
        <v>1</v>
      </c>
      <c r="D2165">
        <v>12</v>
      </c>
      <c r="E2165">
        <v>38</v>
      </c>
      <c r="F2165" t="s">
        <v>0</v>
      </c>
      <c r="G2165" t="s">
        <v>1</v>
      </c>
      <c r="I2165" t="s">
        <v>2</v>
      </c>
      <c r="J2165">
        <v>36</v>
      </c>
      <c r="K2165">
        <v>70</v>
      </c>
      <c r="L2165" t="str">
        <f>" 00:00:00.000697"</f>
        <v xml:space="preserve"> 00:00:00.000697</v>
      </c>
      <c r="M2165" t="str">
        <f>"03-Oct-17 4:16:05.165312 PM"</f>
        <v>03-Oct-17 4:16:05.165312 PM</v>
      </c>
      <c r="N2165" t="s">
        <v>3</v>
      </c>
    </row>
    <row r="2166" spans="2:14" x14ac:dyDescent="0.25">
      <c r="B2166">
        <v>8619</v>
      </c>
      <c r="C2166">
        <v>1</v>
      </c>
      <c r="D2166">
        <v>39</v>
      </c>
      <c r="E2166">
        <v>39</v>
      </c>
      <c r="F2166" t="s">
        <v>0</v>
      </c>
      <c r="G2166" t="s">
        <v>1</v>
      </c>
      <c r="I2166" t="s">
        <v>2</v>
      </c>
      <c r="J2166">
        <v>36</v>
      </c>
      <c r="K2166">
        <v>70</v>
      </c>
      <c r="L2166" t="str">
        <f>" 00:00:00.000697"</f>
        <v xml:space="preserve"> 00:00:00.000697</v>
      </c>
      <c r="M2166" t="str">
        <f>"03-Oct-17 4:16:05.166009 PM"</f>
        <v>03-Oct-17 4:16:05.166009 PM</v>
      </c>
      <c r="N2166" t="s">
        <v>5</v>
      </c>
    </row>
    <row r="2167" spans="2:14" x14ac:dyDescent="0.25">
      <c r="B2167">
        <v>8620</v>
      </c>
      <c r="C2167">
        <v>1</v>
      </c>
      <c r="D2167">
        <v>12</v>
      </c>
      <c r="E2167">
        <v>38</v>
      </c>
      <c r="F2167" t="s">
        <v>0</v>
      </c>
      <c r="G2167" t="s">
        <v>1</v>
      </c>
      <c r="I2167" t="s">
        <v>2</v>
      </c>
      <c r="J2167">
        <v>36</v>
      </c>
      <c r="K2167">
        <v>70</v>
      </c>
      <c r="L2167" t="str">
        <f>" 00:00:01.243275"</f>
        <v xml:space="preserve"> 00:00:01.243275</v>
      </c>
      <c r="M2167" t="str">
        <f>"03-Oct-17 4:16:06.409284 PM"</f>
        <v>03-Oct-17 4:16:06.409284 PM</v>
      </c>
      <c r="N2167" t="s">
        <v>12</v>
      </c>
    </row>
    <row r="2168" spans="2:14" x14ac:dyDescent="0.25">
      <c r="B2168">
        <v>8621</v>
      </c>
      <c r="C2168">
        <v>1</v>
      </c>
      <c r="D2168">
        <v>12</v>
      </c>
      <c r="E2168">
        <v>38</v>
      </c>
      <c r="F2168" t="s">
        <v>0</v>
      </c>
      <c r="G2168" t="s">
        <v>1</v>
      </c>
      <c r="I2168" t="s">
        <v>2</v>
      </c>
      <c r="J2168">
        <v>14</v>
      </c>
      <c r="K2168">
        <v>48</v>
      </c>
      <c r="L2168" t="str">
        <f>" 00:00:00.000503"</f>
        <v xml:space="preserve"> 00:00:00.000503</v>
      </c>
      <c r="M2168" t="str">
        <f>"03-Oct-17 4:16:06.409787 PM"</f>
        <v>03-Oct-17 4:16:06.409787 PM</v>
      </c>
      <c r="N2168" t="s">
        <v>20</v>
      </c>
    </row>
    <row r="2169" spans="2:14" x14ac:dyDescent="0.25">
      <c r="B2169">
        <v>8622</v>
      </c>
      <c r="C2169">
        <v>1</v>
      </c>
      <c r="D2169">
        <v>12</v>
      </c>
      <c r="E2169">
        <v>38</v>
      </c>
      <c r="F2169" t="s">
        <v>0</v>
      </c>
      <c r="G2169" t="s">
        <v>1</v>
      </c>
      <c r="I2169" t="s">
        <v>2</v>
      </c>
      <c r="J2169">
        <v>8</v>
      </c>
      <c r="K2169">
        <v>42</v>
      </c>
      <c r="L2169" t="str">
        <f>" 00:00:00.000326"</f>
        <v xml:space="preserve"> 00:00:00.000326</v>
      </c>
      <c r="M2169" t="str">
        <f>"03-Oct-17 4:16:06.410112 PM"</f>
        <v>03-Oct-17 4:16:06.410112 PM</v>
      </c>
      <c r="N2169" t="s">
        <v>3</v>
      </c>
    </row>
    <row r="2170" spans="2:14" x14ac:dyDescent="0.25">
      <c r="B2170">
        <v>8623</v>
      </c>
      <c r="C2170">
        <v>1</v>
      </c>
      <c r="D2170">
        <v>39</v>
      </c>
      <c r="E2170">
        <v>39</v>
      </c>
      <c r="F2170" t="s">
        <v>0</v>
      </c>
      <c r="G2170" t="s">
        <v>1</v>
      </c>
      <c r="I2170" t="s">
        <v>2</v>
      </c>
      <c r="J2170">
        <v>36</v>
      </c>
      <c r="K2170">
        <v>70</v>
      </c>
      <c r="L2170" t="str">
        <f>" 00:00:00.000271"</f>
        <v xml:space="preserve"> 00:00:00.000271</v>
      </c>
      <c r="M2170" t="str">
        <f>"03-Oct-17 4:16:06.410383 PM"</f>
        <v>03-Oct-17 4:16:06.410383 PM</v>
      </c>
      <c r="N2170" t="s">
        <v>5</v>
      </c>
    </row>
    <row r="2171" spans="2:14" x14ac:dyDescent="0.25">
      <c r="B2171">
        <v>8624</v>
      </c>
      <c r="C2171">
        <v>1</v>
      </c>
      <c r="D2171">
        <v>0</v>
      </c>
      <c r="E2171">
        <v>37</v>
      </c>
      <c r="F2171" t="s">
        <v>0</v>
      </c>
      <c r="G2171" t="s">
        <v>1</v>
      </c>
      <c r="I2171" t="s">
        <v>2</v>
      </c>
      <c r="J2171">
        <v>36</v>
      </c>
      <c r="K2171">
        <v>70</v>
      </c>
      <c r="L2171" t="str">
        <f>" 00:00:01.273493"</f>
        <v xml:space="preserve"> 00:00:01.273493</v>
      </c>
      <c r="M2171" t="str">
        <f>"03-Oct-17 4:16:07.683876 PM"</f>
        <v>03-Oct-17 4:16:07.683876 PM</v>
      </c>
      <c r="N2171" t="s">
        <v>4</v>
      </c>
    </row>
    <row r="2172" spans="2:14" x14ac:dyDescent="0.25">
      <c r="B2172">
        <v>8625</v>
      </c>
      <c r="C2172">
        <v>1</v>
      </c>
      <c r="D2172">
        <v>12</v>
      </c>
      <c r="E2172">
        <v>38</v>
      </c>
      <c r="F2172" t="s">
        <v>0</v>
      </c>
      <c r="G2172" t="s">
        <v>1</v>
      </c>
      <c r="I2172" t="s">
        <v>2</v>
      </c>
      <c r="J2172">
        <v>14</v>
      </c>
      <c r="K2172">
        <v>48</v>
      </c>
      <c r="L2172" t="str">
        <f>" 00:00:00.001200"</f>
        <v xml:space="preserve"> 00:00:00.001200</v>
      </c>
      <c r="M2172" t="str">
        <f>"03-Oct-17 4:16:07.685076 PM"</f>
        <v>03-Oct-17 4:16:07.685076 PM</v>
      </c>
      <c r="N2172" t="s">
        <v>20</v>
      </c>
    </row>
    <row r="2173" spans="2:14" x14ac:dyDescent="0.25">
      <c r="B2173">
        <v>8626</v>
      </c>
      <c r="C2173">
        <v>1</v>
      </c>
      <c r="D2173">
        <v>12</v>
      </c>
      <c r="E2173">
        <v>38</v>
      </c>
      <c r="F2173" t="s">
        <v>0</v>
      </c>
      <c r="G2173" t="s">
        <v>1</v>
      </c>
      <c r="I2173" t="s">
        <v>2</v>
      </c>
      <c r="J2173">
        <v>8</v>
      </c>
      <c r="K2173">
        <v>42</v>
      </c>
      <c r="L2173" t="str">
        <f>" 00:00:00.000326"</f>
        <v xml:space="preserve"> 00:00:00.000326</v>
      </c>
      <c r="M2173" t="str">
        <f>"03-Oct-17 4:16:07.685402 PM"</f>
        <v>03-Oct-17 4:16:07.685402 PM</v>
      </c>
      <c r="N2173" t="s">
        <v>3</v>
      </c>
    </row>
    <row r="2174" spans="2:14" x14ac:dyDescent="0.25">
      <c r="B2174">
        <v>8627</v>
      </c>
      <c r="C2174">
        <v>1</v>
      </c>
      <c r="D2174">
        <v>39</v>
      </c>
      <c r="E2174">
        <v>39</v>
      </c>
      <c r="F2174" t="s">
        <v>0</v>
      </c>
      <c r="G2174" t="s">
        <v>1</v>
      </c>
      <c r="I2174" t="s">
        <v>2</v>
      </c>
      <c r="J2174">
        <v>36</v>
      </c>
      <c r="K2174">
        <v>70</v>
      </c>
      <c r="L2174" t="str">
        <f>" 00:00:00.000271"</f>
        <v xml:space="preserve"> 00:00:00.000271</v>
      </c>
      <c r="M2174" t="str">
        <f>"03-Oct-17 4:16:07.685673 PM"</f>
        <v>03-Oct-17 4:16:07.685673 PM</v>
      </c>
      <c r="N2174" t="s">
        <v>5</v>
      </c>
    </row>
    <row r="2175" spans="2:14" x14ac:dyDescent="0.25">
      <c r="B2175">
        <v>8628</v>
      </c>
      <c r="C2175">
        <v>1</v>
      </c>
      <c r="D2175">
        <v>0</v>
      </c>
      <c r="E2175">
        <v>37</v>
      </c>
      <c r="F2175" t="s">
        <v>0</v>
      </c>
      <c r="G2175" t="s">
        <v>1</v>
      </c>
      <c r="I2175" t="s">
        <v>2</v>
      </c>
      <c r="J2175">
        <v>36</v>
      </c>
      <c r="K2175">
        <v>70</v>
      </c>
      <c r="L2175" t="str">
        <f>" 00:00:01.222871"</f>
        <v xml:space="preserve"> 00:00:01.222871</v>
      </c>
      <c r="M2175" t="str">
        <f>"03-Oct-17 4:16:08.908544 PM"</f>
        <v>03-Oct-17 4:16:08.908544 PM</v>
      </c>
      <c r="N2175" t="s">
        <v>4</v>
      </c>
    </row>
    <row r="2176" spans="2:14" x14ac:dyDescent="0.25">
      <c r="B2176">
        <v>8629</v>
      </c>
      <c r="C2176">
        <v>1</v>
      </c>
      <c r="D2176">
        <v>12</v>
      </c>
      <c r="E2176">
        <v>38</v>
      </c>
      <c r="F2176" t="s">
        <v>0</v>
      </c>
      <c r="G2176" t="s">
        <v>1</v>
      </c>
      <c r="I2176" t="s">
        <v>2</v>
      </c>
      <c r="J2176">
        <v>36</v>
      </c>
      <c r="K2176">
        <v>70</v>
      </c>
      <c r="L2176" t="str">
        <f>" 00:00:00.000697"</f>
        <v xml:space="preserve"> 00:00:00.000697</v>
      </c>
      <c r="M2176" t="str">
        <f>"03-Oct-17 4:16:08.909241 PM"</f>
        <v>03-Oct-17 4:16:08.909241 PM</v>
      </c>
      <c r="N2176" t="s">
        <v>3</v>
      </c>
    </row>
    <row r="2177" spans="2:14" x14ac:dyDescent="0.25">
      <c r="B2177">
        <v>8630</v>
      </c>
      <c r="C2177">
        <v>1</v>
      </c>
      <c r="D2177">
        <v>39</v>
      </c>
      <c r="E2177">
        <v>39</v>
      </c>
      <c r="F2177" t="s">
        <v>0</v>
      </c>
      <c r="G2177" t="s">
        <v>1</v>
      </c>
      <c r="I2177" t="s">
        <v>2</v>
      </c>
      <c r="J2177">
        <v>36</v>
      </c>
      <c r="K2177">
        <v>70</v>
      </c>
      <c r="L2177" t="str">
        <f>" 00:00:00.000697"</f>
        <v xml:space="preserve"> 00:00:00.000697</v>
      </c>
      <c r="M2177" t="str">
        <f>"03-Oct-17 4:16:08.909938 PM"</f>
        <v>03-Oct-17 4:16:08.909938 PM</v>
      </c>
      <c r="N2177" t="s">
        <v>5</v>
      </c>
    </row>
    <row r="2178" spans="2:14" x14ac:dyDescent="0.25">
      <c r="B2178">
        <v>8631</v>
      </c>
      <c r="C2178">
        <v>1</v>
      </c>
      <c r="D2178">
        <v>0</v>
      </c>
      <c r="E2178">
        <v>37</v>
      </c>
      <c r="F2178" t="s">
        <v>0</v>
      </c>
      <c r="G2178" t="s">
        <v>1</v>
      </c>
      <c r="I2178" t="s">
        <v>2</v>
      </c>
      <c r="J2178">
        <v>36</v>
      </c>
      <c r="K2178">
        <v>70</v>
      </c>
      <c r="L2178" t="str">
        <f>" 00:00:01.251727"</f>
        <v xml:space="preserve"> 00:00:01.251727</v>
      </c>
      <c r="M2178" t="str">
        <f>"03-Oct-17 4:16:10.161665 PM"</f>
        <v>03-Oct-17 4:16:10.161665 PM</v>
      </c>
      <c r="N2178" t="s">
        <v>9</v>
      </c>
    </row>
    <row r="2179" spans="2:14" x14ac:dyDescent="0.25">
      <c r="B2179">
        <v>8632</v>
      </c>
      <c r="C2179">
        <v>1</v>
      </c>
      <c r="D2179">
        <v>12</v>
      </c>
      <c r="E2179">
        <v>38</v>
      </c>
      <c r="F2179" t="s">
        <v>0</v>
      </c>
      <c r="G2179" t="s">
        <v>1</v>
      </c>
      <c r="I2179" t="s">
        <v>2</v>
      </c>
      <c r="J2179">
        <v>36</v>
      </c>
      <c r="K2179">
        <v>70</v>
      </c>
      <c r="L2179" t="str">
        <f>" 00:00:00.000697"</f>
        <v xml:space="preserve"> 00:00:00.000697</v>
      </c>
      <c r="M2179" t="str">
        <f>"03-Oct-17 4:16:10.162362 PM"</f>
        <v>03-Oct-17 4:16:10.162362 PM</v>
      </c>
      <c r="N2179" t="s">
        <v>3</v>
      </c>
    </row>
    <row r="2180" spans="2:14" x14ac:dyDescent="0.25">
      <c r="B2180">
        <v>8633</v>
      </c>
      <c r="C2180">
        <v>1</v>
      </c>
      <c r="D2180">
        <v>39</v>
      </c>
      <c r="E2180">
        <v>39</v>
      </c>
      <c r="F2180" t="s">
        <v>0</v>
      </c>
      <c r="G2180" t="s">
        <v>1</v>
      </c>
      <c r="I2180" t="s">
        <v>2</v>
      </c>
      <c r="J2180">
        <v>36</v>
      </c>
      <c r="K2180">
        <v>70</v>
      </c>
      <c r="L2180" t="str">
        <f>" 00:00:00.000697"</f>
        <v xml:space="preserve"> 00:00:00.000697</v>
      </c>
      <c r="M2180" t="str">
        <f>"03-Oct-17 4:16:10.163059 PM"</f>
        <v>03-Oct-17 4:16:10.163059 PM</v>
      </c>
      <c r="N2180" t="s">
        <v>5</v>
      </c>
    </row>
    <row r="2181" spans="2:14" x14ac:dyDescent="0.25">
      <c r="B2181">
        <v>8634</v>
      </c>
      <c r="C2181">
        <v>1</v>
      </c>
      <c r="D2181">
        <v>0</v>
      </c>
      <c r="E2181">
        <v>37</v>
      </c>
      <c r="F2181" t="s">
        <v>0</v>
      </c>
      <c r="G2181" t="s">
        <v>1</v>
      </c>
      <c r="I2181" t="s">
        <v>2</v>
      </c>
      <c r="J2181">
        <v>36</v>
      </c>
      <c r="K2181">
        <v>70</v>
      </c>
      <c r="L2181" t="str">
        <f>" 00:00:02.492955"</f>
        <v xml:space="preserve"> 00:00:02.492955</v>
      </c>
      <c r="M2181" t="str">
        <f>"03-Oct-17 4:16:12.656014 PM"</f>
        <v>03-Oct-17 4:16:12.656014 PM</v>
      </c>
      <c r="N2181" t="s">
        <v>15</v>
      </c>
    </row>
    <row r="2182" spans="2:14" x14ac:dyDescent="0.25">
      <c r="B2182">
        <v>8635</v>
      </c>
      <c r="C2182">
        <v>1</v>
      </c>
      <c r="D2182">
        <v>12</v>
      </c>
      <c r="E2182">
        <v>38</v>
      </c>
      <c r="F2182" t="s">
        <v>0</v>
      </c>
      <c r="G2182" t="s">
        <v>1</v>
      </c>
      <c r="I2182" t="s">
        <v>2</v>
      </c>
      <c r="J2182">
        <v>36</v>
      </c>
      <c r="K2182">
        <v>70</v>
      </c>
      <c r="L2182" t="str">
        <f>" 00:00:00.000697"</f>
        <v xml:space="preserve"> 00:00:00.000697</v>
      </c>
      <c r="M2182" t="str">
        <f>"03-Oct-17 4:16:12.656711 PM"</f>
        <v>03-Oct-17 4:16:12.656711 PM</v>
      </c>
      <c r="N2182" t="s">
        <v>3</v>
      </c>
    </row>
    <row r="2183" spans="2:14" x14ac:dyDescent="0.25">
      <c r="B2183">
        <v>8636</v>
      </c>
      <c r="C2183">
        <v>1</v>
      </c>
      <c r="D2183">
        <v>39</v>
      </c>
      <c r="E2183">
        <v>39</v>
      </c>
      <c r="F2183" t="s">
        <v>0</v>
      </c>
      <c r="G2183" t="s">
        <v>1</v>
      </c>
      <c r="I2183" t="s">
        <v>2</v>
      </c>
      <c r="J2183">
        <v>36</v>
      </c>
      <c r="K2183">
        <v>70</v>
      </c>
      <c r="L2183" t="str">
        <f>" 00:00:00.000697"</f>
        <v xml:space="preserve"> 00:00:00.000697</v>
      </c>
      <c r="M2183" t="str">
        <f>"03-Oct-17 4:16:12.657408 PM"</f>
        <v>03-Oct-17 4:16:12.657408 PM</v>
      </c>
      <c r="N2183" t="s">
        <v>5</v>
      </c>
    </row>
    <row r="2184" spans="2:14" x14ac:dyDescent="0.25">
      <c r="B2184">
        <v>8637</v>
      </c>
      <c r="C2184">
        <v>1</v>
      </c>
      <c r="D2184">
        <v>0</v>
      </c>
      <c r="E2184">
        <v>37</v>
      </c>
      <c r="F2184" t="s">
        <v>0</v>
      </c>
      <c r="G2184" t="s">
        <v>1</v>
      </c>
      <c r="I2184" t="s">
        <v>2</v>
      </c>
      <c r="J2184">
        <v>36</v>
      </c>
      <c r="K2184">
        <v>70</v>
      </c>
      <c r="L2184" t="str">
        <f>" 00:00:01.238648"</f>
        <v xml:space="preserve"> 00:00:01.238648</v>
      </c>
      <c r="M2184" t="str">
        <f>"03-Oct-17 4:16:13.896056 PM"</f>
        <v>03-Oct-17 4:16:13.896056 PM</v>
      </c>
      <c r="N2184" t="s">
        <v>6</v>
      </c>
    </row>
    <row r="2185" spans="2:14" x14ac:dyDescent="0.25">
      <c r="B2185">
        <v>8638</v>
      </c>
      <c r="C2185">
        <v>1</v>
      </c>
      <c r="D2185">
        <v>12</v>
      </c>
      <c r="E2185">
        <v>38</v>
      </c>
      <c r="F2185" t="s">
        <v>0</v>
      </c>
      <c r="G2185" t="s">
        <v>1</v>
      </c>
      <c r="I2185" t="s">
        <v>2</v>
      </c>
      <c r="J2185">
        <v>36</v>
      </c>
      <c r="K2185">
        <v>70</v>
      </c>
      <c r="L2185" t="str">
        <f>" 00:00:00.000697"</f>
        <v xml:space="preserve"> 00:00:00.000697</v>
      </c>
      <c r="M2185" t="str">
        <f>"03-Oct-17 4:16:13.896753 PM"</f>
        <v>03-Oct-17 4:16:13.896753 PM</v>
      </c>
      <c r="N2185" t="s">
        <v>3</v>
      </c>
    </row>
    <row r="2186" spans="2:14" x14ac:dyDescent="0.25">
      <c r="B2186">
        <v>8639</v>
      </c>
      <c r="C2186">
        <v>1</v>
      </c>
      <c r="D2186">
        <v>39</v>
      </c>
      <c r="E2186">
        <v>39</v>
      </c>
      <c r="F2186" t="s">
        <v>0</v>
      </c>
      <c r="G2186" t="s">
        <v>1</v>
      </c>
      <c r="I2186" t="s">
        <v>2</v>
      </c>
      <c r="J2186">
        <v>36</v>
      </c>
      <c r="K2186">
        <v>70</v>
      </c>
      <c r="L2186" t="str">
        <f>" 00:00:00.000697"</f>
        <v xml:space="preserve"> 00:00:00.000697</v>
      </c>
      <c r="M2186" t="str">
        <f>"03-Oct-17 4:16:13.897450 PM"</f>
        <v>03-Oct-17 4:16:13.897450 PM</v>
      </c>
      <c r="N2186" t="s">
        <v>5</v>
      </c>
    </row>
    <row r="2187" spans="2:14" x14ac:dyDescent="0.25">
      <c r="B2187">
        <v>8640</v>
      </c>
      <c r="C2187">
        <v>1</v>
      </c>
      <c r="D2187">
        <v>0</v>
      </c>
      <c r="E2187">
        <v>37</v>
      </c>
      <c r="F2187" t="s">
        <v>0</v>
      </c>
      <c r="G2187" t="s">
        <v>1</v>
      </c>
      <c r="I2187" t="s">
        <v>2</v>
      </c>
      <c r="J2187">
        <v>36</v>
      </c>
      <c r="K2187">
        <v>70</v>
      </c>
      <c r="L2187" t="str">
        <f>" 00:00:02.465707"</f>
        <v xml:space="preserve"> 00:00:02.465707</v>
      </c>
      <c r="M2187" t="str">
        <f>"03-Oct-17 4:16:16.363157 PM"</f>
        <v>03-Oct-17 4:16:16.363157 PM</v>
      </c>
      <c r="N2187" t="s">
        <v>6</v>
      </c>
    </row>
    <row r="2188" spans="2:14" x14ac:dyDescent="0.25">
      <c r="B2188">
        <v>8641</v>
      </c>
      <c r="C2188">
        <v>1</v>
      </c>
      <c r="D2188">
        <v>12</v>
      </c>
      <c r="E2188">
        <v>38</v>
      </c>
      <c r="F2188" t="s">
        <v>0</v>
      </c>
      <c r="G2188" t="s">
        <v>1</v>
      </c>
      <c r="I2188" t="s">
        <v>2</v>
      </c>
      <c r="J2188">
        <v>36</v>
      </c>
      <c r="K2188">
        <v>70</v>
      </c>
      <c r="L2188" t="str">
        <f>" 00:00:00.000697"</f>
        <v xml:space="preserve"> 00:00:00.000697</v>
      </c>
      <c r="M2188" t="str">
        <f>"03-Oct-17 4:16:16.363854 PM"</f>
        <v>03-Oct-17 4:16:16.363854 PM</v>
      </c>
      <c r="N2188" t="s">
        <v>3</v>
      </c>
    </row>
    <row r="2189" spans="2:14" x14ac:dyDescent="0.25">
      <c r="B2189">
        <v>8642</v>
      </c>
      <c r="C2189">
        <v>1</v>
      </c>
      <c r="D2189">
        <v>39</v>
      </c>
      <c r="E2189">
        <v>39</v>
      </c>
      <c r="F2189" t="s">
        <v>0</v>
      </c>
      <c r="G2189" t="s">
        <v>1</v>
      </c>
      <c r="I2189" t="s">
        <v>2</v>
      </c>
      <c r="J2189">
        <v>36</v>
      </c>
      <c r="K2189">
        <v>70</v>
      </c>
      <c r="L2189" t="str">
        <f>" 00:00:00.000697"</f>
        <v xml:space="preserve"> 00:00:00.000697</v>
      </c>
      <c r="M2189" t="str">
        <f>"03-Oct-17 4:16:16.364551 PM"</f>
        <v>03-Oct-17 4:16:16.364551 PM</v>
      </c>
      <c r="N2189" t="s">
        <v>5</v>
      </c>
    </row>
    <row r="2190" spans="2:14" x14ac:dyDescent="0.25">
      <c r="B2190">
        <v>8643</v>
      </c>
      <c r="C2190">
        <v>1</v>
      </c>
      <c r="D2190">
        <v>0</v>
      </c>
      <c r="E2190">
        <v>37</v>
      </c>
      <c r="F2190" t="s">
        <v>0</v>
      </c>
      <c r="G2190" t="s">
        <v>1</v>
      </c>
      <c r="I2190" t="s">
        <v>2</v>
      </c>
      <c r="J2190">
        <v>36</v>
      </c>
      <c r="K2190">
        <v>70</v>
      </c>
      <c r="L2190" t="str">
        <f>" 00:00:01.246476"</f>
        <v xml:space="preserve"> 00:00:01.246476</v>
      </c>
      <c r="M2190" t="str">
        <f>"03-Oct-17 4:16:17.611027 PM"</f>
        <v>03-Oct-17 4:16:17.611027 PM</v>
      </c>
      <c r="N2190" t="s">
        <v>6</v>
      </c>
    </row>
    <row r="2191" spans="2:14" x14ac:dyDescent="0.25">
      <c r="B2191">
        <v>8644</v>
      </c>
      <c r="C2191">
        <v>1</v>
      </c>
      <c r="D2191">
        <v>12</v>
      </c>
      <c r="E2191">
        <v>38</v>
      </c>
      <c r="F2191" t="s">
        <v>0</v>
      </c>
      <c r="G2191" t="s">
        <v>1</v>
      </c>
      <c r="I2191" t="s">
        <v>2</v>
      </c>
      <c r="J2191">
        <v>36</v>
      </c>
      <c r="K2191">
        <v>70</v>
      </c>
      <c r="L2191" t="str">
        <f>" 00:00:00.000697"</f>
        <v xml:space="preserve"> 00:00:00.000697</v>
      </c>
      <c r="M2191" t="str">
        <f>"03-Oct-17 4:16:17.611724 PM"</f>
        <v>03-Oct-17 4:16:17.611724 PM</v>
      </c>
      <c r="N2191" t="s">
        <v>3</v>
      </c>
    </row>
    <row r="2192" spans="2:14" x14ac:dyDescent="0.25">
      <c r="B2192">
        <v>8645</v>
      </c>
      <c r="C2192">
        <v>1</v>
      </c>
      <c r="D2192">
        <v>39</v>
      </c>
      <c r="E2192">
        <v>39</v>
      </c>
      <c r="F2192" t="s">
        <v>0</v>
      </c>
      <c r="G2192" t="s">
        <v>1</v>
      </c>
      <c r="I2192" t="s">
        <v>2</v>
      </c>
      <c r="J2192">
        <v>36</v>
      </c>
      <c r="K2192">
        <v>70</v>
      </c>
      <c r="L2192" t="str">
        <f>" 00:00:00.000697"</f>
        <v xml:space="preserve"> 00:00:00.000697</v>
      </c>
      <c r="M2192" t="str">
        <f>"03-Oct-17 4:16:17.612421 PM"</f>
        <v>03-Oct-17 4:16:17.612421 PM</v>
      </c>
      <c r="N2192" t="s">
        <v>5</v>
      </c>
    </row>
    <row r="2193" spans="2:14" x14ac:dyDescent="0.25">
      <c r="B2193">
        <v>8646</v>
      </c>
      <c r="C2193">
        <v>1</v>
      </c>
      <c r="D2193">
        <v>0</v>
      </c>
      <c r="E2193">
        <v>37</v>
      </c>
      <c r="F2193" t="s">
        <v>0</v>
      </c>
      <c r="G2193" t="s">
        <v>1</v>
      </c>
      <c r="I2193" t="s">
        <v>2</v>
      </c>
      <c r="J2193">
        <v>36</v>
      </c>
      <c r="K2193">
        <v>70</v>
      </c>
      <c r="L2193" t="str">
        <f>" 00:00:01.239894"</f>
        <v xml:space="preserve"> 00:00:01.239894</v>
      </c>
      <c r="M2193" t="str">
        <f>"03-Oct-17 4:16:18.852315 PM"</f>
        <v>03-Oct-17 4:16:18.852315 PM</v>
      </c>
      <c r="N2193" t="s">
        <v>6</v>
      </c>
    </row>
    <row r="2194" spans="2:14" x14ac:dyDescent="0.25">
      <c r="B2194">
        <v>8647</v>
      </c>
      <c r="C2194">
        <v>1</v>
      </c>
      <c r="D2194">
        <v>12</v>
      </c>
      <c r="E2194">
        <v>38</v>
      </c>
      <c r="F2194" t="s">
        <v>0</v>
      </c>
      <c r="G2194" t="s">
        <v>1</v>
      </c>
      <c r="I2194" t="s">
        <v>2</v>
      </c>
      <c r="J2194">
        <v>36</v>
      </c>
      <c r="K2194">
        <v>70</v>
      </c>
      <c r="L2194" t="str">
        <f>" 00:00:00.000697"</f>
        <v xml:space="preserve"> 00:00:00.000697</v>
      </c>
      <c r="M2194" t="str">
        <f>"03-Oct-17 4:16:18.853012 PM"</f>
        <v>03-Oct-17 4:16:18.853012 PM</v>
      </c>
      <c r="N2194" t="s">
        <v>3</v>
      </c>
    </row>
    <row r="2195" spans="2:14" x14ac:dyDescent="0.25">
      <c r="B2195">
        <v>8648</v>
      </c>
      <c r="C2195">
        <v>1</v>
      </c>
      <c r="D2195">
        <v>39</v>
      </c>
      <c r="E2195">
        <v>39</v>
      </c>
      <c r="F2195" t="s">
        <v>0</v>
      </c>
      <c r="G2195" t="s">
        <v>1</v>
      </c>
      <c r="I2195" t="s">
        <v>2</v>
      </c>
      <c r="J2195">
        <v>36</v>
      </c>
      <c r="K2195">
        <v>70</v>
      </c>
      <c r="L2195" t="str">
        <f>" 00:00:00.000697"</f>
        <v xml:space="preserve"> 00:00:00.000697</v>
      </c>
      <c r="M2195" t="str">
        <f>"03-Oct-17 4:16:18.853709 PM"</f>
        <v>03-Oct-17 4:16:18.853709 PM</v>
      </c>
      <c r="N2195" t="s">
        <v>5</v>
      </c>
    </row>
    <row r="2196" spans="2:14" x14ac:dyDescent="0.25">
      <c r="B2196">
        <v>8649</v>
      </c>
      <c r="C2196">
        <v>1</v>
      </c>
      <c r="D2196">
        <v>0</v>
      </c>
      <c r="E2196">
        <v>37</v>
      </c>
      <c r="F2196" t="s">
        <v>0</v>
      </c>
      <c r="G2196" t="s">
        <v>1</v>
      </c>
      <c r="I2196" t="s">
        <v>2</v>
      </c>
      <c r="J2196">
        <v>36</v>
      </c>
      <c r="K2196">
        <v>70</v>
      </c>
      <c r="L2196" t="str">
        <f>" 00:00:01.242422"</f>
        <v xml:space="preserve"> 00:00:01.242422</v>
      </c>
      <c r="M2196" t="str">
        <f>"03-Oct-17 4:16:20.096131 PM"</f>
        <v>03-Oct-17 4:16:20.096131 PM</v>
      </c>
      <c r="N2196" t="s">
        <v>13</v>
      </c>
    </row>
    <row r="2197" spans="2:14" x14ac:dyDescent="0.25">
      <c r="B2197">
        <v>8650</v>
      </c>
      <c r="C2197">
        <v>1</v>
      </c>
      <c r="D2197">
        <v>12</v>
      </c>
      <c r="E2197">
        <v>38</v>
      </c>
      <c r="F2197" t="s">
        <v>0</v>
      </c>
      <c r="G2197" t="s">
        <v>1</v>
      </c>
      <c r="I2197" t="s">
        <v>2</v>
      </c>
      <c r="J2197">
        <v>36</v>
      </c>
      <c r="K2197">
        <v>70</v>
      </c>
      <c r="L2197" t="str">
        <f>" 00:00:00.000697"</f>
        <v xml:space="preserve"> 00:00:00.000697</v>
      </c>
      <c r="M2197" t="str">
        <f>"03-Oct-17 4:16:20.096828 PM"</f>
        <v>03-Oct-17 4:16:20.096828 PM</v>
      </c>
      <c r="N2197" t="s">
        <v>3</v>
      </c>
    </row>
    <row r="2198" spans="2:14" x14ac:dyDescent="0.25">
      <c r="B2198">
        <v>8651</v>
      </c>
      <c r="C2198">
        <v>1</v>
      </c>
      <c r="D2198">
        <v>39</v>
      </c>
      <c r="E2198">
        <v>39</v>
      </c>
      <c r="F2198" t="s">
        <v>0</v>
      </c>
      <c r="G2198" t="s">
        <v>1</v>
      </c>
      <c r="I2198" t="s">
        <v>2</v>
      </c>
      <c r="J2198">
        <v>36</v>
      </c>
      <c r="K2198">
        <v>70</v>
      </c>
      <c r="L2198" t="str">
        <f>" 00:00:00.000697"</f>
        <v xml:space="preserve"> 00:00:00.000697</v>
      </c>
      <c r="M2198" t="str">
        <f>"03-Oct-17 4:16:20.097525 PM"</f>
        <v>03-Oct-17 4:16:20.097525 PM</v>
      </c>
      <c r="N2198" t="s">
        <v>12</v>
      </c>
    </row>
    <row r="2199" spans="2:14" x14ac:dyDescent="0.25">
      <c r="B2199">
        <v>8652</v>
      </c>
      <c r="C2199">
        <v>1</v>
      </c>
      <c r="D2199">
        <v>0</v>
      </c>
      <c r="E2199">
        <v>37</v>
      </c>
      <c r="F2199" t="s">
        <v>0</v>
      </c>
      <c r="G2199" t="s">
        <v>1</v>
      </c>
      <c r="I2199" t="s">
        <v>2</v>
      </c>
      <c r="J2199">
        <v>36</v>
      </c>
      <c r="K2199">
        <v>70</v>
      </c>
      <c r="L2199" t="str">
        <f>" 00:00:01.252583"</f>
        <v xml:space="preserve"> 00:00:01.252583</v>
      </c>
      <c r="M2199" t="str">
        <f>"03-Oct-17 4:16:21.350108 PM"</f>
        <v>03-Oct-17 4:16:21.350108 PM</v>
      </c>
      <c r="N2199" t="s">
        <v>6</v>
      </c>
    </row>
    <row r="2200" spans="2:14" x14ac:dyDescent="0.25">
      <c r="B2200">
        <v>8653</v>
      </c>
      <c r="C2200">
        <v>1</v>
      </c>
      <c r="D2200">
        <v>12</v>
      </c>
      <c r="E2200">
        <v>38</v>
      </c>
      <c r="F2200" t="s">
        <v>0</v>
      </c>
      <c r="G2200" t="s">
        <v>1</v>
      </c>
      <c r="I2200" t="s">
        <v>2</v>
      </c>
      <c r="J2200">
        <v>36</v>
      </c>
      <c r="K2200">
        <v>70</v>
      </c>
      <c r="L2200" t="str">
        <f>" 00:00:00.000697"</f>
        <v xml:space="preserve"> 00:00:00.000697</v>
      </c>
      <c r="M2200" t="str">
        <f>"03-Oct-17 4:16:21.350805 PM"</f>
        <v>03-Oct-17 4:16:21.350805 PM</v>
      </c>
      <c r="N2200" t="s">
        <v>3</v>
      </c>
    </row>
    <row r="2201" spans="2:14" x14ac:dyDescent="0.25">
      <c r="B2201">
        <v>8654</v>
      </c>
      <c r="C2201">
        <v>1</v>
      </c>
      <c r="D2201">
        <v>39</v>
      </c>
      <c r="E2201">
        <v>39</v>
      </c>
      <c r="F2201" t="s">
        <v>0</v>
      </c>
      <c r="G2201" t="s">
        <v>1</v>
      </c>
      <c r="I2201" t="s">
        <v>2</v>
      </c>
      <c r="J2201">
        <v>36</v>
      </c>
      <c r="K2201">
        <v>70</v>
      </c>
      <c r="L2201" t="str">
        <f>" 00:00:00.000697"</f>
        <v xml:space="preserve"> 00:00:00.000697</v>
      </c>
      <c r="M2201" t="str">
        <f>"03-Oct-17 4:16:21.351502 PM"</f>
        <v>03-Oct-17 4:16:21.351502 PM</v>
      </c>
      <c r="N2201" t="s">
        <v>5</v>
      </c>
    </row>
    <row r="2202" spans="2:14" x14ac:dyDescent="0.25">
      <c r="B2202">
        <v>8655</v>
      </c>
      <c r="C2202">
        <v>1</v>
      </c>
      <c r="D2202">
        <v>0</v>
      </c>
      <c r="E2202">
        <v>37</v>
      </c>
      <c r="F2202" t="s">
        <v>0</v>
      </c>
      <c r="G2202" t="s">
        <v>1</v>
      </c>
      <c r="I2202" t="s">
        <v>2</v>
      </c>
      <c r="J2202">
        <v>36</v>
      </c>
      <c r="K2202">
        <v>70</v>
      </c>
      <c r="L2202" t="str">
        <f>" 00:00:02.519882"</f>
        <v xml:space="preserve"> 00:00:02.519882</v>
      </c>
      <c r="M2202" t="str">
        <f>"03-Oct-17 4:16:23.871384 PM"</f>
        <v>03-Oct-17 4:16:23.871384 PM</v>
      </c>
      <c r="N2202" t="s">
        <v>6</v>
      </c>
    </row>
    <row r="2203" spans="2:14" x14ac:dyDescent="0.25">
      <c r="B2203">
        <v>8656</v>
      </c>
      <c r="C2203">
        <v>1</v>
      </c>
      <c r="D2203">
        <v>12</v>
      </c>
      <c r="E2203">
        <v>38</v>
      </c>
      <c r="F2203" t="s">
        <v>0</v>
      </c>
      <c r="G2203" t="s">
        <v>1</v>
      </c>
      <c r="I2203" t="s">
        <v>2</v>
      </c>
      <c r="J2203">
        <v>36</v>
      </c>
      <c r="K2203">
        <v>70</v>
      </c>
      <c r="L2203" t="str">
        <f>" 00:00:00.000697"</f>
        <v xml:space="preserve"> 00:00:00.000697</v>
      </c>
      <c r="M2203" t="str">
        <f>"03-Oct-17 4:16:23.872081 PM"</f>
        <v>03-Oct-17 4:16:23.872081 PM</v>
      </c>
      <c r="N2203" t="s">
        <v>3</v>
      </c>
    </row>
    <row r="2204" spans="2:14" x14ac:dyDescent="0.25">
      <c r="B2204">
        <v>8657</v>
      </c>
      <c r="C2204">
        <v>1</v>
      </c>
      <c r="D2204">
        <v>39</v>
      </c>
      <c r="E2204">
        <v>39</v>
      </c>
      <c r="F2204" t="s">
        <v>0</v>
      </c>
      <c r="G2204" t="s">
        <v>1</v>
      </c>
      <c r="I2204" t="s">
        <v>2</v>
      </c>
      <c r="J2204">
        <v>36</v>
      </c>
      <c r="K2204">
        <v>70</v>
      </c>
      <c r="L2204" t="str">
        <f>" 00:00:00.000697"</f>
        <v xml:space="preserve"> 00:00:00.000697</v>
      </c>
      <c r="M2204" t="str">
        <f>"03-Oct-17 4:16:23.872778 PM"</f>
        <v>03-Oct-17 4:16:23.872778 PM</v>
      </c>
      <c r="N2204" t="s">
        <v>5</v>
      </c>
    </row>
    <row r="2205" spans="2:14" x14ac:dyDescent="0.25">
      <c r="B2205">
        <v>8658</v>
      </c>
      <c r="C2205">
        <v>1</v>
      </c>
      <c r="D2205">
        <v>0</v>
      </c>
      <c r="E2205">
        <v>37</v>
      </c>
      <c r="F2205" t="s">
        <v>0</v>
      </c>
      <c r="G2205" t="s">
        <v>1</v>
      </c>
      <c r="I2205" t="s">
        <v>2</v>
      </c>
      <c r="J2205">
        <v>36</v>
      </c>
      <c r="K2205">
        <v>70</v>
      </c>
      <c r="L2205" t="str">
        <f>" 00:00:01.227166"</f>
        <v xml:space="preserve"> 00:00:01.227166</v>
      </c>
      <c r="M2205" t="str">
        <f>"03-Oct-17 4:16:25.099944 PM"</f>
        <v>03-Oct-17 4:16:25.099944 PM</v>
      </c>
      <c r="N2205" t="s">
        <v>6</v>
      </c>
    </row>
    <row r="2206" spans="2:14" x14ac:dyDescent="0.25">
      <c r="B2206">
        <v>8659</v>
      </c>
      <c r="C2206">
        <v>1</v>
      </c>
      <c r="D2206">
        <v>12</v>
      </c>
      <c r="E2206">
        <v>38</v>
      </c>
      <c r="F2206" t="s">
        <v>0</v>
      </c>
      <c r="G2206" t="s">
        <v>1</v>
      </c>
      <c r="I2206" t="s">
        <v>2</v>
      </c>
      <c r="J2206">
        <v>36</v>
      </c>
      <c r="K2206">
        <v>70</v>
      </c>
      <c r="L2206" t="str">
        <f>" 00:00:00.000697"</f>
        <v xml:space="preserve"> 00:00:00.000697</v>
      </c>
      <c r="M2206" t="str">
        <f>"03-Oct-17 4:16:25.100641 PM"</f>
        <v>03-Oct-17 4:16:25.100641 PM</v>
      </c>
      <c r="N2206" t="s">
        <v>3</v>
      </c>
    </row>
    <row r="2207" spans="2:14" x14ac:dyDescent="0.25">
      <c r="B2207">
        <v>8660</v>
      </c>
      <c r="C2207">
        <v>1</v>
      </c>
      <c r="D2207">
        <v>39</v>
      </c>
      <c r="E2207">
        <v>39</v>
      </c>
      <c r="F2207" t="s">
        <v>0</v>
      </c>
      <c r="G2207" t="s">
        <v>1</v>
      </c>
      <c r="I2207" t="s">
        <v>2</v>
      </c>
      <c r="J2207">
        <v>36</v>
      </c>
      <c r="K2207">
        <v>70</v>
      </c>
      <c r="L2207" t="str">
        <f>" 00:00:00.000697"</f>
        <v xml:space="preserve"> 00:00:00.000697</v>
      </c>
      <c r="M2207" t="str">
        <f>"03-Oct-17 4:16:25.101338 PM"</f>
        <v>03-Oct-17 4:16:25.101338 PM</v>
      </c>
      <c r="N2207" t="s">
        <v>5</v>
      </c>
    </row>
    <row r="2208" spans="2:14" x14ac:dyDescent="0.25">
      <c r="B2208">
        <v>8661</v>
      </c>
      <c r="C2208">
        <v>1</v>
      </c>
      <c r="D2208">
        <v>0</v>
      </c>
      <c r="E2208">
        <v>37</v>
      </c>
      <c r="F2208" t="s">
        <v>0</v>
      </c>
      <c r="G2208" t="s">
        <v>1</v>
      </c>
      <c r="I2208" t="s">
        <v>2</v>
      </c>
      <c r="J2208">
        <v>36</v>
      </c>
      <c r="K2208">
        <v>70</v>
      </c>
      <c r="L2208" t="str">
        <f>" 00:00:01.232728"</f>
        <v xml:space="preserve"> 00:00:01.232728</v>
      </c>
      <c r="M2208" t="str">
        <f>"03-Oct-17 4:16:26.334066 PM"</f>
        <v>03-Oct-17 4:16:26.334066 PM</v>
      </c>
      <c r="N2208" t="s">
        <v>17</v>
      </c>
    </row>
    <row r="2209" spans="2:14" x14ac:dyDescent="0.25">
      <c r="B2209">
        <v>8662</v>
      </c>
      <c r="C2209">
        <v>1</v>
      </c>
      <c r="D2209">
        <v>12</v>
      </c>
      <c r="E2209">
        <v>38</v>
      </c>
      <c r="F2209" t="s">
        <v>0</v>
      </c>
      <c r="G2209" t="s">
        <v>1</v>
      </c>
      <c r="I2209" t="s">
        <v>2</v>
      </c>
      <c r="J2209">
        <v>36</v>
      </c>
      <c r="K2209">
        <v>70</v>
      </c>
      <c r="L2209" t="str">
        <f>" 00:00:00.000697"</f>
        <v xml:space="preserve"> 00:00:00.000697</v>
      </c>
      <c r="M2209" t="str">
        <f>"03-Oct-17 4:16:26.334763 PM"</f>
        <v>03-Oct-17 4:16:26.334763 PM</v>
      </c>
      <c r="N2209" t="s">
        <v>3</v>
      </c>
    </row>
    <row r="2210" spans="2:14" x14ac:dyDescent="0.25">
      <c r="B2210">
        <v>8663</v>
      </c>
      <c r="C2210">
        <v>1</v>
      </c>
      <c r="D2210">
        <v>39</v>
      </c>
      <c r="E2210">
        <v>39</v>
      </c>
      <c r="F2210" t="s">
        <v>0</v>
      </c>
      <c r="G2210" t="s">
        <v>1</v>
      </c>
      <c r="I2210" t="s">
        <v>2</v>
      </c>
      <c r="J2210">
        <v>36</v>
      </c>
      <c r="K2210">
        <v>70</v>
      </c>
      <c r="L2210" t="str">
        <f>" 00:00:00.000697"</f>
        <v xml:space="preserve"> 00:00:00.000697</v>
      </c>
      <c r="M2210" t="str">
        <f>"03-Oct-17 4:16:26.335460 PM"</f>
        <v>03-Oct-17 4:16:26.335460 PM</v>
      </c>
      <c r="N2210" t="s">
        <v>5</v>
      </c>
    </row>
    <row r="2211" spans="2:14" x14ac:dyDescent="0.25">
      <c r="B2211">
        <v>8664</v>
      </c>
      <c r="C2211">
        <v>1</v>
      </c>
      <c r="D2211">
        <v>0</v>
      </c>
      <c r="E2211">
        <v>37</v>
      </c>
      <c r="F2211" t="s">
        <v>0</v>
      </c>
      <c r="G2211" t="s">
        <v>1</v>
      </c>
      <c r="I2211" t="s">
        <v>2</v>
      </c>
      <c r="J2211">
        <v>36</v>
      </c>
      <c r="K2211">
        <v>70</v>
      </c>
      <c r="L2211" t="str">
        <f>" 00:00:01.237379"</f>
        <v xml:space="preserve"> 00:00:01.237379</v>
      </c>
      <c r="M2211" t="str">
        <f>"03-Oct-17 4:16:27.572839 PM"</f>
        <v>03-Oct-17 4:16:27.572839 PM</v>
      </c>
      <c r="N2211" t="s">
        <v>13</v>
      </c>
    </row>
    <row r="2212" spans="2:14" x14ac:dyDescent="0.25">
      <c r="B2212">
        <v>8665</v>
      </c>
      <c r="C2212">
        <v>1</v>
      </c>
      <c r="D2212">
        <v>12</v>
      </c>
      <c r="E2212">
        <v>38</v>
      </c>
      <c r="F2212" t="s">
        <v>0</v>
      </c>
      <c r="G2212" t="s">
        <v>1</v>
      </c>
      <c r="I2212" t="s">
        <v>2</v>
      </c>
      <c r="J2212">
        <v>36</v>
      </c>
      <c r="K2212">
        <v>70</v>
      </c>
      <c r="L2212" t="str">
        <f>" 00:00:00.000697"</f>
        <v xml:space="preserve"> 00:00:00.000697</v>
      </c>
      <c r="M2212" t="str">
        <f>"03-Oct-17 4:16:27.573536 PM"</f>
        <v>03-Oct-17 4:16:27.573536 PM</v>
      </c>
      <c r="N2212" t="s">
        <v>3</v>
      </c>
    </row>
    <row r="2213" spans="2:14" x14ac:dyDescent="0.25">
      <c r="B2213">
        <v>8666</v>
      </c>
      <c r="C2213">
        <v>1</v>
      </c>
      <c r="D2213">
        <v>39</v>
      </c>
      <c r="E2213">
        <v>39</v>
      </c>
      <c r="F2213" t="s">
        <v>0</v>
      </c>
      <c r="G2213" t="s">
        <v>1</v>
      </c>
      <c r="I2213" t="s">
        <v>2</v>
      </c>
      <c r="J2213">
        <v>36</v>
      </c>
      <c r="K2213">
        <v>70</v>
      </c>
      <c r="L2213" t="str">
        <f>" 00:00:00.000697"</f>
        <v xml:space="preserve"> 00:00:00.000697</v>
      </c>
      <c r="M2213" t="str">
        <f>"03-Oct-17 4:16:27.574233 PM"</f>
        <v>03-Oct-17 4:16:27.574233 PM</v>
      </c>
      <c r="N2213" t="s">
        <v>5</v>
      </c>
    </row>
    <row r="2214" spans="2:14" x14ac:dyDescent="0.25">
      <c r="B2214">
        <v>8667</v>
      </c>
      <c r="C2214">
        <v>1</v>
      </c>
      <c r="D2214">
        <v>0</v>
      </c>
      <c r="E2214">
        <v>37</v>
      </c>
      <c r="F2214" t="s">
        <v>0</v>
      </c>
      <c r="G2214" t="s">
        <v>1</v>
      </c>
      <c r="I2214" t="s">
        <v>2</v>
      </c>
      <c r="J2214">
        <v>36</v>
      </c>
      <c r="K2214">
        <v>70</v>
      </c>
      <c r="L2214" t="str">
        <f>" 00:00:01.238144"</f>
        <v xml:space="preserve"> 00:00:01.238144</v>
      </c>
      <c r="M2214" t="str">
        <f>"03-Oct-17 4:16:28.812377 PM"</f>
        <v>03-Oct-17 4:16:28.812377 PM</v>
      </c>
      <c r="N2214" t="s">
        <v>13</v>
      </c>
    </row>
    <row r="2215" spans="2:14" x14ac:dyDescent="0.25">
      <c r="B2215">
        <v>8668</v>
      </c>
      <c r="C2215">
        <v>1</v>
      </c>
      <c r="D2215">
        <v>12</v>
      </c>
      <c r="E2215">
        <v>38</v>
      </c>
      <c r="F2215" t="s">
        <v>0</v>
      </c>
      <c r="G2215" t="s">
        <v>1</v>
      </c>
      <c r="I2215" t="s">
        <v>2</v>
      </c>
      <c r="J2215">
        <v>36</v>
      </c>
      <c r="K2215">
        <v>70</v>
      </c>
      <c r="L2215" t="str">
        <f>" 00:00:00.000697"</f>
        <v xml:space="preserve"> 00:00:00.000697</v>
      </c>
      <c r="M2215" t="str">
        <f>"03-Oct-17 4:16:28.813074 PM"</f>
        <v>03-Oct-17 4:16:28.813074 PM</v>
      </c>
      <c r="N2215" t="s">
        <v>3</v>
      </c>
    </row>
    <row r="2216" spans="2:14" x14ac:dyDescent="0.25">
      <c r="B2216">
        <v>8669</v>
      </c>
      <c r="C2216">
        <v>1</v>
      </c>
      <c r="D2216">
        <v>12</v>
      </c>
      <c r="E2216">
        <v>38</v>
      </c>
      <c r="F2216" t="s">
        <v>0</v>
      </c>
      <c r="G2216" t="s">
        <v>1</v>
      </c>
      <c r="I2216" t="s">
        <v>2</v>
      </c>
      <c r="J2216">
        <v>14</v>
      </c>
      <c r="K2216">
        <v>48</v>
      </c>
      <c r="L2216" t="str">
        <f>" 00:00:00.000503"</f>
        <v xml:space="preserve"> 00:00:00.000503</v>
      </c>
      <c r="M2216" t="str">
        <f>"03-Oct-17 4:16:28.813577 PM"</f>
        <v>03-Oct-17 4:16:28.813577 PM</v>
      </c>
      <c r="N2216" t="s">
        <v>7</v>
      </c>
    </row>
    <row r="2217" spans="2:14" x14ac:dyDescent="0.25">
      <c r="B2217">
        <v>8670</v>
      </c>
      <c r="C2217">
        <v>1</v>
      </c>
      <c r="D2217">
        <v>12</v>
      </c>
      <c r="E2217">
        <v>38</v>
      </c>
      <c r="F2217" t="s">
        <v>0</v>
      </c>
      <c r="G2217" t="s">
        <v>1</v>
      </c>
      <c r="I2217" t="s">
        <v>2</v>
      </c>
      <c r="J2217">
        <v>8</v>
      </c>
      <c r="K2217">
        <v>42</v>
      </c>
      <c r="L2217" t="str">
        <f>" 00:00:00.000326"</f>
        <v xml:space="preserve"> 00:00:00.000326</v>
      </c>
      <c r="M2217" t="str">
        <f>"03-Oct-17 4:16:28.813903 PM"</f>
        <v>03-Oct-17 4:16:28.813903 PM</v>
      </c>
      <c r="N2217" t="s">
        <v>3</v>
      </c>
    </row>
    <row r="2218" spans="2:14" x14ac:dyDescent="0.25">
      <c r="B2218">
        <v>8671</v>
      </c>
      <c r="C2218">
        <v>1</v>
      </c>
      <c r="D2218">
        <v>39</v>
      </c>
      <c r="E2218">
        <v>39</v>
      </c>
      <c r="F2218" t="s">
        <v>0</v>
      </c>
      <c r="G2218" t="s">
        <v>1</v>
      </c>
      <c r="I2218" t="s">
        <v>2</v>
      </c>
      <c r="J2218">
        <v>36</v>
      </c>
      <c r="K2218">
        <v>70</v>
      </c>
      <c r="L2218" t="str">
        <f>" 00:00:00.000271"</f>
        <v xml:space="preserve"> 00:00:00.000271</v>
      </c>
      <c r="M2218" t="str">
        <f>"03-Oct-17 4:16:28.814174 PM"</f>
        <v>03-Oct-17 4:16:28.814174 PM</v>
      </c>
      <c r="N2218" t="s">
        <v>5</v>
      </c>
    </row>
    <row r="2219" spans="2:14" x14ac:dyDescent="0.25">
      <c r="B2219">
        <v>8672</v>
      </c>
      <c r="C2219">
        <v>1</v>
      </c>
      <c r="D2219">
        <v>0</v>
      </c>
      <c r="E2219">
        <v>37</v>
      </c>
      <c r="F2219" t="s">
        <v>0</v>
      </c>
      <c r="G2219" t="s">
        <v>1</v>
      </c>
      <c r="I2219" t="s">
        <v>2</v>
      </c>
      <c r="J2219">
        <v>36</v>
      </c>
      <c r="K2219">
        <v>70</v>
      </c>
      <c r="L2219" t="str">
        <f>" 00:00:01.259463"</f>
        <v xml:space="preserve"> 00:00:01.259463</v>
      </c>
      <c r="M2219" t="str">
        <f>"03-Oct-17 4:16:30.073637 PM"</f>
        <v>03-Oct-17 4:16:30.073637 PM</v>
      </c>
      <c r="N2219" t="s">
        <v>6</v>
      </c>
    </row>
    <row r="2220" spans="2:14" x14ac:dyDescent="0.25">
      <c r="B2220">
        <v>8673</v>
      </c>
      <c r="C2220">
        <v>1</v>
      </c>
      <c r="D2220">
        <v>12</v>
      </c>
      <c r="E2220">
        <v>38</v>
      </c>
      <c r="F2220" t="s">
        <v>0</v>
      </c>
      <c r="G2220" t="s">
        <v>1</v>
      </c>
      <c r="I2220" t="s">
        <v>2</v>
      </c>
      <c r="J2220">
        <v>36</v>
      </c>
      <c r="K2220">
        <v>70</v>
      </c>
      <c r="L2220" t="str">
        <f>" 00:00:00.000697"</f>
        <v xml:space="preserve"> 00:00:00.000697</v>
      </c>
      <c r="M2220" t="str">
        <f>"03-Oct-17 4:16:30.074334 PM"</f>
        <v>03-Oct-17 4:16:30.074334 PM</v>
      </c>
      <c r="N2220" t="s">
        <v>3</v>
      </c>
    </row>
    <row r="2221" spans="2:14" x14ac:dyDescent="0.25">
      <c r="B2221">
        <v>8674</v>
      </c>
      <c r="C2221">
        <v>1</v>
      </c>
      <c r="D2221">
        <v>39</v>
      </c>
      <c r="E2221">
        <v>39</v>
      </c>
      <c r="F2221" t="s">
        <v>0</v>
      </c>
      <c r="G2221" t="s">
        <v>1</v>
      </c>
      <c r="I2221" t="s">
        <v>2</v>
      </c>
      <c r="J2221">
        <v>36</v>
      </c>
      <c r="K2221">
        <v>70</v>
      </c>
      <c r="L2221" t="str">
        <f>" 00:00:00.000697"</f>
        <v xml:space="preserve"> 00:00:00.000697</v>
      </c>
      <c r="M2221" t="str">
        <f>"03-Oct-17 4:16:30.075031 PM"</f>
        <v>03-Oct-17 4:16:30.075031 PM</v>
      </c>
      <c r="N2221" t="s">
        <v>5</v>
      </c>
    </row>
    <row r="2222" spans="2:14" x14ac:dyDescent="0.25">
      <c r="B2222">
        <v>8675</v>
      </c>
      <c r="C2222">
        <v>1</v>
      </c>
      <c r="D2222">
        <v>0</v>
      </c>
      <c r="E2222">
        <v>37</v>
      </c>
      <c r="F2222" t="s">
        <v>0</v>
      </c>
      <c r="G2222" t="s">
        <v>1</v>
      </c>
      <c r="I2222" t="s">
        <v>2</v>
      </c>
      <c r="J2222">
        <v>36</v>
      </c>
      <c r="K2222">
        <v>70</v>
      </c>
      <c r="L2222" t="str">
        <f>" 00:00:01.219813"</f>
        <v xml:space="preserve"> 00:00:01.219813</v>
      </c>
      <c r="M2222" t="str">
        <f>"03-Oct-17 4:16:31.294844 PM"</f>
        <v>03-Oct-17 4:16:31.294844 PM</v>
      </c>
      <c r="N2222" t="s">
        <v>13</v>
      </c>
    </row>
    <row r="2223" spans="2:14" x14ac:dyDescent="0.25">
      <c r="B2223">
        <v>8676</v>
      </c>
      <c r="C2223">
        <v>1</v>
      </c>
      <c r="D2223">
        <v>12</v>
      </c>
      <c r="E2223">
        <v>38</v>
      </c>
      <c r="F2223" t="s">
        <v>0</v>
      </c>
      <c r="G2223" t="s">
        <v>1</v>
      </c>
      <c r="I2223" t="s">
        <v>2</v>
      </c>
      <c r="J2223">
        <v>36</v>
      </c>
      <c r="K2223">
        <v>70</v>
      </c>
      <c r="L2223" t="str">
        <f>" 00:00:00.000697"</f>
        <v xml:space="preserve"> 00:00:00.000697</v>
      </c>
      <c r="M2223" t="str">
        <f>"03-Oct-17 4:16:31.295541 PM"</f>
        <v>03-Oct-17 4:16:31.295541 PM</v>
      </c>
      <c r="N2223" t="s">
        <v>3</v>
      </c>
    </row>
    <row r="2224" spans="2:14" x14ac:dyDescent="0.25">
      <c r="B2224">
        <v>8677</v>
      </c>
      <c r="C2224">
        <v>1</v>
      </c>
      <c r="D2224">
        <v>39</v>
      </c>
      <c r="E2224">
        <v>39</v>
      </c>
      <c r="F2224" t="s">
        <v>0</v>
      </c>
      <c r="G2224" t="s">
        <v>1</v>
      </c>
      <c r="I2224" t="s">
        <v>2</v>
      </c>
      <c r="J2224">
        <v>36</v>
      </c>
      <c r="K2224">
        <v>70</v>
      </c>
      <c r="L2224" t="str">
        <f>" 00:00:00.000697"</f>
        <v xml:space="preserve"> 00:00:00.000697</v>
      </c>
      <c r="M2224" t="str">
        <f>"03-Oct-17 4:16:31.296238 PM"</f>
        <v>03-Oct-17 4:16:31.296238 PM</v>
      </c>
      <c r="N2224" t="s">
        <v>5</v>
      </c>
    </row>
    <row r="2225" spans="2:14" x14ac:dyDescent="0.25">
      <c r="B2225">
        <v>8678</v>
      </c>
      <c r="C2225">
        <v>1</v>
      </c>
      <c r="D2225">
        <v>12</v>
      </c>
      <c r="E2225">
        <v>38</v>
      </c>
      <c r="F2225" t="s">
        <v>0</v>
      </c>
      <c r="G2225" t="s">
        <v>1</v>
      </c>
      <c r="I2225" t="s">
        <v>2</v>
      </c>
      <c r="J2225">
        <v>36</v>
      </c>
      <c r="K2225">
        <v>70</v>
      </c>
      <c r="L2225" t="str">
        <f>" 00:00:01.265468"</f>
        <v xml:space="preserve"> 00:00:01.265468</v>
      </c>
      <c r="M2225" t="str">
        <f>"03-Oct-17 4:16:32.561706 PM"</f>
        <v>03-Oct-17 4:16:32.561706 PM</v>
      </c>
      <c r="N2225" t="s">
        <v>3</v>
      </c>
    </row>
    <row r="2226" spans="2:14" x14ac:dyDescent="0.25">
      <c r="B2226">
        <v>8679</v>
      </c>
      <c r="C2226">
        <v>1</v>
      </c>
      <c r="D2226">
        <v>39</v>
      </c>
      <c r="E2226">
        <v>39</v>
      </c>
      <c r="F2226" t="s">
        <v>0</v>
      </c>
      <c r="G2226" t="s">
        <v>1</v>
      </c>
      <c r="I2226" t="s">
        <v>2</v>
      </c>
      <c r="J2226">
        <v>36</v>
      </c>
      <c r="K2226">
        <v>70</v>
      </c>
      <c r="L2226" t="str">
        <f>" 00:00:00.000697"</f>
        <v xml:space="preserve"> 00:00:00.000697</v>
      </c>
      <c r="M2226" t="str">
        <f>"03-Oct-17 4:16:32.562403 PM"</f>
        <v>03-Oct-17 4:16:32.562403 PM</v>
      </c>
      <c r="N2226" t="s">
        <v>12</v>
      </c>
    </row>
    <row r="2227" spans="2:14" x14ac:dyDescent="0.25">
      <c r="B2227">
        <v>8680</v>
      </c>
      <c r="C2227">
        <v>1</v>
      </c>
      <c r="D2227">
        <v>0</v>
      </c>
      <c r="E2227">
        <v>37</v>
      </c>
      <c r="F2227" t="s">
        <v>0</v>
      </c>
      <c r="G2227" t="s">
        <v>1</v>
      </c>
      <c r="I2227" t="s">
        <v>2</v>
      </c>
      <c r="J2227">
        <v>36</v>
      </c>
      <c r="K2227">
        <v>70</v>
      </c>
      <c r="L2227" t="str">
        <f>" 00:00:01.226619"</f>
        <v xml:space="preserve"> 00:00:01.226619</v>
      </c>
      <c r="M2227" t="str">
        <f>"03-Oct-17 4:16:33.789022 PM"</f>
        <v>03-Oct-17 4:16:33.789022 PM</v>
      </c>
      <c r="N2227" t="s">
        <v>13</v>
      </c>
    </row>
    <row r="2228" spans="2:14" x14ac:dyDescent="0.25">
      <c r="B2228">
        <v>8681</v>
      </c>
      <c r="C2228">
        <v>1</v>
      </c>
      <c r="D2228">
        <v>12</v>
      </c>
      <c r="E2228">
        <v>38</v>
      </c>
      <c r="F2228" t="s">
        <v>0</v>
      </c>
      <c r="G2228" t="s">
        <v>1</v>
      </c>
      <c r="I2228" t="s">
        <v>2</v>
      </c>
      <c r="J2228">
        <v>36</v>
      </c>
      <c r="K2228">
        <v>70</v>
      </c>
      <c r="L2228" t="str">
        <f>" 00:00:00.000697"</f>
        <v xml:space="preserve"> 00:00:00.000697</v>
      </c>
      <c r="M2228" t="str">
        <f>"03-Oct-17 4:16:33.789719 PM"</f>
        <v>03-Oct-17 4:16:33.789719 PM</v>
      </c>
      <c r="N2228" t="s">
        <v>3</v>
      </c>
    </row>
    <row r="2229" spans="2:14" x14ac:dyDescent="0.25">
      <c r="B2229">
        <v>8682</v>
      </c>
      <c r="C2229">
        <v>1</v>
      </c>
      <c r="D2229">
        <v>39</v>
      </c>
      <c r="E2229">
        <v>39</v>
      </c>
      <c r="F2229" t="s">
        <v>0</v>
      </c>
      <c r="G2229" t="s">
        <v>1</v>
      </c>
      <c r="I2229" t="s">
        <v>2</v>
      </c>
      <c r="J2229">
        <v>36</v>
      </c>
      <c r="K2229">
        <v>70</v>
      </c>
      <c r="L2229" t="str">
        <f>" 00:00:00.000697"</f>
        <v xml:space="preserve"> 00:00:00.000697</v>
      </c>
      <c r="M2229" t="str">
        <f>"03-Oct-17 4:16:33.790416 PM"</f>
        <v>03-Oct-17 4:16:33.790416 PM</v>
      </c>
      <c r="N2229" t="s">
        <v>5</v>
      </c>
    </row>
    <row r="2230" spans="2:14" x14ac:dyDescent="0.25">
      <c r="B2230">
        <v>8683</v>
      </c>
      <c r="C2230">
        <v>1</v>
      </c>
      <c r="D2230">
        <v>0</v>
      </c>
      <c r="E2230">
        <v>37</v>
      </c>
      <c r="F2230" t="s">
        <v>0</v>
      </c>
      <c r="G2230" t="s">
        <v>1</v>
      </c>
      <c r="I2230" t="s">
        <v>2</v>
      </c>
      <c r="J2230">
        <v>36</v>
      </c>
      <c r="K2230">
        <v>70</v>
      </c>
      <c r="L2230" t="str">
        <f>" 00:00:01.245883"</f>
        <v xml:space="preserve"> 00:00:01.245883</v>
      </c>
      <c r="M2230" t="str">
        <f>"03-Oct-17 4:16:35.036299 PM"</f>
        <v>03-Oct-17 4:16:35.036299 PM</v>
      </c>
      <c r="N2230" t="s">
        <v>13</v>
      </c>
    </row>
    <row r="2231" spans="2:14" x14ac:dyDescent="0.25">
      <c r="B2231">
        <v>8684</v>
      </c>
      <c r="C2231">
        <v>1</v>
      </c>
      <c r="D2231">
        <v>12</v>
      </c>
      <c r="E2231">
        <v>38</v>
      </c>
      <c r="F2231" t="s">
        <v>0</v>
      </c>
      <c r="G2231" t="s">
        <v>1</v>
      </c>
      <c r="I2231" t="s">
        <v>2</v>
      </c>
      <c r="J2231">
        <v>36</v>
      </c>
      <c r="K2231">
        <v>70</v>
      </c>
      <c r="L2231" t="str">
        <f>" 00:00:00.000697"</f>
        <v xml:space="preserve"> 00:00:00.000697</v>
      </c>
      <c r="M2231" t="str">
        <f>"03-Oct-17 4:16:35.036996 PM"</f>
        <v>03-Oct-17 4:16:35.036996 PM</v>
      </c>
      <c r="N2231" t="s">
        <v>3</v>
      </c>
    </row>
    <row r="2232" spans="2:14" x14ac:dyDescent="0.25">
      <c r="B2232">
        <v>8685</v>
      </c>
      <c r="C2232">
        <v>1</v>
      </c>
      <c r="D2232">
        <v>12</v>
      </c>
      <c r="E2232">
        <v>38</v>
      </c>
      <c r="F2232" t="s">
        <v>0</v>
      </c>
      <c r="G2232" t="s">
        <v>1</v>
      </c>
      <c r="I2232" t="s">
        <v>2</v>
      </c>
      <c r="J2232">
        <v>14</v>
      </c>
      <c r="K2232">
        <v>48</v>
      </c>
      <c r="L2232" t="str">
        <f>" 00:00:00.000503"</f>
        <v xml:space="preserve"> 00:00:00.000503</v>
      </c>
      <c r="M2232" t="str">
        <f>"03-Oct-17 4:16:35.037498 PM"</f>
        <v>03-Oct-17 4:16:35.037498 PM</v>
      </c>
      <c r="N2232" t="s">
        <v>20</v>
      </c>
    </row>
    <row r="2233" spans="2:14" x14ac:dyDescent="0.25">
      <c r="B2233">
        <v>8686</v>
      </c>
      <c r="C2233">
        <v>1</v>
      </c>
      <c r="D2233">
        <v>0</v>
      </c>
      <c r="E2233">
        <v>37</v>
      </c>
      <c r="F2233" t="s">
        <v>0</v>
      </c>
      <c r="G2233" t="s">
        <v>1</v>
      </c>
      <c r="I2233" t="s">
        <v>2</v>
      </c>
      <c r="J2233">
        <v>36</v>
      </c>
      <c r="K2233">
        <v>70</v>
      </c>
      <c r="L2233" t="str">
        <f>" 00:00:01.266459"</f>
        <v xml:space="preserve"> 00:00:01.266459</v>
      </c>
      <c r="M2233" t="str">
        <f>"03-Oct-17 4:16:36.303957 PM"</f>
        <v>03-Oct-17 4:16:36.303957 PM</v>
      </c>
      <c r="N2233" t="s">
        <v>6</v>
      </c>
    </row>
    <row r="2234" spans="2:14" x14ac:dyDescent="0.25">
      <c r="B2234">
        <v>8687</v>
      </c>
      <c r="C2234">
        <v>1</v>
      </c>
      <c r="D2234">
        <v>12</v>
      </c>
      <c r="E2234">
        <v>38</v>
      </c>
      <c r="F2234" t="s">
        <v>0</v>
      </c>
      <c r="G2234" t="s">
        <v>1</v>
      </c>
      <c r="I2234" t="s">
        <v>2</v>
      </c>
      <c r="J2234">
        <v>36</v>
      </c>
      <c r="K2234">
        <v>70</v>
      </c>
      <c r="L2234" t="str">
        <f>" 00:00:00.000697"</f>
        <v xml:space="preserve"> 00:00:00.000697</v>
      </c>
      <c r="M2234" t="str">
        <f>"03-Oct-17 4:16:36.304654 PM"</f>
        <v>03-Oct-17 4:16:36.304654 PM</v>
      </c>
      <c r="N2234" t="s">
        <v>3</v>
      </c>
    </row>
    <row r="2235" spans="2:14" x14ac:dyDescent="0.25">
      <c r="B2235">
        <v>8688</v>
      </c>
      <c r="C2235">
        <v>1</v>
      </c>
      <c r="D2235">
        <v>12</v>
      </c>
      <c r="E2235">
        <v>38</v>
      </c>
      <c r="F2235" t="s">
        <v>0</v>
      </c>
      <c r="G2235" t="s">
        <v>1</v>
      </c>
      <c r="I2235" t="s">
        <v>2</v>
      </c>
      <c r="J2235">
        <v>14</v>
      </c>
      <c r="K2235">
        <v>48</v>
      </c>
      <c r="L2235" t="str">
        <f>" 00:00:00.000503"</f>
        <v xml:space="preserve"> 00:00:00.000503</v>
      </c>
      <c r="M2235" t="str">
        <f>"03-Oct-17 4:16:36.305157 PM"</f>
        <v>03-Oct-17 4:16:36.305157 PM</v>
      </c>
      <c r="N2235" t="s">
        <v>20</v>
      </c>
    </row>
    <row r="2236" spans="2:14" x14ac:dyDescent="0.25">
      <c r="B2236">
        <v>8689</v>
      </c>
      <c r="C2236">
        <v>1</v>
      </c>
      <c r="D2236">
        <v>12</v>
      </c>
      <c r="E2236">
        <v>38</v>
      </c>
      <c r="F2236" t="s">
        <v>0</v>
      </c>
      <c r="G2236" t="s">
        <v>1</v>
      </c>
      <c r="I2236" t="s">
        <v>2</v>
      </c>
      <c r="J2236">
        <v>8</v>
      </c>
      <c r="K2236">
        <v>42</v>
      </c>
      <c r="L2236" t="str">
        <f>" 00:00:00.000325"</f>
        <v xml:space="preserve"> 00:00:00.000325</v>
      </c>
      <c r="M2236" t="str">
        <f>"03-Oct-17 4:16:36.305482 PM"</f>
        <v>03-Oct-17 4:16:36.305482 PM</v>
      </c>
      <c r="N2236" t="s">
        <v>3</v>
      </c>
    </row>
    <row r="2237" spans="2:14" x14ac:dyDescent="0.25">
      <c r="B2237">
        <v>8690</v>
      </c>
      <c r="C2237">
        <v>1</v>
      </c>
      <c r="D2237">
        <v>39</v>
      </c>
      <c r="E2237">
        <v>39</v>
      </c>
      <c r="F2237" t="s">
        <v>0</v>
      </c>
      <c r="G2237" t="s">
        <v>1</v>
      </c>
      <c r="I2237" t="s">
        <v>2</v>
      </c>
      <c r="J2237">
        <v>36</v>
      </c>
      <c r="K2237">
        <v>70</v>
      </c>
      <c r="L2237" t="str">
        <f>" 00:00:00.000271"</f>
        <v xml:space="preserve"> 00:00:00.000271</v>
      </c>
      <c r="M2237" t="str">
        <f>"03-Oct-17 4:16:36.305753 PM"</f>
        <v>03-Oct-17 4:16:36.305753 PM</v>
      </c>
      <c r="N2237" t="s">
        <v>5</v>
      </c>
    </row>
    <row r="2238" spans="2:14" x14ac:dyDescent="0.25">
      <c r="B2238">
        <v>8691</v>
      </c>
      <c r="C2238">
        <v>1</v>
      </c>
      <c r="D2238">
        <v>0</v>
      </c>
      <c r="E2238">
        <v>37</v>
      </c>
      <c r="F2238" t="s">
        <v>0</v>
      </c>
      <c r="G2238" t="s">
        <v>1</v>
      </c>
      <c r="I2238" t="s">
        <v>2</v>
      </c>
      <c r="J2238">
        <v>36</v>
      </c>
      <c r="K2238">
        <v>70</v>
      </c>
      <c r="L2238" t="str">
        <f>" 00:00:01.251189"</f>
        <v xml:space="preserve"> 00:00:01.251189</v>
      </c>
      <c r="M2238" t="str">
        <f>"03-Oct-17 4:16:37.556942 PM"</f>
        <v>03-Oct-17 4:16:37.556942 PM</v>
      </c>
      <c r="N2238" t="s">
        <v>13</v>
      </c>
    </row>
    <row r="2239" spans="2:14" x14ac:dyDescent="0.25">
      <c r="B2239">
        <v>8692</v>
      </c>
      <c r="C2239">
        <v>1</v>
      </c>
      <c r="D2239">
        <v>12</v>
      </c>
      <c r="E2239">
        <v>38</v>
      </c>
      <c r="F2239" t="s">
        <v>0</v>
      </c>
      <c r="G2239" t="s">
        <v>1</v>
      </c>
      <c r="I2239" t="s">
        <v>2</v>
      </c>
      <c r="J2239">
        <v>36</v>
      </c>
      <c r="K2239">
        <v>70</v>
      </c>
      <c r="L2239" t="str">
        <f>" 00:00:00.000697"</f>
        <v xml:space="preserve"> 00:00:00.000697</v>
      </c>
      <c r="M2239" t="str">
        <f>"03-Oct-17 4:16:37.557639 PM"</f>
        <v>03-Oct-17 4:16:37.557639 PM</v>
      </c>
      <c r="N2239" t="s">
        <v>3</v>
      </c>
    </row>
    <row r="2240" spans="2:14" x14ac:dyDescent="0.25">
      <c r="B2240">
        <v>8693</v>
      </c>
      <c r="C2240">
        <v>1</v>
      </c>
      <c r="D2240">
        <v>12</v>
      </c>
      <c r="E2240">
        <v>38</v>
      </c>
      <c r="F2240" t="s">
        <v>0</v>
      </c>
      <c r="G2240" t="s">
        <v>1</v>
      </c>
      <c r="I2240" t="s">
        <v>2</v>
      </c>
      <c r="J2240">
        <v>14</v>
      </c>
      <c r="K2240">
        <v>48</v>
      </c>
      <c r="L2240" t="str">
        <f>" 00:00:00.000503"</f>
        <v xml:space="preserve"> 00:00:00.000503</v>
      </c>
      <c r="M2240" t="str">
        <f>"03-Oct-17 4:16:37.558142 PM"</f>
        <v>03-Oct-17 4:16:37.558142 PM</v>
      </c>
      <c r="N2240" t="s">
        <v>20</v>
      </c>
    </row>
    <row r="2241" spans="2:14" x14ac:dyDescent="0.25">
      <c r="B2241">
        <v>8694</v>
      </c>
      <c r="C2241">
        <v>1</v>
      </c>
      <c r="D2241">
        <v>12</v>
      </c>
      <c r="E2241">
        <v>38</v>
      </c>
      <c r="F2241" t="s">
        <v>0</v>
      </c>
      <c r="G2241" t="s">
        <v>1</v>
      </c>
      <c r="I2241" t="s">
        <v>2</v>
      </c>
      <c r="J2241">
        <v>8</v>
      </c>
      <c r="K2241">
        <v>42</v>
      </c>
      <c r="L2241" t="str">
        <f>" 00:00:00.000326"</f>
        <v xml:space="preserve"> 00:00:00.000326</v>
      </c>
      <c r="M2241" t="str">
        <f>"03-Oct-17 4:16:37.558468 PM"</f>
        <v>03-Oct-17 4:16:37.558468 PM</v>
      </c>
      <c r="N2241" t="s">
        <v>3</v>
      </c>
    </row>
    <row r="2242" spans="2:14" x14ac:dyDescent="0.25">
      <c r="B2242">
        <v>8695</v>
      </c>
      <c r="C2242">
        <v>1</v>
      </c>
      <c r="D2242">
        <v>39</v>
      </c>
      <c r="E2242">
        <v>39</v>
      </c>
      <c r="F2242" t="s">
        <v>0</v>
      </c>
      <c r="G2242" t="s">
        <v>1</v>
      </c>
      <c r="I2242" t="s">
        <v>2</v>
      </c>
      <c r="J2242">
        <v>36</v>
      </c>
      <c r="K2242">
        <v>70</v>
      </c>
      <c r="L2242" t="str">
        <f>" 00:00:00.000271"</f>
        <v xml:space="preserve"> 00:00:00.000271</v>
      </c>
      <c r="M2242" t="str">
        <f>"03-Oct-17 4:16:37.558739 PM"</f>
        <v>03-Oct-17 4:16:37.558739 PM</v>
      </c>
      <c r="N2242" t="s">
        <v>5</v>
      </c>
    </row>
    <row r="2243" spans="2:14" x14ac:dyDescent="0.25">
      <c r="B2243">
        <v>8696</v>
      </c>
      <c r="C2243">
        <v>1</v>
      </c>
      <c r="D2243">
        <v>0</v>
      </c>
      <c r="E2243">
        <v>37</v>
      </c>
      <c r="F2243" t="s">
        <v>0</v>
      </c>
      <c r="G2243" t="s">
        <v>1</v>
      </c>
      <c r="I2243" t="s">
        <v>2</v>
      </c>
      <c r="J2243">
        <v>36</v>
      </c>
      <c r="K2243">
        <v>70</v>
      </c>
      <c r="L2243" t="str">
        <f>" 00:00:01.213617"</f>
        <v xml:space="preserve"> 00:00:01.213617</v>
      </c>
      <c r="M2243" t="str">
        <f>"03-Oct-17 4:16:38.772356 PM"</f>
        <v>03-Oct-17 4:16:38.772356 PM</v>
      </c>
      <c r="N2243" t="s">
        <v>13</v>
      </c>
    </row>
    <row r="2244" spans="2:14" x14ac:dyDescent="0.25">
      <c r="B2244">
        <v>8697</v>
      </c>
      <c r="C2244">
        <v>1</v>
      </c>
      <c r="D2244">
        <v>12</v>
      </c>
      <c r="E2244">
        <v>38</v>
      </c>
      <c r="F2244" t="s">
        <v>0</v>
      </c>
      <c r="G2244" t="s">
        <v>1</v>
      </c>
      <c r="I2244" t="s">
        <v>2</v>
      </c>
      <c r="J2244">
        <v>36</v>
      </c>
      <c r="K2244">
        <v>70</v>
      </c>
      <c r="L2244" t="str">
        <f>" 00:00:00.000697"</f>
        <v xml:space="preserve"> 00:00:00.000697</v>
      </c>
      <c r="M2244" t="str">
        <f>"03-Oct-17 4:16:38.773053 PM"</f>
        <v>03-Oct-17 4:16:38.773053 PM</v>
      </c>
      <c r="N2244" t="s">
        <v>3</v>
      </c>
    </row>
    <row r="2245" spans="2:14" x14ac:dyDescent="0.25">
      <c r="B2245">
        <v>8698</v>
      </c>
      <c r="C2245">
        <v>1</v>
      </c>
      <c r="D2245">
        <v>12</v>
      </c>
      <c r="E2245">
        <v>38</v>
      </c>
      <c r="F2245" t="s">
        <v>0</v>
      </c>
      <c r="G2245" t="s">
        <v>1</v>
      </c>
      <c r="I2245" t="s">
        <v>2</v>
      </c>
      <c r="J2245">
        <v>14</v>
      </c>
      <c r="K2245">
        <v>48</v>
      </c>
      <c r="L2245" t="str">
        <f>" 00:00:00.000503"</f>
        <v xml:space="preserve"> 00:00:00.000503</v>
      </c>
      <c r="M2245" t="str">
        <f>"03-Oct-17 4:16:38.773556 PM"</f>
        <v>03-Oct-17 4:16:38.773556 PM</v>
      </c>
      <c r="N2245" t="s">
        <v>20</v>
      </c>
    </row>
    <row r="2246" spans="2:14" x14ac:dyDescent="0.25">
      <c r="B2246">
        <v>8699</v>
      </c>
      <c r="C2246">
        <v>1</v>
      </c>
      <c r="D2246">
        <v>12</v>
      </c>
      <c r="E2246">
        <v>38</v>
      </c>
      <c r="F2246" t="s">
        <v>0</v>
      </c>
      <c r="G2246" t="s">
        <v>1</v>
      </c>
      <c r="I2246" t="s">
        <v>2</v>
      </c>
      <c r="J2246">
        <v>8</v>
      </c>
      <c r="K2246">
        <v>42</v>
      </c>
      <c r="L2246" t="str">
        <f>" 00:00:00.000326"</f>
        <v xml:space="preserve"> 00:00:00.000326</v>
      </c>
      <c r="M2246" t="str">
        <f>"03-Oct-17 4:16:38.773882 PM"</f>
        <v>03-Oct-17 4:16:38.773882 PM</v>
      </c>
      <c r="N2246" t="s">
        <v>3</v>
      </c>
    </row>
    <row r="2247" spans="2:14" x14ac:dyDescent="0.25">
      <c r="B2247">
        <v>8700</v>
      </c>
      <c r="C2247">
        <v>1</v>
      </c>
      <c r="D2247">
        <v>39</v>
      </c>
      <c r="E2247">
        <v>39</v>
      </c>
      <c r="F2247" t="s">
        <v>0</v>
      </c>
      <c r="G2247" t="s">
        <v>1</v>
      </c>
      <c r="I2247" t="s">
        <v>2</v>
      </c>
      <c r="J2247">
        <v>36</v>
      </c>
      <c r="K2247">
        <v>70</v>
      </c>
      <c r="L2247" t="str">
        <f>" 00:00:00.000271"</f>
        <v xml:space="preserve"> 00:00:00.000271</v>
      </c>
      <c r="M2247" t="str">
        <f>"03-Oct-17 4:16:38.774153 PM"</f>
        <v>03-Oct-17 4:16:38.774153 PM</v>
      </c>
      <c r="N2247" t="s">
        <v>5</v>
      </c>
    </row>
    <row r="2248" spans="2:14" x14ac:dyDescent="0.25">
      <c r="B2248">
        <v>8701</v>
      </c>
      <c r="C2248">
        <v>1</v>
      </c>
      <c r="D2248">
        <v>0</v>
      </c>
      <c r="E2248">
        <v>37</v>
      </c>
      <c r="F2248" t="s">
        <v>0</v>
      </c>
      <c r="G2248" t="s">
        <v>1</v>
      </c>
      <c r="I2248" t="s">
        <v>2</v>
      </c>
      <c r="J2248">
        <v>36</v>
      </c>
      <c r="K2248">
        <v>70</v>
      </c>
      <c r="L2248" t="str">
        <f>" 00:00:02.503892"</f>
        <v xml:space="preserve"> 00:00:02.503892</v>
      </c>
      <c r="M2248" t="str">
        <f>"03-Oct-17 4:16:41.278045 PM"</f>
        <v>03-Oct-17 4:16:41.278045 PM</v>
      </c>
      <c r="N2248" t="s">
        <v>6</v>
      </c>
    </row>
    <row r="2249" spans="2:14" x14ac:dyDescent="0.25">
      <c r="B2249">
        <v>8702</v>
      </c>
      <c r="C2249">
        <v>1</v>
      </c>
      <c r="D2249">
        <v>12</v>
      </c>
      <c r="E2249">
        <v>38</v>
      </c>
      <c r="F2249" t="s">
        <v>0</v>
      </c>
      <c r="G2249" t="s">
        <v>1</v>
      </c>
      <c r="I2249" t="s">
        <v>2</v>
      </c>
      <c r="J2249">
        <v>36</v>
      </c>
      <c r="K2249">
        <v>70</v>
      </c>
      <c r="L2249" t="str">
        <f>" 00:00:00.000697"</f>
        <v xml:space="preserve"> 00:00:00.000697</v>
      </c>
      <c r="M2249" t="str">
        <f>"03-Oct-17 4:16:41.278742 PM"</f>
        <v>03-Oct-17 4:16:41.278742 PM</v>
      </c>
      <c r="N2249" t="s">
        <v>3</v>
      </c>
    </row>
    <row r="2250" spans="2:14" x14ac:dyDescent="0.25">
      <c r="B2250">
        <v>8703</v>
      </c>
      <c r="C2250">
        <v>1</v>
      </c>
      <c r="D2250">
        <v>39</v>
      </c>
      <c r="E2250">
        <v>39</v>
      </c>
      <c r="F2250" t="s">
        <v>0</v>
      </c>
      <c r="G2250" t="s">
        <v>1</v>
      </c>
      <c r="I2250" t="s">
        <v>2</v>
      </c>
      <c r="J2250">
        <v>36</v>
      </c>
      <c r="K2250">
        <v>70</v>
      </c>
      <c r="L2250" t="str">
        <f>" 00:00:00.000697"</f>
        <v xml:space="preserve"> 00:00:00.000697</v>
      </c>
      <c r="M2250" t="str">
        <f>"03-Oct-17 4:16:41.279439 PM"</f>
        <v>03-Oct-17 4:16:41.279439 PM</v>
      </c>
      <c r="N2250" t="s">
        <v>5</v>
      </c>
    </row>
    <row r="2251" spans="2:14" x14ac:dyDescent="0.25">
      <c r="B2251">
        <v>8704</v>
      </c>
      <c r="C2251">
        <v>1</v>
      </c>
      <c r="D2251">
        <v>39</v>
      </c>
      <c r="E2251">
        <v>39</v>
      </c>
      <c r="F2251" t="s">
        <v>0</v>
      </c>
      <c r="G2251" t="s">
        <v>1</v>
      </c>
      <c r="I2251" t="s">
        <v>2</v>
      </c>
      <c r="J2251">
        <v>14</v>
      </c>
      <c r="K2251">
        <v>48</v>
      </c>
      <c r="L2251" t="str">
        <f>" 00:00:00.000502"</f>
        <v xml:space="preserve"> 00:00:00.000502</v>
      </c>
      <c r="M2251" t="str">
        <f>"03-Oct-17 4:16:41.279941 PM"</f>
        <v>03-Oct-17 4:16:41.279941 PM</v>
      </c>
      <c r="N2251" t="s">
        <v>11</v>
      </c>
    </row>
    <row r="2252" spans="2:14" x14ac:dyDescent="0.25">
      <c r="B2252">
        <v>8705</v>
      </c>
      <c r="C2252">
        <v>1</v>
      </c>
      <c r="D2252">
        <v>39</v>
      </c>
      <c r="E2252">
        <v>39</v>
      </c>
      <c r="F2252" t="s">
        <v>0</v>
      </c>
      <c r="G2252" t="s">
        <v>1</v>
      </c>
      <c r="I2252" t="s">
        <v>2</v>
      </c>
      <c r="J2252">
        <v>8</v>
      </c>
      <c r="K2252">
        <v>42</v>
      </c>
      <c r="L2252" t="str">
        <f>" 00:00:00.000326"</f>
        <v xml:space="preserve"> 00:00:00.000326</v>
      </c>
      <c r="M2252" t="str">
        <f>"03-Oct-17 4:16:41.280267 PM"</f>
        <v>03-Oct-17 4:16:41.280267 PM</v>
      </c>
      <c r="N2252" t="s">
        <v>12</v>
      </c>
    </row>
    <row r="2253" spans="2:14" x14ac:dyDescent="0.25">
      <c r="B2253">
        <v>8706</v>
      </c>
      <c r="C2253">
        <v>1</v>
      </c>
      <c r="D2253">
        <v>12</v>
      </c>
      <c r="E2253">
        <v>38</v>
      </c>
      <c r="F2253" t="s">
        <v>0</v>
      </c>
      <c r="G2253" t="s">
        <v>1</v>
      </c>
      <c r="I2253" t="s">
        <v>2</v>
      </c>
      <c r="J2253">
        <v>36</v>
      </c>
      <c r="K2253">
        <v>70</v>
      </c>
      <c r="L2253" t="str">
        <f>" 00:00:02.497417"</f>
        <v xml:space="preserve"> 00:00:02.497417</v>
      </c>
      <c r="M2253" t="str">
        <f>"03-Oct-17 4:16:43.777684 PM"</f>
        <v>03-Oct-17 4:16:43.777684 PM</v>
      </c>
      <c r="N2253" t="s">
        <v>3</v>
      </c>
    </row>
    <row r="2254" spans="2:14" x14ac:dyDescent="0.25">
      <c r="B2254">
        <v>8707</v>
      </c>
      <c r="C2254">
        <v>1</v>
      </c>
      <c r="D2254">
        <v>39</v>
      </c>
      <c r="E2254">
        <v>39</v>
      </c>
      <c r="F2254" t="s">
        <v>0</v>
      </c>
      <c r="G2254" t="s">
        <v>1</v>
      </c>
      <c r="I2254" t="s">
        <v>2</v>
      </c>
      <c r="J2254">
        <v>36</v>
      </c>
      <c r="K2254">
        <v>70</v>
      </c>
      <c r="L2254" t="str">
        <f>" 00:00:00.000697"</f>
        <v xml:space="preserve"> 00:00:00.000697</v>
      </c>
      <c r="M2254" t="str">
        <f>"03-Oct-17 4:16:43.778381 PM"</f>
        <v>03-Oct-17 4:16:43.778381 PM</v>
      </c>
      <c r="N2254" t="s">
        <v>5</v>
      </c>
    </row>
    <row r="2255" spans="2:14" x14ac:dyDescent="0.25">
      <c r="B2255">
        <v>8708</v>
      </c>
      <c r="C2255">
        <v>1</v>
      </c>
      <c r="D2255">
        <v>0</v>
      </c>
      <c r="E2255">
        <v>37</v>
      </c>
      <c r="F2255" t="s">
        <v>0</v>
      </c>
      <c r="G2255" t="s">
        <v>1</v>
      </c>
      <c r="I2255" t="s">
        <v>2</v>
      </c>
      <c r="J2255">
        <v>36</v>
      </c>
      <c r="K2255">
        <v>70</v>
      </c>
      <c r="L2255" t="str">
        <f>" 00:00:01.215406"</f>
        <v xml:space="preserve"> 00:00:01.215406</v>
      </c>
      <c r="M2255" t="str">
        <f>"03-Oct-17 4:16:44.993787 PM"</f>
        <v>03-Oct-17 4:16:44.993787 PM</v>
      </c>
      <c r="N2255" t="s">
        <v>13</v>
      </c>
    </row>
    <row r="2256" spans="2:14" x14ac:dyDescent="0.25">
      <c r="B2256">
        <v>8709</v>
      </c>
      <c r="C2256">
        <v>1</v>
      </c>
      <c r="D2256">
        <v>12</v>
      </c>
      <c r="E2256">
        <v>38</v>
      </c>
      <c r="F2256" t="s">
        <v>0</v>
      </c>
      <c r="G2256" t="s">
        <v>1</v>
      </c>
      <c r="I2256" t="s">
        <v>2</v>
      </c>
      <c r="J2256">
        <v>36</v>
      </c>
      <c r="K2256">
        <v>70</v>
      </c>
      <c r="L2256" t="str">
        <f>" 00:00:00.000697"</f>
        <v xml:space="preserve"> 00:00:00.000697</v>
      </c>
      <c r="M2256" t="str">
        <f>"03-Oct-17 4:16:44.994484 PM"</f>
        <v>03-Oct-17 4:16:44.994484 PM</v>
      </c>
      <c r="N2256" t="s">
        <v>3</v>
      </c>
    </row>
    <row r="2257" spans="2:14" x14ac:dyDescent="0.25">
      <c r="B2257">
        <v>8710</v>
      </c>
      <c r="C2257">
        <v>1</v>
      </c>
      <c r="D2257">
        <v>39</v>
      </c>
      <c r="E2257">
        <v>39</v>
      </c>
      <c r="F2257" t="s">
        <v>0</v>
      </c>
      <c r="G2257" t="s">
        <v>1</v>
      </c>
      <c r="I2257" t="s">
        <v>2</v>
      </c>
      <c r="J2257">
        <v>36</v>
      </c>
      <c r="K2257">
        <v>70</v>
      </c>
      <c r="L2257" t="str">
        <f>" 00:00:00.000697"</f>
        <v xml:space="preserve"> 00:00:00.000697</v>
      </c>
      <c r="M2257" t="str">
        <f>"03-Oct-17 4:16:44.995181 PM"</f>
        <v>03-Oct-17 4:16:44.995181 PM</v>
      </c>
      <c r="N2257" t="s">
        <v>5</v>
      </c>
    </row>
    <row r="2258" spans="2:14" x14ac:dyDescent="0.25">
      <c r="B2258">
        <v>8711</v>
      </c>
      <c r="C2258">
        <v>1</v>
      </c>
      <c r="D2258">
        <v>0</v>
      </c>
      <c r="E2258">
        <v>37</v>
      </c>
      <c r="F2258" t="s">
        <v>0</v>
      </c>
      <c r="G2258" t="s">
        <v>1</v>
      </c>
      <c r="I2258" t="s">
        <v>2</v>
      </c>
      <c r="J2258">
        <v>36</v>
      </c>
      <c r="K2258">
        <v>70</v>
      </c>
      <c r="L2258" t="str">
        <f>" 00:00:01.266474"</f>
        <v xml:space="preserve"> 00:00:01.266474</v>
      </c>
      <c r="M2258" t="str">
        <f>"03-Oct-17 4:16:46.261655 PM"</f>
        <v>03-Oct-17 4:16:46.261655 PM</v>
      </c>
      <c r="N2258" t="s">
        <v>13</v>
      </c>
    </row>
    <row r="2259" spans="2:14" x14ac:dyDescent="0.25">
      <c r="B2259">
        <v>8712</v>
      </c>
      <c r="C2259">
        <v>1</v>
      </c>
      <c r="D2259">
        <v>0</v>
      </c>
      <c r="E2259">
        <v>37</v>
      </c>
      <c r="F2259" t="s">
        <v>0</v>
      </c>
      <c r="G2259" t="s">
        <v>1</v>
      </c>
      <c r="I2259" t="s">
        <v>2</v>
      </c>
      <c r="J2259">
        <v>14</v>
      </c>
      <c r="K2259">
        <v>48</v>
      </c>
      <c r="L2259" t="str">
        <f>" 00:00:00.000502"</f>
        <v xml:space="preserve"> 00:00:00.000502</v>
      </c>
      <c r="M2259" t="str">
        <f>"03-Oct-17 4:16:46.262157 PM"</f>
        <v>03-Oct-17 4:16:46.262157 PM</v>
      </c>
      <c r="N2259" t="s">
        <v>16</v>
      </c>
    </row>
    <row r="2260" spans="2:14" x14ac:dyDescent="0.25">
      <c r="B2260">
        <v>8713</v>
      </c>
      <c r="C2260">
        <v>1</v>
      </c>
      <c r="D2260">
        <v>0</v>
      </c>
      <c r="E2260">
        <v>37</v>
      </c>
      <c r="F2260" t="s">
        <v>0</v>
      </c>
      <c r="G2260" t="s">
        <v>1</v>
      </c>
      <c r="I2260" t="s">
        <v>2</v>
      </c>
      <c r="J2260">
        <v>8</v>
      </c>
      <c r="K2260">
        <v>42</v>
      </c>
      <c r="L2260" t="str">
        <f>" 00:00:00.000326"</f>
        <v xml:space="preserve"> 00:00:00.000326</v>
      </c>
      <c r="M2260" t="str">
        <f>"03-Oct-17 4:16:46.262483 PM"</f>
        <v>03-Oct-17 4:16:46.262483 PM</v>
      </c>
      <c r="N2260" t="s">
        <v>6</v>
      </c>
    </row>
    <row r="2261" spans="2:14" x14ac:dyDescent="0.25">
      <c r="B2261">
        <v>8714</v>
      </c>
      <c r="C2261">
        <v>1</v>
      </c>
      <c r="D2261">
        <v>12</v>
      </c>
      <c r="E2261">
        <v>38</v>
      </c>
      <c r="F2261" t="s">
        <v>0</v>
      </c>
      <c r="G2261" t="s">
        <v>1</v>
      </c>
      <c r="I2261" t="s">
        <v>2</v>
      </c>
      <c r="J2261">
        <v>36</v>
      </c>
      <c r="K2261">
        <v>70</v>
      </c>
      <c r="L2261" t="str">
        <f>" 00:00:00.000271"</f>
        <v xml:space="preserve"> 00:00:00.000271</v>
      </c>
      <c r="M2261" t="str">
        <f>"03-Oct-17 4:16:46.262754 PM"</f>
        <v>03-Oct-17 4:16:46.262754 PM</v>
      </c>
      <c r="N2261" t="s">
        <v>3</v>
      </c>
    </row>
    <row r="2262" spans="2:14" x14ac:dyDescent="0.25">
      <c r="B2262">
        <v>8715</v>
      </c>
      <c r="C2262">
        <v>1</v>
      </c>
      <c r="D2262">
        <v>39</v>
      </c>
      <c r="E2262">
        <v>39</v>
      </c>
      <c r="F2262" t="s">
        <v>0</v>
      </c>
      <c r="G2262" t="s">
        <v>1</v>
      </c>
      <c r="I2262" t="s">
        <v>2</v>
      </c>
      <c r="J2262">
        <v>36</v>
      </c>
      <c r="K2262">
        <v>70</v>
      </c>
      <c r="L2262" t="str">
        <f>" 00:00:00.000697"</f>
        <v xml:space="preserve"> 00:00:00.000697</v>
      </c>
      <c r="M2262" t="str">
        <f>"03-Oct-17 4:16:46.263451 PM"</f>
        <v>03-Oct-17 4:16:46.263451 PM</v>
      </c>
      <c r="N2262" t="s">
        <v>5</v>
      </c>
    </row>
    <row r="2263" spans="2:14" x14ac:dyDescent="0.25">
      <c r="B2263">
        <v>8716</v>
      </c>
      <c r="C2263">
        <v>1</v>
      </c>
      <c r="D2263">
        <v>0</v>
      </c>
      <c r="E2263">
        <v>37</v>
      </c>
      <c r="F2263" t="s">
        <v>0</v>
      </c>
      <c r="G2263" t="s">
        <v>1</v>
      </c>
      <c r="I2263" t="s">
        <v>2</v>
      </c>
      <c r="J2263">
        <v>36</v>
      </c>
      <c r="K2263">
        <v>70</v>
      </c>
      <c r="L2263" t="str">
        <f>" 00:00:01.215064"</f>
        <v xml:space="preserve"> 00:00:01.215064</v>
      </c>
      <c r="M2263" t="str">
        <f>"03-Oct-17 4:16:47.478515 PM"</f>
        <v>03-Oct-17 4:16:47.478515 PM</v>
      </c>
      <c r="N2263" t="s">
        <v>13</v>
      </c>
    </row>
    <row r="2264" spans="2:14" x14ac:dyDescent="0.25">
      <c r="B2264">
        <v>8717</v>
      </c>
      <c r="C2264">
        <v>1</v>
      </c>
      <c r="D2264">
        <v>0</v>
      </c>
      <c r="E2264">
        <v>37</v>
      </c>
      <c r="F2264" t="s">
        <v>0</v>
      </c>
      <c r="G2264" t="s">
        <v>1</v>
      </c>
      <c r="I2264" t="s">
        <v>2</v>
      </c>
      <c r="J2264">
        <v>14</v>
      </c>
      <c r="K2264">
        <v>48</v>
      </c>
      <c r="L2264" t="str">
        <f>" 00:00:00.000502"</f>
        <v xml:space="preserve"> 00:00:00.000502</v>
      </c>
      <c r="M2264" t="str">
        <f>"03-Oct-17 4:16:47.479017 PM"</f>
        <v>03-Oct-17 4:16:47.479017 PM</v>
      </c>
      <c r="N2264" t="s">
        <v>16</v>
      </c>
    </row>
    <row r="2265" spans="2:14" x14ac:dyDescent="0.25">
      <c r="B2265">
        <v>8718</v>
      </c>
      <c r="C2265">
        <v>1</v>
      </c>
      <c r="D2265">
        <v>0</v>
      </c>
      <c r="E2265">
        <v>37</v>
      </c>
      <c r="F2265" t="s">
        <v>0</v>
      </c>
      <c r="G2265" t="s">
        <v>1</v>
      </c>
      <c r="I2265" t="s">
        <v>2</v>
      </c>
      <c r="J2265">
        <v>8</v>
      </c>
      <c r="K2265">
        <v>42</v>
      </c>
      <c r="L2265" t="str">
        <f>" 00:00:00.000326"</f>
        <v xml:space="preserve"> 00:00:00.000326</v>
      </c>
      <c r="M2265" t="str">
        <f>"03-Oct-17 4:16:47.479343 PM"</f>
        <v>03-Oct-17 4:16:47.479343 PM</v>
      </c>
      <c r="N2265" t="s">
        <v>13</v>
      </c>
    </row>
    <row r="2266" spans="2:14" x14ac:dyDescent="0.25">
      <c r="B2266">
        <v>8719</v>
      </c>
      <c r="C2266">
        <v>1</v>
      </c>
      <c r="D2266">
        <v>12</v>
      </c>
      <c r="E2266">
        <v>38</v>
      </c>
      <c r="F2266" t="s">
        <v>0</v>
      </c>
      <c r="G2266" t="s">
        <v>1</v>
      </c>
      <c r="I2266" t="s">
        <v>2</v>
      </c>
      <c r="J2266">
        <v>36</v>
      </c>
      <c r="K2266">
        <v>70</v>
      </c>
      <c r="L2266" t="str">
        <f>" 00:00:00.000271"</f>
        <v xml:space="preserve"> 00:00:00.000271</v>
      </c>
      <c r="M2266" t="str">
        <f>"03-Oct-17 4:16:47.479614 PM"</f>
        <v>03-Oct-17 4:16:47.479614 PM</v>
      </c>
      <c r="N2266" t="s">
        <v>3</v>
      </c>
    </row>
    <row r="2267" spans="2:14" x14ac:dyDescent="0.25">
      <c r="B2267">
        <v>8720</v>
      </c>
      <c r="C2267">
        <v>1</v>
      </c>
      <c r="D2267">
        <v>39</v>
      </c>
      <c r="E2267">
        <v>39</v>
      </c>
      <c r="F2267" t="s">
        <v>0</v>
      </c>
      <c r="G2267" t="s">
        <v>1</v>
      </c>
      <c r="I2267" t="s">
        <v>2</v>
      </c>
      <c r="J2267">
        <v>36</v>
      </c>
      <c r="K2267">
        <v>70</v>
      </c>
      <c r="L2267" t="str">
        <f>" 00:00:00.000697"</f>
        <v xml:space="preserve"> 00:00:00.000697</v>
      </c>
      <c r="M2267" t="str">
        <f>"03-Oct-17 4:16:47.480311 PM"</f>
        <v>03-Oct-17 4:16:47.480311 PM</v>
      </c>
      <c r="N2267" t="s">
        <v>5</v>
      </c>
    </row>
    <row r="2268" spans="2:14" x14ac:dyDescent="0.25">
      <c r="B2268">
        <v>8721</v>
      </c>
      <c r="C2268">
        <v>1</v>
      </c>
      <c r="D2268">
        <v>0</v>
      </c>
      <c r="E2268">
        <v>37</v>
      </c>
      <c r="F2268" t="s">
        <v>0</v>
      </c>
      <c r="G2268" t="s">
        <v>1</v>
      </c>
      <c r="I2268" t="s">
        <v>2</v>
      </c>
      <c r="J2268">
        <v>36</v>
      </c>
      <c r="K2268">
        <v>70</v>
      </c>
      <c r="L2268" t="str">
        <f>" 00:00:01.245292"</f>
        <v xml:space="preserve"> 00:00:01.245292</v>
      </c>
      <c r="M2268" t="str">
        <f>"03-Oct-17 4:16:48.725603 PM"</f>
        <v>03-Oct-17 4:16:48.725603 PM</v>
      </c>
      <c r="N2268" t="s">
        <v>6</v>
      </c>
    </row>
    <row r="2269" spans="2:14" x14ac:dyDescent="0.25">
      <c r="B2269">
        <v>8722</v>
      </c>
      <c r="C2269">
        <v>1</v>
      </c>
      <c r="D2269">
        <v>0</v>
      </c>
      <c r="E2269">
        <v>37</v>
      </c>
      <c r="F2269" t="s">
        <v>0</v>
      </c>
      <c r="G2269" t="s">
        <v>1</v>
      </c>
      <c r="I2269" t="s">
        <v>2</v>
      </c>
      <c r="J2269">
        <v>14</v>
      </c>
      <c r="K2269">
        <v>48</v>
      </c>
      <c r="L2269" t="str">
        <f>" 00:00:00.000502"</f>
        <v xml:space="preserve"> 00:00:00.000502</v>
      </c>
      <c r="M2269" t="str">
        <f>"03-Oct-17 4:16:48.726105 PM"</f>
        <v>03-Oct-17 4:16:48.726105 PM</v>
      </c>
      <c r="N2269" t="s">
        <v>16</v>
      </c>
    </row>
    <row r="2270" spans="2:14" x14ac:dyDescent="0.25">
      <c r="B2270">
        <v>8723</v>
      </c>
      <c r="C2270">
        <v>1</v>
      </c>
      <c r="D2270">
        <v>0</v>
      </c>
      <c r="E2270">
        <v>37</v>
      </c>
      <c r="F2270" t="s">
        <v>0</v>
      </c>
      <c r="G2270" t="s">
        <v>1</v>
      </c>
      <c r="I2270" t="s">
        <v>2</v>
      </c>
      <c r="J2270">
        <v>8</v>
      </c>
      <c r="K2270">
        <v>42</v>
      </c>
      <c r="L2270" t="str">
        <f>" 00:00:00.000326"</f>
        <v xml:space="preserve"> 00:00:00.000326</v>
      </c>
      <c r="M2270" t="str">
        <f>"03-Oct-17 4:16:48.726431 PM"</f>
        <v>03-Oct-17 4:16:48.726431 PM</v>
      </c>
      <c r="N2270" t="s">
        <v>6</v>
      </c>
    </row>
    <row r="2271" spans="2:14" x14ac:dyDescent="0.25">
      <c r="B2271">
        <v>8724</v>
      </c>
      <c r="C2271">
        <v>1</v>
      </c>
      <c r="D2271">
        <v>12</v>
      </c>
      <c r="E2271">
        <v>38</v>
      </c>
      <c r="F2271" t="s">
        <v>0</v>
      </c>
      <c r="G2271" t="s">
        <v>1</v>
      </c>
      <c r="I2271" t="s">
        <v>2</v>
      </c>
      <c r="J2271">
        <v>36</v>
      </c>
      <c r="K2271">
        <v>70</v>
      </c>
      <c r="L2271" t="str">
        <f>" 00:00:00.000271"</f>
        <v xml:space="preserve"> 00:00:00.000271</v>
      </c>
      <c r="M2271" t="str">
        <f>"03-Oct-17 4:16:48.726702 PM"</f>
        <v>03-Oct-17 4:16:48.726702 PM</v>
      </c>
      <c r="N2271" t="s">
        <v>3</v>
      </c>
    </row>
    <row r="2272" spans="2:14" x14ac:dyDescent="0.25">
      <c r="B2272">
        <v>8725</v>
      </c>
      <c r="C2272">
        <v>1</v>
      </c>
      <c r="D2272">
        <v>39</v>
      </c>
      <c r="E2272">
        <v>39</v>
      </c>
      <c r="F2272" t="s">
        <v>0</v>
      </c>
      <c r="G2272" t="s">
        <v>1</v>
      </c>
      <c r="I2272" t="s">
        <v>2</v>
      </c>
      <c r="J2272">
        <v>36</v>
      </c>
      <c r="K2272">
        <v>70</v>
      </c>
      <c r="L2272" t="str">
        <f>" 00:00:00.000697"</f>
        <v xml:space="preserve"> 00:00:00.000697</v>
      </c>
      <c r="M2272" t="str">
        <f>"03-Oct-17 4:16:48.727399 PM"</f>
        <v>03-Oct-17 4:16:48.727399 PM</v>
      </c>
      <c r="N2272" t="s">
        <v>5</v>
      </c>
    </row>
    <row r="2273" spans="2:14" x14ac:dyDescent="0.25">
      <c r="B2273">
        <v>8726</v>
      </c>
      <c r="C2273">
        <v>1</v>
      </c>
      <c r="D2273">
        <v>0</v>
      </c>
      <c r="E2273">
        <v>37</v>
      </c>
      <c r="F2273" t="s">
        <v>0</v>
      </c>
      <c r="G2273" t="s">
        <v>1</v>
      </c>
      <c r="I2273" t="s">
        <v>2</v>
      </c>
      <c r="J2273">
        <v>36</v>
      </c>
      <c r="K2273">
        <v>70</v>
      </c>
      <c r="L2273" t="str">
        <f>" 00:00:01.270704"</f>
        <v xml:space="preserve"> 00:00:01.270704</v>
      </c>
      <c r="M2273" t="str">
        <f>"03-Oct-17 4:16:49.998103 PM"</f>
        <v>03-Oct-17 4:16:49.998103 PM</v>
      </c>
      <c r="N2273" t="s">
        <v>13</v>
      </c>
    </row>
    <row r="2274" spans="2:14" x14ac:dyDescent="0.25">
      <c r="B2274">
        <v>8727</v>
      </c>
      <c r="C2274">
        <v>1</v>
      </c>
      <c r="D2274">
        <v>12</v>
      </c>
      <c r="E2274">
        <v>38</v>
      </c>
      <c r="F2274" t="s">
        <v>0</v>
      </c>
      <c r="G2274" t="s">
        <v>1</v>
      </c>
      <c r="I2274" t="s">
        <v>2</v>
      </c>
      <c r="J2274">
        <v>36</v>
      </c>
      <c r="K2274">
        <v>70</v>
      </c>
      <c r="L2274" t="str">
        <f>" 00:00:00.000697"</f>
        <v xml:space="preserve"> 00:00:00.000697</v>
      </c>
      <c r="M2274" t="str">
        <f>"03-Oct-17 4:16:49.998800 PM"</f>
        <v>03-Oct-17 4:16:49.998800 PM</v>
      </c>
      <c r="N2274" t="s">
        <v>3</v>
      </c>
    </row>
    <row r="2275" spans="2:14" x14ac:dyDescent="0.25">
      <c r="B2275">
        <v>8728</v>
      </c>
      <c r="C2275">
        <v>1</v>
      </c>
      <c r="D2275">
        <v>39</v>
      </c>
      <c r="E2275">
        <v>39</v>
      </c>
      <c r="F2275" t="s">
        <v>0</v>
      </c>
      <c r="G2275" t="s">
        <v>1</v>
      </c>
      <c r="I2275" t="s">
        <v>2</v>
      </c>
      <c r="J2275">
        <v>36</v>
      </c>
      <c r="K2275">
        <v>70</v>
      </c>
      <c r="L2275" t="str">
        <f>" 00:00:00.000697"</f>
        <v xml:space="preserve"> 00:00:00.000697</v>
      </c>
      <c r="M2275" t="str">
        <f>"03-Oct-17 4:16:49.999497 PM"</f>
        <v>03-Oct-17 4:16:49.999497 PM</v>
      </c>
      <c r="N2275" t="s">
        <v>5</v>
      </c>
    </row>
    <row r="2276" spans="2:14" x14ac:dyDescent="0.25">
      <c r="B2276">
        <v>8729</v>
      </c>
      <c r="C2276">
        <v>1</v>
      </c>
      <c r="D2276">
        <v>0</v>
      </c>
      <c r="E2276">
        <v>37</v>
      </c>
      <c r="F2276" t="s">
        <v>0</v>
      </c>
      <c r="G2276" t="s">
        <v>1</v>
      </c>
      <c r="I2276" t="s">
        <v>2</v>
      </c>
      <c r="J2276">
        <v>36</v>
      </c>
      <c r="K2276">
        <v>70</v>
      </c>
      <c r="L2276" t="str">
        <f>" 00:00:01.209523"</f>
        <v xml:space="preserve"> 00:00:01.209523</v>
      </c>
      <c r="M2276" t="str">
        <f>"03-Oct-17 4:16:51.209020 PM"</f>
        <v>03-Oct-17 4:16:51.209020 PM</v>
      </c>
      <c r="N2276" t="s">
        <v>13</v>
      </c>
    </row>
    <row r="2277" spans="2:14" x14ac:dyDescent="0.25">
      <c r="B2277">
        <v>8730</v>
      </c>
      <c r="C2277">
        <v>1</v>
      </c>
      <c r="D2277">
        <v>12</v>
      </c>
      <c r="E2277">
        <v>38</v>
      </c>
      <c r="F2277" t="s">
        <v>0</v>
      </c>
      <c r="G2277" t="s">
        <v>1</v>
      </c>
      <c r="I2277" t="s">
        <v>2</v>
      </c>
      <c r="J2277">
        <v>36</v>
      </c>
      <c r="K2277">
        <v>70</v>
      </c>
      <c r="L2277" t="str">
        <f>" 00:00:00.000697"</f>
        <v xml:space="preserve"> 00:00:00.000697</v>
      </c>
      <c r="M2277" t="str">
        <f>"03-Oct-17 4:16:51.209717 PM"</f>
        <v>03-Oct-17 4:16:51.209717 PM</v>
      </c>
      <c r="N2277" t="s">
        <v>3</v>
      </c>
    </row>
    <row r="2278" spans="2:14" x14ac:dyDescent="0.25">
      <c r="B2278">
        <v>8731</v>
      </c>
      <c r="C2278">
        <v>1</v>
      </c>
      <c r="D2278">
        <v>12</v>
      </c>
      <c r="E2278">
        <v>38</v>
      </c>
      <c r="F2278" t="s">
        <v>0</v>
      </c>
      <c r="G2278" t="s">
        <v>1</v>
      </c>
      <c r="I2278" t="s">
        <v>2</v>
      </c>
      <c r="J2278">
        <v>14</v>
      </c>
      <c r="K2278">
        <v>48</v>
      </c>
      <c r="L2278" t="str">
        <f>" 00:00:00.000503"</f>
        <v xml:space="preserve"> 00:00:00.000503</v>
      </c>
      <c r="M2278" t="str">
        <f>"03-Oct-17 4:16:51.210219 PM"</f>
        <v>03-Oct-17 4:16:51.210219 PM</v>
      </c>
      <c r="N2278" t="s">
        <v>20</v>
      </c>
    </row>
    <row r="2279" spans="2:14" x14ac:dyDescent="0.25">
      <c r="B2279">
        <v>8732</v>
      </c>
      <c r="C2279">
        <v>1</v>
      </c>
      <c r="D2279">
        <v>12</v>
      </c>
      <c r="E2279">
        <v>38</v>
      </c>
      <c r="F2279" t="s">
        <v>0</v>
      </c>
      <c r="G2279" t="s">
        <v>1</v>
      </c>
      <c r="I2279" t="s">
        <v>2</v>
      </c>
      <c r="J2279">
        <v>8</v>
      </c>
      <c r="K2279">
        <v>42</v>
      </c>
      <c r="L2279" t="str">
        <f>" 00:00:00.000326"</f>
        <v xml:space="preserve"> 00:00:00.000326</v>
      </c>
      <c r="M2279" t="str">
        <f>"03-Oct-17 4:16:51.210545 PM"</f>
        <v>03-Oct-17 4:16:51.210545 PM</v>
      </c>
      <c r="N2279" t="s">
        <v>3</v>
      </c>
    </row>
    <row r="2280" spans="2:14" x14ac:dyDescent="0.25">
      <c r="B2280">
        <v>8733</v>
      </c>
      <c r="C2280">
        <v>1</v>
      </c>
      <c r="D2280">
        <v>39</v>
      </c>
      <c r="E2280">
        <v>39</v>
      </c>
      <c r="F2280" t="s">
        <v>0</v>
      </c>
      <c r="G2280" t="s">
        <v>1</v>
      </c>
      <c r="I2280" t="s">
        <v>2</v>
      </c>
      <c r="J2280">
        <v>36</v>
      </c>
      <c r="K2280">
        <v>70</v>
      </c>
      <c r="L2280" t="str">
        <f>" 00:00:00.000271"</f>
        <v xml:space="preserve"> 00:00:00.000271</v>
      </c>
      <c r="M2280" t="str">
        <f>"03-Oct-17 4:16:51.210816 PM"</f>
        <v>03-Oct-17 4:16:51.210816 PM</v>
      </c>
      <c r="N2280" t="s">
        <v>5</v>
      </c>
    </row>
    <row r="2281" spans="2:14" x14ac:dyDescent="0.25">
      <c r="B2281">
        <v>8734</v>
      </c>
      <c r="C2281">
        <v>1</v>
      </c>
      <c r="D2281">
        <v>0</v>
      </c>
      <c r="E2281">
        <v>37</v>
      </c>
      <c r="F2281" t="s">
        <v>0</v>
      </c>
      <c r="G2281" t="s">
        <v>1</v>
      </c>
      <c r="I2281" t="s">
        <v>2</v>
      </c>
      <c r="J2281">
        <v>36</v>
      </c>
      <c r="K2281">
        <v>70</v>
      </c>
      <c r="L2281" t="str">
        <f>" 00:00:01.238763"</f>
        <v xml:space="preserve"> 00:00:01.238763</v>
      </c>
      <c r="M2281" t="str">
        <f>"03-Oct-17 4:16:52.449579 PM"</f>
        <v>03-Oct-17 4:16:52.449579 PM</v>
      </c>
      <c r="N2281" t="s">
        <v>6</v>
      </c>
    </row>
    <row r="2282" spans="2:14" x14ac:dyDescent="0.25">
      <c r="B2282">
        <v>8735</v>
      </c>
      <c r="C2282">
        <v>1</v>
      </c>
      <c r="D2282">
        <v>12</v>
      </c>
      <c r="E2282">
        <v>38</v>
      </c>
      <c r="F2282" t="s">
        <v>0</v>
      </c>
      <c r="G2282" t="s">
        <v>1</v>
      </c>
      <c r="I2282" t="s">
        <v>2</v>
      </c>
      <c r="J2282">
        <v>36</v>
      </c>
      <c r="K2282">
        <v>70</v>
      </c>
      <c r="L2282" t="str">
        <f>" 00:00:00.000697"</f>
        <v xml:space="preserve"> 00:00:00.000697</v>
      </c>
      <c r="M2282" t="str">
        <f>"03-Oct-17 4:16:52.450276 PM"</f>
        <v>03-Oct-17 4:16:52.450276 PM</v>
      </c>
      <c r="N2282" t="s">
        <v>3</v>
      </c>
    </row>
    <row r="2283" spans="2:14" x14ac:dyDescent="0.25">
      <c r="B2283">
        <v>8736</v>
      </c>
      <c r="C2283">
        <v>1</v>
      </c>
      <c r="D2283">
        <v>39</v>
      </c>
      <c r="E2283">
        <v>39</v>
      </c>
      <c r="F2283" t="s">
        <v>0</v>
      </c>
      <c r="G2283" t="s">
        <v>1</v>
      </c>
      <c r="I2283" t="s">
        <v>2</v>
      </c>
      <c r="J2283">
        <v>36</v>
      </c>
      <c r="K2283">
        <v>70</v>
      </c>
      <c r="L2283" t="str">
        <f>" 00:00:00.000697"</f>
        <v xml:space="preserve"> 00:00:00.000697</v>
      </c>
      <c r="M2283" t="str">
        <f>"03-Oct-17 4:16:52.450973 PM"</f>
        <v>03-Oct-17 4:16:52.450973 PM</v>
      </c>
      <c r="N2283" t="s">
        <v>5</v>
      </c>
    </row>
    <row r="2284" spans="2:14" x14ac:dyDescent="0.25">
      <c r="B2284">
        <v>8737</v>
      </c>
      <c r="C2284">
        <v>1</v>
      </c>
      <c r="D2284">
        <v>0</v>
      </c>
      <c r="E2284">
        <v>37</v>
      </c>
      <c r="F2284" t="s">
        <v>0</v>
      </c>
      <c r="G2284" t="s">
        <v>1</v>
      </c>
      <c r="I2284" t="s">
        <v>2</v>
      </c>
      <c r="J2284">
        <v>36</v>
      </c>
      <c r="K2284">
        <v>70</v>
      </c>
      <c r="L2284" t="str">
        <f>" 00:00:01.280460"</f>
        <v xml:space="preserve"> 00:00:01.280460</v>
      </c>
      <c r="M2284" t="str">
        <f>"03-Oct-17 4:16:53.731433 PM"</f>
        <v>03-Oct-17 4:16:53.731433 PM</v>
      </c>
      <c r="N2284" t="s">
        <v>6</v>
      </c>
    </row>
    <row r="2285" spans="2:14" x14ac:dyDescent="0.25">
      <c r="B2285">
        <v>8738</v>
      </c>
      <c r="C2285">
        <v>1</v>
      </c>
      <c r="D2285">
        <v>12</v>
      </c>
      <c r="E2285">
        <v>38</v>
      </c>
      <c r="F2285" t="s">
        <v>0</v>
      </c>
      <c r="G2285" t="s">
        <v>1</v>
      </c>
      <c r="I2285" t="s">
        <v>2</v>
      </c>
      <c r="J2285">
        <v>36</v>
      </c>
      <c r="K2285">
        <v>70</v>
      </c>
      <c r="L2285" t="str">
        <f>" 00:00:00.000697"</f>
        <v xml:space="preserve"> 00:00:00.000697</v>
      </c>
      <c r="M2285" t="str">
        <f>"03-Oct-17 4:16:53.732130 PM"</f>
        <v>03-Oct-17 4:16:53.732130 PM</v>
      </c>
      <c r="N2285" t="s">
        <v>3</v>
      </c>
    </row>
    <row r="2286" spans="2:14" x14ac:dyDescent="0.25">
      <c r="B2286">
        <v>8739</v>
      </c>
      <c r="C2286">
        <v>1</v>
      </c>
      <c r="D2286">
        <v>12</v>
      </c>
      <c r="E2286">
        <v>38</v>
      </c>
      <c r="F2286" t="s">
        <v>0</v>
      </c>
      <c r="G2286" t="s">
        <v>1</v>
      </c>
      <c r="I2286" t="s">
        <v>2</v>
      </c>
      <c r="J2286">
        <v>14</v>
      </c>
      <c r="K2286">
        <v>48</v>
      </c>
      <c r="L2286" t="str">
        <f>" 00:00:00.000502"</f>
        <v xml:space="preserve"> 00:00:00.000502</v>
      </c>
      <c r="M2286" t="str">
        <f>"03-Oct-17 4:16:53.732632 PM"</f>
        <v>03-Oct-17 4:16:53.732632 PM</v>
      </c>
      <c r="N2286" t="s">
        <v>20</v>
      </c>
    </row>
    <row r="2287" spans="2:14" x14ac:dyDescent="0.25">
      <c r="B2287">
        <v>8740</v>
      </c>
      <c r="C2287">
        <v>1</v>
      </c>
      <c r="D2287">
        <v>12</v>
      </c>
      <c r="E2287">
        <v>38</v>
      </c>
      <c r="F2287" t="s">
        <v>0</v>
      </c>
      <c r="G2287" t="s">
        <v>1</v>
      </c>
      <c r="I2287" t="s">
        <v>2</v>
      </c>
      <c r="J2287">
        <v>8</v>
      </c>
      <c r="K2287">
        <v>42</v>
      </c>
      <c r="L2287" t="str">
        <f>" 00:00:00.000326"</f>
        <v xml:space="preserve"> 00:00:00.000326</v>
      </c>
      <c r="M2287" t="str">
        <f>"03-Oct-17 4:16:53.732958 PM"</f>
        <v>03-Oct-17 4:16:53.732958 PM</v>
      </c>
      <c r="N2287" t="s">
        <v>3</v>
      </c>
    </row>
    <row r="2288" spans="2:14" x14ac:dyDescent="0.25">
      <c r="B2288">
        <v>8741</v>
      </c>
      <c r="C2288">
        <v>1</v>
      </c>
      <c r="D2288">
        <v>39</v>
      </c>
      <c r="E2288">
        <v>39</v>
      </c>
      <c r="F2288" t="s">
        <v>0</v>
      </c>
      <c r="G2288" t="s">
        <v>1</v>
      </c>
      <c r="I2288" t="s">
        <v>2</v>
      </c>
      <c r="J2288">
        <v>36</v>
      </c>
      <c r="K2288">
        <v>70</v>
      </c>
      <c r="L2288" t="str">
        <f>" 00:00:00.000271"</f>
        <v xml:space="preserve"> 00:00:00.000271</v>
      </c>
      <c r="M2288" t="str">
        <f>"03-Oct-17 4:16:53.733229 PM"</f>
        <v>03-Oct-17 4:16:53.733229 PM</v>
      </c>
      <c r="N2288" t="s">
        <v>5</v>
      </c>
    </row>
    <row r="2289" spans="2:14" x14ac:dyDescent="0.25">
      <c r="B2289">
        <v>8742</v>
      </c>
      <c r="C2289">
        <v>1</v>
      </c>
      <c r="D2289">
        <v>0</v>
      </c>
      <c r="E2289">
        <v>37</v>
      </c>
      <c r="F2289" t="s">
        <v>0</v>
      </c>
      <c r="G2289" t="s">
        <v>1</v>
      </c>
      <c r="I2289" t="s">
        <v>2</v>
      </c>
      <c r="J2289">
        <v>36</v>
      </c>
      <c r="K2289">
        <v>70</v>
      </c>
      <c r="L2289" t="str">
        <f>" 00:00:01.207715"</f>
        <v xml:space="preserve"> 00:00:01.207715</v>
      </c>
      <c r="M2289" t="str">
        <f>"03-Oct-17 4:16:54.940944 PM"</f>
        <v>03-Oct-17 4:16:54.940944 PM</v>
      </c>
      <c r="N2289" t="s">
        <v>6</v>
      </c>
    </row>
    <row r="2290" spans="2:14" x14ac:dyDescent="0.25">
      <c r="B2290">
        <v>8743</v>
      </c>
      <c r="C2290">
        <v>1</v>
      </c>
      <c r="D2290">
        <v>12</v>
      </c>
      <c r="E2290">
        <v>38</v>
      </c>
      <c r="F2290" t="s">
        <v>0</v>
      </c>
      <c r="G2290" t="s">
        <v>1</v>
      </c>
      <c r="I2290" t="s">
        <v>2</v>
      </c>
      <c r="J2290">
        <v>36</v>
      </c>
      <c r="K2290">
        <v>70</v>
      </c>
      <c r="L2290" t="str">
        <f>" 00:00:00.000697"</f>
        <v xml:space="preserve"> 00:00:00.000697</v>
      </c>
      <c r="M2290" t="str">
        <f>"03-Oct-17 4:16:54.941641 PM"</f>
        <v>03-Oct-17 4:16:54.941641 PM</v>
      </c>
      <c r="N2290" t="s">
        <v>3</v>
      </c>
    </row>
    <row r="2291" spans="2:14" x14ac:dyDescent="0.25">
      <c r="B2291">
        <v>8744</v>
      </c>
      <c r="C2291">
        <v>1</v>
      </c>
      <c r="D2291">
        <v>39</v>
      </c>
      <c r="E2291">
        <v>39</v>
      </c>
      <c r="F2291" t="s">
        <v>0</v>
      </c>
      <c r="G2291" t="s">
        <v>1</v>
      </c>
      <c r="I2291" t="s">
        <v>2</v>
      </c>
      <c r="J2291">
        <v>36</v>
      </c>
      <c r="K2291">
        <v>70</v>
      </c>
      <c r="L2291" t="str">
        <f>" 00:00:00.000697"</f>
        <v xml:space="preserve"> 00:00:00.000697</v>
      </c>
      <c r="M2291" t="str">
        <f>"03-Oct-17 4:16:54.942338 PM"</f>
        <v>03-Oct-17 4:16:54.942338 PM</v>
      </c>
      <c r="N2291" t="s">
        <v>5</v>
      </c>
    </row>
    <row r="2292" spans="2:14" x14ac:dyDescent="0.25">
      <c r="B2292">
        <v>8745</v>
      </c>
      <c r="C2292">
        <v>1</v>
      </c>
      <c r="D2292">
        <v>39</v>
      </c>
      <c r="E2292">
        <v>39</v>
      </c>
      <c r="F2292" t="s">
        <v>0</v>
      </c>
      <c r="G2292" t="s">
        <v>1</v>
      </c>
      <c r="I2292" t="s">
        <v>2</v>
      </c>
      <c r="J2292">
        <v>14</v>
      </c>
      <c r="K2292">
        <v>48</v>
      </c>
      <c r="L2292" t="str">
        <f>" 00:00:00.000502"</f>
        <v xml:space="preserve"> 00:00:00.000502</v>
      </c>
      <c r="M2292" t="str">
        <f>"03-Oct-17 4:16:54.942840 PM"</f>
        <v>03-Oct-17 4:16:54.942840 PM</v>
      </c>
      <c r="N2292" t="s">
        <v>11</v>
      </c>
    </row>
    <row r="2293" spans="2:14" x14ac:dyDescent="0.25">
      <c r="B2293">
        <v>8746</v>
      </c>
      <c r="C2293">
        <v>1</v>
      </c>
      <c r="D2293">
        <v>39</v>
      </c>
      <c r="E2293">
        <v>39</v>
      </c>
      <c r="F2293" t="s">
        <v>0</v>
      </c>
      <c r="G2293" t="s">
        <v>1</v>
      </c>
      <c r="I2293" t="s">
        <v>2</v>
      </c>
      <c r="J2293">
        <v>8</v>
      </c>
      <c r="K2293">
        <v>42</v>
      </c>
      <c r="L2293" t="str">
        <f>" 00:00:00.000326"</f>
        <v xml:space="preserve"> 00:00:00.000326</v>
      </c>
      <c r="M2293" t="str">
        <f>"03-Oct-17 4:16:54.943166 PM"</f>
        <v>03-Oct-17 4:16:54.943166 PM</v>
      </c>
      <c r="N2293" t="s">
        <v>12</v>
      </c>
    </row>
    <row r="2294" spans="2:14" x14ac:dyDescent="0.25">
      <c r="B2294">
        <v>8747</v>
      </c>
      <c r="C2294">
        <v>1</v>
      </c>
      <c r="D2294">
        <v>0</v>
      </c>
      <c r="E2294">
        <v>37</v>
      </c>
      <c r="F2294" t="s">
        <v>0</v>
      </c>
      <c r="G2294" t="s">
        <v>1</v>
      </c>
      <c r="I2294" t="s">
        <v>2</v>
      </c>
      <c r="J2294">
        <v>36</v>
      </c>
      <c r="K2294">
        <v>70</v>
      </c>
      <c r="L2294" t="str">
        <f>" 00:00:01.249084"</f>
        <v xml:space="preserve"> 00:00:01.249084</v>
      </c>
      <c r="M2294" t="str">
        <f>"03-Oct-17 4:16:56.192250 PM"</f>
        <v>03-Oct-17 4:16:56.192250 PM</v>
      </c>
      <c r="N2294" t="s">
        <v>13</v>
      </c>
    </row>
    <row r="2295" spans="2:14" x14ac:dyDescent="0.25">
      <c r="B2295">
        <v>8748</v>
      </c>
      <c r="C2295">
        <v>1</v>
      </c>
      <c r="D2295">
        <v>12</v>
      </c>
      <c r="E2295">
        <v>38</v>
      </c>
      <c r="F2295" t="s">
        <v>0</v>
      </c>
      <c r="G2295" t="s">
        <v>1</v>
      </c>
      <c r="I2295" t="s">
        <v>2</v>
      </c>
      <c r="J2295">
        <v>36</v>
      </c>
      <c r="K2295">
        <v>70</v>
      </c>
      <c r="L2295" t="str">
        <f>" 00:00:00.000697"</f>
        <v xml:space="preserve"> 00:00:00.000697</v>
      </c>
      <c r="M2295" t="str">
        <f>"03-Oct-17 4:16:56.192947 PM"</f>
        <v>03-Oct-17 4:16:56.192947 PM</v>
      </c>
      <c r="N2295" t="s">
        <v>3</v>
      </c>
    </row>
    <row r="2296" spans="2:14" x14ac:dyDescent="0.25">
      <c r="B2296">
        <v>8749</v>
      </c>
      <c r="C2296">
        <v>1</v>
      </c>
      <c r="D2296">
        <v>39</v>
      </c>
      <c r="E2296">
        <v>39</v>
      </c>
      <c r="F2296" t="s">
        <v>0</v>
      </c>
      <c r="G2296" t="s">
        <v>1</v>
      </c>
      <c r="I2296" t="s">
        <v>2</v>
      </c>
      <c r="J2296">
        <v>36</v>
      </c>
      <c r="K2296">
        <v>70</v>
      </c>
      <c r="L2296" t="str">
        <f>" 00:00:00.000697"</f>
        <v xml:space="preserve"> 00:00:00.000697</v>
      </c>
      <c r="M2296" t="str">
        <f>"03-Oct-17 4:16:56.193644 PM"</f>
        <v>03-Oct-17 4:16:56.193644 PM</v>
      </c>
      <c r="N2296" t="s">
        <v>5</v>
      </c>
    </row>
    <row r="2297" spans="2:14" x14ac:dyDescent="0.25">
      <c r="B2297">
        <v>8750</v>
      </c>
      <c r="C2297">
        <v>1</v>
      </c>
      <c r="D2297">
        <v>0</v>
      </c>
      <c r="E2297">
        <v>37</v>
      </c>
      <c r="F2297" t="s">
        <v>0</v>
      </c>
      <c r="G2297" t="s">
        <v>1</v>
      </c>
      <c r="I2297" t="s">
        <v>2</v>
      </c>
      <c r="J2297">
        <v>36</v>
      </c>
      <c r="K2297">
        <v>70</v>
      </c>
      <c r="L2297" t="str">
        <f>" 00:00:01.292528"</f>
        <v xml:space="preserve"> 00:00:01.292528</v>
      </c>
      <c r="M2297" t="str">
        <f>"03-Oct-17 4:16:57.486172 PM"</f>
        <v>03-Oct-17 4:16:57.486172 PM</v>
      </c>
      <c r="N2297" t="s">
        <v>13</v>
      </c>
    </row>
    <row r="2298" spans="2:14" x14ac:dyDescent="0.25">
      <c r="B2298">
        <v>8751</v>
      </c>
      <c r="C2298">
        <v>1</v>
      </c>
      <c r="D2298">
        <v>12</v>
      </c>
      <c r="E2298">
        <v>38</v>
      </c>
      <c r="F2298" t="s">
        <v>0</v>
      </c>
      <c r="G2298" t="s">
        <v>1</v>
      </c>
      <c r="I2298" t="s">
        <v>2</v>
      </c>
      <c r="J2298">
        <v>36</v>
      </c>
      <c r="K2298">
        <v>70</v>
      </c>
      <c r="L2298" t="str">
        <f>" 00:00:00.000697"</f>
        <v xml:space="preserve"> 00:00:00.000697</v>
      </c>
      <c r="M2298" t="str">
        <f>"03-Oct-17 4:16:57.486869 PM"</f>
        <v>03-Oct-17 4:16:57.486869 PM</v>
      </c>
      <c r="N2298" t="s">
        <v>3</v>
      </c>
    </row>
    <row r="2299" spans="2:14" x14ac:dyDescent="0.25">
      <c r="B2299">
        <v>8752</v>
      </c>
      <c r="C2299">
        <v>1</v>
      </c>
      <c r="D2299">
        <v>39</v>
      </c>
      <c r="E2299">
        <v>39</v>
      </c>
      <c r="F2299" t="s">
        <v>0</v>
      </c>
      <c r="G2299" t="s">
        <v>1</v>
      </c>
      <c r="I2299" t="s">
        <v>2</v>
      </c>
      <c r="J2299">
        <v>36</v>
      </c>
      <c r="K2299">
        <v>70</v>
      </c>
      <c r="L2299" t="str">
        <f>" 00:00:00.000697"</f>
        <v xml:space="preserve"> 00:00:00.000697</v>
      </c>
      <c r="M2299" t="str">
        <f>"03-Oct-17 4:16:57.487566 PM"</f>
        <v>03-Oct-17 4:16:57.487566 PM</v>
      </c>
      <c r="N2299" t="s">
        <v>5</v>
      </c>
    </row>
    <row r="2300" spans="2:14" x14ac:dyDescent="0.25">
      <c r="B2300">
        <v>8753</v>
      </c>
      <c r="C2300">
        <v>1</v>
      </c>
      <c r="D2300">
        <v>0</v>
      </c>
      <c r="E2300">
        <v>37</v>
      </c>
      <c r="F2300" t="s">
        <v>0</v>
      </c>
      <c r="G2300" t="s">
        <v>1</v>
      </c>
      <c r="I2300" t="s">
        <v>2</v>
      </c>
      <c r="J2300">
        <v>36</v>
      </c>
      <c r="K2300">
        <v>70</v>
      </c>
      <c r="L2300" t="str">
        <f>" 00:00:01.209412"</f>
        <v xml:space="preserve"> 00:00:01.209412</v>
      </c>
      <c r="M2300" t="str">
        <f>"03-Oct-17 4:16:58.696978 PM"</f>
        <v>03-Oct-17 4:16:58.696978 PM</v>
      </c>
      <c r="N2300" t="s">
        <v>13</v>
      </c>
    </row>
    <row r="2301" spans="2:14" x14ac:dyDescent="0.25">
      <c r="B2301">
        <v>8754</v>
      </c>
      <c r="C2301">
        <v>1</v>
      </c>
      <c r="D2301">
        <v>12</v>
      </c>
      <c r="E2301">
        <v>38</v>
      </c>
      <c r="F2301" t="s">
        <v>0</v>
      </c>
      <c r="G2301" t="s">
        <v>1</v>
      </c>
      <c r="I2301" t="s">
        <v>2</v>
      </c>
      <c r="J2301">
        <v>36</v>
      </c>
      <c r="K2301">
        <v>70</v>
      </c>
      <c r="L2301" t="str">
        <f>" 00:00:00.000697"</f>
        <v xml:space="preserve"> 00:00:00.000697</v>
      </c>
      <c r="M2301" t="str">
        <f>"03-Oct-17 4:16:58.697675 PM"</f>
        <v>03-Oct-17 4:16:58.697675 PM</v>
      </c>
      <c r="N2301" t="s">
        <v>3</v>
      </c>
    </row>
    <row r="2302" spans="2:14" x14ac:dyDescent="0.25">
      <c r="B2302">
        <v>8755</v>
      </c>
      <c r="C2302">
        <v>1</v>
      </c>
      <c r="D2302">
        <v>39</v>
      </c>
      <c r="E2302">
        <v>39</v>
      </c>
      <c r="F2302" t="s">
        <v>0</v>
      </c>
      <c r="G2302" t="s">
        <v>1</v>
      </c>
      <c r="I2302" t="s">
        <v>2</v>
      </c>
      <c r="J2302">
        <v>36</v>
      </c>
      <c r="K2302">
        <v>70</v>
      </c>
      <c r="L2302" t="str">
        <f>" 00:00:00.000697"</f>
        <v xml:space="preserve"> 00:00:00.000697</v>
      </c>
      <c r="M2302" t="str">
        <f>"03-Oct-17 4:16:58.698372 PM"</f>
        <v>03-Oct-17 4:16:58.698372 PM</v>
      </c>
      <c r="N2302" t="s">
        <v>5</v>
      </c>
    </row>
    <row r="2303" spans="2:14" x14ac:dyDescent="0.25">
      <c r="B2303">
        <v>8756</v>
      </c>
      <c r="C2303">
        <v>1</v>
      </c>
      <c r="D2303">
        <v>0</v>
      </c>
      <c r="E2303">
        <v>37</v>
      </c>
      <c r="F2303" t="s">
        <v>0</v>
      </c>
      <c r="G2303" t="s">
        <v>1</v>
      </c>
      <c r="I2303" t="s">
        <v>2</v>
      </c>
      <c r="J2303">
        <v>36</v>
      </c>
      <c r="K2303">
        <v>70</v>
      </c>
      <c r="L2303" t="str">
        <f>" 00:00:01.243111"</f>
        <v xml:space="preserve"> 00:00:01.243111</v>
      </c>
      <c r="M2303" t="str">
        <f>"03-Oct-17 4:16:59.941483 PM"</f>
        <v>03-Oct-17 4:16:59.941483 PM</v>
      </c>
      <c r="N2303" t="s">
        <v>6</v>
      </c>
    </row>
    <row r="2304" spans="2:14" x14ac:dyDescent="0.25">
      <c r="B2304">
        <v>8757</v>
      </c>
      <c r="C2304">
        <v>1</v>
      </c>
      <c r="D2304">
        <v>12</v>
      </c>
      <c r="E2304">
        <v>38</v>
      </c>
      <c r="F2304" t="s">
        <v>0</v>
      </c>
      <c r="G2304" t="s">
        <v>1</v>
      </c>
      <c r="I2304" t="s">
        <v>2</v>
      </c>
      <c r="J2304">
        <v>36</v>
      </c>
      <c r="K2304">
        <v>70</v>
      </c>
      <c r="L2304" t="str">
        <f>" 00:00:00.000697"</f>
        <v xml:space="preserve"> 00:00:00.000697</v>
      </c>
      <c r="M2304" t="str">
        <f>"03-Oct-17 4:16:59.942180 PM"</f>
        <v>03-Oct-17 4:16:59.942180 PM</v>
      </c>
      <c r="N2304" t="s">
        <v>3</v>
      </c>
    </row>
    <row r="2305" spans="2:14" x14ac:dyDescent="0.25">
      <c r="B2305">
        <v>8758</v>
      </c>
      <c r="C2305">
        <v>1</v>
      </c>
      <c r="D2305">
        <v>39</v>
      </c>
      <c r="E2305">
        <v>39</v>
      </c>
      <c r="F2305" t="s">
        <v>0</v>
      </c>
      <c r="G2305" t="s">
        <v>1</v>
      </c>
      <c r="I2305" t="s">
        <v>2</v>
      </c>
      <c r="J2305">
        <v>36</v>
      </c>
      <c r="K2305">
        <v>70</v>
      </c>
      <c r="L2305" t="str">
        <f>" 00:00:00.000697"</f>
        <v xml:space="preserve"> 00:00:00.000697</v>
      </c>
      <c r="M2305" t="str">
        <f>"03-Oct-17 4:16:59.942877 PM"</f>
        <v>03-Oct-17 4:16:59.942877 PM</v>
      </c>
      <c r="N2305" t="s">
        <v>5</v>
      </c>
    </row>
    <row r="2306" spans="2:14" x14ac:dyDescent="0.25">
      <c r="B2306">
        <v>8759</v>
      </c>
      <c r="C2306">
        <v>1</v>
      </c>
      <c r="D2306">
        <v>0</v>
      </c>
      <c r="E2306">
        <v>37</v>
      </c>
      <c r="F2306" t="s">
        <v>0</v>
      </c>
      <c r="G2306" t="s">
        <v>1</v>
      </c>
      <c r="I2306" t="s">
        <v>2</v>
      </c>
      <c r="J2306">
        <v>36</v>
      </c>
      <c r="K2306">
        <v>70</v>
      </c>
      <c r="L2306" t="str">
        <f>" 00:00:01.228633"</f>
        <v xml:space="preserve"> 00:00:01.228633</v>
      </c>
      <c r="M2306" t="str">
        <f>"03-Oct-17 4:17:01.171510 PM"</f>
        <v>03-Oct-17 4:17:01.171510 PM</v>
      </c>
      <c r="N2306" t="s">
        <v>13</v>
      </c>
    </row>
    <row r="2307" spans="2:14" x14ac:dyDescent="0.25">
      <c r="B2307">
        <v>8760</v>
      </c>
      <c r="C2307">
        <v>1</v>
      </c>
      <c r="D2307">
        <v>0</v>
      </c>
      <c r="E2307">
        <v>37</v>
      </c>
      <c r="F2307" t="s">
        <v>0</v>
      </c>
      <c r="G2307" t="s">
        <v>1</v>
      </c>
      <c r="I2307" t="s">
        <v>2</v>
      </c>
      <c r="J2307">
        <v>14</v>
      </c>
      <c r="K2307">
        <v>48</v>
      </c>
      <c r="L2307" t="str">
        <f>" 00:00:00.000502"</f>
        <v xml:space="preserve"> 00:00:00.000502</v>
      </c>
      <c r="M2307" t="str">
        <f>"03-Oct-17 4:17:01.172012 PM"</f>
        <v>03-Oct-17 4:17:01.172012 PM</v>
      </c>
      <c r="N2307" t="s">
        <v>16</v>
      </c>
    </row>
    <row r="2308" spans="2:14" x14ac:dyDescent="0.25">
      <c r="B2308">
        <v>8761</v>
      </c>
      <c r="C2308">
        <v>1</v>
      </c>
      <c r="D2308">
        <v>0</v>
      </c>
      <c r="E2308">
        <v>37</v>
      </c>
      <c r="F2308" t="s">
        <v>0</v>
      </c>
      <c r="G2308" t="s">
        <v>1</v>
      </c>
      <c r="I2308" t="s">
        <v>2</v>
      </c>
      <c r="J2308">
        <v>8</v>
      </c>
      <c r="K2308">
        <v>42</v>
      </c>
      <c r="L2308" t="str">
        <f>" 00:00:00.000326"</f>
        <v xml:space="preserve"> 00:00:00.000326</v>
      </c>
      <c r="M2308" t="str">
        <f>"03-Oct-17 4:17:01.172338 PM"</f>
        <v>03-Oct-17 4:17:01.172338 PM</v>
      </c>
      <c r="N2308" t="s">
        <v>6</v>
      </c>
    </row>
    <row r="2309" spans="2:14" x14ac:dyDescent="0.25">
      <c r="B2309">
        <v>8762</v>
      </c>
      <c r="C2309">
        <v>1</v>
      </c>
      <c r="D2309">
        <v>12</v>
      </c>
      <c r="E2309">
        <v>38</v>
      </c>
      <c r="F2309" t="s">
        <v>0</v>
      </c>
      <c r="G2309" t="s">
        <v>1</v>
      </c>
      <c r="I2309" t="s">
        <v>2</v>
      </c>
      <c r="J2309">
        <v>36</v>
      </c>
      <c r="K2309">
        <v>70</v>
      </c>
      <c r="L2309" t="str">
        <f>" 00:00:00.000271"</f>
        <v xml:space="preserve"> 00:00:00.000271</v>
      </c>
      <c r="M2309" t="str">
        <f>"03-Oct-17 4:17:01.172609 PM"</f>
        <v>03-Oct-17 4:17:01.172609 PM</v>
      </c>
      <c r="N2309" t="s">
        <v>3</v>
      </c>
    </row>
    <row r="2310" spans="2:14" x14ac:dyDescent="0.25">
      <c r="B2310">
        <v>8763</v>
      </c>
      <c r="C2310">
        <v>1</v>
      </c>
      <c r="D2310">
        <v>39</v>
      </c>
      <c r="E2310">
        <v>39</v>
      </c>
      <c r="F2310" t="s">
        <v>0</v>
      </c>
      <c r="G2310" t="s">
        <v>1</v>
      </c>
      <c r="I2310" t="s">
        <v>2</v>
      </c>
      <c r="J2310">
        <v>36</v>
      </c>
      <c r="K2310">
        <v>70</v>
      </c>
      <c r="L2310" t="str">
        <f>" 00:00:00.000697"</f>
        <v xml:space="preserve"> 00:00:00.000697</v>
      </c>
      <c r="M2310" t="str">
        <f>"03-Oct-17 4:17:01.173306 PM"</f>
        <v>03-Oct-17 4:17:01.173306 PM</v>
      </c>
      <c r="N2310" t="s">
        <v>12</v>
      </c>
    </row>
    <row r="2311" spans="2:14" x14ac:dyDescent="0.25">
      <c r="B2311">
        <v>8764</v>
      </c>
      <c r="C2311">
        <v>1</v>
      </c>
      <c r="D2311">
        <v>0</v>
      </c>
      <c r="E2311">
        <v>37</v>
      </c>
      <c r="F2311" t="s">
        <v>0</v>
      </c>
      <c r="G2311" t="s">
        <v>1</v>
      </c>
      <c r="I2311" t="s">
        <v>2</v>
      </c>
      <c r="J2311">
        <v>36</v>
      </c>
      <c r="K2311">
        <v>70</v>
      </c>
      <c r="L2311" t="str">
        <f>" 00:00:01.261608"</f>
        <v xml:space="preserve"> 00:00:01.261608</v>
      </c>
      <c r="M2311" t="str">
        <f>"03-Oct-17 4:17:02.434914 PM"</f>
        <v>03-Oct-17 4:17:02.434914 PM</v>
      </c>
      <c r="N2311" t="s">
        <v>6</v>
      </c>
    </row>
    <row r="2312" spans="2:14" x14ac:dyDescent="0.25">
      <c r="B2312">
        <v>8765</v>
      </c>
      <c r="C2312">
        <v>1</v>
      </c>
      <c r="D2312">
        <v>0</v>
      </c>
      <c r="E2312">
        <v>37</v>
      </c>
      <c r="F2312" t="s">
        <v>0</v>
      </c>
      <c r="G2312" t="s">
        <v>1</v>
      </c>
      <c r="I2312" t="s">
        <v>2</v>
      </c>
      <c r="J2312">
        <v>14</v>
      </c>
      <c r="K2312">
        <v>48</v>
      </c>
      <c r="L2312" t="str">
        <f>" 00:00:00.000503"</f>
        <v xml:space="preserve"> 00:00:00.000503</v>
      </c>
      <c r="M2312" t="str">
        <f>"03-Oct-17 4:17:02.435416 PM"</f>
        <v>03-Oct-17 4:17:02.435416 PM</v>
      </c>
      <c r="N2312" t="s">
        <v>16</v>
      </c>
    </row>
    <row r="2313" spans="2:14" x14ac:dyDescent="0.25">
      <c r="B2313">
        <v>8766</v>
      </c>
      <c r="C2313">
        <v>1</v>
      </c>
      <c r="D2313">
        <v>0</v>
      </c>
      <c r="E2313">
        <v>37</v>
      </c>
      <c r="F2313" t="s">
        <v>0</v>
      </c>
      <c r="G2313" t="s">
        <v>1</v>
      </c>
      <c r="I2313" t="s">
        <v>2</v>
      </c>
      <c r="J2313">
        <v>8</v>
      </c>
      <c r="K2313">
        <v>42</v>
      </c>
      <c r="L2313" t="str">
        <f>" 00:00:00.000326"</f>
        <v xml:space="preserve"> 00:00:00.000326</v>
      </c>
      <c r="M2313" t="str">
        <f>"03-Oct-17 4:17:02.435742 PM"</f>
        <v>03-Oct-17 4:17:02.435742 PM</v>
      </c>
      <c r="N2313" t="s">
        <v>6</v>
      </c>
    </row>
    <row r="2314" spans="2:14" x14ac:dyDescent="0.25">
      <c r="B2314">
        <v>8767</v>
      </c>
      <c r="C2314">
        <v>1</v>
      </c>
      <c r="D2314">
        <v>12</v>
      </c>
      <c r="E2314">
        <v>38</v>
      </c>
      <c r="F2314" t="s">
        <v>0</v>
      </c>
      <c r="G2314" t="s">
        <v>1</v>
      </c>
      <c r="I2314" t="s">
        <v>2</v>
      </c>
      <c r="J2314">
        <v>36</v>
      </c>
      <c r="K2314">
        <v>70</v>
      </c>
      <c r="L2314" t="str">
        <f>" 00:00:00.000271"</f>
        <v xml:space="preserve"> 00:00:00.000271</v>
      </c>
      <c r="M2314" t="str">
        <f>"03-Oct-17 4:17:02.436013 PM"</f>
        <v>03-Oct-17 4:17:02.436013 PM</v>
      </c>
      <c r="N2314" t="s">
        <v>3</v>
      </c>
    </row>
    <row r="2315" spans="2:14" x14ac:dyDescent="0.25">
      <c r="B2315">
        <v>8768</v>
      </c>
      <c r="C2315">
        <v>1</v>
      </c>
      <c r="D2315">
        <v>39</v>
      </c>
      <c r="E2315">
        <v>39</v>
      </c>
      <c r="F2315" t="s">
        <v>0</v>
      </c>
      <c r="G2315" t="s">
        <v>1</v>
      </c>
      <c r="I2315" t="s">
        <v>2</v>
      </c>
      <c r="J2315">
        <v>36</v>
      </c>
      <c r="K2315">
        <v>70</v>
      </c>
      <c r="L2315" t="str">
        <f>" 00:00:00.000697"</f>
        <v xml:space="preserve"> 00:00:00.000697</v>
      </c>
      <c r="M2315" t="str">
        <f>"03-Oct-17 4:17:02.436710 PM"</f>
        <v>03-Oct-17 4:17:02.436710 PM</v>
      </c>
      <c r="N2315" t="s">
        <v>5</v>
      </c>
    </row>
    <row r="2316" spans="2:14" x14ac:dyDescent="0.25">
      <c r="B2316">
        <v>8769</v>
      </c>
      <c r="C2316">
        <v>1</v>
      </c>
      <c r="D2316">
        <v>0</v>
      </c>
      <c r="E2316">
        <v>37</v>
      </c>
      <c r="F2316" t="s">
        <v>0</v>
      </c>
      <c r="G2316" t="s">
        <v>1</v>
      </c>
      <c r="I2316" t="s">
        <v>2</v>
      </c>
      <c r="J2316">
        <v>36</v>
      </c>
      <c r="K2316">
        <v>70</v>
      </c>
      <c r="L2316" t="str">
        <f>" 00:00:01.257024"</f>
        <v xml:space="preserve"> 00:00:01.257024</v>
      </c>
      <c r="M2316" t="str">
        <f>"03-Oct-17 4:17:03.693734 PM"</f>
        <v>03-Oct-17 4:17:03.693734 PM</v>
      </c>
      <c r="N2316" t="s">
        <v>13</v>
      </c>
    </row>
    <row r="2317" spans="2:14" x14ac:dyDescent="0.25">
      <c r="B2317">
        <v>8770</v>
      </c>
      <c r="C2317">
        <v>1</v>
      </c>
      <c r="D2317">
        <v>0</v>
      </c>
      <c r="E2317">
        <v>37</v>
      </c>
      <c r="F2317" t="s">
        <v>0</v>
      </c>
      <c r="G2317" t="s">
        <v>1</v>
      </c>
      <c r="I2317" t="s">
        <v>2</v>
      </c>
      <c r="J2317">
        <v>14</v>
      </c>
      <c r="K2317">
        <v>48</v>
      </c>
      <c r="L2317" t="str">
        <f>" 00:00:00.000503"</f>
        <v xml:space="preserve"> 00:00:00.000503</v>
      </c>
      <c r="M2317" t="str">
        <f>"03-Oct-17 4:17:03.694237 PM"</f>
        <v>03-Oct-17 4:17:03.694237 PM</v>
      </c>
      <c r="N2317" t="s">
        <v>16</v>
      </c>
    </row>
    <row r="2318" spans="2:14" x14ac:dyDescent="0.25">
      <c r="B2318">
        <v>8771</v>
      </c>
      <c r="C2318">
        <v>1</v>
      </c>
      <c r="D2318">
        <v>0</v>
      </c>
      <c r="E2318">
        <v>37</v>
      </c>
      <c r="F2318" t="s">
        <v>0</v>
      </c>
      <c r="G2318" t="s">
        <v>1</v>
      </c>
      <c r="I2318" t="s">
        <v>2</v>
      </c>
      <c r="J2318">
        <v>8</v>
      </c>
      <c r="K2318">
        <v>42</v>
      </c>
      <c r="L2318" t="str">
        <f>" 00:00:00.000326"</f>
        <v xml:space="preserve"> 00:00:00.000326</v>
      </c>
      <c r="M2318" t="str">
        <f>"03-Oct-17 4:17:03.694563 PM"</f>
        <v>03-Oct-17 4:17:03.694563 PM</v>
      </c>
      <c r="N2318" t="s">
        <v>13</v>
      </c>
    </row>
    <row r="2319" spans="2:14" x14ac:dyDescent="0.25">
      <c r="B2319">
        <v>8772</v>
      </c>
      <c r="C2319">
        <v>1</v>
      </c>
      <c r="D2319">
        <v>12</v>
      </c>
      <c r="E2319">
        <v>38</v>
      </c>
      <c r="F2319" t="s">
        <v>0</v>
      </c>
      <c r="G2319" t="s">
        <v>1</v>
      </c>
      <c r="I2319" t="s">
        <v>2</v>
      </c>
      <c r="J2319">
        <v>36</v>
      </c>
      <c r="K2319">
        <v>70</v>
      </c>
      <c r="L2319" t="str">
        <f>" 00:00:00.000271"</f>
        <v xml:space="preserve"> 00:00:00.000271</v>
      </c>
      <c r="M2319" t="str">
        <f>"03-Oct-17 4:17:03.694834 PM"</f>
        <v>03-Oct-17 4:17:03.694834 PM</v>
      </c>
      <c r="N2319" t="s">
        <v>3</v>
      </c>
    </row>
    <row r="2320" spans="2:14" x14ac:dyDescent="0.25">
      <c r="B2320">
        <v>8773</v>
      </c>
      <c r="C2320">
        <v>1</v>
      </c>
      <c r="D2320">
        <v>39</v>
      </c>
      <c r="E2320">
        <v>39</v>
      </c>
      <c r="F2320" t="s">
        <v>0</v>
      </c>
      <c r="G2320" t="s">
        <v>1</v>
      </c>
      <c r="I2320" t="s">
        <v>2</v>
      </c>
      <c r="J2320">
        <v>36</v>
      </c>
      <c r="K2320">
        <v>70</v>
      </c>
      <c r="L2320" t="str">
        <f>" 00:00:00.000697"</f>
        <v xml:space="preserve"> 00:00:00.000697</v>
      </c>
      <c r="M2320" t="str">
        <f>"03-Oct-17 4:17:03.695531 PM"</f>
        <v>03-Oct-17 4:17:03.695531 PM</v>
      </c>
      <c r="N2320" t="s">
        <v>5</v>
      </c>
    </row>
    <row r="2321" spans="2:14" x14ac:dyDescent="0.25">
      <c r="B2321">
        <v>8774</v>
      </c>
      <c r="C2321">
        <v>1</v>
      </c>
      <c r="D2321">
        <v>12</v>
      </c>
      <c r="E2321">
        <v>38</v>
      </c>
      <c r="F2321" t="s">
        <v>0</v>
      </c>
      <c r="G2321" t="s">
        <v>1</v>
      </c>
      <c r="I2321" t="s">
        <v>2</v>
      </c>
      <c r="J2321">
        <v>36</v>
      </c>
      <c r="K2321">
        <v>70</v>
      </c>
      <c r="L2321" t="str">
        <f>" 00:00:01.219382"</f>
        <v xml:space="preserve"> 00:00:01.219382</v>
      </c>
      <c r="M2321" t="str">
        <f>"03-Oct-17 4:17:04.914913 PM"</f>
        <v>03-Oct-17 4:17:04.914913 PM</v>
      </c>
      <c r="N2321" t="s">
        <v>5</v>
      </c>
    </row>
    <row r="2322" spans="2:14" x14ac:dyDescent="0.25">
      <c r="B2322">
        <v>8775</v>
      </c>
      <c r="C2322">
        <v>1</v>
      </c>
      <c r="D2322">
        <v>39</v>
      </c>
      <c r="E2322">
        <v>39</v>
      </c>
      <c r="F2322" t="s">
        <v>0</v>
      </c>
      <c r="G2322" t="s">
        <v>1</v>
      </c>
      <c r="I2322" t="s">
        <v>2</v>
      </c>
      <c r="J2322">
        <v>36</v>
      </c>
      <c r="K2322">
        <v>70</v>
      </c>
      <c r="L2322" t="str">
        <f>" 00:00:00.000697"</f>
        <v xml:space="preserve"> 00:00:00.000697</v>
      </c>
      <c r="M2322" t="str">
        <f>"03-Oct-17 4:17:04.915610 PM"</f>
        <v>03-Oct-17 4:17:04.915610 PM</v>
      </c>
      <c r="N2322" t="s">
        <v>5</v>
      </c>
    </row>
    <row r="2323" spans="2:14" x14ac:dyDescent="0.25">
      <c r="B2323">
        <v>8776</v>
      </c>
      <c r="C2323">
        <v>1</v>
      </c>
      <c r="D2323">
        <v>0</v>
      </c>
      <c r="E2323">
        <v>37</v>
      </c>
      <c r="F2323" t="s">
        <v>0</v>
      </c>
      <c r="G2323" t="s">
        <v>1</v>
      </c>
      <c r="I2323" t="s">
        <v>2</v>
      </c>
      <c r="J2323">
        <v>36</v>
      </c>
      <c r="K2323">
        <v>70</v>
      </c>
      <c r="L2323" t="str">
        <f>" 00:00:01.244983"</f>
        <v xml:space="preserve"> 00:00:01.244983</v>
      </c>
      <c r="M2323" t="str">
        <f>"03-Oct-17 4:17:06.160593 PM"</f>
        <v>03-Oct-17 4:17:06.160593 PM</v>
      </c>
      <c r="N2323" t="s">
        <v>13</v>
      </c>
    </row>
    <row r="2324" spans="2:14" x14ac:dyDescent="0.25">
      <c r="B2324">
        <v>8777</v>
      </c>
      <c r="C2324">
        <v>1</v>
      </c>
      <c r="D2324">
        <v>12</v>
      </c>
      <c r="E2324">
        <v>38</v>
      </c>
      <c r="F2324" t="s">
        <v>0</v>
      </c>
      <c r="G2324" t="s">
        <v>1</v>
      </c>
      <c r="I2324" t="s">
        <v>2</v>
      </c>
      <c r="J2324">
        <v>36</v>
      </c>
      <c r="K2324">
        <v>70</v>
      </c>
      <c r="L2324" t="str">
        <f>" 00:00:00.000697"</f>
        <v xml:space="preserve"> 00:00:00.000697</v>
      </c>
      <c r="M2324" t="str">
        <f>"03-Oct-17 4:17:06.161290 PM"</f>
        <v>03-Oct-17 4:17:06.161290 PM</v>
      </c>
      <c r="N2324" t="s">
        <v>3</v>
      </c>
    </row>
    <row r="2325" spans="2:14" x14ac:dyDescent="0.25">
      <c r="B2325">
        <v>8778</v>
      </c>
      <c r="C2325">
        <v>1</v>
      </c>
      <c r="D2325">
        <v>39</v>
      </c>
      <c r="E2325">
        <v>39</v>
      </c>
      <c r="F2325" t="s">
        <v>0</v>
      </c>
      <c r="G2325" t="s">
        <v>1</v>
      </c>
      <c r="I2325" t="s">
        <v>2</v>
      </c>
      <c r="J2325">
        <v>36</v>
      </c>
      <c r="K2325">
        <v>70</v>
      </c>
      <c r="L2325" t="str">
        <f>" 00:00:00.000697"</f>
        <v xml:space="preserve"> 00:00:00.000697</v>
      </c>
      <c r="M2325" t="str">
        <f>"03-Oct-17 4:17:06.161987 PM"</f>
        <v>03-Oct-17 4:17:06.161987 PM</v>
      </c>
      <c r="N2325" t="s">
        <v>5</v>
      </c>
    </row>
    <row r="2326" spans="2:14" x14ac:dyDescent="0.25">
      <c r="B2326">
        <v>8779</v>
      </c>
      <c r="C2326">
        <v>1</v>
      </c>
      <c r="D2326">
        <v>0</v>
      </c>
      <c r="E2326">
        <v>37</v>
      </c>
      <c r="F2326" t="s">
        <v>0</v>
      </c>
      <c r="G2326" t="s">
        <v>1</v>
      </c>
      <c r="I2326" t="s">
        <v>2</v>
      </c>
      <c r="J2326">
        <v>36</v>
      </c>
      <c r="K2326">
        <v>70</v>
      </c>
      <c r="L2326" t="str">
        <f>" 00:00:01.237333"</f>
        <v xml:space="preserve"> 00:00:01.237333</v>
      </c>
      <c r="M2326" t="str">
        <f>"03-Oct-17 4:17:07.399320 PM"</f>
        <v>03-Oct-17 4:17:07.399320 PM</v>
      </c>
      <c r="N2326" t="s">
        <v>6</v>
      </c>
    </row>
    <row r="2327" spans="2:14" x14ac:dyDescent="0.25">
      <c r="B2327">
        <v>8780</v>
      </c>
      <c r="C2327">
        <v>1</v>
      </c>
      <c r="D2327">
        <v>12</v>
      </c>
      <c r="E2327">
        <v>38</v>
      </c>
      <c r="F2327" t="s">
        <v>0</v>
      </c>
      <c r="G2327" t="s">
        <v>1</v>
      </c>
      <c r="I2327" t="s">
        <v>2</v>
      </c>
      <c r="J2327">
        <v>36</v>
      </c>
      <c r="K2327">
        <v>70</v>
      </c>
      <c r="L2327" t="str">
        <f>" 00:00:00.000697"</f>
        <v xml:space="preserve"> 00:00:00.000697</v>
      </c>
      <c r="M2327" t="str">
        <f>"03-Oct-17 4:17:07.400017 PM"</f>
        <v>03-Oct-17 4:17:07.400017 PM</v>
      </c>
      <c r="N2327" t="s">
        <v>3</v>
      </c>
    </row>
    <row r="2328" spans="2:14" x14ac:dyDescent="0.25">
      <c r="B2328">
        <v>8781</v>
      </c>
      <c r="C2328">
        <v>1</v>
      </c>
      <c r="D2328">
        <v>12</v>
      </c>
      <c r="E2328">
        <v>38</v>
      </c>
      <c r="F2328" t="s">
        <v>0</v>
      </c>
      <c r="G2328" t="s">
        <v>1</v>
      </c>
      <c r="I2328" t="s">
        <v>2</v>
      </c>
      <c r="J2328">
        <v>14</v>
      </c>
      <c r="K2328">
        <v>48</v>
      </c>
      <c r="L2328" t="str">
        <f>" 00:00:00.000503"</f>
        <v xml:space="preserve"> 00:00:00.000503</v>
      </c>
      <c r="M2328" t="str">
        <f>"03-Oct-17 4:17:07.400519 PM"</f>
        <v>03-Oct-17 4:17:07.400519 PM</v>
      </c>
      <c r="N2328" t="s">
        <v>20</v>
      </c>
    </row>
    <row r="2329" spans="2:14" x14ac:dyDescent="0.25">
      <c r="B2329">
        <v>8782</v>
      </c>
      <c r="C2329">
        <v>1</v>
      </c>
      <c r="D2329">
        <v>12</v>
      </c>
      <c r="E2329">
        <v>38</v>
      </c>
      <c r="F2329" t="s">
        <v>0</v>
      </c>
      <c r="G2329" t="s">
        <v>1</v>
      </c>
      <c r="I2329" t="s">
        <v>2</v>
      </c>
      <c r="J2329">
        <v>8</v>
      </c>
      <c r="K2329">
        <v>42</v>
      </c>
      <c r="L2329" t="str">
        <f>" 00:00:00.000326"</f>
        <v xml:space="preserve"> 00:00:00.000326</v>
      </c>
      <c r="M2329" t="str">
        <f>"03-Oct-17 4:17:07.400845 PM"</f>
        <v>03-Oct-17 4:17:07.400845 PM</v>
      </c>
      <c r="N2329" t="s">
        <v>3</v>
      </c>
    </row>
    <row r="2330" spans="2:14" x14ac:dyDescent="0.25">
      <c r="B2330">
        <v>8783</v>
      </c>
      <c r="C2330">
        <v>1</v>
      </c>
      <c r="D2330">
        <v>39</v>
      </c>
      <c r="E2330">
        <v>39</v>
      </c>
      <c r="F2330" t="s">
        <v>0</v>
      </c>
      <c r="G2330" t="s">
        <v>1</v>
      </c>
      <c r="I2330" t="s">
        <v>2</v>
      </c>
      <c r="J2330">
        <v>36</v>
      </c>
      <c r="K2330">
        <v>70</v>
      </c>
      <c r="L2330" t="str">
        <f>" 00:00:00.000271"</f>
        <v xml:space="preserve"> 00:00:00.000271</v>
      </c>
      <c r="M2330" t="str">
        <f>"03-Oct-17 4:17:07.401116 PM"</f>
        <v>03-Oct-17 4:17:07.401116 PM</v>
      </c>
      <c r="N2330" t="s">
        <v>5</v>
      </c>
    </row>
    <row r="2331" spans="2:14" x14ac:dyDescent="0.25">
      <c r="B2331">
        <v>8784</v>
      </c>
      <c r="C2331">
        <v>1</v>
      </c>
      <c r="D2331">
        <v>0</v>
      </c>
      <c r="E2331">
        <v>37</v>
      </c>
      <c r="F2331" t="s">
        <v>0</v>
      </c>
      <c r="G2331" t="s">
        <v>1</v>
      </c>
      <c r="I2331" t="s">
        <v>2</v>
      </c>
      <c r="J2331">
        <v>36</v>
      </c>
      <c r="K2331">
        <v>70</v>
      </c>
      <c r="L2331" t="str">
        <f>" 00:00:01.244542"</f>
        <v xml:space="preserve"> 00:00:01.244542</v>
      </c>
      <c r="M2331" t="str">
        <f>"03-Oct-17 4:17:08.645658 PM"</f>
        <v>03-Oct-17 4:17:08.645658 PM</v>
      </c>
      <c r="N2331" t="s">
        <v>13</v>
      </c>
    </row>
    <row r="2332" spans="2:14" x14ac:dyDescent="0.25">
      <c r="B2332">
        <v>8785</v>
      </c>
      <c r="C2332">
        <v>1</v>
      </c>
      <c r="D2332">
        <v>12</v>
      </c>
      <c r="E2332">
        <v>38</v>
      </c>
      <c r="F2332" t="s">
        <v>0</v>
      </c>
      <c r="G2332" t="s">
        <v>1</v>
      </c>
      <c r="I2332" t="s">
        <v>2</v>
      </c>
      <c r="J2332">
        <v>36</v>
      </c>
      <c r="K2332">
        <v>70</v>
      </c>
      <c r="L2332" t="str">
        <f>" 00:00:00.000697"</f>
        <v xml:space="preserve"> 00:00:00.000697</v>
      </c>
      <c r="M2332" t="str">
        <f>"03-Oct-17 4:17:08.646355 PM"</f>
        <v>03-Oct-17 4:17:08.646355 PM</v>
      </c>
      <c r="N2332" t="s">
        <v>3</v>
      </c>
    </row>
    <row r="2333" spans="2:14" x14ac:dyDescent="0.25">
      <c r="B2333">
        <v>8786</v>
      </c>
      <c r="C2333">
        <v>1</v>
      </c>
      <c r="D2333">
        <v>39</v>
      </c>
      <c r="E2333">
        <v>39</v>
      </c>
      <c r="F2333" t="s">
        <v>0</v>
      </c>
      <c r="G2333" t="s">
        <v>1</v>
      </c>
      <c r="I2333" t="s">
        <v>2</v>
      </c>
      <c r="J2333">
        <v>36</v>
      </c>
      <c r="K2333">
        <v>70</v>
      </c>
      <c r="L2333" t="str">
        <f>" 00:00:00.000697"</f>
        <v xml:space="preserve"> 00:00:00.000697</v>
      </c>
      <c r="M2333" t="str">
        <f>"03-Oct-17 4:17:08.647052 PM"</f>
        <v>03-Oct-17 4:17:08.647052 PM</v>
      </c>
      <c r="N2333" t="s">
        <v>5</v>
      </c>
    </row>
    <row r="2334" spans="2:14" x14ac:dyDescent="0.25">
      <c r="B2334">
        <v>8787</v>
      </c>
      <c r="C2334">
        <v>1</v>
      </c>
      <c r="D2334">
        <v>0</v>
      </c>
      <c r="E2334">
        <v>37</v>
      </c>
      <c r="F2334" t="s">
        <v>0</v>
      </c>
      <c r="G2334" t="s">
        <v>1</v>
      </c>
      <c r="I2334" t="s">
        <v>2</v>
      </c>
      <c r="J2334">
        <v>36</v>
      </c>
      <c r="K2334">
        <v>70</v>
      </c>
      <c r="L2334" t="str">
        <f>" 00:00:01.240422"</f>
        <v xml:space="preserve"> 00:00:01.240422</v>
      </c>
      <c r="M2334" t="str">
        <f>"03-Oct-17 4:17:09.887474 PM"</f>
        <v>03-Oct-17 4:17:09.887474 PM</v>
      </c>
      <c r="N2334" t="s">
        <v>13</v>
      </c>
    </row>
    <row r="2335" spans="2:14" x14ac:dyDescent="0.25">
      <c r="B2335">
        <v>8788</v>
      </c>
      <c r="C2335">
        <v>1</v>
      </c>
      <c r="D2335">
        <v>12</v>
      </c>
      <c r="E2335">
        <v>38</v>
      </c>
      <c r="F2335" t="s">
        <v>0</v>
      </c>
      <c r="G2335" t="s">
        <v>1</v>
      </c>
      <c r="I2335" t="s">
        <v>2</v>
      </c>
      <c r="J2335">
        <v>36</v>
      </c>
      <c r="K2335">
        <v>70</v>
      </c>
      <c r="L2335" t="str">
        <f>" 00:00:00.000697"</f>
        <v xml:space="preserve"> 00:00:00.000697</v>
      </c>
      <c r="M2335" t="str">
        <f>"03-Oct-17 4:17:09.888171 PM"</f>
        <v>03-Oct-17 4:17:09.888171 PM</v>
      </c>
      <c r="N2335" t="s">
        <v>3</v>
      </c>
    </row>
    <row r="2336" spans="2:14" x14ac:dyDescent="0.25">
      <c r="B2336">
        <v>8789</v>
      </c>
      <c r="C2336">
        <v>1</v>
      </c>
      <c r="D2336">
        <v>39</v>
      </c>
      <c r="E2336">
        <v>39</v>
      </c>
      <c r="F2336" t="s">
        <v>0</v>
      </c>
      <c r="G2336" t="s">
        <v>1</v>
      </c>
      <c r="I2336" t="s">
        <v>2</v>
      </c>
      <c r="J2336">
        <v>36</v>
      </c>
      <c r="K2336">
        <v>70</v>
      </c>
      <c r="L2336" t="str">
        <f>" 00:00:00.000697"</f>
        <v xml:space="preserve"> 00:00:00.000697</v>
      </c>
      <c r="M2336" t="str">
        <f>"03-Oct-17 4:17:09.888868 PM"</f>
        <v>03-Oct-17 4:17:09.888868 PM</v>
      </c>
      <c r="N2336" t="s">
        <v>12</v>
      </c>
    </row>
    <row r="2337" spans="2:14" x14ac:dyDescent="0.25">
      <c r="B2337">
        <v>8790</v>
      </c>
      <c r="C2337">
        <v>1</v>
      </c>
      <c r="D2337">
        <v>12</v>
      </c>
      <c r="E2337">
        <v>38</v>
      </c>
      <c r="F2337" t="s">
        <v>0</v>
      </c>
      <c r="G2337" t="s">
        <v>1</v>
      </c>
      <c r="I2337" t="s">
        <v>2</v>
      </c>
      <c r="J2337">
        <v>36</v>
      </c>
      <c r="K2337">
        <v>70</v>
      </c>
      <c r="L2337" t="str">
        <f>" 00:00:01.245730"</f>
        <v xml:space="preserve"> 00:00:01.245730</v>
      </c>
      <c r="M2337" t="str">
        <f>"03-Oct-17 4:17:11.134598 PM"</f>
        <v>03-Oct-17 4:17:11.134598 PM</v>
      </c>
      <c r="N2337" t="s">
        <v>3</v>
      </c>
    </row>
    <row r="2338" spans="2:14" x14ac:dyDescent="0.25">
      <c r="B2338">
        <v>8791</v>
      </c>
      <c r="C2338">
        <v>1</v>
      </c>
      <c r="D2338">
        <v>39</v>
      </c>
      <c r="E2338">
        <v>39</v>
      </c>
      <c r="F2338" t="s">
        <v>0</v>
      </c>
      <c r="G2338" t="s">
        <v>1</v>
      </c>
      <c r="I2338" t="s">
        <v>2</v>
      </c>
      <c r="J2338">
        <v>36</v>
      </c>
      <c r="K2338">
        <v>70</v>
      </c>
      <c r="L2338" t="str">
        <f>" 00:00:00.000697"</f>
        <v xml:space="preserve"> 00:00:00.000697</v>
      </c>
      <c r="M2338" t="str">
        <f>"03-Oct-17 4:17:11.135295 PM"</f>
        <v>03-Oct-17 4:17:11.135295 PM</v>
      </c>
      <c r="N2338" t="s">
        <v>12</v>
      </c>
    </row>
    <row r="2339" spans="2:14" x14ac:dyDescent="0.25">
      <c r="B2339">
        <v>8792</v>
      </c>
      <c r="C2339">
        <v>1</v>
      </c>
      <c r="D2339">
        <v>39</v>
      </c>
      <c r="E2339">
        <v>39</v>
      </c>
      <c r="F2339" t="s">
        <v>0</v>
      </c>
      <c r="G2339" t="s">
        <v>1</v>
      </c>
      <c r="I2339" t="s">
        <v>2</v>
      </c>
      <c r="J2339">
        <v>36</v>
      </c>
      <c r="K2339">
        <v>70</v>
      </c>
      <c r="L2339" t="str">
        <f>" 00:00:01.257631"</f>
        <v xml:space="preserve"> 00:00:01.257631</v>
      </c>
      <c r="M2339" t="str">
        <f>"03-Oct-17 4:17:12.392926 PM"</f>
        <v>03-Oct-17 4:17:12.392926 PM</v>
      </c>
      <c r="N2339" t="s">
        <v>5</v>
      </c>
    </row>
    <row r="2340" spans="2:14" x14ac:dyDescent="0.25">
      <c r="B2340">
        <v>8793</v>
      </c>
      <c r="C2340">
        <v>1</v>
      </c>
      <c r="D2340">
        <v>0</v>
      </c>
      <c r="E2340">
        <v>37</v>
      </c>
      <c r="F2340" t="s">
        <v>0</v>
      </c>
      <c r="G2340" t="s">
        <v>1</v>
      </c>
      <c r="I2340" t="s">
        <v>2</v>
      </c>
      <c r="J2340">
        <v>36</v>
      </c>
      <c r="K2340">
        <v>70</v>
      </c>
      <c r="L2340" t="str">
        <f>" 00:00:01.256456"</f>
        <v xml:space="preserve"> 00:00:01.256456</v>
      </c>
      <c r="M2340" t="str">
        <f>"03-Oct-17 4:17:13.649382 PM"</f>
        <v>03-Oct-17 4:17:13.649382 PM</v>
      </c>
      <c r="N2340" t="s">
        <v>17</v>
      </c>
    </row>
    <row r="2341" spans="2:14" x14ac:dyDescent="0.25">
      <c r="B2341">
        <v>8794</v>
      </c>
      <c r="C2341">
        <v>1</v>
      </c>
      <c r="D2341">
        <v>12</v>
      </c>
      <c r="E2341">
        <v>38</v>
      </c>
      <c r="F2341" t="s">
        <v>0</v>
      </c>
      <c r="G2341" t="s">
        <v>1</v>
      </c>
      <c r="I2341" t="s">
        <v>2</v>
      </c>
      <c r="J2341">
        <v>36</v>
      </c>
      <c r="K2341">
        <v>70</v>
      </c>
      <c r="L2341" t="str">
        <f>" 00:00:00.000697"</f>
        <v xml:space="preserve"> 00:00:00.000697</v>
      </c>
      <c r="M2341" t="str">
        <f>"03-Oct-17 4:17:13.650079 PM"</f>
        <v>03-Oct-17 4:17:13.650079 PM</v>
      </c>
      <c r="N2341" t="s">
        <v>3</v>
      </c>
    </row>
    <row r="2342" spans="2:14" x14ac:dyDescent="0.25">
      <c r="B2342">
        <v>8795</v>
      </c>
      <c r="C2342">
        <v>1</v>
      </c>
      <c r="D2342">
        <v>39</v>
      </c>
      <c r="E2342">
        <v>39</v>
      </c>
      <c r="F2342" t="s">
        <v>0</v>
      </c>
      <c r="G2342" t="s">
        <v>1</v>
      </c>
      <c r="I2342" t="s">
        <v>2</v>
      </c>
      <c r="J2342">
        <v>36</v>
      </c>
      <c r="K2342">
        <v>70</v>
      </c>
      <c r="L2342" t="str">
        <f>" 00:00:00.000697"</f>
        <v xml:space="preserve"> 00:00:00.000697</v>
      </c>
      <c r="M2342" t="str">
        <f>"03-Oct-17 4:17:13.650776 PM"</f>
        <v>03-Oct-17 4:17:13.650776 PM</v>
      </c>
      <c r="N2342" t="s">
        <v>12</v>
      </c>
    </row>
    <row r="2343" spans="2:14" x14ac:dyDescent="0.25">
      <c r="B2343">
        <v>8796</v>
      </c>
      <c r="C2343">
        <v>1</v>
      </c>
      <c r="D2343">
        <v>0</v>
      </c>
      <c r="E2343">
        <v>37</v>
      </c>
      <c r="F2343" t="s">
        <v>0</v>
      </c>
      <c r="G2343" t="s">
        <v>1</v>
      </c>
      <c r="I2343" t="s">
        <v>2</v>
      </c>
      <c r="J2343">
        <v>36</v>
      </c>
      <c r="K2343">
        <v>70</v>
      </c>
      <c r="L2343" t="str">
        <f>" 00:00:01.202204"</f>
        <v xml:space="preserve"> 00:00:01.202204</v>
      </c>
      <c r="M2343" t="str">
        <f>"03-Oct-17 4:17:14.852980 PM"</f>
        <v>03-Oct-17 4:17:14.852980 PM</v>
      </c>
      <c r="N2343" t="s">
        <v>13</v>
      </c>
    </row>
    <row r="2344" spans="2:14" x14ac:dyDescent="0.25">
      <c r="B2344">
        <v>8797</v>
      </c>
      <c r="C2344">
        <v>1</v>
      </c>
      <c r="D2344">
        <v>12</v>
      </c>
      <c r="E2344">
        <v>38</v>
      </c>
      <c r="F2344" t="s">
        <v>0</v>
      </c>
      <c r="G2344" t="s">
        <v>1</v>
      </c>
      <c r="I2344" t="s">
        <v>2</v>
      </c>
      <c r="J2344">
        <v>36</v>
      </c>
      <c r="K2344">
        <v>70</v>
      </c>
      <c r="L2344" t="str">
        <f>" 00:00:00.000697"</f>
        <v xml:space="preserve"> 00:00:00.000697</v>
      </c>
      <c r="M2344" t="str">
        <f>"03-Oct-17 4:17:14.853677 PM"</f>
        <v>03-Oct-17 4:17:14.853677 PM</v>
      </c>
      <c r="N2344" t="s">
        <v>3</v>
      </c>
    </row>
    <row r="2345" spans="2:14" x14ac:dyDescent="0.25">
      <c r="B2345">
        <v>8798</v>
      </c>
      <c r="C2345">
        <v>1</v>
      </c>
      <c r="D2345">
        <v>39</v>
      </c>
      <c r="E2345">
        <v>39</v>
      </c>
      <c r="F2345" t="s">
        <v>0</v>
      </c>
      <c r="G2345" t="s">
        <v>1</v>
      </c>
      <c r="I2345" t="s">
        <v>2</v>
      </c>
      <c r="J2345">
        <v>36</v>
      </c>
      <c r="K2345">
        <v>70</v>
      </c>
      <c r="L2345" t="str">
        <f>" 00:00:00.000697"</f>
        <v xml:space="preserve"> 00:00:00.000697</v>
      </c>
      <c r="M2345" t="str">
        <f>"03-Oct-17 4:17:14.854374 PM"</f>
        <v>03-Oct-17 4:17:14.854374 PM</v>
      </c>
      <c r="N2345" t="s">
        <v>12</v>
      </c>
    </row>
    <row r="2346" spans="2:14" x14ac:dyDescent="0.25">
      <c r="B2346">
        <v>8799</v>
      </c>
      <c r="C2346">
        <v>1</v>
      </c>
      <c r="D2346">
        <v>0</v>
      </c>
      <c r="E2346">
        <v>37</v>
      </c>
      <c r="F2346" t="s">
        <v>0</v>
      </c>
      <c r="G2346" t="s">
        <v>1</v>
      </c>
      <c r="I2346" t="s">
        <v>2</v>
      </c>
      <c r="J2346">
        <v>36</v>
      </c>
      <c r="K2346">
        <v>70</v>
      </c>
      <c r="L2346" t="str">
        <f>" 00:00:01.244633"</f>
        <v xml:space="preserve"> 00:00:01.244633</v>
      </c>
      <c r="M2346" t="str">
        <f>"03-Oct-17 4:17:16.099007 PM"</f>
        <v>03-Oct-17 4:17:16.099007 PM</v>
      </c>
      <c r="N2346" t="s">
        <v>6</v>
      </c>
    </row>
    <row r="2347" spans="2:14" x14ac:dyDescent="0.25">
      <c r="B2347">
        <v>8800</v>
      </c>
      <c r="C2347">
        <v>1</v>
      </c>
      <c r="D2347">
        <v>12</v>
      </c>
      <c r="E2347">
        <v>38</v>
      </c>
      <c r="F2347" t="s">
        <v>0</v>
      </c>
      <c r="G2347" t="s">
        <v>1</v>
      </c>
      <c r="I2347" t="s">
        <v>2</v>
      </c>
      <c r="J2347">
        <v>36</v>
      </c>
      <c r="K2347">
        <v>70</v>
      </c>
      <c r="L2347" t="str">
        <f>" 00:00:00.000697"</f>
        <v xml:space="preserve"> 00:00:00.000697</v>
      </c>
      <c r="M2347" t="str">
        <f>"03-Oct-17 4:17:16.099704 PM"</f>
        <v>03-Oct-17 4:17:16.099704 PM</v>
      </c>
      <c r="N2347" t="s">
        <v>3</v>
      </c>
    </row>
    <row r="2348" spans="2:14" x14ac:dyDescent="0.25">
      <c r="B2348">
        <v>8801</v>
      </c>
      <c r="C2348">
        <v>1</v>
      </c>
      <c r="D2348">
        <v>39</v>
      </c>
      <c r="E2348">
        <v>39</v>
      </c>
      <c r="F2348" t="s">
        <v>0</v>
      </c>
      <c r="G2348" t="s">
        <v>1</v>
      </c>
      <c r="I2348" t="s">
        <v>2</v>
      </c>
      <c r="J2348">
        <v>36</v>
      </c>
      <c r="K2348">
        <v>70</v>
      </c>
      <c r="L2348" t="str">
        <f>" 00:00:00.000697"</f>
        <v xml:space="preserve"> 00:00:00.000697</v>
      </c>
      <c r="M2348" t="str">
        <f>"03-Oct-17 4:17:16.100401 PM"</f>
        <v>03-Oct-17 4:17:16.100401 PM</v>
      </c>
      <c r="N2348" t="s">
        <v>5</v>
      </c>
    </row>
    <row r="2349" spans="2:14" x14ac:dyDescent="0.25">
      <c r="B2349">
        <v>8802</v>
      </c>
      <c r="C2349">
        <v>1</v>
      </c>
      <c r="D2349">
        <v>0</v>
      </c>
      <c r="E2349">
        <v>37</v>
      </c>
      <c r="F2349" t="s">
        <v>0</v>
      </c>
      <c r="G2349" t="s">
        <v>1</v>
      </c>
      <c r="I2349" t="s">
        <v>2</v>
      </c>
      <c r="J2349">
        <v>36</v>
      </c>
      <c r="K2349">
        <v>70</v>
      </c>
      <c r="L2349" t="str">
        <f>" 00:00:01.259733"</f>
        <v xml:space="preserve"> 00:00:01.259733</v>
      </c>
      <c r="M2349" t="str">
        <f>"03-Oct-17 4:17:17.360134 PM"</f>
        <v>03-Oct-17 4:17:17.360134 PM</v>
      </c>
      <c r="N2349" t="s">
        <v>6</v>
      </c>
    </row>
    <row r="2350" spans="2:14" x14ac:dyDescent="0.25">
      <c r="B2350">
        <v>8803</v>
      </c>
      <c r="C2350">
        <v>1</v>
      </c>
      <c r="D2350">
        <v>12</v>
      </c>
      <c r="E2350">
        <v>38</v>
      </c>
      <c r="F2350" t="s">
        <v>0</v>
      </c>
      <c r="G2350" t="s">
        <v>1</v>
      </c>
      <c r="I2350" t="s">
        <v>2</v>
      </c>
      <c r="J2350">
        <v>36</v>
      </c>
      <c r="K2350">
        <v>70</v>
      </c>
      <c r="L2350" t="str">
        <f>" 00:00:00.000697"</f>
        <v xml:space="preserve"> 00:00:00.000697</v>
      </c>
      <c r="M2350" t="str">
        <f>"03-Oct-17 4:17:17.360831 PM"</f>
        <v>03-Oct-17 4:17:17.360831 PM</v>
      </c>
      <c r="N2350" t="s">
        <v>3</v>
      </c>
    </row>
    <row r="2351" spans="2:14" x14ac:dyDescent="0.25">
      <c r="B2351">
        <v>8804</v>
      </c>
      <c r="C2351">
        <v>1</v>
      </c>
      <c r="D2351">
        <v>39</v>
      </c>
      <c r="E2351">
        <v>39</v>
      </c>
      <c r="F2351" t="s">
        <v>0</v>
      </c>
      <c r="G2351" t="s">
        <v>1</v>
      </c>
      <c r="I2351" t="s">
        <v>2</v>
      </c>
      <c r="J2351">
        <v>36</v>
      </c>
      <c r="K2351">
        <v>70</v>
      </c>
      <c r="L2351" t="str">
        <f>" 00:00:00.000697"</f>
        <v xml:space="preserve"> 00:00:00.000697</v>
      </c>
      <c r="M2351" t="str">
        <f>"03-Oct-17 4:17:17.361528 PM"</f>
        <v>03-Oct-17 4:17:17.361528 PM</v>
      </c>
      <c r="N2351" t="s">
        <v>5</v>
      </c>
    </row>
    <row r="2352" spans="2:14" x14ac:dyDescent="0.25">
      <c r="B2352">
        <v>8805</v>
      </c>
      <c r="C2352">
        <v>1</v>
      </c>
      <c r="D2352">
        <v>0</v>
      </c>
      <c r="E2352">
        <v>37</v>
      </c>
      <c r="F2352" t="s">
        <v>0</v>
      </c>
      <c r="G2352" t="s">
        <v>1</v>
      </c>
      <c r="I2352" t="s">
        <v>2</v>
      </c>
      <c r="J2352">
        <v>36</v>
      </c>
      <c r="K2352">
        <v>70</v>
      </c>
      <c r="L2352" t="str">
        <f>" 00:00:01.270196"</f>
        <v xml:space="preserve"> 00:00:01.270196</v>
      </c>
      <c r="M2352" t="str">
        <f>"03-Oct-17 4:17:18.631724 PM"</f>
        <v>03-Oct-17 4:17:18.631724 PM</v>
      </c>
      <c r="N2352" t="s">
        <v>13</v>
      </c>
    </row>
    <row r="2353" spans="2:14" x14ac:dyDescent="0.25">
      <c r="B2353">
        <v>8806</v>
      </c>
      <c r="C2353">
        <v>1</v>
      </c>
      <c r="D2353">
        <v>12</v>
      </c>
      <c r="E2353">
        <v>38</v>
      </c>
      <c r="F2353" t="s">
        <v>0</v>
      </c>
      <c r="G2353" t="s">
        <v>1</v>
      </c>
      <c r="I2353" t="s">
        <v>2</v>
      </c>
      <c r="J2353">
        <v>36</v>
      </c>
      <c r="K2353">
        <v>70</v>
      </c>
      <c r="L2353" t="str">
        <f>" 00:00:00.000697"</f>
        <v xml:space="preserve"> 00:00:00.000697</v>
      </c>
      <c r="M2353" t="str">
        <f>"03-Oct-17 4:17:18.632421 PM"</f>
        <v>03-Oct-17 4:17:18.632421 PM</v>
      </c>
      <c r="N2353" t="s">
        <v>3</v>
      </c>
    </row>
    <row r="2354" spans="2:14" x14ac:dyDescent="0.25">
      <c r="B2354">
        <v>8807</v>
      </c>
      <c r="C2354">
        <v>1</v>
      </c>
      <c r="D2354">
        <v>39</v>
      </c>
      <c r="E2354">
        <v>39</v>
      </c>
      <c r="F2354" t="s">
        <v>0</v>
      </c>
      <c r="G2354" t="s">
        <v>1</v>
      </c>
      <c r="I2354" t="s">
        <v>2</v>
      </c>
      <c r="J2354">
        <v>36</v>
      </c>
      <c r="K2354">
        <v>70</v>
      </c>
      <c r="L2354" t="str">
        <f>" 00:00:00.000697"</f>
        <v xml:space="preserve"> 00:00:00.000697</v>
      </c>
      <c r="M2354" t="str">
        <f>"03-Oct-17 4:17:18.633118 PM"</f>
        <v>03-Oct-17 4:17:18.633118 PM</v>
      </c>
      <c r="N2354" t="s">
        <v>5</v>
      </c>
    </row>
    <row r="2355" spans="2:14" x14ac:dyDescent="0.25">
      <c r="B2355">
        <v>8808</v>
      </c>
      <c r="C2355">
        <v>1</v>
      </c>
      <c r="D2355">
        <v>12</v>
      </c>
      <c r="E2355">
        <v>38</v>
      </c>
      <c r="F2355" t="s">
        <v>0</v>
      </c>
      <c r="G2355" t="s">
        <v>1</v>
      </c>
      <c r="I2355" t="s">
        <v>2</v>
      </c>
      <c r="J2355">
        <v>36</v>
      </c>
      <c r="K2355">
        <v>70</v>
      </c>
      <c r="L2355" t="str">
        <f>" 00:00:01.234057"</f>
        <v xml:space="preserve"> 00:00:01.234057</v>
      </c>
      <c r="M2355" t="str">
        <f>"03-Oct-17 4:17:19.867175 PM"</f>
        <v>03-Oct-17 4:17:19.867175 PM</v>
      </c>
      <c r="N2355" t="s">
        <v>3</v>
      </c>
    </row>
    <row r="2356" spans="2:14" x14ac:dyDescent="0.25">
      <c r="B2356">
        <v>8809</v>
      </c>
      <c r="C2356">
        <v>1</v>
      </c>
      <c r="D2356">
        <v>39</v>
      </c>
      <c r="E2356">
        <v>39</v>
      </c>
      <c r="F2356" t="s">
        <v>0</v>
      </c>
      <c r="G2356" t="s">
        <v>1</v>
      </c>
      <c r="I2356" t="s">
        <v>2</v>
      </c>
      <c r="J2356">
        <v>36</v>
      </c>
      <c r="K2356">
        <v>70</v>
      </c>
      <c r="L2356" t="str">
        <f>" 00:00:00.000697"</f>
        <v xml:space="preserve"> 00:00:00.000697</v>
      </c>
      <c r="M2356" t="str">
        <f>"03-Oct-17 4:17:19.867872 PM"</f>
        <v>03-Oct-17 4:17:19.867872 PM</v>
      </c>
      <c r="N2356" t="s">
        <v>5</v>
      </c>
    </row>
    <row r="2357" spans="2:14" x14ac:dyDescent="0.25">
      <c r="B2357">
        <v>8810</v>
      </c>
      <c r="C2357">
        <v>1</v>
      </c>
      <c r="D2357">
        <v>0</v>
      </c>
      <c r="E2357">
        <v>37</v>
      </c>
      <c r="F2357" t="s">
        <v>0</v>
      </c>
      <c r="G2357" t="s">
        <v>1</v>
      </c>
      <c r="I2357" t="s">
        <v>2</v>
      </c>
      <c r="J2357">
        <v>36</v>
      </c>
      <c r="K2357">
        <v>70</v>
      </c>
      <c r="L2357" t="str">
        <f>" 00:00:01.220091"</f>
        <v xml:space="preserve"> 00:00:01.220091</v>
      </c>
      <c r="M2357" t="str">
        <f>"03-Oct-17 4:17:21.087963 PM"</f>
        <v>03-Oct-17 4:17:21.087963 PM</v>
      </c>
      <c r="N2357" t="s">
        <v>15</v>
      </c>
    </row>
    <row r="2358" spans="2:14" x14ac:dyDescent="0.25">
      <c r="B2358">
        <v>8811</v>
      </c>
      <c r="C2358">
        <v>1</v>
      </c>
      <c r="D2358">
        <v>12</v>
      </c>
      <c r="E2358">
        <v>38</v>
      </c>
      <c r="F2358" t="s">
        <v>0</v>
      </c>
      <c r="G2358" t="s">
        <v>1</v>
      </c>
      <c r="I2358" t="s">
        <v>2</v>
      </c>
      <c r="J2358">
        <v>36</v>
      </c>
      <c r="K2358">
        <v>70</v>
      </c>
      <c r="L2358" t="str">
        <f>" 00:00:00.000697"</f>
        <v xml:space="preserve"> 00:00:00.000697</v>
      </c>
      <c r="M2358" t="str">
        <f>"03-Oct-17 4:17:21.088660 PM"</f>
        <v>03-Oct-17 4:17:21.088660 PM</v>
      </c>
      <c r="N2358" t="s">
        <v>3</v>
      </c>
    </row>
    <row r="2359" spans="2:14" x14ac:dyDescent="0.25">
      <c r="B2359">
        <v>8812</v>
      </c>
      <c r="C2359">
        <v>1</v>
      </c>
      <c r="D2359">
        <v>39</v>
      </c>
      <c r="E2359">
        <v>39</v>
      </c>
      <c r="F2359" t="s">
        <v>0</v>
      </c>
      <c r="G2359" t="s">
        <v>1</v>
      </c>
      <c r="I2359" t="s">
        <v>2</v>
      </c>
      <c r="J2359">
        <v>36</v>
      </c>
      <c r="K2359">
        <v>70</v>
      </c>
      <c r="L2359" t="str">
        <f>" 00:00:00.000697"</f>
        <v xml:space="preserve"> 00:00:00.000697</v>
      </c>
      <c r="M2359" t="str">
        <f>"03-Oct-17 4:17:21.089357 PM"</f>
        <v>03-Oct-17 4:17:21.089357 PM</v>
      </c>
      <c r="N2359" t="s">
        <v>5</v>
      </c>
    </row>
    <row r="2360" spans="2:14" x14ac:dyDescent="0.25">
      <c r="B2360">
        <v>8813</v>
      </c>
      <c r="C2360">
        <v>1</v>
      </c>
      <c r="D2360">
        <v>0</v>
      </c>
      <c r="E2360">
        <v>37</v>
      </c>
      <c r="F2360" t="s">
        <v>0</v>
      </c>
      <c r="G2360" t="s">
        <v>1</v>
      </c>
      <c r="I2360" t="s">
        <v>2</v>
      </c>
      <c r="J2360">
        <v>36</v>
      </c>
      <c r="K2360">
        <v>70</v>
      </c>
      <c r="L2360" t="str">
        <f>" 00:00:01.247734"</f>
        <v xml:space="preserve"> 00:00:01.247734</v>
      </c>
      <c r="M2360" t="str">
        <f>"03-Oct-17 4:17:22.337091 PM"</f>
        <v>03-Oct-17 4:17:22.337091 PM</v>
      </c>
      <c r="N2360" t="s">
        <v>6</v>
      </c>
    </row>
    <row r="2361" spans="2:14" x14ac:dyDescent="0.25">
      <c r="B2361">
        <v>8814</v>
      </c>
      <c r="C2361">
        <v>1</v>
      </c>
      <c r="D2361">
        <v>12</v>
      </c>
      <c r="E2361">
        <v>38</v>
      </c>
      <c r="F2361" t="s">
        <v>0</v>
      </c>
      <c r="G2361" t="s">
        <v>1</v>
      </c>
      <c r="I2361" t="s">
        <v>2</v>
      </c>
      <c r="J2361">
        <v>36</v>
      </c>
      <c r="K2361">
        <v>70</v>
      </c>
      <c r="L2361" t="str">
        <f>" 00:00:00.000697"</f>
        <v xml:space="preserve"> 00:00:00.000697</v>
      </c>
      <c r="M2361" t="str">
        <f>"03-Oct-17 4:17:22.337788 PM"</f>
        <v>03-Oct-17 4:17:22.337788 PM</v>
      </c>
      <c r="N2361" t="s">
        <v>3</v>
      </c>
    </row>
    <row r="2362" spans="2:14" x14ac:dyDescent="0.25">
      <c r="B2362">
        <v>8815</v>
      </c>
      <c r="C2362">
        <v>1</v>
      </c>
      <c r="D2362">
        <v>39</v>
      </c>
      <c r="E2362">
        <v>39</v>
      </c>
      <c r="F2362" t="s">
        <v>0</v>
      </c>
      <c r="G2362" t="s">
        <v>1</v>
      </c>
      <c r="I2362" t="s">
        <v>2</v>
      </c>
      <c r="J2362">
        <v>36</v>
      </c>
      <c r="K2362">
        <v>70</v>
      </c>
      <c r="L2362" t="str">
        <f>" 00:00:00.000697"</f>
        <v xml:space="preserve"> 00:00:00.000697</v>
      </c>
      <c r="M2362" t="str">
        <f>"03-Oct-17 4:17:22.338485 PM"</f>
        <v>03-Oct-17 4:17:22.338485 PM</v>
      </c>
      <c r="N2362" t="s">
        <v>5</v>
      </c>
    </row>
    <row r="2363" spans="2:14" x14ac:dyDescent="0.25">
      <c r="B2363">
        <v>8816</v>
      </c>
      <c r="C2363">
        <v>1</v>
      </c>
      <c r="D2363">
        <v>0</v>
      </c>
      <c r="E2363">
        <v>37</v>
      </c>
      <c r="F2363" t="s">
        <v>0</v>
      </c>
      <c r="G2363" t="s">
        <v>1</v>
      </c>
      <c r="I2363" t="s">
        <v>2</v>
      </c>
      <c r="J2363">
        <v>36</v>
      </c>
      <c r="K2363">
        <v>70</v>
      </c>
      <c r="L2363" t="str">
        <f>" 00:00:01.234620"</f>
        <v xml:space="preserve"> 00:00:01.234620</v>
      </c>
      <c r="M2363" t="str">
        <f>"03-Oct-17 4:17:23.573105 PM"</f>
        <v>03-Oct-17 4:17:23.573105 PM</v>
      </c>
      <c r="N2363" t="s">
        <v>9</v>
      </c>
    </row>
    <row r="2364" spans="2:14" x14ac:dyDescent="0.25">
      <c r="B2364">
        <v>8817</v>
      </c>
      <c r="C2364">
        <v>1</v>
      </c>
      <c r="D2364">
        <v>12</v>
      </c>
      <c r="E2364">
        <v>38</v>
      </c>
      <c r="F2364" t="s">
        <v>0</v>
      </c>
      <c r="G2364" t="s">
        <v>1</v>
      </c>
      <c r="I2364" t="s">
        <v>2</v>
      </c>
      <c r="J2364">
        <v>36</v>
      </c>
      <c r="K2364">
        <v>70</v>
      </c>
      <c r="L2364" t="str">
        <f>" 00:00:00.000697"</f>
        <v xml:space="preserve"> 00:00:00.000697</v>
      </c>
      <c r="M2364" t="str">
        <f>"03-Oct-17 4:17:23.573802 PM"</f>
        <v>03-Oct-17 4:17:23.573802 PM</v>
      </c>
      <c r="N2364" t="s">
        <v>3</v>
      </c>
    </row>
    <row r="2365" spans="2:14" x14ac:dyDescent="0.25">
      <c r="B2365">
        <v>8818</v>
      </c>
      <c r="C2365">
        <v>1</v>
      </c>
      <c r="D2365">
        <v>39</v>
      </c>
      <c r="E2365">
        <v>39</v>
      </c>
      <c r="F2365" t="s">
        <v>0</v>
      </c>
      <c r="G2365" t="s">
        <v>1</v>
      </c>
      <c r="I2365" t="s">
        <v>2</v>
      </c>
      <c r="J2365">
        <v>36</v>
      </c>
      <c r="K2365">
        <v>70</v>
      </c>
      <c r="L2365" t="str">
        <f>" 00:00:00.000697"</f>
        <v xml:space="preserve"> 00:00:00.000697</v>
      </c>
      <c r="M2365" t="str">
        <f>"03-Oct-17 4:17:23.574499 PM"</f>
        <v>03-Oct-17 4:17:23.574499 PM</v>
      </c>
      <c r="N2365" t="s">
        <v>12</v>
      </c>
    </row>
    <row r="2366" spans="2:14" x14ac:dyDescent="0.25">
      <c r="B2366">
        <v>8819</v>
      </c>
      <c r="C2366">
        <v>1</v>
      </c>
      <c r="D2366">
        <v>0</v>
      </c>
      <c r="E2366">
        <v>37</v>
      </c>
      <c r="F2366" t="s">
        <v>0</v>
      </c>
      <c r="G2366" t="s">
        <v>1</v>
      </c>
      <c r="I2366" t="s">
        <v>2</v>
      </c>
      <c r="J2366">
        <v>36</v>
      </c>
      <c r="K2366">
        <v>70</v>
      </c>
      <c r="L2366" t="str">
        <f>" 00:00:01.247243"</f>
        <v xml:space="preserve"> 00:00:01.247243</v>
      </c>
      <c r="M2366" t="str">
        <f>"03-Oct-17 4:17:24.821742 PM"</f>
        <v>03-Oct-17 4:17:24.821742 PM</v>
      </c>
      <c r="N2366" t="s">
        <v>15</v>
      </c>
    </row>
    <row r="2367" spans="2:14" x14ac:dyDescent="0.25">
      <c r="B2367">
        <v>8820</v>
      </c>
      <c r="C2367">
        <v>1</v>
      </c>
      <c r="D2367">
        <v>12</v>
      </c>
      <c r="E2367">
        <v>38</v>
      </c>
      <c r="F2367" t="s">
        <v>0</v>
      </c>
      <c r="G2367" t="s">
        <v>1</v>
      </c>
      <c r="I2367" t="s">
        <v>2</v>
      </c>
      <c r="J2367">
        <v>36</v>
      </c>
      <c r="K2367">
        <v>70</v>
      </c>
      <c r="L2367" t="str">
        <f>" 00:00:00.000697"</f>
        <v xml:space="preserve"> 00:00:00.000697</v>
      </c>
      <c r="M2367" t="str">
        <f>"03-Oct-17 4:17:24.822439 PM"</f>
        <v>03-Oct-17 4:17:24.822439 PM</v>
      </c>
      <c r="N2367" t="s">
        <v>3</v>
      </c>
    </row>
    <row r="2368" spans="2:14" x14ac:dyDescent="0.25">
      <c r="B2368">
        <v>8821</v>
      </c>
      <c r="C2368">
        <v>1</v>
      </c>
      <c r="D2368">
        <v>39</v>
      </c>
      <c r="E2368">
        <v>39</v>
      </c>
      <c r="F2368" t="s">
        <v>0</v>
      </c>
      <c r="G2368" t="s">
        <v>1</v>
      </c>
      <c r="I2368" t="s">
        <v>2</v>
      </c>
      <c r="J2368">
        <v>36</v>
      </c>
      <c r="K2368">
        <v>70</v>
      </c>
      <c r="L2368" t="str">
        <f>" 00:00:00.000697"</f>
        <v xml:space="preserve"> 00:00:00.000697</v>
      </c>
      <c r="M2368" t="str">
        <f>"03-Oct-17 4:17:24.823136 PM"</f>
        <v>03-Oct-17 4:17:24.823136 PM</v>
      </c>
      <c r="N2368" t="s">
        <v>5</v>
      </c>
    </row>
    <row r="2369" spans="2:14" x14ac:dyDescent="0.25">
      <c r="B2369">
        <v>8822</v>
      </c>
      <c r="C2369">
        <v>1</v>
      </c>
      <c r="D2369">
        <v>0</v>
      </c>
      <c r="E2369">
        <v>37</v>
      </c>
      <c r="F2369" t="s">
        <v>0</v>
      </c>
      <c r="G2369" t="s">
        <v>1</v>
      </c>
      <c r="I2369" t="s">
        <v>2</v>
      </c>
      <c r="J2369">
        <v>36</v>
      </c>
      <c r="K2369">
        <v>70</v>
      </c>
      <c r="L2369" t="str">
        <f>" 00:00:01.280527"</f>
        <v xml:space="preserve"> 00:00:01.280527</v>
      </c>
      <c r="M2369" t="str">
        <f>"03-Oct-17 4:17:26.103663 PM"</f>
        <v>03-Oct-17 4:17:26.103663 PM</v>
      </c>
      <c r="N2369" t="s">
        <v>6</v>
      </c>
    </row>
    <row r="2370" spans="2:14" x14ac:dyDescent="0.25">
      <c r="B2370">
        <v>8823</v>
      </c>
      <c r="C2370">
        <v>1</v>
      </c>
      <c r="D2370">
        <v>12</v>
      </c>
      <c r="E2370">
        <v>38</v>
      </c>
      <c r="F2370" t="s">
        <v>0</v>
      </c>
      <c r="G2370" t="s">
        <v>1</v>
      </c>
      <c r="I2370" t="s">
        <v>2</v>
      </c>
      <c r="J2370">
        <v>36</v>
      </c>
      <c r="K2370">
        <v>70</v>
      </c>
      <c r="L2370" t="str">
        <f>" 00:00:00.000697"</f>
        <v xml:space="preserve"> 00:00:00.000697</v>
      </c>
      <c r="M2370" t="str">
        <f>"03-Oct-17 4:17:26.104360 PM"</f>
        <v>03-Oct-17 4:17:26.104360 PM</v>
      </c>
      <c r="N2370" t="s">
        <v>3</v>
      </c>
    </row>
    <row r="2371" spans="2:14" x14ac:dyDescent="0.25">
      <c r="B2371">
        <v>8824</v>
      </c>
      <c r="C2371">
        <v>1</v>
      </c>
      <c r="D2371">
        <v>39</v>
      </c>
      <c r="E2371">
        <v>39</v>
      </c>
      <c r="F2371" t="s">
        <v>0</v>
      </c>
      <c r="G2371" t="s">
        <v>1</v>
      </c>
      <c r="I2371" t="s">
        <v>2</v>
      </c>
      <c r="J2371">
        <v>36</v>
      </c>
      <c r="K2371">
        <v>70</v>
      </c>
      <c r="L2371" t="str">
        <f>" 00:00:00.000697"</f>
        <v xml:space="preserve"> 00:00:00.000697</v>
      </c>
      <c r="M2371" t="str">
        <f>"03-Oct-17 4:17:26.105057 PM"</f>
        <v>03-Oct-17 4:17:26.105057 PM</v>
      </c>
      <c r="N2371" t="s">
        <v>5</v>
      </c>
    </row>
    <row r="2372" spans="2:14" x14ac:dyDescent="0.25">
      <c r="B2372">
        <v>8825</v>
      </c>
      <c r="C2372">
        <v>1</v>
      </c>
      <c r="D2372">
        <v>0</v>
      </c>
      <c r="E2372">
        <v>37</v>
      </c>
      <c r="F2372" t="s">
        <v>0</v>
      </c>
      <c r="G2372" t="s">
        <v>1</v>
      </c>
      <c r="I2372" t="s">
        <v>2</v>
      </c>
      <c r="J2372">
        <v>36</v>
      </c>
      <c r="K2372">
        <v>70</v>
      </c>
      <c r="L2372" t="str">
        <f>" 00:00:01.213542"</f>
        <v xml:space="preserve"> 00:00:01.213542</v>
      </c>
      <c r="M2372" t="str">
        <f>"03-Oct-17 4:17:27.318599 PM"</f>
        <v>03-Oct-17 4:17:27.318599 PM</v>
      </c>
      <c r="N2372" t="s">
        <v>13</v>
      </c>
    </row>
    <row r="2373" spans="2:14" x14ac:dyDescent="0.25">
      <c r="B2373">
        <v>8826</v>
      </c>
      <c r="C2373">
        <v>1</v>
      </c>
      <c r="D2373">
        <v>12</v>
      </c>
      <c r="E2373">
        <v>38</v>
      </c>
      <c r="F2373" t="s">
        <v>0</v>
      </c>
      <c r="G2373" t="s">
        <v>1</v>
      </c>
      <c r="I2373" t="s">
        <v>2</v>
      </c>
      <c r="J2373">
        <v>36</v>
      </c>
      <c r="K2373">
        <v>70</v>
      </c>
      <c r="L2373" t="str">
        <f>" 00:00:00.000697"</f>
        <v xml:space="preserve"> 00:00:00.000697</v>
      </c>
      <c r="M2373" t="str">
        <f>"03-Oct-17 4:17:27.319296 PM"</f>
        <v>03-Oct-17 4:17:27.319296 PM</v>
      </c>
      <c r="N2373" t="s">
        <v>3</v>
      </c>
    </row>
    <row r="2374" spans="2:14" x14ac:dyDescent="0.25">
      <c r="B2374">
        <v>8827</v>
      </c>
      <c r="C2374">
        <v>1</v>
      </c>
      <c r="D2374">
        <v>39</v>
      </c>
      <c r="E2374">
        <v>39</v>
      </c>
      <c r="F2374" t="s">
        <v>0</v>
      </c>
      <c r="G2374" t="s">
        <v>1</v>
      </c>
      <c r="I2374" t="s">
        <v>2</v>
      </c>
      <c r="J2374">
        <v>36</v>
      </c>
      <c r="K2374">
        <v>70</v>
      </c>
      <c r="L2374" t="str">
        <f>" 00:00:00.000697"</f>
        <v xml:space="preserve"> 00:00:00.000697</v>
      </c>
      <c r="M2374" t="str">
        <f>"03-Oct-17 4:17:27.319993 PM"</f>
        <v>03-Oct-17 4:17:27.319993 PM</v>
      </c>
      <c r="N2374" t="s">
        <v>5</v>
      </c>
    </row>
    <row r="2375" spans="2:14" x14ac:dyDescent="0.25">
      <c r="B2375">
        <v>8828</v>
      </c>
      <c r="C2375">
        <v>1</v>
      </c>
      <c r="D2375">
        <v>0</v>
      </c>
      <c r="E2375">
        <v>37</v>
      </c>
      <c r="F2375" t="s">
        <v>0</v>
      </c>
      <c r="G2375" t="s">
        <v>1</v>
      </c>
      <c r="I2375" t="s">
        <v>2</v>
      </c>
      <c r="J2375">
        <v>36</v>
      </c>
      <c r="K2375">
        <v>70</v>
      </c>
      <c r="L2375" t="str">
        <f>" 00:00:01.233078"</f>
        <v xml:space="preserve"> 00:00:01.233078</v>
      </c>
      <c r="M2375" t="str">
        <f>"03-Oct-17 4:17:28.553071 PM"</f>
        <v>03-Oct-17 4:17:28.553071 PM</v>
      </c>
      <c r="N2375" t="s">
        <v>13</v>
      </c>
    </row>
    <row r="2376" spans="2:14" x14ac:dyDescent="0.25">
      <c r="B2376">
        <v>8829</v>
      </c>
      <c r="C2376">
        <v>1</v>
      </c>
      <c r="D2376">
        <v>0</v>
      </c>
      <c r="E2376">
        <v>37</v>
      </c>
      <c r="F2376" t="s">
        <v>0</v>
      </c>
      <c r="G2376" t="s">
        <v>1</v>
      </c>
      <c r="I2376" t="s">
        <v>2</v>
      </c>
      <c r="J2376">
        <v>14</v>
      </c>
      <c r="K2376">
        <v>48</v>
      </c>
      <c r="L2376" t="str">
        <f>" 00:00:00.000502"</f>
        <v xml:space="preserve"> 00:00:00.000502</v>
      </c>
      <c r="M2376" t="str">
        <f>"03-Oct-17 4:17:28.553573 PM"</f>
        <v>03-Oct-17 4:17:28.553573 PM</v>
      </c>
      <c r="N2376" t="s">
        <v>16</v>
      </c>
    </row>
    <row r="2377" spans="2:14" x14ac:dyDescent="0.25">
      <c r="B2377">
        <v>8830</v>
      </c>
      <c r="C2377">
        <v>1</v>
      </c>
      <c r="D2377">
        <v>0</v>
      </c>
      <c r="E2377">
        <v>37</v>
      </c>
      <c r="F2377" t="s">
        <v>0</v>
      </c>
      <c r="G2377" t="s">
        <v>1</v>
      </c>
      <c r="I2377" t="s">
        <v>2</v>
      </c>
      <c r="J2377">
        <v>8</v>
      </c>
      <c r="K2377">
        <v>42</v>
      </c>
      <c r="L2377" t="str">
        <f>" 00:00:00.000326"</f>
        <v xml:space="preserve"> 00:00:00.000326</v>
      </c>
      <c r="M2377" t="str">
        <f>"03-Oct-17 4:17:28.553899 PM"</f>
        <v>03-Oct-17 4:17:28.553899 PM</v>
      </c>
      <c r="N2377" t="s">
        <v>13</v>
      </c>
    </row>
    <row r="2378" spans="2:14" x14ac:dyDescent="0.25">
      <c r="B2378">
        <v>8831</v>
      </c>
      <c r="C2378">
        <v>1</v>
      </c>
      <c r="D2378">
        <v>12</v>
      </c>
      <c r="E2378">
        <v>38</v>
      </c>
      <c r="F2378" t="s">
        <v>0</v>
      </c>
      <c r="G2378" t="s">
        <v>1</v>
      </c>
      <c r="I2378" t="s">
        <v>2</v>
      </c>
      <c r="J2378">
        <v>36</v>
      </c>
      <c r="K2378">
        <v>70</v>
      </c>
      <c r="L2378" t="str">
        <f>" 00:00:00.000271"</f>
        <v xml:space="preserve"> 00:00:00.000271</v>
      </c>
      <c r="M2378" t="str">
        <f>"03-Oct-17 4:17:28.554170 PM"</f>
        <v>03-Oct-17 4:17:28.554170 PM</v>
      </c>
      <c r="N2378" t="s">
        <v>3</v>
      </c>
    </row>
    <row r="2379" spans="2:14" x14ac:dyDescent="0.25">
      <c r="B2379">
        <v>8832</v>
      </c>
      <c r="C2379">
        <v>1</v>
      </c>
      <c r="D2379">
        <v>39</v>
      </c>
      <c r="E2379">
        <v>39</v>
      </c>
      <c r="F2379" t="s">
        <v>0</v>
      </c>
      <c r="G2379" t="s">
        <v>1</v>
      </c>
      <c r="I2379" t="s">
        <v>2</v>
      </c>
      <c r="J2379">
        <v>36</v>
      </c>
      <c r="K2379">
        <v>70</v>
      </c>
      <c r="L2379" t="str">
        <f>" 00:00:00.000697"</f>
        <v xml:space="preserve"> 00:00:00.000697</v>
      </c>
      <c r="M2379" t="str">
        <f>"03-Oct-17 4:17:28.554867 PM"</f>
        <v>03-Oct-17 4:17:28.554867 PM</v>
      </c>
      <c r="N2379" t="s">
        <v>5</v>
      </c>
    </row>
    <row r="2380" spans="2:14" x14ac:dyDescent="0.25">
      <c r="B2380">
        <v>8833</v>
      </c>
      <c r="C2380">
        <v>1</v>
      </c>
      <c r="D2380">
        <v>0</v>
      </c>
      <c r="E2380">
        <v>37</v>
      </c>
      <c r="F2380" t="s">
        <v>0</v>
      </c>
      <c r="G2380" t="s">
        <v>1</v>
      </c>
      <c r="I2380" t="s">
        <v>2</v>
      </c>
      <c r="J2380">
        <v>36</v>
      </c>
      <c r="K2380">
        <v>70</v>
      </c>
      <c r="L2380" t="str">
        <f>" 00:00:01.247781"</f>
        <v xml:space="preserve"> 00:00:01.247781</v>
      </c>
      <c r="M2380" t="str">
        <f>"03-Oct-17 4:17:29.802648 PM"</f>
        <v>03-Oct-17 4:17:29.802648 PM</v>
      </c>
      <c r="N2380" t="s">
        <v>13</v>
      </c>
    </row>
    <row r="2381" spans="2:14" x14ac:dyDescent="0.25">
      <c r="B2381">
        <v>8834</v>
      </c>
      <c r="C2381">
        <v>1</v>
      </c>
      <c r="D2381">
        <v>12</v>
      </c>
      <c r="E2381">
        <v>38</v>
      </c>
      <c r="F2381" t="s">
        <v>0</v>
      </c>
      <c r="G2381" t="s">
        <v>1</v>
      </c>
      <c r="I2381" t="s">
        <v>2</v>
      </c>
      <c r="J2381">
        <v>36</v>
      </c>
      <c r="K2381">
        <v>70</v>
      </c>
      <c r="L2381" t="str">
        <f>" 00:00:00.000697"</f>
        <v xml:space="preserve"> 00:00:00.000697</v>
      </c>
      <c r="M2381" t="str">
        <f>"03-Oct-17 4:17:29.803345 PM"</f>
        <v>03-Oct-17 4:17:29.803345 PM</v>
      </c>
      <c r="N2381" t="s">
        <v>3</v>
      </c>
    </row>
    <row r="2382" spans="2:14" x14ac:dyDescent="0.25">
      <c r="B2382">
        <v>8835</v>
      </c>
      <c r="C2382">
        <v>1</v>
      </c>
      <c r="D2382">
        <v>39</v>
      </c>
      <c r="E2382">
        <v>39</v>
      </c>
      <c r="F2382" t="s">
        <v>0</v>
      </c>
      <c r="G2382" t="s">
        <v>1</v>
      </c>
      <c r="I2382" t="s">
        <v>2</v>
      </c>
      <c r="J2382">
        <v>36</v>
      </c>
      <c r="K2382">
        <v>70</v>
      </c>
      <c r="L2382" t="str">
        <f>" 00:00:00.000697"</f>
        <v xml:space="preserve"> 00:00:00.000697</v>
      </c>
      <c r="M2382" t="str">
        <f>"03-Oct-17 4:17:29.804042 PM"</f>
        <v>03-Oct-17 4:17:29.804042 PM</v>
      </c>
      <c r="N2382" t="s">
        <v>5</v>
      </c>
    </row>
    <row r="2383" spans="2:14" x14ac:dyDescent="0.25">
      <c r="B2383">
        <v>8836</v>
      </c>
      <c r="C2383">
        <v>1</v>
      </c>
      <c r="D2383">
        <v>12</v>
      </c>
      <c r="E2383">
        <v>38</v>
      </c>
      <c r="F2383" t="s">
        <v>0</v>
      </c>
      <c r="G2383" t="s">
        <v>1</v>
      </c>
      <c r="I2383" t="s">
        <v>2</v>
      </c>
      <c r="J2383">
        <v>36</v>
      </c>
      <c r="K2383">
        <v>70</v>
      </c>
      <c r="L2383" t="str">
        <f>" 00:00:01.291019"</f>
        <v xml:space="preserve"> 00:00:01.291019</v>
      </c>
      <c r="M2383" t="str">
        <f>"03-Oct-17 4:17:31.095061 PM"</f>
        <v>03-Oct-17 4:17:31.095061 PM</v>
      </c>
      <c r="N2383" t="s">
        <v>3</v>
      </c>
    </row>
    <row r="2384" spans="2:14" x14ac:dyDescent="0.25">
      <c r="B2384">
        <v>8837</v>
      </c>
      <c r="C2384">
        <v>1</v>
      </c>
      <c r="D2384">
        <v>12</v>
      </c>
      <c r="E2384">
        <v>38</v>
      </c>
      <c r="F2384" t="s">
        <v>0</v>
      </c>
      <c r="G2384" t="s">
        <v>1</v>
      </c>
      <c r="I2384" t="s">
        <v>2</v>
      </c>
      <c r="J2384">
        <v>14</v>
      </c>
      <c r="K2384">
        <v>48</v>
      </c>
      <c r="L2384" t="str">
        <f>" 00:00:00.000503"</f>
        <v xml:space="preserve"> 00:00:00.000503</v>
      </c>
      <c r="M2384" t="str">
        <f>"03-Oct-17 4:17:31.095564 PM"</f>
        <v>03-Oct-17 4:17:31.095564 PM</v>
      </c>
      <c r="N2384" t="s">
        <v>20</v>
      </c>
    </row>
    <row r="2385" spans="2:14" x14ac:dyDescent="0.25">
      <c r="B2385">
        <v>8838</v>
      </c>
      <c r="C2385">
        <v>1</v>
      </c>
      <c r="D2385">
        <v>12</v>
      </c>
      <c r="E2385">
        <v>38</v>
      </c>
      <c r="F2385" t="s">
        <v>0</v>
      </c>
      <c r="G2385" t="s">
        <v>1</v>
      </c>
      <c r="I2385" t="s">
        <v>2</v>
      </c>
      <c r="J2385">
        <v>8</v>
      </c>
      <c r="K2385">
        <v>42</v>
      </c>
      <c r="L2385" t="str">
        <f>" 00:00:00.000326"</f>
        <v xml:space="preserve"> 00:00:00.000326</v>
      </c>
      <c r="M2385" t="str">
        <f>"03-Oct-17 4:17:31.095890 PM"</f>
        <v>03-Oct-17 4:17:31.095890 PM</v>
      </c>
      <c r="N2385" t="s">
        <v>3</v>
      </c>
    </row>
    <row r="2386" spans="2:14" x14ac:dyDescent="0.25">
      <c r="B2386">
        <v>8839</v>
      </c>
      <c r="C2386">
        <v>1</v>
      </c>
      <c r="D2386">
        <v>39</v>
      </c>
      <c r="E2386">
        <v>39</v>
      </c>
      <c r="F2386" t="s">
        <v>0</v>
      </c>
      <c r="G2386" t="s">
        <v>1</v>
      </c>
      <c r="I2386" t="s">
        <v>2</v>
      </c>
      <c r="J2386">
        <v>36</v>
      </c>
      <c r="K2386">
        <v>70</v>
      </c>
      <c r="L2386" t="str">
        <f>" 00:00:00.000271"</f>
        <v xml:space="preserve"> 00:00:00.000271</v>
      </c>
      <c r="M2386" t="str">
        <f>"03-Oct-17 4:17:31.096161 PM"</f>
        <v>03-Oct-17 4:17:31.096161 PM</v>
      </c>
      <c r="N2386" t="s">
        <v>5</v>
      </c>
    </row>
    <row r="2387" spans="2:14" x14ac:dyDescent="0.25">
      <c r="B2387">
        <v>8840</v>
      </c>
      <c r="C2387">
        <v>1</v>
      </c>
      <c r="D2387">
        <v>0</v>
      </c>
      <c r="E2387">
        <v>37</v>
      </c>
      <c r="F2387" t="s">
        <v>0</v>
      </c>
      <c r="G2387" t="s">
        <v>1</v>
      </c>
      <c r="I2387" t="s">
        <v>2</v>
      </c>
      <c r="J2387">
        <v>36</v>
      </c>
      <c r="K2387">
        <v>70</v>
      </c>
      <c r="L2387" t="str">
        <f>" 00:00:01.201165"</f>
        <v xml:space="preserve"> 00:00:01.201165</v>
      </c>
      <c r="M2387" t="str">
        <f>"03-Oct-17 4:17:32.297326 PM"</f>
        <v>03-Oct-17 4:17:32.297326 PM</v>
      </c>
      <c r="N2387" t="s">
        <v>6</v>
      </c>
    </row>
    <row r="2388" spans="2:14" x14ac:dyDescent="0.25">
      <c r="B2388">
        <v>8841</v>
      </c>
      <c r="C2388">
        <v>1</v>
      </c>
      <c r="D2388">
        <v>12</v>
      </c>
      <c r="E2388">
        <v>38</v>
      </c>
      <c r="F2388" t="s">
        <v>0</v>
      </c>
      <c r="G2388" t="s">
        <v>1</v>
      </c>
      <c r="I2388" t="s">
        <v>2</v>
      </c>
      <c r="J2388">
        <v>36</v>
      </c>
      <c r="K2388">
        <v>70</v>
      </c>
      <c r="L2388" t="str">
        <f>" 00:00:00.000697"</f>
        <v xml:space="preserve"> 00:00:00.000697</v>
      </c>
      <c r="M2388" t="str">
        <f>"03-Oct-17 4:17:32.298023 PM"</f>
        <v>03-Oct-17 4:17:32.298023 PM</v>
      </c>
      <c r="N2388" t="s">
        <v>3</v>
      </c>
    </row>
    <row r="2389" spans="2:14" x14ac:dyDescent="0.25">
      <c r="B2389">
        <v>8842</v>
      </c>
      <c r="C2389">
        <v>1</v>
      </c>
      <c r="D2389">
        <v>12</v>
      </c>
      <c r="E2389">
        <v>38</v>
      </c>
      <c r="F2389" t="s">
        <v>0</v>
      </c>
      <c r="G2389" t="s">
        <v>1</v>
      </c>
      <c r="I2389" t="s">
        <v>2</v>
      </c>
      <c r="J2389">
        <v>14</v>
      </c>
      <c r="K2389">
        <v>48</v>
      </c>
      <c r="L2389" t="str">
        <f>" 00:00:00.000503"</f>
        <v xml:space="preserve"> 00:00:00.000503</v>
      </c>
      <c r="M2389" t="str">
        <f>"03-Oct-17 4:17:32.298525 PM"</f>
        <v>03-Oct-17 4:17:32.298525 PM</v>
      </c>
      <c r="N2389" t="s">
        <v>20</v>
      </c>
    </row>
    <row r="2390" spans="2:14" x14ac:dyDescent="0.25">
      <c r="B2390">
        <v>8843</v>
      </c>
      <c r="C2390">
        <v>1</v>
      </c>
      <c r="D2390">
        <v>39</v>
      </c>
      <c r="E2390">
        <v>39</v>
      </c>
      <c r="F2390" t="s">
        <v>0</v>
      </c>
      <c r="G2390" t="s">
        <v>1</v>
      </c>
      <c r="I2390" t="s">
        <v>2</v>
      </c>
      <c r="J2390">
        <v>36</v>
      </c>
      <c r="K2390">
        <v>70</v>
      </c>
      <c r="L2390" t="str">
        <f>" 00:00:00.000597"</f>
        <v xml:space="preserve"> 00:00:00.000597</v>
      </c>
      <c r="M2390" t="str">
        <f>"03-Oct-17 4:17:32.299123 PM"</f>
        <v>03-Oct-17 4:17:32.299123 PM</v>
      </c>
      <c r="N2390" t="s">
        <v>5</v>
      </c>
    </row>
    <row r="2391" spans="2:14" x14ac:dyDescent="0.25">
      <c r="B2391">
        <v>8844</v>
      </c>
      <c r="C2391">
        <v>1</v>
      </c>
      <c r="D2391">
        <v>12</v>
      </c>
      <c r="E2391">
        <v>38</v>
      </c>
      <c r="F2391" t="s">
        <v>0</v>
      </c>
      <c r="G2391" t="s">
        <v>1</v>
      </c>
      <c r="I2391" t="s">
        <v>2</v>
      </c>
      <c r="J2391">
        <v>36</v>
      </c>
      <c r="K2391">
        <v>70</v>
      </c>
      <c r="L2391" t="str">
        <f>" 00:00:01.241527"</f>
        <v xml:space="preserve"> 00:00:01.241527</v>
      </c>
      <c r="M2391" t="str">
        <f>"03-Oct-17 4:17:33.540650 PM"</f>
        <v>03-Oct-17 4:17:33.540650 PM</v>
      </c>
      <c r="N2391" t="s">
        <v>3</v>
      </c>
    </row>
    <row r="2392" spans="2:14" x14ac:dyDescent="0.25">
      <c r="B2392">
        <v>8845</v>
      </c>
      <c r="C2392">
        <v>1</v>
      </c>
      <c r="D2392">
        <v>39</v>
      </c>
      <c r="E2392">
        <v>39</v>
      </c>
      <c r="F2392" t="s">
        <v>0</v>
      </c>
      <c r="G2392" t="s">
        <v>1</v>
      </c>
      <c r="I2392" t="s">
        <v>2</v>
      </c>
      <c r="J2392">
        <v>36</v>
      </c>
      <c r="K2392">
        <v>70</v>
      </c>
      <c r="L2392" t="str">
        <f>" 00:00:00.000697"</f>
        <v xml:space="preserve"> 00:00:00.000697</v>
      </c>
      <c r="M2392" t="str">
        <f>"03-Oct-17 4:17:33.541347 PM"</f>
        <v>03-Oct-17 4:17:33.541347 PM</v>
      </c>
      <c r="N2392" t="s">
        <v>5</v>
      </c>
    </row>
    <row r="2393" spans="2:14" x14ac:dyDescent="0.25">
      <c r="B2393">
        <v>8846</v>
      </c>
      <c r="C2393">
        <v>1</v>
      </c>
      <c r="D2393">
        <v>0</v>
      </c>
      <c r="E2393">
        <v>37</v>
      </c>
      <c r="F2393" t="s">
        <v>0</v>
      </c>
      <c r="G2393" t="s">
        <v>1</v>
      </c>
      <c r="I2393" t="s">
        <v>2</v>
      </c>
      <c r="J2393">
        <v>36</v>
      </c>
      <c r="K2393">
        <v>70</v>
      </c>
      <c r="L2393" t="str">
        <f>" 00:00:01.250533"</f>
        <v xml:space="preserve"> 00:00:01.250533</v>
      </c>
      <c r="M2393" t="str">
        <f>"03-Oct-17 4:17:34.791880 PM"</f>
        <v>03-Oct-17 4:17:34.791880 PM</v>
      </c>
      <c r="N2393" t="s">
        <v>13</v>
      </c>
    </row>
    <row r="2394" spans="2:14" x14ac:dyDescent="0.25">
      <c r="B2394">
        <v>8847</v>
      </c>
      <c r="C2394">
        <v>1</v>
      </c>
      <c r="D2394">
        <v>12</v>
      </c>
      <c r="E2394">
        <v>38</v>
      </c>
      <c r="F2394" t="s">
        <v>0</v>
      </c>
      <c r="G2394" t="s">
        <v>1</v>
      </c>
      <c r="I2394" t="s">
        <v>2</v>
      </c>
      <c r="J2394">
        <v>36</v>
      </c>
      <c r="K2394">
        <v>70</v>
      </c>
      <c r="L2394" t="str">
        <f>" 00:00:00.000697"</f>
        <v xml:space="preserve"> 00:00:00.000697</v>
      </c>
      <c r="M2394" t="str">
        <f>"03-Oct-17 4:17:34.792577 PM"</f>
        <v>03-Oct-17 4:17:34.792577 PM</v>
      </c>
      <c r="N2394" t="s">
        <v>3</v>
      </c>
    </row>
    <row r="2395" spans="2:14" x14ac:dyDescent="0.25">
      <c r="B2395">
        <v>8848</v>
      </c>
      <c r="C2395">
        <v>1</v>
      </c>
      <c r="D2395">
        <v>39</v>
      </c>
      <c r="E2395">
        <v>39</v>
      </c>
      <c r="F2395" t="s">
        <v>0</v>
      </c>
      <c r="G2395" t="s">
        <v>1</v>
      </c>
      <c r="I2395" t="s">
        <v>2</v>
      </c>
      <c r="J2395">
        <v>36</v>
      </c>
      <c r="K2395">
        <v>70</v>
      </c>
      <c r="L2395" t="str">
        <f>" 00:00:00.000697"</f>
        <v xml:space="preserve"> 00:00:00.000697</v>
      </c>
      <c r="M2395" t="str">
        <f>"03-Oct-17 4:17:34.793274 PM"</f>
        <v>03-Oct-17 4:17:34.793274 PM</v>
      </c>
      <c r="N2395" t="s">
        <v>5</v>
      </c>
    </row>
    <row r="2396" spans="2:14" x14ac:dyDescent="0.25">
      <c r="B2396">
        <v>8849</v>
      </c>
      <c r="C2396">
        <v>1</v>
      </c>
      <c r="D2396">
        <v>39</v>
      </c>
      <c r="E2396">
        <v>39</v>
      </c>
      <c r="F2396" t="s">
        <v>0</v>
      </c>
      <c r="G2396" t="s">
        <v>1</v>
      </c>
      <c r="I2396" t="s">
        <v>2</v>
      </c>
      <c r="J2396">
        <v>14</v>
      </c>
      <c r="K2396">
        <v>48</v>
      </c>
      <c r="L2396" t="str">
        <f>" 00:00:00.000503"</f>
        <v xml:space="preserve"> 00:00:00.000503</v>
      </c>
      <c r="M2396" t="str">
        <f>"03-Oct-17 4:17:34.793776 PM"</f>
        <v>03-Oct-17 4:17:34.793776 PM</v>
      </c>
      <c r="N2396" t="s">
        <v>8</v>
      </c>
    </row>
    <row r="2397" spans="2:14" x14ac:dyDescent="0.25">
      <c r="B2397">
        <v>8850</v>
      </c>
      <c r="C2397">
        <v>1</v>
      </c>
      <c r="D2397">
        <v>39</v>
      </c>
      <c r="E2397">
        <v>39</v>
      </c>
      <c r="F2397" t="s">
        <v>0</v>
      </c>
      <c r="G2397" t="s">
        <v>1</v>
      </c>
      <c r="I2397" t="s">
        <v>2</v>
      </c>
      <c r="J2397">
        <v>8</v>
      </c>
      <c r="K2397">
        <v>42</v>
      </c>
      <c r="L2397" t="str">
        <f>" 00:00:00.000326"</f>
        <v xml:space="preserve"> 00:00:00.000326</v>
      </c>
      <c r="M2397" t="str">
        <f>"03-Oct-17 4:17:34.794102 PM"</f>
        <v>03-Oct-17 4:17:34.794102 PM</v>
      </c>
      <c r="N2397" t="s">
        <v>12</v>
      </c>
    </row>
    <row r="2398" spans="2:14" x14ac:dyDescent="0.25">
      <c r="B2398">
        <v>8851</v>
      </c>
      <c r="C2398">
        <v>1</v>
      </c>
      <c r="D2398">
        <v>39</v>
      </c>
      <c r="E2398">
        <v>39</v>
      </c>
      <c r="F2398" t="s">
        <v>0</v>
      </c>
      <c r="G2398" t="s">
        <v>1</v>
      </c>
      <c r="I2398" t="s">
        <v>2</v>
      </c>
      <c r="J2398">
        <v>36</v>
      </c>
      <c r="K2398">
        <v>70</v>
      </c>
      <c r="L2398" t="str">
        <f>" 00:00:01.235799"</f>
        <v xml:space="preserve"> 00:00:01.235799</v>
      </c>
      <c r="M2398" t="str">
        <f>"03-Oct-17 4:17:36.029901 PM"</f>
        <v>03-Oct-17 4:17:36.029901 PM</v>
      </c>
      <c r="N2398" t="s">
        <v>5</v>
      </c>
    </row>
    <row r="2399" spans="2:14" x14ac:dyDescent="0.25">
      <c r="B2399">
        <v>8852</v>
      </c>
      <c r="C2399">
        <v>1</v>
      </c>
      <c r="D2399">
        <v>0</v>
      </c>
      <c r="E2399">
        <v>37</v>
      </c>
      <c r="F2399" t="s">
        <v>0</v>
      </c>
      <c r="G2399" t="s">
        <v>1</v>
      </c>
      <c r="I2399" t="s">
        <v>2</v>
      </c>
      <c r="J2399">
        <v>36</v>
      </c>
      <c r="K2399">
        <v>70</v>
      </c>
      <c r="L2399" t="str">
        <f>" 00:00:01.253335"</f>
        <v xml:space="preserve"> 00:00:01.253335</v>
      </c>
      <c r="M2399" t="str">
        <f>"03-Oct-17 4:17:37.283236 PM"</f>
        <v>03-Oct-17 4:17:37.283236 PM</v>
      </c>
      <c r="N2399" t="s">
        <v>6</v>
      </c>
    </row>
    <row r="2400" spans="2:14" x14ac:dyDescent="0.25">
      <c r="B2400">
        <v>8853</v>
      </c>
      <c r="C2400">
        <v>1</v>
      </c>
      <c r="D2400">
        <v>12</v>
      </c>
      <c r="E2400">
        <v>38</v>
      </c>
      <c r="F2400" t="s">
        <v>0</v>
      </c>
      <c r="G2400" t="s">
        <v>1</v>
      </c>
      <c r="I2400" t="s">
        <v>2</v>
      </c>
      <c r="J2400">
        <v>36</v>
      </c>
      <c r="K2400">
        <v>70</v>
      </c>
      <c r="L2400" t="str">
        <f>" 00:00:00.000697"</f>
        <v xml:space="preserve"> 00:00:00.000697</v>
      </c>
      <c r="M2400" t="str">
        <f>"03-Oct-17 4:17:37.283933 PM"</f>
        <v>03-Oct-17 4:17:37.283933 PM</v>
      </c>
      <c r="N2400" t="s">
        <v>3</v>
      </c>
    </row>
    <row r="2401" spans="2:14" x14ac:dyDescent="0.25">
      <c r="B2401">
        <v>8854</v>
      </c>
      <c r="C2401">
        <v>1</v>
      </c>
      <c r="D2401">
        <v>39</v>
      </c>
      <c r="E2401">
        <v>39</v>
      </c>
      <c r="F2401" t="s">
        <v>0</v>
      </c>
      <c r="G2401" t="s">
        <v>1</v>
      </c>
      <c r="I2401" t="s">
        <v>2</v>
      </c>
      <c r="J2401">
        <v>36</v>
      </c>
      <c r="K2401">
        <v>70</v>
      </c>
      <c r="L2401" t="str">
        <f>" 00:00:00.000697"</f>
        <v xml:space="preserve"> 00:00:00.000697</v>
      </c>
      <c r="M2401" t="str">
        <f>"03-Oct-17 4:17:37.284630 PM"</f>
        <v>03-Oct-17 4:17:37.284630 PM</v>
      </c>
      <c r="N2401" t="s">
        <v>5</v>
      </c>
    </row>
    <row r="2402" spans="2:14" x14ac:dyDescent="0.25">
      <c r="B2402">
        <v>8855</v>
      </c>
      <c r="C2402">
        <v>1</v>
      </c>
      <c r="D2402">
        <v>39</v>
      </c>
      <c r="E2402">
        <v>39</v>
      </c>
      <c r="F2402" t="s">
        <v>0</v>
      </c>
      <c r="G2402" t="s">
        <v>1</v>
      </c>
      <c r="I2402" t="s">
        <v>2</v>
      </c>
      <c r="J2402">
        <v>14</v>
      </c>
      <c r="K2402">
        <v>48</v>
      </c>
      <c r="L2402" t="str">
        <f>" 00:00:00.000502"</f>
        <v xml:space="preserve"> 00:00:00.000502</v>
      </c>
      <c r="M2402" t="str">
        <f>"03-Oct-17 4:17:37.285132 PM"</f>
        <v>03-Oct-17 4:17:37.285132 PM</v>
      </c>
      <c r="N2402" t="s">
        <v>8</v>
      </c>
    </row>
    <row r="2403" spans="2:14" x14ac:dyDescent="0.25">
      <c r="B2403">
        <v>8856</v>
      </c>
      <c r="C2403">
        <v>1</v>
      </c>
      <c r="D2403">
        <v>39</v>
      </c>
      <c r="E2403">
        <v>39</v>
      </c>
      <c r="F2403" t="s">
        <v>0</v>
      </c>
      <c r="G2403" t="s">
        <v>1</v>
      </c>
      <c r="I2403" t="s">
        <v>2</v>
      </c>
      <c r="J2403">
        <v>8</v>
      </c>
      <c r="K2403">
        <v>42</v>
      </c>
      <c r="L2403" t="str">
        <f>" 00:00:00.000326"</f>
        <v xml:space="preserve"> 00:00:00.000326</v>
      </c>
      <c r="M2403" t="str">
        <f>"03-Oct-17 4:17:37.285458 PM"</f>
        <v>03-Oct-17 4:17:37.285458 PM</v>
      </c>
      <c r="N2403" t="s">
        <v>12</v>
      </c>
    </row>
    <row r="2404" spans="2:14" x14ac:dyDescent="0.25">
      <c r="B2404">
        <v>8857</v>
      </c>
      <c r="C2404">
        <v>1</v>
      </c>
      <c r="D2404">
        <v>0</v>
      </c>
      <c r="E2404">
        <v>37</v>
      </c>
      <c r="F2404" t="s">
        <v>0</v>
      </c>
      <c r="G2404" t="s">
        <v>1</v>
      </c>
      <c r="I2404" t="s">
        <v>2</v>
      </c>
      <c r="J2404">
        <v>36</v>
      </c>
      <c r="K2404">
        <v>70</v>
      </c>
      <c r="L2404" t="str">
        <f>" 00:00:01.238727"</f>
        <v xml:space="preserve"> 00:00:01.238727</v>
      </c>
      <c r="M2404" t="str">
        <f>"03-Oct-17 4:17:38.524185 PM"</f>
        <v>03-Oct-17 4:17:38.524185 PM</v>
      </c>
      <c r="N2404" t="s">
        <v>6</v>
      </c>
    </row>
    <row r="2405" spans="2:14" x14ac:dyDescent="0.25">
      <c r="B2405">
        <v>8858</v>
      </c>
      <c r="C2405">
        <v>1</v>
      </c>
      <c r="D2405">
        <v>12</v>
      </c>
      <c r="E2405">
        <v>38</v>
      </c>
      <c r="F2405" t="s">
        <v>0</v>
      </c>
      <c r="G2405" t="s">
        <v>1</v>
      </c>
      <c r="I2405" t="s">
        <v>2</v>
      </c>
      <c r="J2405">
        <v>36</v>
      </c>
      <c r="K2405">
        <v>70</v>
      </c>
      <c r="L2405" t="str">
        <f>" 00:00:00.000697"</f>
        <v xml:space="preserve"> 00:00:00.000697</v>
      </c>
      <c r="M2405" t="str">
        <f>"03-Oct-17 4:17:38.524882 PM"</f>
        <v>03-Oct-17 4:17:38.524882 PM</v>
      </c>
      <c r="N2405" t="s">
        <v>3</v>
      </c>
    </row>
    <row r="2406" spans="2:14" x14ac:dyDescent="0.25">
      <c r="B2406">
        <v>8859</v>
      </c>
      <c r="C2406">
        <v>1</v>
      </c>
      <c r="D2406">
        <v>39</v>
      </c>
      <c r="E2406">
        <v>39</v>
      </c>
      <c r="F2406" t="s">
        <v>0</v>
      </c>
      <c r="G2406" t="s">
        <v>1</v>
      </c>
      <c r="I2406" t="s">
        <v>2</v>
      </c>
      <c r="J2406">
        <v>36</v>
      </c>
      <c r="K2406">
        <v>70</v>
      </c>
      <c r="L2406" t="str">
        <f>" 00:00:00.000697"</f>
        <v xml:space="preserve"> 00:00:00.000697</v>
      </c>
      <c r="M2406" t="str">
        <f>"03-Oct-17 4:17:38.525579 PM"</f>
        <v>03-Oct-17 4:17:38.525579 PM</v>
      </c>
      <c r="N2406" t="s">
        <v>5</v>
      </c>
    </row>
    <row r="2407" spans="2:14" x14ac:dyDescent="0.25">
      <c r="B2407">
        <v>8860</v>
      </c>
      <c r="C2407">
        <v>1</v>
      </c>
      <c r="D2407">
        <v>0</v>
      </c>
      <c r="E2407">
        <v>37</v>
      </c>
      <c r="F2407" t="s">
        <v>0</v>
      </c>
      <c r="G2407" t="s">
        <v>1</v>
      </c>
      <c r="I2407" t="s">
        <v>2</v>
      </c>
      <c r="J2407">
        <v>36</v>
      </c>
      <c r="K2407">
        <v>70</v>
      </c>
      <c r="L2407" t="str">
        <f>" 00:00:01.241811"</f>
        <v xml:space="preserve"> 00:00:01.241811</v>
      </c>
      <c r="M2407" t="str">
        <f>"03-Oct-17 4:17:39.767390 PM"</f>
        <v>03-Oct-17 4:17:39.767390 PM</v>
      </c>
      <c r="N2407" t="s">
        <v>6</v>
      </c>
    </row>
    <row r="2408" spans="2:14" x14ac:dyDescent="0.25">
      <c r="B2408">
        <v>8861</v>
      </c>
      <c r="C2408">
        <v>1</v>
      </c>
      <c r="D2408">
        <v>12</v>
      </c>
      <c r="E2408">
        <v>38</v>
      </c>
      <c r="F2408" t="s">
        <v>0</v>
      </c>
      <c r="G2408" t="s">
        <v>1</v>
      </c>
      <c r="I2408" t="s">
        <v>2</v>
      </c>
      <c r="J2408">
        <v>36</v>
      </c>
      <c r="K2408">
        <v>70</v>
      </c>
      <c r="L2408" t="str">
        <f>" 00:00:00.000697"</f>
        <v xml:space="preserve"> 00:00:00.000697</v>
      </c>
      <c r="M2408" t="str">
        <f>"03-Oct-17 4:17:39.768087 PM"</f>
        <v>03-Oct-17 4:17:39.768087 PM</v>
      </c>
      <c r="N2408" t="s">
        <v>3</v>
      </c>
    </row>
    <row r="2409" spans="2:14" x14ac:dyDescent="0.25">
      <c r="B2409">
        <v>8862</v>
      </c>
      <c r="C2409">
        <v>1</v>
      </c>
      <c r="D2409">
        <v>39</v>
      </c>
      <c r="E2409">
        <v>39</v>
      </c>
      <c r="F2409" t="s">
        <v>0</v>
      </c>
      <c r="G2409" t="s">
        <v>1</v>
      </c>
      <c r="I2409" t="s">
        <v>2</v>
      </c>
      <c r="J2409">
        <v>36</v>
      </c>
      <c r="K2409">
        <v>70</v>
      </c>
      <c r="L2409" t="str">
        <f>" 00:00:00.000697"</f>
        <v xml:space="preserve"> 00:00:00.000697</v>
      </c>
      <c r="M2409" t="str">
        <f>"03-Oct-17 4:17:39.768784 PM"</f>
        <v>03-Oct-17 4:17:39.768784 PM</v>
      </c>
      <c r="N2409" t="s">
        <v>5</v>
      </c>
    </row>
    <row r="2410" spans="2:14" x14ac:dyDescent="0.25">
      <c r="B2410">
        <v>8863</v>
      </c>
      <c r="C2410">
        <v>1</v>
      </c>
      <c r="D2410">
        <v>0</v>
      </c>
      <c r="E2410">
        <v>37</v>
      </c>
      <c r="F2410" t="s">
        <v>0</v>
      </c>
      <c r="G2410" t="s">
        <v>1</v>
      </c>
      <c r="I2410" t="s">
        <v>2</v>
      </c>
      <c r="J2410">
        <v>36</v>
      </c>
      <c r="K2410">
        <v>70</v>
      </c>
      <c r="L2410" t="str">
        <f>" 00:00:01.245605"</f>
        <v xml:space="preserve"> 00:00:01.245605</v>
      </c>
      <c r="M2410" t="str">
        <f>"03-Oct-17 4:17:41.014389 PM"</f>
        <v>03-Oct-17 4:17:41.014389 PM</v>
      </c>
      <c r="N2410" t="s">
        <v>13</v>
      </c>
    </row>
    <row r="2411" spans="2:14" x14ac:dyDescent="0.25">
      <c r="B2411">
        <v>8864</v>
      </c>
      <c r="C2411">
        <v>1</v>
      </c>
      <c r="D2411">
        <v>12</v>
      </c>
      <c r="E2411">
        <v>38</v>
      </c>
      <c r="F2411" t="s">
        <v>0</v>
      </c>
      <c r="G2411" t="s">
        <v>1</v>
      </c>
      <c r="I2411" t="s">
        <v>2</v>
      </c>
      <c r="J2411">
        <v>36</v>
      </c>
      <c r="K2411">
        <v>70</v>
      </c>
      <c r="L2411" t="str">
        <f>" 00:00:00.000697"</f>
        <v xml:space="preserve"> 00:00:00.000697</v>
      </c>
      <c r="M2411" t="str">
        <f>"03-Oct-17 4:17:41.015086 PM"</f>
        <v>03-Oct-17 4:17:41.015086 PM</v>
      </c>
      <c r="N2411" t="s">
        <v>3</v>
      </c>
    </row>
    <row r="2412" spans="2:14" x14ac:dyDescent="0.25">
      <c r="B2412">
        <v>8865</v>
      </c>
      <c r="C2412">
        <v>1</v>
      </c>
      <c r="D2412">
        <v>39</v>
      </c>
      <c r="E2412">
        <v>39</v>
      </c>
      <c r="F2412" t="s">
        <v>0</v>
      </c>
      <c r="G2412" t="s">
        <v>1</v>
      </c>
      <c r="I2412" t="s">
        <v>2</v>
      </c>
      <c r="J2412">
        <v>36</v>
      </c>
      <c r="K2412">
        <v>70</v>
      </c>
      <c r="L2412" t="str">
        <f>" 00:00:00.000697"</f>
        <v xml:space="preserve"> 00:00:00.000697</v>
      </c>
      <c r="M2412" t="str">
        <f>"03-Oct-17 4:17:41.015783 PM"</f>
        <v>03-Oct-17 4:17:41.015783 PM</v>
      </c>
      <c r="N2412" t="s">
        <v>5</v>
      </c>
    </row>
    <row r="2413" spans="2:14" x14ac:dyDescent="0.25">
      <c r="B2413">
        <v>8866</v>
      </c>
      <c r="C2413">
        <v>1</v>
      </c>
      <c r="D2413">
        <v>0</v>
      </c>
      <c r="E2413">
        <v>37</v>
      </c>
      <c r="F2413" t="s">
        <v>0</v>
      </c>
      <c r="G2413" t="s">
        <v>1</v>
      </c>
      <c r="I2413" t="s">
        <v>2</v>
      </c>
      <c r="J2413">
        <v>36</v>
      </c>
      <c r="K2413">
        <v>70</v>
      </c>
      <c r="L2413" t="str">
        <f>" 00:00:01.243733"</f>
        <v xml:space="preserve"> 00:00:01.243733</v>
      </c>
      <c r="M2413" t="str">
        <f>"03-Oct-17 4:17:42.259516 PM"</f>
        <v>03-Oct-17 4:17:42.259516 PM</v>
      </c>
      <c r="N2413" t="s">
        <v>13</v>
      </c>
    </row>
    <row r="2414" spans="2:14" x14ac:dyDescent="0.25">
      <c r="B2414">
        <v>8867</v>
      </c>
      <c r="C2414">
        <v>1</v>
      </c>
      <c r="D2414">
        <v>12</v>
      </c>
      <c r="E2414">
        <v>38</v>
      </c>
      <c r="F2414" t="s">
        <v>0</v>
      </c>
      <c r="G2414" t="s">
        <v>1</v>
      </c>
      <c r="I2414" t="s">
        <v>2</v>
      </c>
      <c r="J2414">
        <v>36</v>
      </c>
      <c r="K2414">
        <v>70</v>
      </c>
      <c r="L2414" t="str">
        <f>" 00:00:00.000697"</f>
        <v xml:space="preserve"> 00:00:00.000697</v>
      </c>
      <c r="M2414" t="str">
        <f>"03-Oct-17 4:17:42.260213 PM"</f>
        <v>03-Oct-17 4:17:42.260213 PM</v>
      </c>
      <c r="N2414" t="s">
        <v>3</v>
      </c>
    </row>
    <row r="2415" spans="2:14" x14ac:dyDescent="0.25">
      <c r="B2415">
        <v>8868</v>
      </c>
      <c r="C2415">
        <v>1</v>
      </c>
      <c r="D2415">
        <v>39</v>
      </c>
      <c r="E2415">
        <v>39</v>
      </c>
      <c r="F2415" t="s">
        <v>0</v>
      </c>
      <c r="G2415" t="s">
        <v>1</v>
      </c>
      <c r="I2415" t="s">
        <v>2</v>
      </c>
      <c r="J2415">
        <v>36</v>
      </c>
      <c r="K2415">
        <v>70</v>
      </c>
      <c r="L2415" t="str">
        <f>" 00:00:00.000697"</f>
        <v xml:space="preserve"> 00:00:00.000697</v>
      </c>
      <c r="M2415" t="str">
        <f>"03-Oct-17 4:17:42.260910 PM"</f>
        <v>03-Oct-17 4:17:42.260910 PM</v>
      </c>
      <c r="N2415" t="s">
        <v>5</v>
      </c>
    </row>
    <row r="2416" spans="2:14" x14ac:dyDescent="0.25">
      <c r="B2416">
        <v>8869</v>
      </c>
      <c r="C2416">
        <v>1</v>
      </c>
      <c r="D2416">
        <v>0</v>
      </c>
      <c r="E2416">
        <v>37</v>
      </c>
      <c r="F2416" t="s">
        <v>0</v>
      </c>
      <c r="G2416" t="s">
        <v>1</v>
      </c>
      <c r="I2416" t="s">
        <v>2</v>
      </c>
      <c r="J2416">
        <v>36</v>
      </c>
      <c r="K2416">
        <v>70</v>
      </c>
      <c r="L2416" t="str">
        <f>" 00:00:01.245163"</f>
        <v xml:space="preserve"> 00:00:01.245163</v>
      </c>
      <c r="M2416" t="str">
        <f>"03-Oct-17 4:17:43.506073 PM"</f>
        <v>03-Oct-17 4:17:43.506073 PM</v>
      </c>
      <c r="N2416" t="s">
        <v>13</v>
      </c>
    </row>
    <row r="2417" spans="2:14" x14ac:dyDescent="0.25">
      <c r="B2417">
        <v>8870</v>
      </c>
      <c r="C2417">
        <v>1</v>
      </c>
      <c r="D2417">
        <v>12</v>
      </c>
      <c r="E2417">
        <v>38</v>
      </c>
      <c r="F2417" t="s">
        <v>0</v>
      </c>
      <c r="G2417" t="s">
        <v>1</v>
      </c>
      <c r="I2417" t="s">
        <v>2</v>
      </c>
      <c r="J2417">
        <v>36</v>
      </c>
      <c r="K2417">
        <v>70</v>
      </c>
      <c r="L2417" t="str">
        <f>" 00:00:00.000697"</f>
        <v xml:space="preserve"> 00:00:00.000697</v>
      </c>
      <c r="M2417" t="str">
        <f>"03-Oct-17 4:17:43.506770 PM"</f>
        <v>03-Oct-17 4:17:43.506770 PM</v>
      </c>
      <c r="N2417" t="s">
        <v>3</v>
      </c>
    </row>
    <row r="2418" spans="2:14" x14ac:dyDescent="0.25">
      <c r="B2418">
        <v>8871</v>
      </c>
      <c r="C2418">
        <v>1</v>
      </c>
      <c r="D2418">
        <v>39</v>
      </c>
      <c r="E2418">
        <v>39</v>
      </c>
      <c r="F2418" t="s">
        <v>0</v>
      </c>
      <c r="G2418" t="s">
        <v>1</v>
      </c>
      <c r="I2418" t="s">
        <v>2</v>
      </c>
      <c r="J2418">
        <v>36</v>
      </c>
      <c r="K2418">
        <v>70</v>
      </c>
      <c r="L2418" t="str">
        <f>" 00:00:00.000697"</f>
        <v xml:space="preserve"> 00:00:00.000697</v>
      </c>
      <c r="M2418" t="str">
        <f>"03-Oct-17 4:17:43.507467 PM"</f>
        <v>03-Oct-17 4:17:43.507467 PM</v>
      </c>
      <c r="N2418" t="s">
        <v>5</v>
      </c>
    </row>
    <row r="2419" spans="2:14" x14ac:dyDescent="0.25">
      <c r="B2419">
        <v>8872</v>
      </c>
      <c r="C2419">
        <v>1</v>
      </c>
      <c r="D2419">
        <v>12</v>
      </c>
      <c r="E2419">
        <v>38</v>
      </c>
      <c r="F2419" t="s">
        <v>0</v>
      </c>
      <c r="G2419" t="s">
        <v>1</v>
      </c>
      <c r="I2419" t="s">
        <v>2</v>
      </c>
      <c r="J2419">
        <v>36</v>
      </c>
      <c r="K2419">
        <v>70</v>
      </c>
      <c r="L2419" t="str">
        <f>" 00:00:01.234874"</f>
        <v xml:space="preserve"> 00:00:01.234874</v>
      </c>
      <c r="M2419" t="str">
        <f>"03-Oct-17 4:17:44.742340 PM"</f>
        <v>03-Oct-17 4:17:44.742340 PM</v>
      </c>
      <c r="N2419" t="s">
        <v>3</v>
      </c>
    </row>
    <row r="2420" spans="2:14" x14ac:dyDescent="0.25">
      <c r="B2420">
        <v>8873</v>
      </c>
      <c r="C2420">
        <v>1</v>
      </c>
      <c r="D2420">
        <v>39</v>
      </c>
      <c r="E2420">
        <v>39</v>
      </c>
      <c r="F2420" t="s">
        <v>0</v>
      </c>
      <c r="G2420" t="s">
        <v>1</v>
      </c>
      <c r="I2420" t="s">
        <v>2</v>
      </c>
      <c r="J2420">
        <v>36</v>
      </c>
      <c r="K2420">
        <v>70</v>
      </c>
      <c r="L2420" t="str">
        <f>" 00:00:00.000697"</f>
        <v xml:space="preserve"> 00:00:00.000697</v>
      </c>
      <c r="M2420" t="str">
        <f>"03-Oct-17 4:17:44.743038 PM"</f>
        <v>03-Oct-17 4:17:44.743038 PM</v>
      </c>
      <c r="N2420" t="s">
        <v>12</v>
      </c>
    </row>
    <row r="2421" spans="2:14" x14ac:dyDescent="0.25">
      <c r="B2421">
        <v>8874</v>
      </c>
      <c r="C2421">
        <v>1</v>
      </c>
      <c r="D2421">
        <v>0</v>
      </c>
      <c r="E2421">
        <v>37</v>
      </c>
      <c r="F2421" t="s">
        <v>0</v>
      </c>
      <c r="G2421" t="s">
        <v>1</v>
      </c>
      <c r="I2421" t="s">
        <v>2</v>
      </c>
      <c r="J2421">
        <v>36</v>
      </c>
      <c r="K2421">
        <v>70</v>
      </c>
      <c r="L2421" t="str">
        <f>" 00:00:01.239582"</f>
        <v xml:space="preserve"> 00:00:01.239582</v>
      </c>
      <c r="M2421" t="str">
        <f>"03-Oct-17 4:17:45.982620 PM"</f>
        <v>03-Oct-17 4:17:45.982620 PM</v>
      </c>
      <c r="N2421" t="s">
        <v>13</v>
      </c>
    </row>
    <row r="2422" spans="2:14" x14ac:dyDescent="0.25">
      <c r="B2422">
        <v>8875</v>
      </c>
      <c r="C2422">
        <v>1</v>
      </c>
      <c r="D2422">
        <v>12</v>
      </c>
      <c r="E2422">
        <v>38</v>
      </c>
      <c r="F2422" t="s">
        <v>0</v>
      </c>
      <c r="G2422" t="s">
        <v>1</v>
      </c>
      <c r="I2422" t="s">
        <v>2</v>
      </c>
      <c r="J2422">
        <v>36</v>
      </c>
      <c r="K2422">
        <v>70</v>
      </c>
      <c r="L2422" t="str">
        <f>" 00:00:00.000697"</f>
        <v xml:space="preserve"> 00:00:00.000697</v>
      </c>
      <c r="M2422" t="str">
        <f>"03-Oct-17 4:17:45.983316 PM"</f>
        <v>03-Oct-17 4:17:45.983316 PM</v>
      </c>
      <c r="N2422" t="s">
        <v>3</v>
      </c>
    </row>
    <row r="2423" spans="2:14" x14ac:dyDescent="0.25">
      <c r="B2423">
        <v>8876</v>
      </c>
      <c r="C2423">
        <v>1</v>
      </c>
      <c r="D2423">
        <v>39</v>
      </c>
      <c r="E2423">
        <v>39</v>
      </c>
      <c r="F2423" t="s">
        <v>0</v>
      </c>
      <c r="G2423" t="s">
        <v>1</v>
      </c>
      <c r="I2423" t="s">
        <v>2</v>
      </c>
      <c r="J2423">
        <v>36</v>
      </c>
      <c r="K2423">
        <v>70</v>
      </c>
      <c r="L2423" t="str">
        <f>" 00:00:00.000697"</f>
        <v xml:space="preserve"> 00:00:00.000697</v>
      </c>
      <c r="M2423" t="str">
        <f>"03-Oct-17 4:17:45.984013 PM"</f>
        <v>03-Oct-17 4:17:45.984013 PM</v>
      </c>
      <c r="N2423" t="s">
        <v>5</v>
      </c>
    </row>
    <row r="2424" spans="2:14" x14ac:dyDescent="0.25">
      <c r="B2424">
        <v>8877</v>
      </c>
      <c r="C2424">
        <v>1</v>
      </c>
      <c r="D2424">
        <v>0</v>
      </c>
      <c r="E2424">
        <v>37</v>
      </c>
      <c r="F2424" t="s">
        <v>0</v>
      </c>
      <c r="G2424" t="s">
        <v>1</v>
      </c>
      <c r="I2424" t="s">
        <v>2</v>
      </c>
      <c r="J2424">
        <v>36</v>
      </c>
      <c r="K2424">
        <v>70</v>
      </c>
      <c r="L2424" t="str">
        <f>" 00:00:01.285494"</f>
        <v xml:space="preserve"> 00:00:01.285494</v>
      </c>
      <c r="M2424" t="str">
        <f>"03-Oct-17 4:17:47.269508 PM"</f>
        <v>03-Oct-17 4:17:47.269508 PM</v>
      </c>
      <c r="N2424" t="s">
        <v>13</v>
      </c>
    </row>
    <row r="2425" spans="2:14" x14ac:dyDescent="0.25">
      <c r="B2425">
        <v>8878</v>
      </c>
      <c r="C2425">
        <v>1</v>
      </c>
      <c r="D2425">
        <v>12</v>
      </c>
      <c r="E2425">
        <v>38</v>
      </c>
      <c r="F2425" t="s">
        <v>0</v>
      </c>
      <c r="G2425" t="s">
        <v>1</v>
      </c>
      <c r="I2425" t="s">
        <v>2</v>
      </c>
      <c r="J2425">
        <v>36</v>
      </c>
      <c r="K2425">
        <v>70</v>
      </c>
      <c r="L2425" t="str">
        <f>" 00:00:00.000697"</f>
        <v xml:space="preserve"> 00:00:00.000697</v>
      </c>
      <c r="M2425" t="str">
        <f>"03-Oct-17 4:17:47.270205 PM"</f>
        <v>03-Oct-17 4:17:47.270205 PM</v>
      </c>
      <c r="N2425" t="s">
        <v>3</v>
      </c>
    </row>
    <row r="2426" spans="2:14" x14ac:dyDescent="0.25">
      <c r="B2426">
        <v>8879</v>
      </c>
      <c r="C2426">
        <v>1</v>
      </c>
      <c r="D2426">
        <v>39</v>
      </c>
      <c r="E2426">
        <v>39</v>
      </c>
      <c r="F2426" t="s">
        <v>0</v>
      </c>
      <c r="G2426" t="s">
        <v>1</v>
      </c>
      <c r="I2426" t="s">
        <v>2</v>
      </c>
      <c r="J2426">
        <v>36</v>
      </c>
      <c r="K2426">
        <v>70</v>
      </c>
      <c r="L2426" t="str">
        <f>" 00:00:00.000697"</f>
        <v xml:space="preserve"> 00:00:00.000697</v>
      </c>
      <c r="M2426" t="str">
        <f>"03-Oct-17 4:17:47.270902 PM"</f>
        <v>03-Oct-17 4:17:47.270902 PM</v>
      </c>
      <c r="N2426" t="s">
        <v>5</v>
      </c>
    </row>
    <row r="2427" spans="2:14" x14ac:dyDescent="0.25">
      <c r="B2427">
        <v>8880</v>
      </c>
      <c r="C2427">
        <v>1</v>
      </c>
      <c r="D2427">
        <v>0</v>
      </c>
      <c r="E2427">
        <v>37</v>
      </c>
      <c r="F2427" t="s">
        <v>0</v>
      </c>
      <c r="G2427" t="s">
        <v>1</v>
      </c>
      <c r="I2427" t="s">
        <v>2</v>
      </c>
      <c r="J2427">
        <v>36</v>
      </c>
      <c r="K2427">
        <v>70</v>
      </c>
      <c r="L2427" t="str">
        <f>" 00:00:01.195671"</f>
        <v xml:space="preserve"> 00:00:01.195671</v>
      </c>
      <c r="M2427" t="str">
        <f>"03-Oct-17 4:17:48.466573 PM"</f>
        <v>03-Oct-17 4:17:48.466573 PM</v>
      </c>
      <c r="N2427" t="s">
        <v>13</v>
      </c>
    </row>
    <row r="2428" spans="2:14" x14ac:dyDescent="0.25">
      <c r="B2428">
        <v>8881</v>
      </c>
      <c r="C2428">
        <v>1</v>
      </c>
      <c r="D2428">
        <v>12</v>
      </c>
      <c r="E2428">
        <v>38</v>
      </c>
      <c r="F2428" t="s">
        <v>0</v>
      </c>
      <c r="G2428" t="s">
        <v>1</v>
      </c>
      <c r="I2428" t="s">
        <v>2</v>
      </c>
      <c r="J2428">
        <v>36</v>
      </c>
      <c r="K2428">
        <v>70</v>
      </c>
      <c r="L2428" t="str">
        <f>" 00:00:00.000697"</f>
        <v xml:space="preserve"> 00:00:00.000697</v>
      </c>
      <c r="M2428" t="str">
        <f>"03-Oct-17 4:17:48.467269 PM"</f>
        <v>03-Oct-17 4:17:48.467269 PM</v>
      </c>
      <c r="N2428" t="s">
        <v>3</v>
      </c>
    </row>
    <row r="2429" spans="2:14" x14ac:dyDescent="0.25">
      <c r="B2429">
        <v>8882</v>
      </c>
      <c r="C2429">
        <v>1</v>
      </c>
      <c r="D2429">
        <v>39</v>
      </c>
      <c r="E2429">
        <v>39</v>
      </c>
      <c r="F2429" t="s">
        <v>0</v>
      </c>
      <c r="G2429" t="s">
        <v>1</v>
      </c>
      <c r="I2429" t="s">
        <v>2</v>
      </c>
      <c r="J2429">
        <v>36</v>
      </c>
      <c r="K2429">
        <v>70</v>
      </c>
      <c r="L2429" t="str">
        <f>" 00:00:00.000697"</f>
        <v xml:space="preserve"> 00:00:00.000697</v>
      </c>
      <c r="M2429" t="str">
        <f>"03-Oct-17 4:17:48.467966 PM"</f>
        <v>03-Oct-17 4:17:48.467966 PM</v>
      </c>
      <c r="N2429" t="s">
        <v>5</v>
      </c>
    </row>
    <row r="2430" spans="2:14" x14ac:dyDescent="0.25">
      <c r="B2430">
        <v>8883</v>
      </c>
      <c r="C2430">
        <v>1</v>
      </c>
      <c r="D2430">
        <v>0</v>
      </c>
      <c r="E2430">
        <v>37</v>
      </c>
      <c r="F2430" t="s">
        <v>0</v>
      </c>
      <c r="G2430" t="s">
        <v>1</v>
      </c>
      <c r="I2430" t="s">
        <v>2</v>
      </c>
      <c r="J2430">
        <v>36</v>
      </c>
      <c r="K2430">
        <v>70</v>
      </c>
      <c r="L2430" t="str">
        <f>" 00:00:01.255133"</f>
        <v xml:space="preserve"> 00:00:01.255133</v>
      </c>
      <c r="M2430" t="str">
        <f>"03-Oct-17 4:17:49.723099 PM"</f>
        <v>03-Oct-17 4:17:49.723099 PM</v>
      </c>
      <c r="N2430" t="s">
        <v>13</v>
      </c>
    </row>
    <row r="2431" spans="2:14" x14ac:dyDescent="0.25">
      <c r="B2431">
        <v>8884</v>
      </c>
      <c r="C2431">
        <v>1</v>
      </c>
      <c r="D2431">
        <v>12</v>
      </c>
      <c r="E2431">
        <v>38</v>
      </c>
      <c r="F2431" t="s">
        <v>0</v>
      </c>
      <c r="G2431" t="s">
        <v>1</v>
      </c>
      <c r="I2431" t="s">
        <v>2</v>
      </c>
      <c r="J2431">
        <v>36</v>
      </c>
      <c r="K2431">
        <v>70</v>
      </c>
      <c r="L2431" t="str">
        <f>" 00:00:00.000697"</f>
        <v xml:space="preserve"> 00:00:00.000697</v>
      </c>
      <c r="M2431" t="str">
        <f>"03-Oct-17 4:17:49.723796 PM"</f>
        <v>03-Oct-17 4:17:49.723796 PM</v>
      </c>
      <c r="N2431" t="s">
        <v>3</v>
      </c>
    </row>
    <row r="2432" spans="2:14" x14ac:dyDescent="0.25">
      <c r="B2432">
        <v>8885</v>
      </c>
      <c r="C2432">
        <v>1</v>
      </c>
      <c r="D2432">
        <v>39</v>
      </c>
      <c r="E2432">
        <v>39</v>
      </c>
      <c r="F2432" t="s">
        <v>0</v>
      </c>
      <c r="G2432" t="s">
        <v>1</v>
      </c>
      <c r="I2432" t="s">
        <v>2</v>
      </c>
      <c r="J2432">
        <v>36</v>
      </c>
      <c r="K2432">
        <v>70</v>
      </c>
      <c r="L2432" t="str">
        <f>" 00:00:00.000697"</f>
        <v xml:space="preserve"> 00:00:00.000697</v>
      </c>
      <c r="M2432" t="str">
        <f>"03-Oct-17 4:17:49.724493 PM"</f>
        <v>03-Oct-17 4:17:49.724493 PM</v>
      </c>
      <c r="N2432" t="s">
        <v>5</v>
      </c>
    </row>
    <row r="2433" spans="2:14" x14ac:dyDescent="0.25">
      <c r="B2433">
        <v>8886</v>
      </c>
      <c r="C2433">
        <v>1</v>
      </c>
      <c r="D2433">
        <v>0</v>
      </c>
      <c r="E2433">
        <v>37</v>
      </c>
      <c r="F2433" t="s">
        <v>0</v>
      </c>
      <c r="G2433" t="s">
        <v>1</v>
      </c>
      <c r="I2433" t="s">
        <v>2</v>
      </c>
      <c r="J2433">
        <v>36</v>
      </c>
      <c r="K2433">
        <v>70</v>
      </c>
      <c r="L2433" t="str">
        <f>" 00:00:01.234146"</f>
        <v xml:space="preserve"> 00:00:01.234146</v>
      </c>
      <c r="M2433" t="str">
        <f>"03-Oct-17 4:17:50.958639 PM"</f>
        <v>03-Oct-17 4:17:50.958639 PM</v>
      </c>
      <c r="N2433" t="s">
        <v>6</v>
      </c>
    </row>
    <row r="2434" spans="2:14" x14ac:dyDescent="0.25">
      <c r="B2434">
        <v>8887</v>
      </c>
      <c r="C2434">
        <v>1</v>
      </c>
      <c r="D2434">
        <v>12</v>
      </c>
      <c r="E2434">
        <v>38</v>
      </c>
      <c r="F2434" t="s">
        <v>0</v>
      </c>
      <c r="G2434" t="s">
        <v>1</v>
      </c>
      <c r="I2434" t="s">
        <v>2</v>
      </c>
      <c r="J2434">
        <v>36</v>
      </c>
      <c r="K2434">
        <v>70</v>
      </c>
      <c r="L2434" t="str">
        <f>" 00:00:00.000697"</f>
        <v xml:space="preserve"> 00:00:00.000697</v>
      </c>
      <c r="M2434" t="str">
        <f>"03-Oct-17 4:17:50.959336 PM"</f>
        <v>03-Oct-17 4:17:50.959336 PM</v>
      </c>
      <c r="N2434" t="s">
        <v>3</v>
      </c>
    </row>
    <row r="2435" spans="2:14" x14ac:dyDescent="0.25">
      <c r="B2435">
        <v>8888</v>
      </c>
      <c r="C2435">
        <v>1</v>
      </c>
      <c r="D2435">
        <v>39</v>
      </c>
      <c r="E2435">
        <v>39</v>
      </c>
      <c r="F2435" t="s">
        <v>0</v>
      </c>
      <c r="G2435" t="s">
        <v>1</v>
      </c>
      <c r="I2435" t="s">
        <v>2</v>
      </c>
      <c r="J2435">
        <v>36</v>
      </c>
      <c r="K2435">
        <v>70</v>
      </c>
      <c r="L2435" t="str">
        <f>" 00:00:00.000697"</f>
        <v xml:space="preserve"> 00:00:00.000697</v>
      </c>
      <c r="M2435" t="str">
        <f>"03-Oct-17 4:17:50.960033 PM"</f>
        <v>03-Oct-17 4:17:50.960033 PM</v>
      </c>
      <c r="N2435" t="s">
        <v>5</v>
      </c>
    </row>
    <row r="2436" spans="2:14" x14ac:dyDescent="0.25">
      <c r="B2436">
        <v>8889</v>
      </c>
      <c r="C2436">
        <v>1</v>
      </c>
      <c r="D2436">
        <v>0</v>
      </c>
      <c r="E2436">
        <v>37</v>
      </c>
      <c r="F2436" t="s">
        <v>0</v>
      </c>
      <c r="G2436" t="s">
        <v>1</v>
      </c>
      <c r="I2436" t="s">
        <v>2</v>
      </c>
      <c r="J2436">
        <v>36</v>
      </c>
      <c r="K2436">
        <v>70</v>
      </c>
      <c r="L2436" t="str">
        <f>" 00:00:01.238422"</f>
        <v xml:space="preserve"> 00:00:01.238422</v>
      </c>
      <c r="M2436" t="str">
        <f>"03-Oct-17 4:17:52.198455 PM"</f>
        <v>03-Oct-17 4:17:52.198455 PM</v>
      </c>
      <c r="N2436" t="s">
        <v>6</v>
      </c>
    </row>
    <row r="2437" spans="2:14" x14ac:dyDescent="0.25">
      <c r="B2437">
        <v>8890</v>
      </c>
      <c r="C2437">
        <v>1</v>
      </c>
      <c r="D2437">
        <v>12</v>
      </c>
      <c r="E2437">
        <v>38</v>
      </c>
      <c r="F2437" t="s">
        <v>0</v>
      </c>
      <c r="G2437" t="s">
        <v>1</v>
      </c>
      <c r="I2437" t="s">
        <v>2</v>
      </c>
      <c r="J2437">
        <v>36</v>
      </c>
      <c r="K2437">
        <v>70</v>
      </c>
      <c r="L2437" t="str">
        <f>" 00:00:00.000697"</f>
        <v xml:space="preserve"> 00:00:00.000697</v>
      </c>
      <c r="M2437" t="str">
        <f>"03-Oct-17 4:17:52.199152 PM"</f>
        <v>03-Oct-17 4:17:52.199152 PM</v>
      </c>
      <c r="N2437" t="s">
        <v>3</v>
      </c>
    </row>
    <row r="2438" spans="2:14" x14ac:dyDescent="0.25">
      <c r="B2438">
        <v>8891</v>
      </c>
      <c r="C2438">
        <v>1</v>
      </c>
      <c r="D2438">
        <v>39</v>
      </c>
      <c r="E2438">
        <v>39</v>
      </c>
      <c r="F2438" t="s">
        <v>0</v>
      </c>
      <c r="G2438" t="s">
        <v>1</v>
      </c>
      <c r="I2438" t="s">
        <v>2</v>
      </c>
      <c r="J2438">
        <v>36</v>
      </c>
      <c r="K2438">
        <v>70</v>
      </c>
      <c r="L2438" t="str">
        <f>" 00:00:00.000697"</f>
        <v xml:space="preserve"> 00:00:00.000697</v>
      </c>
      <c r="M2438" t="str">
        <f>"03-Oct-17 4:17:52.199849 PM"</f>
        <v>03-Oct-17 4:17:52.199849 PM</v>
      </c>
      <c r="N2438" t="s">
        <v>5</v>
      </c>
    </row>
    <row r="2439" spans="2:14" x14ac:dyDescent="0.25">
      <c r="B2439">
        <v>8892</v>
      </c>
      <c r="C2439">
        <v>1</v>
      </c>
      <c r="D2439">
        <v>0</v>
      </c>
      <c r="E2439">
        <v>37</v>
      </c>
      <c r="F2439" t="s">
        <v>0</v>
      </c>
      <c r="G2439" t="s">
        <v>1</v>
      </c>
      <c r="I2439" t="s">
        <v>2</v>
      </c>
      <c r="J2439">
        <v>36</v>
      </c>
      <c r="K2439">
        <v>70</v>
      </c>
      <c r="L2439" t="str">
        <f>" 00:00:01.245662"</f>
        <v xml:space="preserve"> 00:00:01.245662</v>
      </c>
      <c r="M2439" t="str">
        <f>"03-Oct-17 4:17:53.445511 PM"</f>
        <v>03-Oct-17 4:17:53.445511 PM</v>
      </c>
      <c r="N2439" t="s">
        <v>13</v>
      </c>
    </row>
    <row r="2440" spans="2:14" x14ac:dyDescent="0.25">
      <c r="B2440">
        <v>8893</v>
      </c>
      <c r="C2440">
        <v>1</v>
      </c>
      <c r="D2440">
        <v>12</v>
      </c>
      <c r="E2440">
        <v>38</v>
      </c>
      <c r="F2440" t="s">
        <v>0</v>
      </c>
      <c r="G2440" t="s">
        <v>1</v>
      </c>
      <c r="I2440" t="s">
        <v>2</v>
      </c>
      <c r="J2440">
        <v>36</v>
      </c>
      <c r="K2440">
        <v>70</v>
      </c>
      <c r="L2440" t="str">
        <f>" 00:00:00.000697"</f>
        <v xml:space="preserve"> 00:00:00.000697</v>
      </c>
      <c r="M2440" t="str">
        <f>"03-Oct-17 4:17:53.446208 PM"</f>
        <v>03-Oct-17 4:17:53.446208 PM</v>
      </c>
      <c r="N2440" t="s">
        <v>3</v>
      </c>
    </row>
    <row r="2441" spans="2:14" x14ac:dyDescent="0.25">
      <c r="B2441">
        <v>8894</v>
      </c>
      <c r="C2441">
        <v>1</v>
      </c>
      <c r="D2441">
        <v>39</v>
      </c>
      <c r="E2441">
        <v>39</v>
      </c>
      <c r="F2441" t="s">
        <v>0</v>
      </c>
      <c r="G2441" t="s">
        <v>1</v>
      </c>
      <c r="I2441" t="s">
        <v>2</v>
      </c>
      <c r="J2441">
        <v>36</v>
      </c>
      <c r="K2441">
        <v>70</v>
      </c>
      <c r="L2441" t="str">
        <f>" 00:00:00.000697"</f>
        <v xml:space="preserve"> 00:00:00.000697</v>
      </c>
      <c r="M2441" t="str">
        <f>"03-Oct-17 4:17:53.446905 PM"</f>
        <v>03-Oct-17 4:17:53.446905 PM</v>
      </c>
      <c r="N2441" t="s">
        <v>5</v>
      </c>
    </row>
    <row r="2442" spans="2:14" x14ac:dyDescent="0.25">
      <c r="B2442">
        <v>8895</v>
      </c>
      <c r="C2442">
        <v>1</v>
      </c>
      <c r="D2442">
        <v>0</v>
      </c>
      <c r="E2442">
        <v>37</v>
      </c>
      <c r="F2442" t="s">
        <v>0</v>
      </c>
      <c r="G2442" t="s">
        <v>1</v>
      </c>
      <c r="I2442" t="s">
        <v>2</v>
      </c>
      <c r="J2442">
        <v>36</v>
      </c>
      <c r="K2442">
        <v>70</v>
      </c>
      <c r="L2442" t="str">
        <f>" 00:00:01.239350"</f>
        <v xml:space="preserve"> 00:00:01.239350</v>
      </c>
      <c r="M2442" t="str">
        <f>"03-Oct-17 4:17:54.686255 PM"</f>
        <v>03-Oct-17 4:17:54.686255 PM</v>
      </c>
      <c r="N2442" t="s">
        <v>13</v>
      </c>
    </row>
    <row r="2443" spans="2:14" x14ac:dyDescent="0.25">
      <c r="B2443">
        <v>8896</v>
      </c>
      <c r="C2443">
        <v>1</v>
      </c>
      <c r="D2443">
        <v>12</v>
      </c>
      <c r="E2443">
        <v>38</v>
      </c>
      <c r="F2443" t="s">
        <v>0</v>
      </c>
      <c r="G2443" t="s">
        <v>1</v>
      </c>
      <c r="I2443" t="s">
        <v>2</v>
      </c>
      <c r="J2443">
        <v>36</v>
      </c>
      <c r="K2443">
        <v>70</v>
      </c>
      <c r="L2443" t="str">
        <f>" 00:00:00.000697"</f>
        <v xml:space="preserve"> 00:00:00.000697</v>
      </c>
      <c r="M2443" t="str">
        <f>"03-Oct-17 4:17:54.686952 PM"</f>
        <v>03-Oct-17 4:17:54.686952 PM</v>
      </c>
      <c r="N2443" t="s">
        <v>3</v>
      </c>
    </row>
    <row r="2444" spans="2:14" x14ac:dyDescent="0.25">
      <c r="B2444">
        <v>8897</v>
      </c>
      <c r="C2444">
        <v>1</v>
      </c>
      <c r="D2444">
        <v>39</v>
      </c>
      <c r="E2444">
        <v>39</v>
      </c>
      <c r="F2444" t="s">
        <v>0</v>
      </c>
      <c r="G2444" t="s">
        <v>1</v>
      </c>
      <c r="I2444" t="s">
        <v>2</v>
      </c>
      <c r="J2444">
        <v>36</v>
      </c>
      <c r="K2444">
        <v>70</v>
      </c>
      <c r="L2444" t="str">
        <f>" 00:00:00.000697"</f>
        <v xml:space="preserve"> 00:00:00.000697</v>
      </c>
      <c r="M2444" t="str">
        <f>"03-Oct-17 4:17:54.687649 PM"</f>
        <v>03-Oct-17 4:17:54.687649 PM</v>
      </c>
      <c r="N2444" t="s">
        <v>5</v>
      </c>
    </row>
    <row r="2445" spans="2:14" x14ac:dyDescent="0.25">
      <c r="B2445">
        <v>8898</v>
      </c>
      <c r="C2445">
        <v>1</v>
      </c>
      <c r="D2445">
        <v>0</v>
      </c>
      <c r="E2445">
        <v>37</v>
      </c>
      <c r="F2445" t="s">
        <v>0</v>
      </c>
      <c r="G2445" t="s">
        <v>1</v>
      </c>
      <c r="I2445" t="s">
        <v>2</v>
      </c>
      <c r="J2445">
        <v>36</v>
      </c>
      <c r="K2445">
        <v>70</v>
      </c>
      <c r="L2445" t="str">
        <f>" 00:00:01.254458"</f>
        <v xml:space="preserve"> 00:00:01.254458</v>
      </c>
      <c r="M2445" t="str">
        <f>"03-Oct-17 4:17:55.942107 PM"</f>
        <v>03-Oct-17 4:17:55.942107 PM</v>
      </c>
      <c r="N2445" t="s">
        <v>6</v>
      </c>
    </row>
    <row r="2446" spans="2:14" x14ac:dyDescent="0.25">
      <c r="B2446">
        <v>8899</v>
      </c>
      <c r="C2446">
        <v>1</v>
      </c>
      <c r="D2446">
        <v>12</v>
      </c>
      <c r="E2446">
        <v>38</v>
      </c>
      <c r="F2446" t="s">
        <v>0</v>
      </c>
      <c r="G2446" t="s">
        <v>1</v>
      </c>
      <c r="I2446" t="s">
        <v>2</v>
      </c>
      <c r="J2446">
        <v>36</v>
      </c>
      <c r="K2446">
        <v>70</v>
      </c>
      <c r="L2446" t="str">
        <f>" 00:00:00.000697"</f>
        <v xml:space="preserve"> 00:00:00.000697</v>
      </c>
      <c r="M2446" t="str">
        <f>"03-Oct-17 4:17:55.942804 PM"</f>
        <v>03-Oct-17 4:17:55.942804 PM</v>
      </c>
      <c r="N2446" t="s">
        <v>3</v>
      </c>
    </row>
    <row r="2447" spans="2:14" x14ac:dyDescent="0.25">
      <c r="B2447">
        <v>8900</v>
      </c>
      <c r="C2447">
        <v>1</v>
      </c>
      <c r="D2447">
        <v>39</v>
      </c>
      <c r="E2447">
        <v>39</v>
      </c>
      <c r="F2447" t="s">
        <v>0</v>
      </c>
      <c r="G2447" t="s">
        <v>1</v>
      </c>
      <c r="I2447" t="s">
        <v>2</v>
      </c>
      <c r="J2447">
        <v>36</v>
      </c>
      <c r="K2447">
        <v>70</v>
      </c>
      <c r="L2447" t="str">
        <f>" 00:00:00.000697"</f>
        <v xml:space="preserve"> 00:00:00.000697</v>
      </c>
      <c r="M2447" t="str">
        <f>"03-Oct-17 4:17:55.943501 PM"</f>
        <v>03-Oct-17 4:17:55.943501 PM</v>
      </c>
      <c r="N2447" t="s">
        <v>5</v>
      </c>
    </row>
    <row r="2448" spans="2:14" x14ac:dyDescent="0.25">
      <c r="B2448">
        <v>8901</v>
      </c>
      <c r="C2448">
        <v>1</v>
      </c>
      <c r="D2448">
        <v>0</v>
      </c>
      <c r="E2448">
        <v>37</v>
      </c>
      <c r="F2448" t="s">
        <v>0</v>
      </c>
      <c r="G2448" t="s">
        <v>1</v>
      </c>
      <c r="I2448" t="s">
        <v>2</v>
      </c>
      <c r="J2448">
        <v>36</v>
      </c>
      <c r="K2448">
        <v>70</v>
      </c>
      <c r="L2448" t="str">
        <f>" 00:00:01.237785"</f>
        <v xml:space="preserve"> 00:00:01.237785</v>
      </c>
      <c r="M2448" t="str">
        <f>"03-Oct-17 4:17:57.181286 PM"</f>
        <v>03-Oct-17 4:17:57.181286 PM</v>
      </c>
      <c r="N2448" t="s">
        <v>13</v>
      </c>
    </row>
    <row r="2449" spans="2:14" x14ac:dyDescent="0.25">
      <c r="B2449">
        <v>8902</v>
      </c>
      <c r="C2449">
        <v>1</v>
      </c>
      <c r="D2449">
        <v>12</v>
      </c>
      <c r="E2449">
        <v>38</v>
      </c>
      <c r="F2449" t="s">
        <v>0</v>
      </c>
      <c r="G2449" t="s">
        <v>1</v>
      </c>
      <c r="I2449" t="s">
        <v>2</v>
      </c>
      <c r="J2449">
        <v>36</v>
      </c>
      <c r="K2449">
        <v>70</v>
      </c>
      <c r="L2449" t="str">
        <f>" 00:00:00.000697"</f>
        <v xml:space="preserve"> 00:00:00.000697</v>
      </c>
      <c r="M2449" t="str">
        <f>"03-Oct-17 4:17:57.181983 PM"</f>
        <v>03-Oct-17 4:17:57.181983 PM</v>
      </c>
      <c r="N2449" t="s">
        <v>3</v>
      </c>
    </row>
    <row r="2450" spans="2:14" x14ac:dyDescent="0.25">
      <c r="B2450">
        <v>8903</v>
      </c>
      <c r="C2450">
        <v>1</v>
      </c>
      <c r="D2450">
        <v>12</v>
      </c>
      <c r="E2450">
        <v>38</v>
      </c>
      <c r="F2450" t="s">
        <v>0</v>
      </c>
      <c r="G2450" t="s">
        <v>1</v>
      </c>
      <c r="I2450" t="s">
        <v>2</v>
      </c>
      <c r="J2450">
        <v>14</v>
      </c>
      <c r="K2450">
        <v>48</v>
      </c>
      <c r="L2450" t="str">
        <f>" 00:00:00.000502"</f>
        <v xml:space="preserve"> 00:00:00.000502</v>
      </c>
      <c r="M2450" t="str">
        <f>"03-Oct-17 4:17:57.182485 PM"</f>
        <v>03-Oct-17 4:17:57.182485 PM</v>
      </c>
      <c r="N2450" t="s">
        <v>20</v>
      </c>
    </row>
    <row r="2451" spans="2:14" x14ac:dyDescent="0.25">
      <c r="B2451">
        <v>8904</v>
      </c>
      <c r="C2451">
        <v>1</v>
      </c>
      <c r="D2451">
        <v>12</v>
      </c>
      <c r="E2451">
        <v>38</v>
      </c>
      <c r="F2451" t="s">
        <v>0</v>
      </c>
      <c r="G2451" t="s">
        <v>1</v>
      </c>
      <c r="I2451" t="s">
        <v>2</v>
      </c>
      <c r="J2451">
        <v>8</v>
      </c>
      <c r="K2451">
        <v>42</v>
      </c>
      <c r="L2451" t="str">
        <f>" 00:00:00.000326"</f>
        <v xml:space="preserve"> 00:00:00.000326</v>
      </c>
      <c r="M2451" t="str">
        <f>"03-Oct-17 4:17:57.182811 PM"</f>
        <v>03-Oct-17 4:17:57.182811 PM</v>
      </c>
      <c r="N2451" t="s">
        <v>3</v>
      </c>
    </row>
    <row r="2452" spans="2:14" x14ac:dyDescent="0.25">
      <c r="B2452">
        <v>8905</v>
      </c>
      <c r="C2452">
        <v>1</v>
      </c>
      <c r="D2452">
        <v>39</v>
      </c>
      <c r="E2452">
        <v>39</v>
      </c>
      <c r="F2452" t="s">
        <v>0</v>
      </c>
      <c r="G2452" t="s">
        <v>1</v>
      </c>
      <c r="I2452" t="s">
        <v>2</v>
      </c>
      <c r="J2452">
        <v>36</v>
      </c>
      <c r="K2452">
        <v>70</v>
      </c>
      <c r="L2452" t="str">
        <f>" 00:00:00.000271"</f>
        <v xml:space="preserve"> 00:00:00.000271</v>
      </c>
      <c r="M2452" t="str">
        <f>"03-Oct-17 4:17:57.183082 PM"</f>
        <v>03-Oct-17 4:17:57.183082 PM</v>
      </c>
      <c r="N2452" t="s">
        <v>5</v>
      </c>
    </row>
    <row r="2453" spans="2:14" x14ac:dyDescent="0.25">
      <c r="B2453">
        <v>8906</v>
      </c>
      <c r="C2453">
        <v>1</v>
      </c>
      <c r="D2453">
        <v>0</v>
      </c>
      <c r="E2453">
        <v>37</v>
      </c>
      <c r="F2453" t="s">
        <v>0</v>
      </c>
      <c r="G2453" t="s">
        <v>1</v>
      </c>
      <c r="I2453" t="s">
        <v>2</v>
      </c>
      <c r="J2453">
        <v>36</v>
      </c>
      <c r="K2453">
        <v>70</v>
      </c>
      <c r="L2453" t="str">
        <f>" 00:00:01.251202"</f>
        <v xml:space="preserve"> 00:00:01.251202</v>
      </c>
      <c r="M2453" t="str">
        <f>"03-Oct-17 4:17:58.434284 PM"</f>
        <v>03-Oct-17 4:17:58.434284 PM</v>
      </c>
      <c r="N2453" t="s">
        <v>6</v>
      </c>
    </row>
    <row r="2454" spans="2:14" x14ac:dyDescent="0.25">
      <c r="B2454">
        <v>8907</v>
      </c>
      <c r="C2454">
        <v>1</v>
      </c>
      <c r="D2454">
        <v>12</v>
      </c>
      <c r="E2454">
        <v>38</v>
      </c>
      <c r="F2454" t="s">
        <v>0</v>
      </c>
      <c r="G2454" t="s">
        <v>1</v>
      </c>
      <c r="I2454" t="s">
        <v>2</v>
      </c>
      <c r="J2454">
        <v>36</v>
      </c>
      <c r="K2454">
        <v>70</v>
      </c>
      <c r="L2454" t="str">
        <f>" 00:00:00.000697"</f>
        <v xml:space="preserve"> 00:00:00.000697</v>
      </c>
      <c r="M2454" t="str">
        <f>"03-Oct-17 4:17:58.434981 PM"</f>
        <v>03-Oct-17 4:17:58.434981 PM</v>
      </c>
      <c r="N2454" t="s">
        <v>3</v>
      </c>
    </row>
    <row r="2455" spans="2:14" x14ac:dyDescent="0.25">
      <c r="B2455">
        <v>8908</v>
      </c>
      <c r="C2455">
        <v>1</v>
      </c>
      <c r="D2455">
        <v>39</v>
      </c>
      <c r="E2455">
        <v>39</v>
      </c>
      <c r="F2455" t="s">
        <v>0</v>
      </c>
      <c r="G2455" t="s">
        <v>1</v>
      </c>
      <c r="I2455" t="s">
        <v>2</v>
      </c>
      <c r="J2455">
        <v>36</v>
      </c>
      <c r="K2455">
        <v>70</v>
      </c>
      <c r="L2455" t="str">
        <f>" 00:00:00.000697"</f>
        <v xml:space="preserve"> 00:00:00.000697</v>
      </c>
      <c r="M2455" t="str">
        <f>"03-Oct-17 4:17:58.435678 PM"</f>
        <v>03-Oct-17 4:17:58.435678 PM</v>
      </c>
      <c r="N2455" t="s">
        <v>5</v>
      </c>
    </row>
    <row r="2456" spans="2:14" x14ac:dyDescent="0.25">
      <c r="B2456">
        <v>8909</v>
      </c>
      <c r="C2456">
        <v>1</v>
      </c>
      <c r="D2456">
        <v>0</v>
      </c>
      <c r="E2456">
        <v>37</v>
      </c>
      <c r="F2456" t="s">
        <v>0</v>
      </c>
      <c r="G2456" t="s">
        <v>1</v>
      </c>
      <c r="I2456" t="s">
        <v>2</v>
      </c>
      <c r="J2456">
        <v>36</v>
      </c>
      <c r="K2456">
        <v>70</v>
      </c>
      <c r="L2456" t="str">
        <f>" 00:00:01.243833"</f>
        <v xml:space="preserve"> 00:00:01.243833</v>
      </c>
      <c r="M2456" t="str">
        <f>"03-Oct-17 4:17:59.679511 PM"</f>
        <v>03-Oct-17 4:17:59.679511 PM</v>
      </c>
      <c r="N2456" t="s">
        <v>13</v>
      </c>
    </row>
    <row r="2457" spans="2:14" x14ac:dyDescent="0.25">
      <c r="B2457">
        <v>8910</v>
      </c>
      <c r="C2457">
        <v>1</v>
      </c>
      <c r="D2457">
        <v>12</v>
      </c>
      <c r="E2457">
        <v>38</v>
      </c>
      <c r="F2457" t="s">
        <v>0</v>
      </c>
      <c r="G2457" t="s">
        <v>1</v>
      </c>
      <c r="I2457" t="s">
        <v>2</v>
      </c>
      <c r="J2457">
        <v>36</v>
      </c>
      <c r="K2457">
        <v>70</v>
      </c>
      <c r="L2457" t="str">
        <f>" 00:00:00.000697"</f>
        <v xml:space="preserve"> 00:00:00.000697</v>
      </c>
      <c r="M2457" t="str">
        <f>"03-Oct-17 4:17:59.680208 PM"</f>
        <v>03-Oct-17 4:17:59.680208 PM</v>
      </c>
      <c r="N2457" t="s">
        <v>3</v>
      </c>
    </row>
    <row r="2458" spans="2:14" x14ac:dyDescent="0.25">
      <c r="B2458">
        <v>8911</v>
      </c>
      <c r="C2458">
        <v>1</v>
      </c>
      <c r="D2458">
        <v>39</v>
      </c>
      <c r="E2458">
        <v>39</v>
      </c>
      <c r="F2458" t="s">
        <v>0</v>
      </c>
      <c r="G2458" t="s">
        <v>1</v>
      </c>
      <c r="I2458" t="s">
        <v>2</v>
      </c>
      <c r="J2458">
        <v>36</v>
      </c>
      <c r="K2458">
        <v>70</v>
      </c>
      <c r="L2458" t="str">
        <f>" 00:00:00.000697"</f>
        <v xml:space="preserve"> 00:00:00.000697</v>
      </c>
      <c r="M2458" t="str">
        <f>"03-Oct-17 4:17:59.680905 PM"</f>
        <v>03-Oct-17 4:17:59.680905 PM</v>
      </c>
      <c r="N2458" t="s">
        <v>5</v>
      </c>
    </row>
    <row r="2459" spans="2:14" x14ac:dyDescent="0.25">
      <c r="B2459">
        <v>8912</v>
      </c>
      <c r="C2459">
        <v>1</v>
      </c>
      <c r="D2459">
        <v>0</v>
      </c>
      <c r="E2459">
        <v>37</v>
      </c>
      <c r="F2459" t="s">
        <v>0</v>
      </c>
      <c r="G2459" t="s">
        <v>1</v>
      </c>
      <c r="I2459" t="s">
        <v>2</v>
      </c>
      <c r="J2459">
        <v>36</v>
      </c>
      <c r="K2459">
        <v>70</v>
      </c>
      <c r="L2459" t="str">
        <f>" 00:00:01.240433"</f>
        <v xml:space="preserve"> 00:00:01.240433</v>
      </c>
      <c r="M2459" t="str">
        <f>"03-Oct-17 4:18:00.921338 PM"</f>
        <v>03-Oct-17 4:18:00.921338 PM</v>
      </c>
      <c r="N2459" t="s">
        <v>6</v>
      </c>
    </row>
    <row r="2460" spans="2:14" x14ac:dyDescent="0.25">
      <c r="B2460">
        <v>8913</v>
      </c>
      <c r="C2460">
        <v>1</v>
      </c>
      <c r="D2460">
        <v>12</v>
      </c>
      <c r="E2460">
        <v>38</v>
      </c>
      <c r="F2460" t="s">
        <v>0</v>
      </c>
      <c r="G2460" t="s">
        <v>1</v>
      </c>
      <c r="I2460" t="s">
        <v>2</v>
      </c>
      <c r="J2460">
        <v>36</v>
      </c>
      <c r="K2460">
        <v>70</v>
      </c>
      <c r="L2460" t="str">
        <f>" 00:00:00.000697"</f>
        <v xml:space="preserve"> 00:00:00.000697</v>
      </c>
      <c r="M2460" t="str">
        <f>"03-Oct-17 4:18:00.922035 PM"</f>
        <v>03-Oct-17 4:18:00.922035 PM</v>
      </c>
      <c r="N2460" t="s">
        <v>3</v>
      </c>
    </row>
    <row r="2461" spans="2:14" x14ac:dyDescent="0.25">
      <c r="B2461">
        <v>8914</v>
      </c>
      <c r="C2461">
        <v>1</v>
      </c>
      <c r="D2461">
        <v>39</v>
      </c>
      <c r="E2461">
        <v>39</v>
      </c>
      <c r="F2461" t="s">
        <v>0</v>
      </c>
      <c r="G2461" t="s">
        <v>1</v>
      </c>
      <c r="I2461" t="s">
        <v>2</v>
      </c>
      <c r="J2461">
        <v>36</v>
      </c>
      <c r="K2461">
        <v>70</v>
      </c>
      <c r="L2461" t="str">
        <f>" 00:00:00.000697"</f>
        <v xml:space="preserve"> 00:00:00.000697</v>
      </c>
      <c r="M2461" t="str">
        <f>"03-Oct-17 4:18:00.922732 PM"</f>
        <v>03-Oct-17 4:18:00.922732 PM</v>
      </c>
      <c r="N2461" t="s">
        <v>5</v>
      </c>
    </row>
    <row r="2462" spans="2:14" x14ac:dyDescent="0.25">
      <c r="B2462">
        <v>8915</v>
      </c>
      <c r="C2462">
        <v>1</v>
      </c>
      <c r="D2462">
        <v>0</v>
      </c>
      <c r="E2462">
        <v>37</v>
      </c>
      <c r="F2462" t="s">
        <v>0</v>
      </c>
      <c r="G2462" t="s">
        <v>1</v>
      </c>
      <c r="I2462" t="s">
        <v>2</v>
      </c>
      <c r="J2462">
        <v>36</v>
      </c>
      <c r="K2462">
        <v>70</v>
      </c>
      <c r="L2462" t="str">
        <f>" 00:00:01.248376"</f>
        <v xml:space="preserve"> 00:00:01.248376</v>
      </c>
      <c r="M2462" t="str">
        <f>"03-Oct-17 4:18:02.171108 PM"</f>
        <v>03-Oct-17 4:18:02.171108 PM</v>
      </c>
      <c r="N2462" t="s">
        <v>6</v>
      </c>
    </row>
    <row r="2463" spans="2:14" x14ac:dyDescent="0.25">
      <c r="B2463">
        <v>8916</v>
      </c>
      <c r="C2463">
        <v>1</v>
      </c>
      <c r="D2463">
        <v>0</v>
      </c>
      <c r="E2463">
        <v>37</v>
      </c>
      <c r="F2463" t="s">
        <v>0</v>
      </c>
      <c r="G2463" t="s">
        <v>1</v>
      </c>
      <c r="I2463" t="s">
        <v>2</v>
      </c>
      <c r="J2463">
        <v>14</v>
      </c>
      <c r="K2463">
        <v>48</v>
      </c>
      <c r="L2463" t="str">
        <f>" 00:00:00.000503"</f>
        <v xml:space="preserve"> 00:00:00.000503</v>
      </c>
      <c r="M2463" t="str">
        <f>"03-Oct-17 4:18:02.171611 PM"</f>
        <v>03-Oct-17 4:18:02.171611 PM</v>
      </c>
      <c r="N2463" t="s">
        <v>16</v>
      </c>
    </row>
    <row r="2464" spans="2:14" x14ac:dyDescent="0.25">
      <c r="B2464">
        <v>8917</v>
      </c>
      <c r="C2464">
        <v>1</v>
      </c>
      <c r="D2464">
        <v>0</v>
      </c>
      <c r="E2464">
        <v>37</v>
      </c>
      <c r="F2464" t="s">
        <v>0</v>
      </c>
      <c r="G2464" t="s">
        <v>1</v>
      </c>
      <c r="I2464" t="s">
        <v>2</v>
      </c>
      <c r="J2464">
        <v>8</v>
      </c>
      <c r="K2464">
        <v>42</v>
      </c>
      <c r="L2464" t="str">
        <f>" 00:00:00.000325"</f>
        <v xml:space="preserve"> 00:00:00.000325</v>
      </c>
      <c r="M2464" t="str">
        <f>"03-Oct-17 4:18:02.171936 PM"</f>
        <v>03-Oct-17 4:18:02.171936 PM</v>
      </c>
      <c r="N2464" t="s">
        <v>6</v>
      </c>
    </row>
    <row r="2465" spans="2:14" x14ac:dyDescent="0.25">
      <c r="B2465">
        <v>8918</v>
      </c>
      <c r="C2465">
        <v>1</v>
      </c>
      <c r="D2465">
        <v>12</v>
      </c>
      <c r="E2465">
        <v>38</v>
      </c>
      <c r="F2465" t="s">
        <v>0</v>
      </c>
      <c r="G2465" t="s">
        <v>1</v>
      </c>
      <c r="I2465" t="s">
        <v>2</v>
      </c>
      <c r="J2465">
        <v>36</v>
      </c>
      <c r="K2465">
        <v>70</v>
      </c>
      <c r="L2465" t="str">
        <f>" 00:00:00.000271"</f>
        <v xml:space="preserve"> 00:00:00.000271</v>
      </c>
      <c r="M2465" t="str">
        <f>"03-Oct-17 4:18:02.172207 PM"</f>
        <v>03-Oct-17 4:18:02.172207 PM</v>
      </c>
      <c r="N2465" t="s">
        <v>3</v>
      </c>
    </row>
    <row r="2466" spans="2:14" x14ac:dyDescent="0.25">
      <c r="B2466">
        <v>8919</v>
      </c>
      <c r="C2466">
        <v>1</v>
      </c>
      <c r="D2466">
        <v>39</v>
      </c>
      <c r="E2466">
        <v>39</v>
      </c>
      <c r="F2466" t="s">
        <v>0</v>
      </c>
      <c r="G2466" t="s">
        <v>1</v>
      </c>
      <c r="I2466" t="s">
        <v>2</v>
      </c>
      <c r="J2466">
        <v>36</v>
      </c>
      <c r="K2466">
        <v>70</v>
      </c>
      <c r="L2466" t="str">
        <f>" 00:00:00.000697"</f>
        <v xml:space="preserve"> 00:00:00.000697</v>
      </c>
      <c r="M2466" t="str">
        <f>"03-Oct-17 4:18:02.172904 PM"</f>
        <v>03-Oct-17 4:18:02.172904 PM</v>
      </c>
      <c r="N2466" t="s">
        <v>5</v>
      </c>
    </row>
    <row r="2467" spans="2:14" x14ac:dyDescent="0.25">
      <c r="B2467">
        <v>8920</v>
      </c>
      <c r="C2467">
        <v>1</v>
      </c>
      <c r="D2467">
        <v>0</v>
      </c>
      <c r="E2467">
        <v>37</v>
      </c>
      <c r="F2467" t="s">
        <v>0</v>
      </c>
      <c r="G2467" t="s">
        <v>1</v>
      </c>
      <c r="I2467" t="s">
        <v>2</v>
      </c>
      <c r="J2467">
        <v>36</v>
      </c>
      <c r="K2467">
        <v>70</v>
      </c>
      <c r="L2467" t="str">
        <f>" 00:00:01.267327"</f>
        <v xml:space="preserve"> 00:00:01.267327</v>
      </c>
      <c r="M2467" t="str">
        <f>"03-Oct-17 4:18:03.440231 PM"</f>
        <v>03-Oct-17 4:18:03.440231 PM</v>
      </c>
      <c r="N2467" t="s">
        <v>6</v>
      </c>
    </row>
    <row r="2468" spans="2:14" x14ac:dyDescent="0.25">
      <c r="B2468">
        <v>8921</v>
      </c>
      <c r="C2468">
        <v>1</v>
      </c>
      <c r="D2468">
        <v>12</v>
      </c>
      <c r="E2468">
        <v>38</v>
      </c>
      <c r="F2468" t="s">
        <v>0</v>
      </c>
      <c r="G2468" t="s">
        <v>1</v>
      </c>
      <c r="I2468" t="s">
        <v>2</v>
      </c>
      <c r="J2468">
        <v>36</v>
      </c>
      <c r="K2468">
        <v>70</v>
      </c>
      <c r="L2468" t="str">
        <f>" 00:00:00.000697"</f>
        <v xml:space="preserve"> 00:00:00.000697</v>
      </c>
      <c r="M2468" t="str">
        <f>"03-Oct-17 4:18:03.440928 PM"</f>
        <v>03-Oct-17 4:18:03.440928 PM</v>
      </c>
      <c r="N2468" t="s">
        <v>3</v>
      </c>
    </row>
    <row r="2469" spans="2:14" x14ac:dyDescent="0.25">
      <c r="B2469">
        <v>8922</v>
      </c>
      <c r="C2469">
        <v>1</v>
      </c>
      <c r="D2469">
        <v>39</v>
      </c>
      <c r="E2469">
        <v>39</v>
      </c>
      <c r="F2469" t="s">
        <v>0</v>
      </c>
      <c r="G2469" t="s">
        <v>1</v>
      </c>
      <c r="I2469" t="s">
        <v>2</v>
      </c>
      <c r="J2469">
        <v>36</v>
      </c>
      <c r="K2469">
        <v>70</v>
      </c>
      <c r="L2469" t="str">
        <f>" 00:00:00.000697"</f>
        <v xml:space="preserve"> 00:00:00.000697</v>
      </c>
      <c r="M2469" t="str">
        <f>"03-Oct-17 4:18:03.441625 PM"</f>
        <v>03-Oct-17 4:18:03.441625 PM</v>
      </c>
      <c r="N2469" t="s">
        <v>5</v>
      </c>
    </row>
    <row r="2470" spans="2:14" x14ac:dyDescent="0.25">
      <c r="B2470">
        <v>8923</v>
      </c>
      <c r="C2470">
        <v>1</v>
      </c>
      <c r="D2470">
        <v>0</v>
      </c>
      <c r="E2470">
        <v>37</v>
      </c>
      <c r="F2470" t="s">
        <v>0</v>
      </c>
      <c r="G2470" t="s">
        <v>1</v>
      </c>
      <c r="I2470" t="s">
        <v>2</v>
      </c>
      <c r="J2470">
        <v>36</v>
      </c>
      <c r="K2470">
        <v>70</v>
      </c>
      <c r="L2470" t="str">
        <f>" 00:00:01.214170"</f>
        <v xml:space="preserve"> 00:00:01.214170</v>
      </c>
      <c r="M2470" t="str">
        <f>"03-Oct-17 4:18:04.655795 PM"</f>
        <v>03-Oct-17 4:18:04.655795 PM</v>
      </c>
      <c r="N2470" t="s">
        <v>13</v>
      </c>
    </row>
    <row r="2471" spans="2:14" x14ac:dyDescent="0.25">
      <c r="B2471">
        <v>8924</v>
      </c>
      <c r="C2471">
        <v>1</v>
      </c>
      <c r="D2471">
        <v>12</v>
      </c>
      <c r="E2471">
        <v>38</v>
      </c>
      <c r="F2471" t="s">
        <v>0</v>
      </c>
      <c r="G2471" t="s">
        <v>1</v>
      </c>
      <c r="I2471" t="s">
        <v>2</v>
      </c>
      <c r="J2471">
        <v>36</v>
      </c>
      <c r="K2471">
        <v>70</v>
      </c>
      <c r="L2471" t="str">
        <f>" 00:00:00.000697"</f>
        <v xml:space="preserve"> 00:00:00.000697</v>
      </c>
      <c r="M2471" t="str">
        <f>"03-Oct-17 4:18:04.656492 PM"</f>
        <v>03-Oct-17 4:18:04.656492 PM</v>
      </c>
      <c r="N2471" t="s">
        <v>3</v>
      </c>
    </row>
    <row r="2472" spans="2:14" x14ac:dyDescent="0.25">
      <c r="B2472">
        <v>8925</v>
      </c>
      <c r="C2472">
        <v>1</v>
      </c>
      <c r="D2472">
        <v>39</v>
      </c>
      <c r="E2472">
        <v>39</v>
      </c>
      <c r="F2472" t="s">
        <v>0</v>
      </c>
      <c r="G2472" t="s">
        <v>1</v>
      </c>
      <c r="I2472" t="s">
        <v>2</v>
      </c>
      <c r="J2472">
        <v>36</v>
      </c>
      <c r="K2472">
        <v>70</v>
      </c>
      <c r="L2472" t="str">
        <f>" 00:00:00.000697"</f>
        <v xml:space="preserve"> 00:00:00.000697</v>
      </c>
      <c r="M2472" t="str">
        <f>"03-Oct-17 4:18:04.657189 PM"</f>
        <v>03-Oct-17 4:18:04.657189 PM</v>
      </c>
      <c r="N2472" t="s">
        <v>5</v>
      </c>
    </row>
    <row r="2473" spans="2:14" x14ac:dyDescent="0.25">
      <c r="B2473">
        <v>8926</v>
      </c>
      <c r="C2473">
        <v>1</v>
      </c>
      <c r="D2473">
        <v>0</v>
      </c>
      <c r="E2473">
        <v>37</v>
      </c>
      <c r="F2473" t="s">
        <v>0</v>
      </c>
      <c r="G2473" t="s">
        <v>1</v>
      </c>
      <c r="I2473" t="s">
        <v>2</v>
      </c>
      <c r="J2473">
        <v>36</v>
      </c>
      <c r="K2473">
        <v>70</v>
      </c>
      <c r="L2473" t="str">
        <f>" 00:00:02.490984"</f>
        <v xml:space="preserve"> 00:00:02.490984</v>
      </c>
      <c r="M2473" t="str">
        <f>"03-Oct-17 4:18:07.148173 PM"</f>
        <v>03-Oct-17 4:18:07.148173 PM</v>
      </c>
      <c r="N2473" t="s">
        <v>6</v>
      </c>
    </row>
    <row r="2474" spans="2:14" x14ac:dyDescent="0.25">
      <c r="B2474">
        <v>8927</v>
      </c>
      <c r="C2474">
        <v>1</v>
      </c>
      <c r="D2474">
        <v>12</v>
      </c>
      <c r="E2474">
        <v>38</v>
      </c>
      <c r="F2474" t="s">
        <v>0</v>
      </c>
      <c r="G2474" t="s">
        <v>1</v>
      </c>
      <c r="I2474" t="s">
        <v>2</v>
      </c>
      <c r="J2474">
        <v>36</v>
      </c>
      <c r="K2474">
        <v>70</v>
      </c>
      <c r="L2474" t="str">
        <f>" 00:00:00.000697"</f>
        <v xml:space="preserve"> 00:00:00.000697</v>
      </c>
      <c r="M2474" t="str">
        <f>"03-Oct-17 4:18:07.148870 PM"</f>
        <v>03-Oct-17 4:18:07.148870 PM</v>
      </c>
      <c r="N2474" t="s">
        <v>5</v>
      </c>
    </row>
    <row r="2475" spans="2:14" x14ac:dyDescent="0.25">
      <c r="B2475">
        <v>8928</v>
      </c>
      <c r="C2475">
        <v>1</v>
      </c>
      <c r="D2475">
        <v>39</v>
      </c>
      <c r="E2475">
        <v>39</v>
      </c>
      <c r="F2475" t="s">
        <v>0</v>
      </c>
      <c r="G2475" t="s">
        <v>1</v>
      </c>
      <c r="I2475" t="s">
        <v>2</v>
      </c>
      <c r="J2475">
        <v>36</v>
      </c>
      <c r="K2475">
        <v>70</v>
      </c>
      <c r="L2475" t="str">
        <f>" 00:00:00.000697"</f>
        <v xml:space="preserve"> 00:00:00.000697</v>
      </c>
      <c r="M2475" t="str">
        <f>"03-Oct-17 4:18:07.149567 PM"</f>
        <v>03-Oct-17 4:18:07.149567 PM</v>
      </c>
      <c r="N2475" t="s">
        <v>5</v>
      </c>
    </row>
    <row r="2476" spans="2:14" x14ac:dyDescent="0.25">
      <c r="B2476">
        <v>8929</v>
      </c>
      <c r="C2476">
        <v>1</v>
      </c>
      <c r="D2476">
        <v>0</v>
      </c>
      <c r="E2476">
        <v>37</v>
      </c>
      <c r="F2476" t="s">
        <v>0</v>
      </c>
      <c r="G2476" t="s">
        <v>1</v>
      </c>
      <c r="I2476" t="s">
        <v>2</v>
      </c>
      <c r="J2476">
        <v>36</v>
      </c>
      <c r="K2476">
        <v>70</v>
      </c>
      <c r="L2476" t="str">
        <f>" 00:00:01.231483"</f>
        <v xml:space="preserve"> 00:00:01.231483</v>
      </c>
      <c r="M2476" t="str">
        <f>"03-Oct-17 4:18:08.381050 PM"</f>
        <v>03-Oct-17 4:18:08.381050 PM</v>
      </c>
      <c r="N2476" t="s">
        <v>13</v>
      </c>
    </row>
    <row r="2477" spans="2:14" x14ac:dyDescent="0.25">
      <c r="B2477">
        <v>8930</v>
      </c>
      <c r="C2477">
        <v>1</v>
      </c>
      <c r="D2477">
        <v>12</v>
      </c>
      <c r="E2477">
        <v>38</v>
      </c>
      <c r="F2477" t="s">
        <v>0</v>
      </c>
      <c r="G2477" t="s">
        <v>1</v>
      </c>
      <c r="I2477" t="s">
        <v>2</v>
      </c>
      <c r="J2477">
        <v>36</v>
      </c>
      <c r="K2477">
        <v>70</v>
      </c>
      <c r="L2477" t="str">
        <f>" 00:00:00.000697"</f>
        <v xml:space="preserve"> 00:00:00.000697</v>
      </c>
      <c r="M2477" t="str">
        <f>"03-Oct-17 4:18:08.381747 PM"</f>
        <v>03-Oct-17 4:18:08.381747 PM</v>
      </c>
      <c r="N2477" t="s">
        <v>3</v>
      </c>
    </row>
    <row r="2478" spans="2:14" x14ac:dyDescent="0.25">
      <c r="B2478">
        <v>8931</v>
      </c>
      <c r="C2478">
        <v>1</v>
      </c>
      <c r="D2478">
        <v>12</v>
      </c>
      <c r="E2478">
        <v>38</v>
      </c>
      <c r="F2478" t="s">
        <v>0</v>
      </c>
      <c r="G2478" t="s">
        <v>1</v>
      </c>
      <c r="I2478" t="s">
        <v>2</v>
      </c>
      <c r="J2478">
        <v>14</v>
      </c>
      <c r="K2478">
        <v>48</v>
      </c>
      <c r="L2478" t="str">
        <f>" 00:00:00.000503"</f>
        <v xml:space="preserve"> 00:00:00.000503</v>
      </c>
      <c r="M2478" t="str">
        <f>"03-Oct-17 4:18:08.382250 PM"</f>
        <v>03-Oct-17 4:18:08.382250 PM</v>
      </c>
      <c r="N2478" t="s">
        <v>20</v>
      </c>
    </row>
    <row r="2479" spans="2:14" x14ac:dyDescent="0.25">
      <c r="B2479">
        <v>8932</v>
      </c>
      <c r="C2479">
        <v>1</v>
      </c>
      <c r="D2479">
        <v>12</v>
      </c>
      <c r="E2479">
        <v>38</v>
      </c>
      <c r="F2479" t="s">
        <v>0</v>
      </c>
      <c r="G2479" t="s">
        <v>1</v>
      </c>
      <c r="I2479" t="s">
        <v>2</v>
      </c>
      <c r="J2479">
        <v>8</v>
      </c>
      <c r="K2479">
        <v>42</v>
      </c>
      <c r="L2479" t="str">
        <f>" 00:00:00.000325"</f>
        <v xml:space="preserve"> 00:00:00.000325</v>
      </c>
      <c r="M2479" t="str">
        <f>"03-Oct-17 4:18:08.382575 PM"</f>
        <v>03-Oct-17 4:18:08.382575 PM</v>
      </c>
      <c r="N2479" t="s">
        <v>3</v>
      </c>
    </row>
    <row r="2480" spans="2:14" x14ac:dyDescent="0.25">
      <c r="B2480">
        <v>8933</v>
      </c>
      <c r="C2480">
        <v>1</v>
      </c>
      <c r="D2480">
        <v>39</v>
      </c>
      <c r="E2480">
        <v>39</v>
      </c>
      <c r="F2480" t="s">
        <v>0</v>
      </c>
      <c r="G2480" t="s">
        <v>1</v>
      </c>
      <c r="I2480" t="s">
        <v>2</v>
      </c>
      <c r="J2480">
        <v>36</v>
      </c>
      <c r="K2480">
        <v>70</v>
      </c>
      <c r="L2480" t="str">
        <f>" 00:00:00.000271"</f>
        <v xml:space="preserve"> 00:00:00.000271</v>
      </c>
      <c r="M2480" t="str">
        <f>"03-Oct-17 4:18:08.382846 PM"</f>
        <v>03-Oct-17 4:18:08.382846 PM</v>
      </c>
      <c r="N2480" t="s">
        <v>5</v>
      </c>
    </row>
    <row r="2481" spans="2:14" x14ac:dyDescent="0.25">
      <c r="B2481">
        <v>8934</v>
      </c>
      <c r="C2481">
        <v>1</v>
      </c>
      <c r="D2481">
        <v>0</v>
      </c>
      <c r="E2481">
        <v>37</v>
      </c>
      <c r="F2481" t="s">
        <v>0</v>
      </c>
      <c r="G2481" t="s">
        <v>1</v>
      </c>
      <c r="I2481" t="s">
        <v>2</v>
      </c>
      <c r="J2481">
        <v>36</v>
      </c>
      <c r="K2481">
        <v>70</v>
      </c>
      <c r="L2481" t="str">
        <f>" 00:00:01.250259"</f>
        <v xml:space="preserve"> 00:00:01.250259</v>
      </c>
      <c r="M2481" t="str">
        <f>"03-Oct-17 4:18:09.633105 PM"</f>
        <v>03-Oct-17 4:18:09.633105 PM</v>
      </c>
      <c r="N2481" t="s">
        <v>13</v>
      </c>
    </row>
    <row r="2482" spans="2:14" x14ac:dyDescent="0.25">
      <c r="B2482">
        <v>8935</v>
      </c>
      <c r="C2482">
        <v>1</v>
      </c>
      <c r="D2482">
        <v>12</v>
      </c>
      <c r="E2482">
        <v>38</v>
      </c>
      <c r="F2482" t="s">
        <v>0</v>
      </c>
      <c r="G2482" t="s">
        <v>1</v>
      </c>
      <c r="I2482" t="s">
        <v>2</v>
      </c>
      <c r="J2482">
        <v>36</v>
      </c>
      <c r="K2482">
        <v>70</v>
      </c>
      <c r="L2482" t="str">
        <f>" 00:00:00.000697"</f>
        <v xml:space="preserve"> 00:00:00.000697</v>
      </c>
      <c r="M2482" t="str">
        <f>"03-Oct-17 4:18:09.633802 PM"</f>
        <v>03-Oct-17 4:18:09.633802 PM</v>
      </c>
      <c r="N2482" t="s">
        <v>3</v>
      </c>
    </row>
    <row r="2483" spans="2:14" x14ac:dyDescent="0.25">
      <c r="B2483">
        <v>8936</v>
      </c>
      <c r="C2483">
        <v>1</v>
      </c>
      <c r="D2483">
        <v>39</v>
      </c>
      <c r="E2483">
        <v>39</v>
      </c>
      <c r="F2483" t="s">
        <v>0</v>
      </c>
      <c r="G2483" t="s">
        <v>1</v>
      </c>
      <c r="I2483" t="s">
        <v>2</v>
      </c>
      <c r="J2483">
        <v>36</v>
      </c>
      <c r="K2483">
        <v>70</v>
      </c>
      <c r="L2483" t="str">
        <f>" 00:00:00.000697"</f>
        <v xml:space="preserve"> 00:00:00.000697</v>
      </c>
      <c r="M2483" t="str">
        <f>"03-Oct-17 4:18:09.634499 PM"</f>
        <v>03-Oct-17 4:18:09.634499 PM</v>
      </c>
      <c r="N2483" t="s">
        <v>5</v>
      </c>
    </row>
    <row r="2484" spans="2:14" x14ac:dyDescent="0.25">
      <c r="B2484">
        <v>8937</v>
      </c>
      <c r="C2484">
        <v>1</v>
      </c>
      <c r="D2484">
        <v>0</v>
      </c>
      <c r="E2484">
        <v>37</v>
      </c>
      <c r="F2484" t="s">
        <v>0</v>
      </c>
      <c r="G2484" t="s">
        <v>1</v>
      </c>
      <c r="I2484" t="s">
        <v>2</v>
      </c>
      <c r="J2484">
        <v>36</v>
      </c>
      <c r="K2484">
        <v>70</v>
      </c>
      <c r="L2484" t="str">
        <f>" 00:00:01.249205"</f>
        <v xml:space="preserve"> 00:00:01.249205</v>
      </c>
      <c r="M2484" t="str">
        <f>"03-Oct-17 4:18:10.883704 PM"</f>
        <v>03-Oct-17 4:18:10.883704 PM</v>
      </c>
      <c r="N2484" t="s">
        <v>6</v>
      </c>
    </row>
    <row r="2485" spans="2:14" x14ac:dyDescent="0.25">
      <c r="B2485">
        <v>8938</v>
      </c>
      <c r="C2485">
        <v>1</v>
      </c>
      <c r="D2485">
        <v>12</v>
      </c>
      <c r="E2485">
        <v>38</v>
      </c>
      <c r="F2485" t="s">
        <v>0</v>
      </c>
      <c r="G2485" t="s">
        <v>1</v>
      </c>
      <c r="I2485" t="s">
        <v>2</v>
      </c>
      <c r="J2485">
        <v>36</v>
      </c>
      <c r="K2485">
        <v>70</v>
      </c>
      <c r="L2485" t="str">
        <f>" 00:00:00.000697"</f>
        <v xml:space="preserve"> 00:00:00.000697</v>
      </c>
      <c r="M2485" t="str">
        <f>"03-Oct-17 4:18:10.884401 PM"</f>
        <v>03-Oct-17 4:18:10.884401 PM</v>
      </c>
      <c r="N2485" t="s">
        <v>3</v>
      </c>
    </row>
    <row r="2486" spans="2:14" x14ac:dyDescent="0.25">
      <c r="B2486">
        <v>8939</v>
      </c>
      <c r="C2486">
        <v>1</v>
      </c>
      <c r="D2486">
        <v>39</v>
      </c>
      <c r="E2486">
        <v>39</v>
      </c>
      <c r="F2486" t="s">
        <v>0</v>
      </c>
      <c r="G2486" t="s">
        <v>1</v>
      </c>
      <c r="I2486" t="s">
        <v>2</v>
      </c>
      <c r="J2486">
        <v>36</v>
      </c>
      <c r="K2486">
        <v>70</v>
      </c>
      <c r="L2486" t="str">
        <f>" 00:00:00.000697"</f>
        <v xml:space="preserve"> 00:00:00.000697</v>
      </c>
      <c r="M2486" t="str">
        <f>"03-Oct-17 4:18:10.885098 PM"</f>
        <v>03-Oct-17 4:18:10.885098 PM</v>
      </c>
      <c r="N2486" t="s">
        <v>5</v>
      </c>
    </row>
    <row r="2487" spans="2:14" x14ac:dyDescent="0.25">
      <c r="B2487">
        <v>8940</v>
      </c>
      <c r="C2487">
        <v>1</v>
      </c>
      <c r="D2487">
        <v>12</v>
      </c>
      <c r="E2487">
        <v>38</v>
      </c>
      <c r="F2487" t="s">
        <v>0</v>
      </c>
      <c r="G2487" t="s">
        <v>1</v>
      </c>
      <c r="I2487" t="s">
        <v>2</v>
      </c>
      <c r="J2487">
        <v>36</v>
      </c>
      <c r="K2487">
        <v>70</v>
      </c>
      <c r="L2487" t="str">
        <f>" 00:00:02.496793"</f>
        <v xml:space="preserve"> 00:00:02.496793</v>
      </c>
      <c r="M2487" t="str">
        <f>"03-Oct-17 4:18:13.381891 PM"</f>
        <v>03-Oct-17 4:18:13.381891 PM</v>
      </c>
      <c r="N2487" t="s">
        <v>7</v>
      </c>
    </row>
    <row r="2488" spans="2:14" x14ac:dyDescent="0.25">
      <c r="B2488">
        <v>8941</v>
      </c>
      <c r="C2488">
        <v>1</v>
      </c>
      <c r="D2488">
        <v>39</v>
      </c>
      <c r="E2488">
        <v>39</v>
      </c>
      <c r="F2488" t="s">
        <v>0</v>
      </c>
      <c r="G2488" t="s">
        <v>1</v>
      </c>
      <c r="I2488" t="s">
        <v>2</v>
      </c>
      <c r="J2488">
        <v>36</v>
      </c>
      <c r="K2488">
        <v>70</v>
      </c>
      <c r="L2488" t="str">
        <f>" 00:00:00.000697"</f>
        <v xml:space="preserve"> 00:00:00.000697</v>
      </c>
      <c r="M2488" t="str">
        <f>"03-Oct-17 4:18:13.382588 PM"</f>
        <v>03-Oct-17 4:18:13.382588 PM</v>
      </c>
      <c r="N2488" t="s">
        <v>5</v>
      </c>
    </row>
    <row r="2489" spans="2:14" x14ac:dyDescent="0.25">
      <c r="B2489">
        <v>8942</v>
      </c>
      <c r="C2489">
        <v>1</v>
      </c>
      <c r="D2489">
        <v>0</v>
      </c>
      <c r="E2489">
        <v>37</v>
      </c>
      <c r="F2489" t="s">
        <v>0</v>
      </c>
      <c r="G2489" t="s">
        <v>1</v>
      </c>
      <c r="I2489" t="s">
        <v>2</v>
      </c>
      <c r="J2489">
        <v>36</v>
      </c>
      <c r="K2489">
        <v>70</v>
      </c>
      <c r="L2489" t="str">
        <f>" 00:00:01.237495"</f>
        <v xml:space="preserve"> 00:00:01.237495</v>
      </c>
      <c r="M2489" t="str">
        <f>"03-Oct-17 4:18:14.620083 PM"</f>
        <v>03-Oct-17 4:18:14.620083 PM</v>
      </c>
      <c r="N2489" t="s">
        <v>6</v>
      </c>
    </row>
    <row r="2490" spans="2:14" x14ac:dyDescent="0.25">
      <c r="B2490">
        <v>8943</v>
      </c>
      <c r="C2490">
        <v>1</v>
      </c>
      <c r="D2490">
        <v>12</v>
      </c>
      <c r="E2490">
        <v>38</v>
      </c>
      <c r="F2490" t="s">
        <v>0</v>
      </c>
      <c r="G2490" t="s">
        <v>1</v>
      </c>
      <c r="I2490" t="s">
        <v>2</v>
      </c>
      <c r="J2490">
        <v>36</v>
      </c>
      <c r="K2490">
        <v>70</v>
      </c>
      <c r="L2490" t="str">
        <f>" 00:00:00.000697"</f>
        <v xml:space="preserve"> 00:00:00.000697</v>
      </c>
      <c r="M2490" t="str">
        <f>"03-Oct-17 4:18:14.620780 PM"</f>
        <v>03-Oct-17 4:18:14.620780 PM</v>
      </c>
      <c r="N2490" t="s">
        <v>3</v>
      </c>
    </row>
    <row r="2491" spans="2:14" x14ac:dyDescent="0.25">
      <c r="B2491">
        <v>8944</v>
      </c>
      <c r="C2491">
        <v>1</v>
      </c>
      <c r="D2491">
        <v>39</v>
      </c>
      <c r="E2491">
        <v>39</v>
      </c>
      <c r="F2491" t="s">
        <v>0</v>
      </c>
      <c r="G2491" t="s">
        <v>1</v>
      </c>
      <c r="I2491" t="s">
        <v>2</v>
      </c>
      <c r="J2491">
        <v>36</v>
      </c>
      <c r="K2491">
        <v>70</v>
      </c>
      <c r="L2491" t="str">
        <f>" 00:00:00.000697"</f>
        <v xml:space="preserve"> 00:00:00.000697</v>
      </c>
      <c r="M2491" t="str">
        <f>"03-Oct-17 4:18:14.621477 PM"</f>
        <v>03-Oct-17 4:18:14.621477 PM</v>
      </c>
      <c r="N2491" t="s">
        <v>5</v>
      </c>
    </row>
    <row r="2492" spans="2:14" x14ac:dyDescent="0.25">
      <c r="B2492">
        <v>8945</v>
      </c>
      <c r="C2492">
        <v>1</v>
      </c>
      <c r="D2492">
        <v>12</v>
      </c>
      <c r="E2492">
        <v>38</v>
      </c>
      <c r="F2492" t="s">
        <v>0</v>
      </c>
      <c r="G2492" t="s">
        <v>1</v>
      </c>
      <c r="I2492" t="s">
        <v>2</v>
      </c>
      <c r="J2492">
        <v>36</v>
      </c>
      <c r="K2492">
        <v>70</v>
      </c>
      <c r="L2492" t="str">
        <f>" 00:00:01.262399"</f>
        <v xml:space="preserve"> 00:00:01.262399</v>
      </c>
      <c r="M2492" t="str">
        <f>"03-Oct-17 4:18:15.883876 PM"</f>
        <v>03-Oct-17 4:18:15.883876 PM</v>
      </c>
      <c r="N2492" t="s">
        <v>3</v>
      </c>
    </row>
    <row r="2493" spans="2:14" x14ac:dyDescent="0.25">
      <c r="B2493">
        <v>8946</v>
      </c>
      <c r="C2493">
        <v>1</v>
      </c>
      <c r="D2493">
        <v>39</v>
      </c>
      <c r="E2493">
        <v>39</v>
      </c>
      <c r="F2493" t="s">
        <v>0</v>
      </c>
      <c r="G2493" t="s">
        <v>1</v>
      </c>
      <c r="I2493" t="s">
        <v>2</v>
      </c>
      <c r="J2493">
        <v>36</v>
      </c>
      <c r="K2493">
        <v>70</v>
      </c>
      <c r="L2493" t="str">
        <f>" 00:00:00.000697"</f>
        <v xml:space="preserve"> 00:00:00.000697</v>
      </c>
      <c r="M2493" t="str">
        <f>"03-Oct-17 4:18:15.884573 PM"</f>
        <v>03-Oct-17 4:18:15.884573 PM</v>
      </c>
      <c r="N2493" t="s">
        <v>5</v>
      </c>
    </row>
    <row r="2494" spans="2:14" x14ac:dyDescent="0.25">
      <c r="B2494">
        <v>8947</v>
      </c>
      <c r="C2494">
        <v>1</v>
      </c>
      <c r="D2494">
        <v>0</v>
      </c>
      <c r="E2494">
        <v>37</v>
      </c>
      <c r="F2494" t="s">
        <v>0</v>
      </c>
      <c r="G2494" t="s">
        <v>1</v>
      </c>
      <c r="I2494" t="s">
        <v>2</v>
      </c>
      <c r="J2494">
        <v>36</v>
      </c>
      <c r="K2494">
        <v>70</v>
      </c>
      <c r="L2494" t="str">
        <f>" 00:00:01.238388"</f>
        <v xml:space="preserve"> 00:00:01.238388</v>
      </c>
      <c r="M2494" t="str">
        <f>"03-Oct-17 4:18:17.122961 PM"</f>
        <v>03-Oct-17 4:18:17.122961 PM</v>
      </c>
      <c r="N2494" t="s">
        <v>13</v>
      </c>
    </row>
    <row r="2495" spans="2:14" x14ac:dyDescent="0.25">
      <c r="B2495">
        <v>8948</v>
      </c>
      <c r="C2495">
        <v>1</v>
      </c>
      <c r="D2495">
        <v>12</v>
      </c>
      <c r="E2495">
        <v>38</v>
      </c>
      <c r="F2495" t="s">
        <v>0</v>
      </c>
      <c r="G2495" t="s">
        <v>1</v>
      </c>
      <c r="I2495" t="s">
        <v>2</v>
      </c>
      <c r="J2495">
        <v>36</v>
      </c>
      <c r="K2495">
        <v>70</v>
      </c>
      <c r="L2495" t="str">
        <f>" 00:00:00.000697"</f>
        <v xml:space="preserve"> 00:00:00.000697</v>
      </c>
      <c r="M2495" t="str">
        <f>"03-Oct-17 4:18:17.123658 PM"</f>
        <v>03-Oct-17 4:18:17.123658 PM</v>
      </c>
      <c r="N2495" t="s">
        <v>3</v>
      </c>
    </row>
    <row r="2496" spans="2:14" x14ac:dyDescent="0.25">
      <c r="B2496">
        <v>8949</v>
      </c>
      <c r="C2496">
        <v>1</v>
      </c>
      <c r="D2496">
        <v>39</v>
      </c>
      <c r="E2496">
        <v>39</v>
      </c>
      <c r="F2496" t="s">
        <v>0</v>
      </c>
      <c r="G2496" t="s">
        <v>1</v>
      </c>
      <c r="I2496" t="s">
        <v>2</v>
      </c>
      <c r="J2496">
        <v>36</v>
      </c>
      <c r="K2496">
        <v>70</v>
      </c>
      <c r="L2496" t="str">
        <f>" 00:00:00.000697"</f>
        <v xml:space="preserve"> 00:00:00.000697</v>
      </c>
      <c r="M2496" t="str">
        <f>"03-Oct-17 4:18:17.124355 PM"</f>
        <v>03-Oct-17 4:18:17.124355 PM</v>
      </c>
      <c r="N2496" t="s">
        <v>5</v>
      </c>
    </row>
    <row r="2497" spans="2:14" x14ac:dyDescent="0.25">
      <c r="B2497">
        <v>8950</v>
      </c>
      <c r="C2497">
        <v>1</v>
      </c>
      <c r="D2497">
        <v>0</v>
      </c>
      <c r="E2497">
        <v>37</v>
      </c>
      <c r="F2497" t="s">
        <v>0</v>
      </c>
      <c r="G2497" t="s">
        <v>1</v>
      </c>
      <c r="I2497" t="s">
        <v>2</v>
      </c>
      <c r="J2497">
        <v>36</v>
      </c>
      <c r="K2497">
        <v>70</v>
      </c>
      <c r="L2497" t="str">
        <f>" 00:00:01.228783"</f>
        <v xml:space="preserve"> 00:00:01.228783</v>
      </c>
      <c r="M2497" t="str">
        <f>"03-Oct-17 4:18:18.353138 PM"</f>
        <v>03-Oct-17 4:18:18.353138 PM</v>
      </c>
      <c r="N2497" t="s">
        <v>6</v>
      </c>
    </row>
    <row r="2498" spans="2:14" x14ac:dyDescent="0.25">
      <c r="B2498">
        <v>8951</v>
      </c>
      <c r="C2498">
        <v>1</v>
      </c>
      <c r="D2498">
        <v>12</v>
      </c>
      <c r="E2498">
        <v>38</v>
      </c>
      <c r="F2498" t="s">
        <v>0</v>
      </c>
      <c r="G2498" t="s">
        <v>1</v>
      </c>
      <c r="I2498" t="s">
        <v>2</v>
      </c>
      <c r="J2498">
        <v>36</v>
      </c>
      <c r="K2498">
        <v>70</v>
      </c>
      <c r="L2498" t="str">
        <f>" 00:00:00.000697"</f>
        <v xml:space="preserve"> 00:00:00.000697</v>
      </c>
      <c r="M2498" t="str">
        <f>"03-Oct-17 4:18:18.353835 PM"</f>
        <v>03-Oct-17 4:18:18.353835 PM</v>
      </c>
      <c r="N2498" t="s">
        <v>3</v>
      </c>
    </row>
    <row r="2499" spans="2:14" x14ac:dyDescent="0.25">
      <c r="B2499">
        <v>8952</v>
      </c>
      <c r="C2499">
        <v>1</v>
      </c>
      <c r="D2499">
        <v>39</v>
      </c>
      <c r="E2499">
        <v>39</v>
      </c>
      <c r="F2499" t="s">
        <v>0</v>
      </c>
      <c r="G2499" t="s">
        <v>1</v>
      </c>
      <c r="I2499" t="s">
        <v>2</v>
      </c>
      <c r="J2499">
        <v>36</v>
      </c>
      <c r="K2499">
        <v>70</v>
      </c>
      <c r="L2499" t="str">
        <f>" 00:00:00.000697"</f>
        <v xml:space="preserve"> 00:00:00.000697</v>
      </c>
      <c r="M2499" t="str">
        <f>"03-Oct-17 4:18:18.354532 PM"</f>
        <v>03-Oct-17 4:18:18.354532 PM</v>
      </c>
      <c r="N2499" t="s">
        <v>5</v>
      </c>
    </row>
    <row r="2500" spans="2:14" x14ac:dyDescent="0.25">
      <c r="B2500">
        <v>8953</v>
      </c>
      <c r="C2500">
        <v>1</v>
      </c>
      <c r="D2500">
        <v>0</v>
      </c>
      <c r="E2500">
        <v>37</v>
      </c>
      <c r="F2500" t="s">
        <v>0</v>
      </c>
      <c r="G2500" t="s">
        <v>1</v>
      </c>
      <c r="I2500" t="s">
        <v>2</v>
      </c>
      <c r="J2500">
        <v>36</v>
      </c>
      <c r="K2500">
        <v>70</v>
      </c>
      <c r="L2500" t="str">
        <f>" 00:00:01.252261"</f>
        <v xml:space="preserve"> 00:00:01.252261</v>
      </c>
      <c r="M2500" t="str">
        <f>"03-Oct-17 4:18:19.606793 PM"</f>
        <v>03-Oct-17 4:18:19.606793 PM</v>
      </c>
      <c r="N2500" t="s">
        <v>13</v>
      </c>
    </row>
    <row r="2501" spans="2:14" x14ac:dyDescent="0.25">
      <c r="B2501">
        <v>8954</v>
      </c>
      <c r="C2501">
        <v>1</v>
      </c>
      <c r="D2501">
        <v>12</v>
      </c>
      <c r="E2501">
        <v>38</v>
      </c>
      <c r="F2501" t="s">
        <v>0</v>
      </c>
      <c r="G2501" t="s">
        <v>1</v>
      </c>
      <c r="I2501" t="s">
        <v>2</v>
      </c>
      <c r="J2501">
        <v>36</v>
      </c>
      <c r="K2501">
        <v>70</v>
      </c>
      <c r="L2501" t="str">
        <f>" 00:00:00.000697"</f>
        <v xml:space="preserve"> 00:00:00.000697</v>
      </c>
      <c r="M2501" t="str">
        <f>"03-Oct-17 4:18:19.607490 PM"</f>
        <v>03-Oct-17 4:18:19.607490 PM</v>
      </c>
      <c r="N2501" t="s">
        <v>3</v>
      </c>
    </row>
    <row r="2502" spans="2:14" x14ac:dyDescent="0.25">
      <c r="B2502">
        <v>8955</v>
      </c>
      <c r="C2502">
        <v>1</v>
      </c>
      <c r="D2502">
        <v>39</v>
      </c>
      <c r="E2502">
        <v>39</v>
      </c>
      <c r="F2502" t="s">
        <v>0</v>
      </c>
      <c r="G2502" t="s">
        <v>1</v>
      </c>
      <c r="I2502" t="s">
        <v>2</v>
      </c>
      <c r="J2502">
        <v>36</v>
      </c>
      <c r="K2502">
        <v>70</v>
      </c>
      <c r="L2502" t="str">
        <f>" 00:00:00.000697"</f>
        <v xml:space="preserve"> 00:00:00.000697</v>
      </c>
      <c r="M2502" t="str">
        <f>"03-Oct-17 4:18:19.608187 PM"</f>
        <v>03-Oct-17 4:18:19.608187 PM</v>
      </c>
      <c r="N2502" t="s">
        <v>5</v>
      </c>
    </row>
    <row r="2503" spans="2:14" x14ac:dyDescent="0.25">
      <c r="B2503">
        <v>8956</v>
      </c>
      <c r="C2503">
        <v>1</v>
      </c>
      <c r="D2503">
        <v>0</v>
      </c>
      <c r="E2503">
        <v>37</v>
      </c>
      <c r="F2503" t="s">
        <v>0</v>
      </c>
      <c r="G2503" t="s">
        <v>1</v>
      </c>
      <c r="I2503" t="s">
        <v>2</v>
      </c>
      <c r="J2503">
        <v>36</v>
      </c>
      <c r="K2503">
        <v>70</v>
      </c>
      <c r="L2503" t="str">
        <f>" 00:00:02.511572"</f>
        <v xml:space="preserve"> 00:00:02.511572</v>
      </c>
      <c r="M2503" t="str">
        <f>"03-Oct-17 4:18:22.119759 PM"</f>
        <v>03-Oct-17 4:18:22.119759 PM</v>
      </c>
      <c r="N2503" t="s">
        <v>6</v>
      </c>
    </row>
    <row r="2504" spans="2:14" x14ac:dyDescent="0.25">
      <c r="B2504">
        <v>8957</v>
      </c>
      <c r="C2504">
        <v>1</v>
      </c>
      <c r="D2504">
        <v>12</v>
      </c>
      <c r="E2504">
        <v>38</v>
      </c>
      <c r="F2504" t="s">
        <v>0</v>
      </c>
      <c r="G2504" t="s">
        <v>1</v>
      </c>
      <c r="I2504" t="s">
        <v>2</v>
      </c>
      <c r="J2504">
        <v>36</v>
      </c>
      <c r="K2504">
        <v>70</v>
      </c>
      <c r="L2504" t="str">
        <f>" 00:00:00.000697"</f>
        <v xml:space="preserve"> 00:00:00.000697</v>
      </c>
      <c r="M2504" t="str">
        <f>"03-Oct-17 4:18:22.120456 PM"</f>
        <v>03-Oct-17 4:18:22.120456 PM</v>
      </c>
      <c r="N2504" t="s">
        <v>3</v>
      </c>
    </row>
    <row r="2505" spans="2:14" x14ac:dyDescent="0.25">
      <c r="B2505">
        <v>8958</v>
      </c>
      <c r="C2505">
        <v>1</v>
      </c>
      <c r="D2505">
        <v>12</v>
      </c>
      <c r="E2505">
        <v>38</v>
      </c>
      <c r="F2505" t="s">
        <v>0</v>
      </c>
      <c r="G2505" t="s">
        <v>1</v>
      </c>
      <c r="I2505" t="s">
        <v>2</v>
      </c>
      <c r="J2505">
        <v>14</v>
      </c>
      <c r="K2505">
        <v>48</v>
      </c>
      <c r="L2505" t="str">
        <f>" 00:00:00.000503"</f>
        <v xml:space="preserve"> 00:00:00.000503</v>
      </c>
      <c r="M2505" t="str">
        <f>"03-Oct-17 4:18:22.120959 PM"</f>
        <v>03-Oct-17 4:18:22.120959 PM</v>
      </c>
      <c r="N2505" t="s">
        <v>20</v>
      </c>
    </row>
    <row r="2506" spans="2:14" x14ac:dyDescent="0.25">
      <c r="B2506">
        <v>8959</v>
      </c>
      <c r="C2506">
        <v>1</v>
      </c>
      <c r="D2506">
        <v>12</v>
      </c>
      <c r="E2506">
        <v>38</v>
      </c>
      <c r="F2506" t="s">
        <v>0</v>
      </c>
      <c r="G2506" t="s">
        <v>1</v>
      </c>
      <c r="I2506" t="s">
        <v>2</v>
      </c>
      <c r="J2506">
        <v>8</v>
      </c>
      <c r="K2506">
        <v>42</v>
      </c>
      <c r="L2506" t="str">
        <f>" 00:00:00.000325"</f>
        <v xml:space="preserve"> 00:00:00.000325</v>
      </c>
      <c r="M2506" t="str">
        <f>"03-Oct-17 4:18:22.121284 PM"</f>
        <v>03-Oct-17 4:18:22.121284 PM</v>
      </c>
      <c r="N2506" t="s">
        <v>3</v>
      </c>
    </row>
    <row r="2507" spans="2:14" x14ac:dyDescent="0.25">
      <c r="B2507">
        <v>8960</v>
      </c>
      <c r="C2507">
        <v>1</v>
      </c>
      <c r="D2507">
        <v>39</v>
      </c>
      <c r="E2507">
        <v>39</v>
      </c>
      <c r="F2507" t="s">
        <v>0</v>
      </c>
      <c r="G2507" t="s">
        <v>1</v>
      </c>
      <c r="I2507" t="s">
        <v>2</v>
      </c>
      <c r="J2507">
        <v>36</v>
      </c>
      <c r="K2507">
        <v>70</v>
      </c>
      <c r="L2507" t="str">
        <f>" 00:00:00.000271"</f>
        <v xml:space="preserve"> 00:00:00.000271</v>
      </c>
      <c r="M2507" t="str">
        <f>"03-Oct-17 4:18:22.121555 PM"</f>
        <v>03-Oct-17 4:18:22.121555 PM</v>
      </c>
      <c r="N2507" t="s">
        <v>5</v>
      </c>
    </row>
    <row r="2508" spans="2:14" x14ac:dyDescent="0.25">
      <c r="B2508">
        <v>8961</v>
      </c>
      <c r="C2508">
        <v>1</v>
      </c>
      <c r="D2508">
        <v>12</v>
      </c>
      <c r="E2508">
        <v>38</v>
      </c>
      <c r="F2508" t="s">
        <v>0</v>
      </c>
      <c r="G2508" t="s">
        <v>1</v>
      </c>
      <c r="I2508" t="s">
        <v>2</v>
      </c>
      <c r="J2508">
        <v>36</v>
      </c>
      <c r="K2508">
        <v>70</v>
      </c>
      <c r="L2508" t="str">
        <f>" 00:00:01.241007"</f>
        <v xml:space="preserve"> 00:00:01.241007</v>
      </c>
      <c r="M2508" t="str">
        <f>"03-Oct-17 4:18:23.362562 PM"</f>
        <v>03-Oct-17 4:18:23.362562 PM</v>
      </c>
      <c r="N2508" t="s">
        <v>5</v>
      </c>
    </row>
    <row r="2509" spans="2:14" x14ac:dyDescent="0.25">
      <c r="B2509">
        <v>8962</v>
      </c>
      <c r="C2509">
        <v>1</v>
      </c>
      <c r="D2509">
        <v>39</v>
      </c>
      <c r="E2509">
        <v>39</v>
      </c>
      <c r="F2509" t="s">
        <v>0</v>
      </c>
      <c r="G2509" t="s">
        <v>1</v>
      </c>
      <c r="I2509" t="s">
        <v>2</v>
      </c>
      <c r="J2509">
        <v>36</v>
      </c>
      <c r="K2509">
        <v>70</v>
      </c>
      <c r="L2509" t="str">
        <f>" 00:00:00.000697"</f>
        <v xml:space="preserve"> 00:00:00.000697</v>
      </c>
      <c r="M2509" t="str">
        <f>"03-Oct-17 4:18:23.363259 PM"</f>
        <v>03-Oct-17 4:18:23.363259 PM</v>
      </c>
      <c r="N2509" t="s">
        <v>12</v>
      </c>
    </row>
    <row r="2510" spans="2:14" x14ac:dyDescent="0.25">
      <c r="B2510">
        <v>8963</v>
      </c>
      <c r="C2510">
        <v>1</v>
      </c>
      <c r="D2510">
        <v>0</v>
      </c>
      <c r="E2510">
        <v>37</v>
      </c>
      <c r="F2510" t="s">
        <v>0</v>
      </c>
      <c r="G2510" t="s">
        <v>1</v>
      </c>
      <c r="I2510" t="s">
        <v>2</v>
      </c>
      <c r="J2510">
        <v>36</v>
      </c>
      <c r="K2510">
        <v>70</v>
      </c>
      <c r="L2510" t="str">
        <f>" 00:00:01.214614"</f>
        <v xml:space="preserve"> 00:00:01.214614</v>
      </c>
      <c r="M2510" t="str">
        <f>"03-Oct-17 4:18:24.577873 PM"</f>
        <v>03-Oct-17 4:18:24.577873 PM</v>
      </c>
      <c r="N2510" t="s">
        <v>6</v>
      </c>
    </row>
    <row r="2511" spans="2:14" x14ac:dyDescent="0.25">
      <c r="B2511">
        <v>8964</v>
      </c>
      <c r="C2511">
        <v>1</v>
      </c>
      <c r="D2511">
        <v>12</v>
      </c>
      <c r="E2511">
        <v>38</v>
      </c>
      <c r="F2511" t="s">
        <v>0</v>
      </c>
      <c r="G2511" t="s">
        <v>1</v>
      </c>
      <c r="I2511" t="s">
        <v>2</v>
      </c>
      <c r="J2511">
        <v>36</v>
      </c>
      <c r="K2511">
        <v>70</v>
      </c>
      <c r="L2511" t="str">
        <f>" 00:00:00.000697"</f>
        <v xml:space="preserve"> 00:00:00.000697</v>
      </c>
      <c r="M2511" t="str">
        <f>"03-Oct-17 4:18:24.578570 PM"</f>
        <v>03-Oct-17 4:18:24.578570 PM</v>
      </c>
      <c r="N2511" t="s">
        <v>3</v>
      </c>
    </row>
    <row r="2512" spans="2:14" x14ac:dyDescent="0.25">
      <c r="B2512">
        <v>8965</v>
      </c>
      <c r="C2512">
        <v>1</v>
      </c>
      <c r="D2512">
        <v>39</v>
      </c>
      <c r="E2512">
        <v>39</v>
      </c>
      <c r="F2512" t="s">
        <v>0</v>
      </c>
      <c r="G2512" t="s">
        <v>1</v>
      </c>
      <c r="I2512" t="s">
        <v>2</v>
      </c>
      <c r="J2512">
        <v>36</v>
      </c>
      <c r="K2512">
        <v>70</v>
      </c>
      <c r="L2512" t="str">
        <f>" 00:00:00.000697"</f>
        <v xml:space="preserve"> 00:00:00.000697</v>
      </c>
      <c r="M2512" t="str">
        <f>"03-Oct-17 4:18:24.579267 PM"</f>
        <v>03-Oct-17 4:18:24.579267 PM</v>
      </c>
      <c r="N2512" t="s">
        <v>5</v>
      </c>
    </row>
    <row r="2513" spans="2:14" x14ac:dyDescent="0.25">
      <c r="B2513">
        <v>8966</v>
      </c>
      <c r="C2513">
        <v>1</v>
      </c>
      <c r="D2513">
        <v>0</v>
      </c>
      <c r="E2513">
        <v>37</v>
      </c>
      <c r="F2513" t="s">
        <v>0</v>
      </c>
      <c r="G2513" t="s">
        <v>1</v>
      </c>
      <c r="I2513" t="s">
        <v>2</v>
      </c>
      <c r="J2513">
        <v>36</v>
      </c>
      <c r="K2513">
        <v>70</v>
      </c>
      <c r="L2513" t="str">
        <f>" 00:00:01.245126"</f>
        <v xml:space="preserve"> 00:00:01.245126</v>
      </c>
      <c r="M2513" t="str">
        <f>"03-Oct-17 4:18:25.824393 PM"</f>
        <v>03-Oct-17 4:18:25.824393 PM</v>
      </c>
      <c r="N2513" t="s">
        <v>6</v>
      </c>
    </row>
    <row r="2514" spans="2:14" x14ac:dyDescent="0.25">
      <c r="B2514">
        <v>8967</v>
      </c>
      <c r="C2514">
        <v>1</v>
      </c>
      <c r="D2514">
        <v>12</v>
      </c>
      <c r="E2514">
        <v>38</v>
      </c>
      <c r="F2514" t="s">
        <v>0</v>
      </c>
      <c r="G2514" t="s">
        <v>1</v>
      </c>
      <c r="I2514" t="s">
        <v>2</v>
      </c>
      <c r="J2514">
        <v>36</v>
      </c>
      <c r="K2514">
        <v>70</v>
      </c>
      <c r="L2514" t="str">
        <f>" 00:00:00.000697"</f>
        <v xml:space="preserve"> 00:00:00.000697</v>
      </c>
      <c r="M2514" t="str">
        <f>"03-Oct-17 4:18:25.825090 PM"</f>
        <v>03-Oct-17 4:18:25.825090 PM</v>
      </c>
      <c r="N2514" t="s">
        <v>3</v>
      </c>
    </row>
    <row r="2515" spans="2:14" x14ac:dyDescent="0.25">
      <c r="B2515">
        <v>8968</v>
      </c>
      <c r="C2515">
        <v>1</v>
      </c>
      <c r="D2515">
        <v>39</v>
      </c>
      <c r="E2515">
        <v>39</v>
      </c>
      <c r="F2515" t="s">
        <v>0</v>
      </c>
      <c r="G2515" t="s">
        <v>1</v>
      </c>
      <c r="I2515" t="s">
        <v>2</v>
      </c>
      <c r="J2515">
        <v>36</v>
      </c>
      <c r="K2515">
        <v>70</v>
      </c>
      <c r="L2515" t="str">
        <f>" 00:00:00.000697"</f>
        <v xml:space="preserve"> 00:00:00.000697</v>
      </c>
      <c r="M2515" t="str">
        <f>"03-Oct-17 4:18:25.825787 PM"</f>
        <v>03-Oct-17 4:18:25.825787 PM</v>
      </c>
      <c r="N2515" t="s">
        <v>5</v>
      </c>
    </row>
    <row r="2516" spans="2:14" x14ac:dyDescent="0.25">
      <c r="B2516">
        <v>8969</v>
      </c>
      <c r="C2516">
        <v>1</v>
      </c>
      <c r="D2516">
        <v>0</v>
      </c>
      <c r="E2516">
        <v>37</v>
      </c>
      <c r="F2516" t="s">
        <v>0</v>
      </c>
      <c r="G2516" t="s">
        <v>1</v>
      </c>
      <c r="I2516" t="s">
        <v>2</v>
      </c>
      <c r="J2516">
        <v>36</v>
      </c>
      <c r="K2516">
        <v>70</v>
      </c>
      <c r="L2516" t="str">
        <f>" 00:00:01.251940"</f>
        <v xml:space="preserve"> 00:00:01.251940</v>
      </c>
      <c r="M2516" t="str">
        <f>"03-Oct-17 4:18:27.077727 PM"</f>
        <v>03-Oct-17 4:18:27.077727 PM</v>
      </c>
      <c r="N2516" t="s">
        <v>13</v>
      </c>
    </row>
    <row r="2517" spans="2:14" x14ac:dyDescent="0.25">
      <c r="B2517">
        <v>8970</v>
      </c>
      <c r="C2517">
        <v>1</v>
      </c>
      <c r="D2517">
        <v>12</v>
      </c>
      <c r="E2517">
        <v>38</v>
      </c>
      <c r="F2517" t="s">
        <v>0</v>
      </c>
      <c r="G2517" t="s">
        <v>1</v>
      </c>
      <c r="I2517" t="s">
        <v>2</v>
      </c>
      <c r="J2517">
        <v>36</v>
      </c>
      <c r="K2517">
        <v>70</v>
      </c>
      <c r="L2517" t="str">
        <f>" 00:00:00.000697"</f>
        <v xml:space="preserve"> 00:00:00.000697</v>
      </c>
      <c r="M2517" t="str">
        <f>"03-Oct-17 4:18:27.078424 PM"</f>
        <v>03-Oct-17 4:18:27.078424 PM</v>
      </c>
      <c r="N2517" t="s">
        <v>3</v>
      </c>
    </row>
    <row r="2518" spans="2:14" x14ac:dyDescent="0.25">
      <c r="B2518">
        <v>8971</v>
      </c>
      <c r="C2518">
        <v>1</v>
      </c>
      <c r="D2518">
        <v>39</v>
      </c>
      <c r="E2518">
        <v>39</v>
      </c>
      <c r="F2518" t="s">
        <v>0</v>
      </c>
      <c r="G2518" t="s">
        <v>1</v>
      </c>
      <c r="I2518" t="s">
        <v>2</v>
      </c>
      <c r="J2518">
        <v>36</v>
      </c>
      <c r="K2518">
        <v>70</v>
      </c>
      <c r="L2518" t="str">
        <f>" 00:00:00.000697"</f>
        <v xml:space="preserve"> 00:00:00.000697</v>
      </c>
      <c r="M2518" t="str">
        <f>"03-Oct-17 4:18:27.079121 PM"</f>
        <v>03-Oct-17 4:18:27.079121 PM</v>
      </c>
      <c r="N2518" t="s">
        <v>5</v>
      </c>
    </row>
    <row r="2519" spans="2:14" x14ac:dyDescent="0.25">
      <c r="B2519">
        <v>8972</v>
      </c>
      <c r="C2519">
        <v>1</v>
      </c>
      <c r="D2519">
        <v>0</v>
      </c>
      <c r="E2519">
        <v>37</v>
      </c>
      <c r="F2519" t="s">
        <v>0</v>
      </c>
      <c r="G2519" t="s">
        <v>1</v>
      </c>
      <c r="I2519" t="s">
        <v>2</v>
      </c>
      <c r="J2519">
        <v>36</v>
      </c>
      <c r="K2519">
        <v>70</v>
      </c>
      <c r="L2519" t="str">
        <f>" 00:00:01.245733"</f>
        <v xml:space="preserve"> 00:00:01.245733</v>
      </c>
      <c r="M2519" t="str">
        <f>"03-Oct-17 4:18:28.324854 PM"</f>
        <v>03-Oct-17 4:18:28.324854 PM</v>
      </c>
      <c r="N2519" t="s">
        <v>13</v>
      </c>
    </row>
    <row r="2520" spans="2:14" x14ac:dyDescent="0.25">
      <c r="B2520">
        <v>8973</v>
      </c>
      <c r="C2520">
        <v>1</v>
      </c>
      <c r="D2520">
        <v>0</v>
      </c>
      <c r="E2520">
        <v>37</v>
      </c>
      <c r="F2520" t="s">
        <v>0</v>
      </c>
      <c r="G2520" t="s">
        <v>1</v>
      </c>
      <c r="I2520" t="s">
        <v>2</v>
      </c>
      <c r="J2520">
        <v>14</v>
      </c>
      <c r="K2520">
        <v>48</v>
      </c>
      <c r="L2520" t="str">
        <f>" 00:00:00.000502"</f>
        <v xml:space="preserve"> 00:00:00.000502</v>
      </c>
      <c r="M2520" t="str">
        <f>"03-Oct-17 4:18:28.325356 PM"</f>
        <v>03-Oct-17 4:18:28.325356 PM</v>
      </c>
      <c r="N2520" t="s">
        <v>16</v>
      </c>
    </row>
    <row r="2521" spans="2:14" x14ac:dyDescent="0.25">
      <c r="B2521">
        <v>8974</v>
      </c>
      <c r="C2521">
        <v>1</v>
      </c>
      <c r="D2521">
        <v>0</v>
      </c>
      <c r="E2521">
        <v>37</v>
      </c>
      <c r="F2521" t="s">
        <v>0</v>
      </c>
      <c r="G2521" t="s">
        <v>1</v>
      </c>
      <c r="I2521" t="s">
        <v>2</v>
      </c>
      <c r="J2521">
        <v>8</v>
      </c>
      <c r="K2521">
        <v>42</v>
      </c>
      <c r="L2521" t="str">
        <f>" 00:00:00.000326"</f>
        <v xml:space="preserve"> 00:00:00.000326</v>
      </c>
      <c r="M2521" t="str">
        <f>"03-Oct-17 4:18:28.325682 PM"</f>
        <v>03-Oct-17 4:18:28.325682 PM</v>
      </c>
      <c r="N2521" t="s">
        <v>13</v>
      </c>
    </row>
    <row r="2522" spans="2:14" x14ac:dyDescent="0.25">
      <c r="B2522">
        <v>8975</v>
      </c>
      <c r="C2522">
        <v>1</v>
      </c>
      <c r="D2522">
        <v>39</v>
      </c>
      <c r="E2522">
        <v>39</v>
      </c>
      <c r="F2522" t="s">
        <v>0</v>
      </c>
      <c r="G2522" t="s">
        <v>1</v>
      </c>
      <c r="I2522" t="s">
        <v>2</v>
      </c>
      <c r="J2522">
        <v>36</v>
      </c>
      <c r="K2522">
        <v>70</v>
      </c>
      <c r="L2522" t="str">
        <f>" 00:00:00.000968"</f>
        <v xml:space="preserve"> 00:00:00.000968</v>
      </c>
      <c r="M2522" t="str">
        <f>"03-Oct-17 4:18:28.326650 PM"</f>
        <v>03-Oct-17 4:18:28.326650 PM</v>
      </c>
      <c r="N2522" t="s">
        <v>12</v>
      </c>
    </row>
    <row r="2523" spans="2:14" x14ac:dyDescent="0.25">
      <c r="B2523">
        <v>8976</v>
      </c>
      <c r="C2523">
        <v>1</v>
      </c>
      <c r="D2523">
        <v>0</v>
      </c>
      <c r="E2523">
        <v>37</v>
      </c>
      <c r="F2523" t="s">
        <v>0</v>
      </c>
      <c r="G2523" t="s">
        <v>1</v>
      </c>
      <c r="I2523" t="s">
        <v>2</v>
      </c>
      <c r="J2523">
        <v>36</v>
      </c>
      <c r="K2523">
        <v>70</v>
      </c>
      <c r="L2523" t="str">
        <f>" 00:00:01.231981"</f>
        <v xml:space="preserve"> 00:00:01.231981</v>
      </c>
      <c r="M2523" t="str">
        <f>"03-Oct-17 4:18:29.558631 PM"</f>
        <v>03-Oct-17 4:18:29.558631 PM</v>
      </c>
      <c r="N2523" t="s">
        <v>6</v>
      </c>
    </row>
    <row r="2524" spans="2:14" x14ac:dyDescent="0.25">
      <c r="B2524">
        <v>8977</v>
      </c>
      <c r="C2524">
        <v>1</v>
      </c>
      <c r="D2524">
        <v>12</v>
      </c>
      <c r="E2524">
        <v>38</v>
      </c>
      <c r="F2524" t="s">
        <v>0</v>
      </c>
      <c r="G2524" t="s">
        <v>1</v>
      </c>
      <c r="I2524" t="s">
        <v>2</v>
      </c>
      <c r="J2524">
        <v>36</v>
      </c>
      <c r="K2524">
        <v>70</v>
      </c>
      <c r="L2524" t="str">
        <f>" 00:00:00.000697"</f>
        <v xml:space="preserve"> 00:00:00.000697</v>
      </c>
      <c r="M2524" t="str">
        <f>"03-Oct-17 4:18:29.559328 PM"</f>
        <v>03-Oct-17 4:18:29.559328 PM</v>
      </c>
      <c r="N2524" t="s">
        <v>3</v>
      </c>
    </row>
    <row r="2525" spans="2:14" x14ac:dyDescent="0.25">
      <c r="B2525">
        <v>8978</v>
      </c>
      <c r="C2525">
        <v>1</v>
      </c>
      <c r="D2525">
        <v>39</v>
      </c>
      <c r="E2525">
        <v>39</v>
      </c>
      <c r="F2525" t="s">
        <v>0</v>
      </c>
      <c r="G2525" t="s">
        <v>1</v>
      </c>
      <c r="I2525" t="s">
        <v>2</v>
      </c>
      <c r="J2525">
        <v>36</v>
      </c>
      <c r="K2525">
        <v>70</v>
      </c>
      <c r="L2525" t="str">
        <f>" 00:00:00.000697"</f>
        <v xml:space="preserve"> 00:00:00.000697</v>
      </c>
      <c r="M2525" t="str">
        <f>"03-Oct-17 4:18:29.560025 PM"</f>
        <v>03-Oct-17 4:18:29.560025 PM</v>
      </c>
      <c r="N2525" t="s">
        <v>5</v>
      </c>
    </row>
    <row r="2526" spans="2:14" x14ac:dyDescent="0.25">
      <c r="B2526">
        <v>8979</v>
      </c>
      <c r="C2526">
        <v>1</v>
      </c>
      <c r="D2526">
        <v>0</v>
      </c>
      <c r="E2526">
        <v>37</v>
      </c>
      <c r="F2526" t="s">
        <v>0</v>
      </c>
      <c r="G2526" t="s">
        <v>1</v>
      </c>
      <c r="I2526" t="s">
        <v>2</v>
      </c>
      <c r="J2526">
        <v>36</v>
      </c>
      <c r="K2526">
        <v>70</v>
      </c>
      <c r="L2526" t="str">
        <f>" 00:00:01.262120"</f>
        <v xml:space="preserve"> 00:00:01.262120</v>
      </c>
      <c r="M2526" t="str">
        <f>"03-Oct-17 4:18:30.822145 PM"</f>
        <v>03-Oct-17 4:18:30.822145 PM</v>
      </c>
      <c r="N2526" t="s">
        <v>6</v>
      </c>
    </row>
    <row r="2527" spans="2:14" x14ac:dyDescent="0.25">
      <c r="B2527">
        <v>8980</v>
      </c>
      <c r="C2527">
        <v>1</v>
      </c>
      <c r="D2527">
        <v>12</v>
      </c>
      <c r="E2527">
        <v>38</v>
      </c>
      <c r="F2527" t="s">
        <v>0</v>
      </c>
      <c r="G2527" t="s">
        <v>1</v>
      </c>
      <c r="I2527" t="s">
        <v>2</v>
      </c>
      <c r="J2527">
        <v>36</v>
      </c>
      <c r="K2527">
        <v>70</v>
      </c>
      <c r="L2527" t="str">
        <f>" 00:00:00.000697"</f>
        <v xml:space="preserve"> 00:00:00.000697</v>
      </c>
      <c r="M2527" t="str">
        <f>"03-Oct-17 4:18:30.822842 PM"</f>
        <v>03-Oct-17 4:18:30.822842 PM</v>
      </c>
      <c r="N2527" t="s">
        <v>3</v>
      </c>
    </row>
    <row r="2528" spans="2:14" x14ac:dyDescent="0.25">
      <c r="B2528">
        <v>8981</v>
      </c>
      <c r="C2528">
        <v>1</v>
      </c>
      <c r="D2528">
        <v>39</v>
      </c>
      <c r="E2528">
        <v>39</v>
      </c>
      <c r="F2528" t="s">
        <v>0</v>
      </c>
      <c r="G2528" t="s">
        <v>1</v>
      </c>
      <c r="I2528" t="s">
        <v>2</v>
      </c>
      <c r="J2528">
        <v>36</v>
      </c>
      <c r="K2528">
        <v>70</v>
      </c>
      <c r="L2528" t="str">
        <f>" 00:00:00.000697"</f>
        <v xml:space="preserve"> 00:00:00.000697</v>
      </c>
      <c r="M2528" t="str">
        <f>"03-Oct-17 4:18:30.823539 PM"</f>
        <v>03-Oct-17 4:18:30.823539 PM</v>
      </c>
      <c r="N2528" t="s">
        <v>5</v>
      </c>
    </row>
    <row r="2529" spans="2:14" x14ac:dyDescent="0.25">
      <c r="B2529">
        <v>8982</v>
      </c>
      <c r="C2529">
        <v>1</v>
      </c>
      <c r="D2529">
        <v>0</v>
      </c>
      <c r="E2529">
        <v>37</v>
      </c>
      <c r="F2529" t="s">
        <v>0</v>
      </c>
      <c r="G2529" t="s">
        <v>1</v>
      </c>
      <c r="I2529" t="s">
        <v>2</v>
      </c>
      <c r="J2529">
        <v>36</v>
      </c>
      <c r="K2529">
        <v>70</v>
      </c>
      <c r="L2529" t="str">
        <f>" 00:00:01.227070"</f>
        <v xml:space="preserve"> 00:00:01.227070</v>
      </c>
      <c r="M2529" t="str">
        <f>"03-Oct-17 4:18:32.050609 PM"</f>
        <v>03-Oct-17 4:18:32.050609 PM</v>
      </c>
      <c r="N2529" t="s">
        <v>13</v>
      </c>
    </row>
    <row r="2530" spans="2:14" x14ac:dyDescent="0.25">
      <c r="B2530">
        <v>8983</v>
      </c>
      <c r="C2530">
        <v>1</v>
      </c>
      <c r="D2530">
        <v>12</v>
      </c>
      <c r="E2530">
        <v>38</v>
      </c>
      <c r="F2530" t="s">
        <v>0</v>
      </c>
      <c r="G2530" t="s">
        <v>1</v>
      </c>
      <c r="I2530" t="s">
        <v>2</v>
      </c>
      <c r="J2530">
        <v>36</v>
      </c>
      <c r="K2530">
        <v>70</v>
      </c>
      <c r="L2530" t="str">
        <f>" 00:00:00.000697"</f>
        <v xml:space="preserve"> 00:00:00.000697</v>
      </c>
      <c r="M2530" t="str">
        <f>"03-Oct-17 4:18:32.051306 PM"</f>
        <v>03-Oct-17 4:18:32.051306 PM</v>
      </c>
      <c r="N2530" t="s">
        <v>3</v>
      </c>
    </row>
    <row r="2531" spans="2:14" x14ac:dyDescent="0.25">
      <c r="B2531">
        <v>8984</v>
      </c>
      <c r="C2531">
        <v>1</v>
      </c>
      <c r="D2531">
        <v>39</v>
      </c>
      <c r="E2531">
        <v>39</v>
      </c>
      <c r="F2531" t="s">
        <v>0</v>
      </c>
      <c r="G2531" t="s">
        <v>1</v>
      </c>
      <c r="I2531" t="s">
        <v>2</v>
      </c>
      <c r="J2531">
        <v>36</v>
      </c>
      <c r="K2531">
        <v>70</v>
      </c>
      <c r="L2531" t="str">
        <f>" 00:00:00.000697"</f>
        <v xml:space="preserve"> 00:00:00.000697</v>
      </c>
      <c r="M2531" t="str">
        <f>"03-Oct-17 4:18:32.052003 PM"</f>
        <v>03-Oct-17 4:18:32.052003 PM</v>
      </c>
      <c r="N2531" t="s">
        <v>5</v>
      </c>
    </row>
    <row r="2532" spans="2:14" x14ac:dyDescent="0.25">
      <c r="B2532">
        <v>8985</v>
      </c>
      <c r="C2532">
        <v>1</v>
      </c>
      <c r="D2532">
        <v>0</v>
      </c>
      <c r="E2532">
        <v>37</v>
      </c>
      <c r="F2532" t="s">
        <v>0</v>
      </c>
      <c r="G2532" t="s">
        <v>1</v>
      </c>
      <c r="I2532" t="s">
        <v>2</v>
      </c>
      <c r="J2532">
        <v>36</v>
      </c>
      <c r="K2532">
        <v>70</v>
      </c>
      <c r="L2532" t="str">
        <f>" 00:00:01.276605"</f>
        <v xml:space="preserve"> 00:00:01.276605</v>
      </c>
      <c r="M2532" t="str">
        <f>"03-Oct-17 4:18:33.328608 PM"</f>
        <v>03-Oct-17 4:18:33.328608 PM</v>
      </c>
      <c r="N2532" t="s">
        <v>6</v>
      </c>
    </row>
    <row r="2533" spans="2:14" x14ac:dyDescent="0.25">
      <c r="B2533">
        <v>8986</v>
      </c>
      <c r="C2533">
        <v>1</v>
      </c>
      <c r="D2533">
        <v>12</v>
      </c>
      <c r="E2533">
        <v>38</v>
      </c>
      <c r="F2533" t="s">
        <v>0</v>
      </c>
      <c r="G2533" t="s">
        <v>1</v>
      </c>
      <c r="I2533" t="s">
        <v>2</v>
      </c>
      <c r="J2533">
        <v>36</v>
      </c>
      <c r="K2533">
        <v>70</v>
      </c>
      <c r="L2533" t="str">
        <f>" 00:00:00.000697"</f>
        <v xml:space="preserve"> 00:00:00.000697</v>
      </c>
      <c r="M2533" t="str">
        <f>"03-Oct-17 4:18:33.329305 PM"</f>
        <v>03-Oct-17 4:18:33.329305 PM</v>
      </c>
      <c r="N2533" t="s">
        <v>3</v>
      </c>
    </row>
    <row r="2534" spans="2:14" x14ac:dyDescent="0.25">
      <c r="B2534">
        <v>8987</v>
      </c>
      <c r="C2534">
        <v>1</v>
      </c>
      <c r="D2534">
        <v>39</v>
      </c>
      <c r="E2534">
        <v>39</v>
      </c>
      <c r="F2534" t="s">
        <v>0</v>
      </c>
      <c r="G2534" t="s">
        <v>1</v>
      </c>
      <c r="I2534" t="s">
        <v>2</v>
      </c>
      <c r="J2534">
        <v>36</v>
      </c>
      <c r="K2534">
        <v>70</v>
      </c>
      <c r="L2534" t="str">
        <f>" 00:00:00.000697"</f>
        <v xml:space="preserve"> 00:00:00.000697</v>
      </c>
      <c r="M2534" t="str">
        <f>"03-Oct-17 4:18:33.330002 PM"</f>
        <v>03-Oct-17 4:18:33.330002 PM</v>
      </c>
      <c r="N2534" t="s">
        <v>5</v>
      </c>
    </row>
    <row r="2535" spans="2:14" x14ac:dyDescent="0.25">
      <c r="B2535">
        <v>8988</v>
      </c>
      <c r="C2535">
        <v>1</v>
      </c>
      <c r="D2535">
        <v>39</v>
      </c>
      <c r="E2535">
        <v>39</v>
      </c>
      <c r="F2535" t="s">
        <v>0</v>
      </c>
      <c r="G2535" t="s">
        <v>1</v>
      </c>
      <c r="I2535" t="s">
        <v>2</v>
      </c>
      <c r="J2535">
        <v>36</v>
      </c>
      <c r="K2535">
        <v>70</v>
      </c>
      <c r="L2535" t="str">
        <f>" 00:00:02.485331"</f>
        <v xml:space="preserve"> 00:00:02.485331</v>
      </c>
      <c r="M2535" t="str">
        <f>"03-Oct-17 4:18:35.815333 PM"</f>
        <v>03-Oct-17 4:18:35.815333 PM</v>
      </c>
      <c r="N2535" t="s">
        <v>12</v>
      </c>
    </row>
    <row r="2536" spans="2:14" x14ac:dyDescent="0.25">
      <c r="B2536">
        <v>8989</v>
      </c>
      <c r="C2536">
        <v>1</v>
      </c>
      <c r="D2536">
        <v>12</v>
      </c>
      <c r="E2536">
        <v>38</v>
      </c>
      <c r="F2536" t="s">
        <v>0</v>
      </c>
      <c r="G2536" t="s">
        <v>1</v>
      </c>
      <c r="I2536" t="s">
        <v>2</v>
      </c>
      <c r="J2536">
        <v>36</v>
      </c>
      <c r="K2536">
        <v>70</v>
      </c>
      <c r="L2536" t="str">
        <f>" 00:00:01.237915"</f>
        <v xml:space="preserve"> 00:00:01.237915</v>
      </c>
      <c r="M2536" t="str">
        <f>"03-Oct-17 4:18:37.053248 PM"</f>
        <v>03-Oct-17 4:18:37.053248 PM</v>
      </c>
      <c r="N2536" t="s">
        <v>3</v>
      </c>
    </row>
    <row r="2537" spans="2:14" x14ac:dyDescent="0.25">
      <c r="B2537">
        <v>8990</v>
      </c>
      <c r="C2537">
        <v>1</v>
      </c>
      <c r="D2537">
        <v>39</v>
      </c>
      <c r="E2537">
        <v>39</v>
      </c>
      <c r="F2537" t="s">
        <v>0</v>
      </c>
      <c r="G2537" t="s">
        <v>1</v>
      </c>
      <c r="I2537" t="s">
        <v>2</v>
      </c>
      <c r="J2537">
        <v>36</v>
      </c>
      <c r="K2537">
        <v>70</v>
      </c>
      <c r="L2537" t="str">
        <f>" 00:00:00.000697"</f>
        <v xml:space="preserve"> 00:00:00.000697</v>
      </c>
      <c r="M2537" t="str">
        <f>"03-Oct-17 4:18:37.053945 PM"</f>
        <v>03-Oct-17 4:18:37.053945 PM</v>
      </c>
      <c r="N2537" t="s">
        <v>12</v>
      </c>
    </row>
    <row r="2538" spans="2:14" x14ac:dyDescent="0.25">
      <c r="B2538">
        <v>8991</v>
      </c>
      <c r="C2538">
        <v>1</v>
      </c>
      <c r="D2538">
        <v>0</v>
      </c>
      <c r="E2538">
        <v>37</v>
      </c>
      <c r="F2538" t="s">
        <v>0</v>
      </c>
      <c r="G2538" t="s">
        <v>1</v>
      </c>
      <c r="I2538" t="s">
        <v>2</v>
      </c>
      <c r="J2538">
        <v>36</v>
      </c>
      <c r="K2538">
        <v>70</v>
      </c>
      <c r="L2538" t="str">
        <f>" 00:00:01.237995"</f>
        <v xml:space="preserve"> 00:00:01.237995</v>
      </c>
      <c r="M2538" t="str">
        <f>"03-Oct-17 4:18:38.291940 PM"</f>
        <v>03-Oct-17 4:18:38.291940 PM</v>
      </c>
      <c r="N2538" t="s">
        <v>13</v>
      </c>
    </row>
    <row r="2539" spans="2:14" x14ac:dyDescent="0.25">
      <c r="B2539">
        <v>8992</v>
      </c>
      <c r="C2539">
        <v>1</v>
      </c>
      <c r="D2539">
        <v>0</v>
      </c>
      <c r="E2539">
        <v>37</v>
      </c>
      <c r="F2539" t="s">
        <v>0</v>
      </c>
      <c r="G2539" t="s">
        <v>1</v>
      </c>
      <c r="I2539" t="s">
        <v>2</v>
      </c>
      <c r="J2539">
        <v>14</v>
      </c>
      <c r="K2539">
        <v>48</v>
      </c>
      <c r="L2539" t="str">
        <f>" 00:00:00.000502"</f>
        <v xml:space="preserve"> 00:00:00.000502</v>
      </c>
      <c r="M2539" t="str">
        <f>"03-Oct-17 4:18:38.292442 PM"</f>
        <v>03-Oct-17 4:18:38.292442 PM</v>
      </c>
      <c r="N2539" t="s">
        <v>16</v>
      </c>
    </row>
    <row r="2540" spans="2:14" x14ac:dyDescent="0.25">
      <c r="B2540">
        <v>8993</v>
      </c>
      <c r="C2540">
        <v>1</v>
      </c>
      <c r="D2540">
        <v>0</v>
      </c>
      <c r="E2540">
        <v>37</v>
      </c>
      <c r="F2540" t="s">
        <v>0</v>
      </c>
      <c r="G2540" t="s">
        <v>1</v>
      </c>
      <c r="I2540" t="s">
        <v>2</v>
      </c>
      <c r="J2540">
        <v>8</v>
      </c>
      <c r="K2540">
        <v>42</v>
      </c>
      <c r="L2540" t="str">
        <f>" 00:00:00.000326"</f>
        <v xml:space="preserve"> 00:00:00.000326</v>
      </c>
      <c r="M2540" t="str">
        <f>"03-Oct-17 4:18:38.292768 PM"</f>
        <v>03-Oct-17 4:18:38.292768 PM</v>
      </c>
      <c r="N2540" t="s">
        <v>13</v>
      </c>
    </row>
    <row r="2541" spans="2:14" x14ac:dyDescent="0.25">
      <c r="B2541">
        <v>8994</v>
      </c>
      <c r="C2541">
        <v>1</v>
      </c>
      <c r="D2541">
        <v>12</v>
      </c>
      <c r="E2541">
        <v>38</v>
      </c>
      <c r="F2541" t="s">
        <v>0</v>
      </c>
      <c r="G2541" t="s">
        <v>1</v>
      </c>
      <c r="I2541" t="s">
        <v>2</v>
      </c>
      <c r="J2541">
        <v>36</v>
      </c>
      <c r="K2541">
        <v>70</v>
      </c>
      <c r="L2541" t="str">
        <f>" 00:00:00.000271"</f>
        <v xml:space="preserve"> 00:00:00.000271</v>
      </c>
      <c r="M2541" t="str">
        <f>"03-Oct-17 4:18:38.293039 PM"</f>
        <v>03-Oct-17 4:18:38.293039 PM</v>
      </c>
      <c r="N2541" t="s">
        <v>3</v>
      </c>
    </row>
    <row r="2542" spans="2:14" x14ac:dyDescent="0.25">
      <c r="B2542">
        <v>8995</v>
      </c>
      <c r="C2542">
        <v>1</v>
      </c>
      <c r="D2542">
        <v>39</v>
      </c>
      <c r="E2542">
        <v>39</v>
      </c>
      <c r="F2542" t="s">
        <v>0</v>
      </c>
      <c r="G2542" t="s">
        <v>1</v>
      </c>
      <c r="I2542" t="s">
        <v>2</v>
      </c>
      <c r="J2542">
        <v>36</v>
      </c>
      <c r="K2542">
        <v>70</v>
      </c>
      <c r="L2542" t="str">
        <f>" 00:00:00.000697"</f>
        <v xml:space="preserve"> 00:00:00.000697</v>
      </c>
      <c r="M2542" t="str">
        <f>"03-Oct-17 4:18:38.293736 PM"</f>
        <v>03-Oct-17 4:18:38.293736 PM</v>
      </c>
      <c r="N2542" t="s">
        <v>5</v>
      </c>
    </row>
    <row r="2543" spans="2:14" x14ac:dyDescent="0.25">
      <c r="B2543">
        <v>8996</v>
      </c>
      <c r="C2543">
        <v>1</v>
      </c>
      <c r="D2543">
        <v>0</v>
      </c>
      <c r="E2543">
        <v>37</v>
      </c>
      <c r="F2543" t="s">
        <v>0</v>
      </c>
      <c r="G2543" t="s">
        <v>1</v>
      </c>
      <c r="I2543" t="s">
        <v>2</v>
      </c>
      <c r="J2543">
        <v>36</v>
      </c>
      <c r="K2543">
        <v>70</v>
      </c>
      <c r="L2543" t="str">
        <f>" 00:00:01.247309"</f>
        <v xml:space="preserve"> 00:00:01.247309</v>
      </c>
      <c r="M2543" t="str">
        <f>"03-Oct-17 4:18:39.541045 PM"</f>
        <v>03-Oct-17 4:18:39.541045 PM</v>
      </c>
      <c r="N2543" t="s">
        <v>6</v>
      </c>
    </row>
    <row r="2544" spans="2:14" x14ac:dyDescent="0.25">
      <c r="B2544">
        <v>8997</v>
      </c>
      <c r="C2544">
        <v>1</v>
      </c>
      <c r="D2544">
        <v>12</v>
      </c>
      <c r="E2544">
        <v>38</v>
      </c>
      <c r="F2544" t="s">
        <v>0</v>
      </c>
      <c r="G2544" t="s">
        <v>1</v>
      </c>
      <c r="I2544" t="s">
        <v>2</v>
      </c>
      <c r="J2544">
        <v>36</v>
      </c>
      <c r="K2544">
        <v>70</v>
      </c>
      <c r="L2544" t="str">
        <f>" 00:00:00.000697"</f>
        <v xml:space="preserve"> 00:00:00.000697</v>
      </c>
      <c r="M2544" t="str">
        <f>"03-Oct-17 4:18:39.541742 PM"</f>
        <v>03-Oct-17 4:18:39.541742 PM</v>
      </c>
      <c r="N2544" t="s">
        <v>3</v>
      </c>
    </row>
    <row r="2545" spans="2:14" x14ac:dyDescent="0.25">
      <c r="B2545">
        <v>8998</v>
      </c>
      <c r="C2545">
        <v>1</v>
      </c>
      <c r="D2545">
        <v>12</v>
      </c>
      <c r="E2545">
        <v>38</v>
      </c>
      <c r="F2545" t="s">
        <v>0</v>
      </c>
      <c r="G2545" t="s">
        <v>1</v>
      </c>
      <c r="I2545" t="s">
        <v>2</v>
      </c>
      <c r="J2545">
        <v>14</v>
      </c>
      <c r="K2545">
        <v>48</v>
      </c>
      <c r="L2545" t="str">
        <f>" 00:00:00.000503"</f>
        <v xml:space="preserve"> 00:00:00.000503</v>
      </c>
      <c r="M2545" t="str">
        <f>"03-Oct-17 4:18:39.542244 PM"</f>
        <v>03-Oct-17 4:18:39.542244 PM</v>
      </c>
      <c r="N2545" t="s">
        <v>28</v>
      </c>
    </row>
    <row r="2546" spans="2:14" x14ac:dyDescent="0.25">
      <c r="B2546">
        <v>8999</v>
      </c>
      <c r="C2546">
        <v>1</v>
      </c>
      <c r="D2546">
        <v>12</v>
      </c>
      <c r="E2546">
        <v>38</v>
      </c>
      <c r="F2546" t="s">
        <v>0</v>
      </c>
      <c r="G2546" t="s">
        <v>1</v>
      </c>
      <c r="I2546" t="s">
        <v>2</v>
      </c>
      <c r="J2546">
        <v>8</v>
      </c>
      <c r="K2546">
        <v>42</v>
      </c>
      <c r="L2546" t="str">
        <f>" 00:00:00.000326"</f>
        <v xml:space="preserve"> 00:00:00.000326</v>
      </c>
      <c r="M2546" t="str">
        <f>"03-Oct-17 4:18:39.542570 PM"</f>
        <v>03-Oct-17 4:18:39.542570 PM</v>
      </c>
      <c r="N2546" t="s">
        <v>3</v>
      </c>
    </row>
    <row r="2547" spans="2:14" x14ac:dyDescent="0.25">
      <c r="B2547">
        <v>9000</v>
      </c>
      <c r="C2547">
        <v>1</v>
      </c>
      <c r="D2547">
        <v>39</v>
      </c>
      <c r="E2547">
        <v>39</v>
      </c>
      <c r="F2547" t="s">
        <v>0</v>
      </c>
      <c r="G2547" t="s">
        <v>1</v>
      </c>
      <c r="I2547" t="s">
        <v>2</v>
      </c>
      <c r="J2547">
        <v>36</v>
      </c>
      <c r="K2547">
        <v>70</v>
      </c>
      <c r="L2547" t="str">
        <f>" 00:00:00.000271"</f>
        <v xml:space="preserve"> 00:00:00.000271</v>
      </c>
      <c r="M2547" t="str">
        <f>"03-Oct-17 4:18:39.542841 PM"</f>
        <v>03-Oct-17 4:18:39.542841 PM</v>
      </c>
      <c r="N2547" t="s">
        <v>5</v>
      </c>
    </row>
    <row r="2548" spans="2:14" x14ac:dyDescent="0.25">
      <c r="B2548">
        <v>9001</v>
      </c>
      <c r="C2548">
        <v>1</v>
      </c>
      <c r="D2548">
        <v>0</v>
      </c>
      <c r="E2548">
        <v>37</v>
      </c>
      <c r="F2548" t="s">
        <v>0</v>
      </c>
      <c r="G2548" t="s">
        <v>1</v>
      </c>
      <c r="I2548" t="s">
        <v>2</v>
      </c>
      <c r="J2548">
        <v>36</v>
      </c>
      <c r="K2548">
        <v>70</v>
      </c>
      <c r="L2548" t="str">
        <f>" 00:00:01.273560"</f>
        <v xml:space="preserve"> 00:00:01.273560</v>
      </c>
      <c r="M2548" t="str">
        <f>"03-Oct-17 4:18:40.816401 PM"</f>
        <v>03-Oct-17 4:18:40.816401 PM</v>
      </c>
      <c r="N2548" t="s">
        <v>15</v>
      </c>
    </row>
    <row r="2549" spans="2:14" x14ac:dyDescent="0.25">
      <c r="B2549">
        <v>9002</v>
      </c>
      <c r="C2549">
        <v>1</v>
      </c>
      <c r="D2549">
        <v>12</v>
      </c>
      <c r="E2549">
        <v>38</v>
      </c>
      <c r="F2549" t="s">
        <v>0</v>
      </c>
      <c r="G2549" t="s">
        <v>1</v>
      </c>
      <c r="I2549" t="s">
        <v>2</v>
      </c>
      <c r="J2549">
        <v>36</v>
      </c>
      <c r="K2549">
        <v>70</v>
      </c>
      <c r="L2549" t="str">
        <f>" 00:00:00.000697"</f>
        <v xml:space="preserve"> 00:00:00.000697</v>
      </c>
      <c r="M2549" t="str">
        <f>"03-Oct-17 4:18:40.817098 PM"</f>
        <v>03-Oct-17 4:18:40.817098 PM</v>
      </c>
      <c r="N2549" t="s">
        <v>3</v>
      </c>
    </row>
    <row r="2550" spans="2:14" x14ac:dyDescent="0.25">
      <c r="B2550">
        <v>9003</v>
      </c>
      <c r="C2550">
        <v>1</v>
      </c>
      <c r="D2550">
        <v>12</v>
      </c>
      <c r="E2550">
        <v>38</v>
      </c>
      <c r="F2550" t="s">
        <v>0</v>
      </c>
      <c r="G2550" t="s">
        <v>1</v>
      </c>
      <c r="I2550" t="s">
        <v>2</v>
      </c>
      <c r="J2550">
        <v>14</v>
      </c>
      <c r="K2550">
        <v>48</v>
      </c>
      <c r="L2550" t="str">
        <f>" 00:00:00.000502"</f>
        <v xml:space="preserve"> 00:00:00.000502</v>
      </c>
      <c r="M2550" t="str">
        <f>"03-Oct-17 4:18:40.817600 PM"</f>
        <v>03-Oct-17 4:18:40.817600 PM</v>
      </c>
      <c r="N2550" t="s">
        <v>20</v>
      </c>
    </row>
    <row r="2551" spans="2:14" x14ac:dyDescent="0.25">
      <c r="B2551">
        <v>9004</v>
      </c>
      <c r="C2551">
        <v>1</v>
      </c>
      <c r="D2551">
        <v>12</v>
      </c>
      <c r="E2551">
        <v>38</v>
      </c>
      <c r="F2551" t="s">
        <v>0</v>
      </c>
      <c r="G2551" t="s">
        <v>1</v>
      </c>
      <c r="I2551" t="s">
        <v>2</v>
      </c>
      <c r="J2551">
        <v>8</v>
      </c>
      <c r="K2551">
        <v>42</v>
      </c>
      <c r="L2551" t="str">
        <f>" 00:00:00.000326"</f>
        <v xml:space="preserve"> 00:00:00.000326</v>
      </c>
      <c r="M2551" t="str">
        <f>"03-Oct-17 4:18:40.817926 PM"</f>
        <v>03-Oct-17 4:18:40.817926 PM</v>
      </c>
      <c r="N2551" t="s">
        <v>3</v>
      </c>
    </row>
    <row r="2552" spans="2:14" x14ac:dyDescent="0.25">
      <c r="B2552">
        <v>9005</v>
      </c>
      <c r="C2552">
        <v>1</v>
      </c>
      <c r="D2552">
        <v>39</v>
      </c>
      <c r="E2552">
        <v>39</v>
      </c>
      <c r="F2552" t="s">
        <v>0</v>
      </c>
      <c r="G2552" t="s">
        <v>1</v>
      </c>
      <c r="I2552" t="s">
        <v>2</v>
      </c>
      <c r="J2552">
        <v>36</v>
      </c>
      <c r="K2552">
        <v>70</v>
      </c>
      <c r="L2552" t="str">
        <f>" 00:00:00.000271"</f>
        <v xml:space="preserve"> 00:00:00.000271</v>
      </c>
      <c r="M2552" t="str">
        <f>"03-Oct-17 4:18:40.818197 PM"</f>
        <v>03-Oct-17 4:18:40.818197 PM</v>
      </c>
      <c r="N2552" t="s">
        <v>5</v>
      </c>
    </row>
    <row r="2553" spans="2:14" x14ac:dyDescent="0.25">
      <c r="B2553">
        <v>9006</v>
      </c>
      <c r="C2553">
        <v>1</v>
      </c>
      <c r="D2553">
        <v>0</v>
      </c>
      <c r="E2553">
        <v>37</v>
      </c>
      <c r="F2553" t="s">
        <v>0</v>
      </c>
      <c r="G2553" t="s">
        <v>1</v>
      </c>
      <c r="I2553" t="s">
        <v>2</v>
      </c>
      <c r="J2553">
        <v>36</v>
      </c>
      <c r="K2553">
        <v>70</v>
      </c>
      <c r="L2553" t="str">
        <f>" 00:00:01.216704"</f>
        <v xml:space="preserve"> 00:00:01.216704</v>
      </c>
      <c r="M2553" t="str">
        <f>"03-Oct-17 4:18:42.034900 PM"</f>
        <v>03-Oct-17 4:18:42.034900 PM</v>
      </c>
      <c r="N2553" t="s">
        <v>13</v>
      </c>
    </row>
    <row r="2554" spans="2:14" x14ac:dyDescent="0.25">
      <c r="B2554">
        <v>9007</v>
      </c>
      <c r="C2554">
        <v>1</v>
      </c>
      <c r="D2554">
        <v>12</v>
      </c>
      <c r="E2554">
        <v>38</v>
      </c>
      <c r="F2554" t="s">
        <v>0</v>
      </c>
      <c r="G2554" t="s">
        <v>1</v>
      </c>
      <c r="I2554" t="s">
        <v>2</v>
      </c>
      <c r="J2554">
        <v>36</v>
      </c>
      <c r="K2554">
        <v>70</v>
      </c>
      <c r="L2554" t="str">
        <f>" 00:00:00.000697"</f>
        <v xml:space="preserve"> 00:00:00.000697</v>
      </c>
      <c r="M2554" t="str">
        <f>"03-Oct-17 4:18:42.035597 PM"</f>
        <v>03-Oct-17 4:18:42.035597 PM</v>
      </c>
      <c r="N2554" t="s">
        <v>3</v>
      </c>
    </row>
    <row r="2555" spans="2:14" x14ac:dyDescent="0.25">
      <c r="B2555">
        <v>9008</v>
      </c>
      <c r="C2555">
        <v>1</v>
      </c>
      <c r="D2555">
        <v>12</v>
      </c>
      <c r="E2555">
        <v>38</v>
      </c>
      <c r="F2555" t="s">
        <v>0</v>
      </c>
      <c r="G2555" t="s">
        <v>1</v>
      </c>
      <c r="I2555" t="s">
        <v>2</v>
      </c>
      <c r="J2555">
        <v>14</v>
      </c>
      <c r="K2555">
        <v>48</v>
      </c>
      <c r="L2555" t="str">
        <f>" 00:00:00.000503"</f>
        <v xml:space="preserve"> 00:00:00.000503</v>
      </c>
      <c r="M2555" t="str">
        <f>"03-Oct-17 4:18:42.036100 PM"</f>
        <v>03-Oct-17 4:18:42.036100 PM</v>
      </c>
      <c r="N2555" t="s">
        <v>20</v>
      </c>
    </row>
    <row r="2556" spans="2:14" x14ac:dyDescent="0.25">
      <c r="B2556">
        <v>9009</v>
      </c>
      <c r="C2556">
        <v>1</v>
      </c>
      <c r="D2556">
        <v>12</v>
      </c>
      <c r="E2556">
        <v>38</v>
      </c>
      <c r="F2556" t="s">
        <v>0</v>
      </c>
      <c r="G2556" t="s">
        <v>1</v>
      </c>
      <c r="I2556" t="s">
        <v>2</v>
      </c>
      <c r="J2556">
        <v>8</v>
      </c>
      <c r="K2556">
        <v>42</v>
      </c>
      <c r="L2556" t="str">
        <f>" 00:00:00.000325"</f>
        <v xml:space="preserve"> 00:00:00.000325</v>
      </c>
      <c r="M2556" t="str">
        <f>"03-Oct-17 4:18:42.036425 PM"</f>
        <v>03-Oct-17 4:18:42.036425 PM</v>
      </c>
      <c r="N2556" t="s">
        <v>3</v>
      </c>
    </row>
    <row r="2557" spans="2:14" x14ac:dyDescent="0.25">
      <c r="B2557">
        <v>9010</v>
      </c>
      <c r="C2557">
        <v>1</v>
      </c>
      <c r="D2557">
        <v>0</v>
      </c>
      <c r="E2557">
        <v>37</v>
      </c>
      <c r="F2557" t="s">
        <v>0</v>
      </c>
      <c r="G2557" t="s">
        <v>1</v>
      </c>
      <c r="I2557" t="s">
        <v>2</v>
      </c>
      <c r="J2557">
        <v>36</v>
      </c>
      <c r="K2557">
        <v>70</v>
      </c>
      <c r="L2557" t="str">
        <f>" 00:00:01.269756"</f>
        <v xml:space="preserve"> 00:00:01.269756</v>
      </c>
      <c r="M2557" t="str">
        <f>"03-Oct-17 4:18:43.306181 PM"</f>
        <v>03-Oct-17 4:18:43.306181 PM</v>
      </c>
      <c r="N2557" t="s">
        <v>6</v>
      </c>
    </row>
    <row r="2558" spans="2:14" x14ac:dyDescent="0.25">
      <c r="B2558">
        <v>9011</v>
      </c>
      <c r="C2558">
        <v>1</v>
      </c>
      <c r="D2558">
        <v>12</v>
      </c>
      <c r="E2558">
        <v>38</v>
      </c>
      <c r="F2558" t="s">
        <v>0</v>
      </c>
      <c r="G2558" t="s">
        <v>1</v>
      </c>
      <c r="I2558" t="s">
        <v>2</v>
      </c>
      <c r="J2558">
        <v>36</v>
      </c>
      <c r="K2558">
        <v>70</v>
      </c>
      <c r="L2558" t="str">
        <f>" 00:00:00.000697"</f>
        <v xml:space="preserve"> 00:00:00.000697</v>
      </c>
      <c r="M2558" t="str">
        <f>"03-Oct-17 4:18:43.306878 PM"</f>
        <v>03-Oct-17 4:18:43.306878 PM</v>
      </c>
      <c r="N2558" t="s">
        <v>3</v>
      </c>
    </row>
    <row r="2559" spans="2:14" x14ac:dyDescent="0.25">
      <c r="B2559">
        <v>9012</v>
      </c>
      <c r="C2559">
        <v>1</v>
      </c>
      <c r="D2559">
        <v>39</v>
      </c>
      <c r="E2559">
        <v>39</v>
      </c>
      <c r="F2559" t="s">
        <v>0</v>
      </c>
      <c r="G2559" t="s">
        <v>1</v>
      </c>
      <c r="I2559" t="s">
        <v>2</v>
      </c>
      <c r="J2559">
        <v>36</v>
      </c>
      <c r="K2559">
        <v>70</v>
      </c>
      <c r="L2559" t="str">
        <f>" 00:00:00.000697"</f>
        <v xml:space="preserve"> 00:00:00.000697</v>
      </c>
      <c r="M2559" t="str">
        <f>"03-Oct-17 4:18:43.307575 PM"</f>
        <v>03-Oct-17 4:18:43.307575 PM</v>
      </c>
      <c r="N2559" t="s">
        <v>12</v>
      </c>
    </row>
    <row r="2560" spans="2:14" x14ac:dyDescent="0.25">
      <c r="B2560">
        <v>9013</v>
      </c>
      <c r="C2560">
        <v>1</v>
      </c>
      <c r="D2560">
        <v>0</v>
      </c>
      <c r="E2560">
        <v>37</v>
      </c>
      <c r="F2560" t="s">
        <v>0</v>
      </c>
      <c r="G2560" t="s">
        <v>1</v>
      </c>
      <c r="I2560" t="s">
        <v>2</v>
      </c>
      <c r="J2560">
        <v>36</v>
      </c>
      <c r="K2560">
        <v>70</v>
      </c>
      <c r="L2560" t="str">
        <f>" 00:00:01.250010"</f>
        <v xml:space="preserve"> 00:00:01.250010</v>
      </c>
      <c r="M2560" t="str">
        <f>"03-Oct-17 4:18:44.557585 PM"</f>
        <v>03-Oct-17 4:18:44.557585 PM</v>
      </c>
      <c r="N2560" t="s">
        <v>6</v>
      </c>
    </row>
    <row r="2561" spans="2:14" x14ac:dyDescent="0.25">
      <c r="B2561">
        <v>9014</v>
      </c>
      <c r="C2561">
        <v>1</v>
      </c>
      <c r="D2561">
        <v>12</v>
      </c>
      <c r="E2561">
        <v>38</v>
      </c>
      <c r="F2561" t="s">
        <v>0</v>
      </c>
      <c r="G2561" t="s">
        <v>1</v>
      </c>
      <c r="I2561" t="s">
        <v>2</v>
      </c>
      <c r="J2561">
        <v>36</v>
      </c>
      <c r="K2561">
        <v>70</v>
      </c>
      <c r="L2561" t="str">
        <f>" 00:00:00.000697"</f>
        <v xml:space="preserve"> 00:00:00.000697</v>
      </c>
      <c r="M2561" t="str">
        <f>"03-Oct-17 4:18:44.558282 PM"</f>
        <v>03-Oct-17 4:18:44.558282 PM</v>
      </c>
      <c r="N2561" t="s">
        <v>3</v>
      </c>
    </row>
    <row r="2562" spans="2:14" x14ac:dyDescent="0.25">
      <c r="B2562">
        <v>9015</v>
      </c>
      <c r="C2562">
        <v>1</v>
      </c>
      <c r="D2562">
        <v>39</v>
      </c>
      <c r="E2562">
        <v>39</v>
      </c>
      <c r="F2562" t="s">
        <v>0</v>
      </c>
      <c r="G2562" t="s">
        <v>1</v>
      </c>
      <c r="I2562" t="s">
        <v>2</v>
      </c>
      <c r="J2562">
        <v>36</v>
      </c>
      <c r="K2562">
        <v>70</v>
      </c>
      <c r="L2562" t="str">
        <f>" 00:00:00.000697"</f>
        <v xml:space="preserve"> 00:00:00.000697</v>
      </c>
      <c r="M2562" t="str">
        <f>"03-Oct-17 4:18:44.558979 PM"</f>
        <v>03-Oct-17 4:18:44.558979 PM</v>
      </c>
      <c r="N2562" t="s">
        <v>5</v>
      </c>
    </row>
    <row r="2563" spans="2:14" x14ac:dyDescent="0.25">
      <c r="B2563">
        <v>9016</v>
      </c>
      <c r="C2563">
        <v>1</v>
      </c>
      <c r="D2563">
        <v>0</v>
      </c>
      <c r="E2563">
        <v>37</v>
      </c>
      <c r="F2563" t="s">
        <v>0</v>
      </c>
      <c r="G2563" t="s">
        <v>1</v>
      </c>
      <c r="I2563" t="s">
        <v>2</v>
      </c>
      <c r="J2563">
        <v>36</v>
      </c>
      <c r="K2563">
        <v>70</v>
      </c>
      <c r="L2563" t="str">
        <f>" 00:00:01.205846"</f>
        <v xml:space="preserve"> 00:00:01.205846</v>
      </c>
      <c r="M2563" t="str">
        <f>"03-Oct-17 4:18:45.764825 PM"</f>
        <v>03-Oct-17 4:18:45.764825 PM</v>
      </c>
      <c r="N2563" t="s">
        <v>6</v>
      </c>
    </row>
    <row r="2564" spans="2:14" x14ac:dyDescent="0.25">
      <c r="B2564">
        <v>9017</v>
      </c>
      <c r="C2564">
        <v>1</v>
      </c>
      <c r="D2564">
        <v>12</v>
      </c>
      <c r="E2564">
        <v>38</v>
      </c>
      <c r="F2564" t="s">
        <v>0</v>
      </c>
      <c r="G2564" t="s">
        <v>1</v>
      </c>
      <c r="I2564" t="s">
        <v>2</v>
      </c>
      <c r="J2564">
        <v>36</v>
      </c>
      <c r="K2564">
        <v>70</v>
      </c>
      <c r="L2564" t="str">
        <f>" 00:00:00.000697"</f>
        <v xml:space="preserve"> 00:00:00.000697</v>
      </c>
      <c r="M2564" t="str">
        <f>"03-Oct-17 4:18:45.765522 PM"</f>
        <v>03-Oct-17 4:18:45.765522 PM</v>
      </c>
      <c r="N2564" t="s">
        <v>3</v>
      </c>
    </row>
    <row r="2565" spans="2:14" x14ac:dyDescent="0.25">
      <c r="B2565">
        <v>9018</v>
      </c>
      <c r="C2565">
        <v>1</v>
      </c>
      <c r="D2565">
        <v>39</v>
      </c>
      <c r="E2565">
        <v>39</v>
      </c>
      <c r="F2565" t="s">
        <v>0</v>
      </c>
      <c r="G2565" t="s">
        <v>1</v>
      </c>
      <c r="I2565" t="s">
        <v>2</v>
      </c>
      <c r="J2565">
        <v>36</v>
      </c>
      <c r="K2565">
        <v>70</v>
      </c>
      <c r="L2565" t="str">
        <f>" 00:00:00.000697"</f>
        <v xml:space="preserve"> 00:00:00.000697</v>
      </c>
      <c r="M2565" t="str">
        <f>"03-Oct-17 4:18:45.766219 PM"</f>
        <v>03-Oct-17 4:18:45.766219 PM</v>
      </c>
      <c r="N2565" t="s">
        <v>12</v>
      </c>
    </row>
    <row r="2566" spans="2:14" x14ac:dyDescent="0.25">
      <c r="B2566">
        <v>9019</v>
      </c>
      <c r="C2566">
        <v>1</v>
      </c>
      <c r="D2566">
        <v>12</v>
      </c>
      <c r="E2566">
        <v>38</v>
      </c>
      <c r="F2566" t="s">
        <v>0</v>
      </c>
      <c r="G2566" t="s">
        <v>1</v>
      </c>
      <c r="I2566" t="s">
        <v>2</v>
      </c>
      <c r="J2566">
        <v>36</v>
      </c>
      <c r="K2566">
        <v>70</v>
      </c>
      <c r="L2566" t="str">
        <f>" 00:00:02.505531"</f>
        <v xml:space="preserve"> 00:00:02.505531</v>
      </c>
      <c r="M2566" t="str">
        <f>"03-Oct-17 4:18:48.271750 PM"</f>
        <v>03-Oct-17 4:18:48.271750 PM</v>
      </c>
      <c r="N2566" t="s">
        <v>3</v>
      </c>
    </row>
    <row r="2567" spans="2:14" x14ac:dyDescent="0.25">
      <c r="B2567">
        <v>9020</v>
      </c>
      <c r="C2567">
        <v>1</v>
      </c>
      <c r="D2567">
        <v>39</v>
      </c>
      <c r="E2567">
        <v>39</v>
      </c>
      <c r="F2567" t="s">
        <v>0</v>
      </c>
      <c r="G2567" t="s">
        <v>1</v>
      </c>
      <c r="I2567" t="s">
        <v>2</v>
      </c>
      <c r="J2567">
        <v>36</v>
      </c>
      <c r="K2567">
        <v>70</v>
      </c>
      <c r="L2567" t="str">
        <f>" 00:00:00.000697"</f>
        <v xml:space="preserve"> 00:00:00.000697</v>
      </c>
      <c r="M2567" t="str">
        <f>"03-Oct-17 4:18:48.272447 PM"</f>
        <v>03-Oct-17 4:18:48.272447 PM</v>
      </c>
      <c r="N2567" t="s">
        <v>5</v>
      </c>
    </row>
    <row r="2568" spans="2:14" x14ac:dyDescent="0.25">
      <c r="B2568">
        <v>9021</v>
      </c>
      <c r="C2568">
        <v>1</v>
      </c>
      <c r="D2568">
        <v>0</v>
      </c>
      <c r="E2568">
        <v>37</v>
      </c>
      <c r="F2568" t="s">
        <v>0</v>
      </c>
      <c r="G2568" t="s">
        <v>1</v>
      </c>
      <c r="I2568" t="s">
        <v>2</v>
      </c>
      <c r="J2568">
        <v>36</v>
      </c>
      <c r="K2568">
        <v>70</v>
      </c>
      <c r="L2568" t="str">
        <f>" 00:00:01.232333"</f>
        <v xml:space="preserve"> 00:00:01.232333</v>
      </c>
      <c r="M2568" t="str">
        <f>"03-Oct-17 4:18:49.504780 PM"</f>
        <v>03-Oct-17 4:18:49.504780 PM</v>
      </c>
      <c r="N2568" t="s">
        <v>6</v>
      </c>
    </row>
    <row r="2569" spans="2:14" x14ac:dyDescent="0.25">
      <c r="B2569">
        <v>9022</v>
      </c>
      <c r="C2569">
        <v>1</v>
      </c>
      <c r="D2569">
        <v>12</v>
      </c>
      <c r="E2569">
        <v>38</v>
      </c>
      <c r="F2569" t="s">
        <v>0</v>
      </c>
      <c r="G2569" t="s">
        <v>1</v>
      </c>
      <c r="I2569" t="s">
        <v>2</v>
      </c>
      <c r="J2569">
        <v>36</v>
      </c>
      <c r="K2569">
        <v>70</v>
      </c>
      <c r="L2569" t="str">
        <f>" 00:00:00.000697"</f>
        <v xml:space="preserve"> 00:00:00.000697</v>
      </c>
      <c r="M2569" t="str">
        <f>"03-Oct-17 4:18:49.505477 PM"</f>
        <v>03-Oct-17 4:18:49.505477 PM</v>
      </c>
      <c r="N2569" t="s">
        <v>3</v>
      </c>
    </row>
    <row r="2570" spans="2:14" x14ac:dyDescent="0.25">
      <c r="B2570">
        <v>9023</v>
      </c>
      <c r="C2570">
        <v>1</v>
      </c>
      <c r="D2570">
        <v>39</v>
      </c>
      <c r="E2570">
        <v>39</v>
      </c>
      <c r="F2570" t="s">
        <v>0</v>
      </c>
      <c r="G2570" t="s">
        <v>1</v>
      </c>
      <c r="I2570" t="s">
        <v>2</v>
      </c>
      <c r="J2570">
        <v>36</v>
      </c>
      <c r="K2570">
        <v>70</v>
      </c>
      <c r="L2570" t="str">
        <f>" 00:00:00.000697"</f>
        <v xml:space="preserve"> 00:00:00.000697</v>
      </c>
      <c r="M2570" t="str">
        <f>"03-Oct-17 4:18:49.506174 PM"</f>
        <v>03-Oct-17 4:18:49.506174 PM</v>
      </c>
      <c r="N2570" t="s">
        <v>5</v>
      </c>
    </row>
    <row r="2571" spans="2:14" x14ac:dyDescent="0.25">
      <c r="B2571">
        <v>9024</v>
      </c>
      <c r="C2571">
        <v>1</v>
      </c>
      <c r="D2571">
        <v>0</v>
      </c>
      <c r="E2571">
        <v>37</v>
      </c>
      <c r="F2571" t="s">
        <v>0</v>
      </c>
      <c r="G2571" t="s">
        <v>1</v>
      </c>
      <c r="I2571" t="s">
        <v>2</v>
      </c>
      <c r="J2571">
        <v>36</v>
      </c>
      <c r="K2571">
        <v>70</v>
      </c>
      <c r="L2571" t="str">
        <f>" 00:00:01.260337"</f>
        <v xml:space="preserve"> 00:00:01.260337</v>
      </c>
      <c r="M2571" t="str">
        <f>"03-Oct-17 4:18:50.766511 PM"</f>
        <v>03-Oct-17 4:18:50.766511 PM</v>
      </c>
      <c r="N2571" t="s">
        <v>6</v>
      </c>
    </row>
    <row r="2572" spans="2:14" x14ac:dyDescent="0.25">
      <c r="B2572">
        <v>9025</v>
      </c>
      <c r="C2572">
        <v>1</v>
      </c>
      <c r="D2572">
        <v>12</v>
      </c>
      <c r="E2572">
        <v>38</v>
      </c>
      <c r="F2572" t="s">
        <v>0</v>
      </c>
      <c r="G2572" t="s">
        <v>1</v>
      </c>
      <c r="I2572" t="s">
        <v>2</v>
      </c>
      <c r="J2572">
        <v>36</v>
      </c>
      <c r="K2572">
        <v>70</v>
      </c>
      <c r="L2572" t="str">
        <f>" 00:00:00.000697"</f>
        <v xml:space="preserve"> 00:00:00.000697</v>
      </c>
      <c r="M2572" t="str">
        <f>"03-Oct-17 4:18:50.767208 PM"</f>
        <v>03-Oct-17 4:18:50.767208 PM</v>
      </c>
      <c r="N2572" t="s">
        <v>3</v>
      </c>
    </row>
    <row r="2573" spans="2:14" x14ac:dyDescent="0.25">
      <c r="B2573">
        <v>9026</v>
      </c>
      <c r="C2573">
        <v>1</v>
      </c>
      <c r="D2573">
        <v>39</v>
      </c>
      <c r="E2573">
        <v>39</v>
      </c>
      <c r="F2573" t="s">
        <v>0</v>
      </c>
      <c r="G2573" t="s">
        <v>1</v>
      </c>
      <c r="I2573" t="s">
        <v>2</v>
      </c>
      <c r="J2573">
        <v>36</v>
      </c>
      <c r="K2573">
        <v>70</v>
      </c>
      <c r="L2573" t="str">
        <f>" 00:00:00.000697"</f>
        <v xml:space="preserve"> 00:00:00.000697</v>
      </c>
      <c r="M2573" t="str">
        <f>"03-Oct-17 4:18:50.767905 PM"</f>
        <v>03-Oct-17 4:18:50.767905 PM</v>
      </c>
      <c r="N2573" t="s">
        <v>5</v>
      </c>
    </row>
    <row r="2574" spans="2:14" x14ac:dyDescent="0.25">
      <c r="B2574">
        <v>9027</v>
      </c>
      <c r="C2574">
        <v>1</v>
      </c>
      <c r="D2574">
        <v>12</v>
      </c>
      <c r="E2574">
        <v>38</v>
      </c>
      <c r="F2574" t="s">
        <v>0</v>
      </c>
      <c r="G2574" t="s">
        <v>1</v>
      </c>
      <c r="I2574" t="s">
        <v>2</v>
      </c>
      <c r="J2574">
        <v>36</v>
      </c>
      <c r="K2574">
        <v>70</v>
      </c>
      <c r="L2574" t="str">
        <f>" 00:00:01.249663"</f>
        <v xml:space="preserve"> 00:00:01.249663</v>
      </c>
      <c r="M2574" t="str">
        <f>"03-Oct-17 4:18:52.017568 PM"</f>
        <v>03-Oct-17 4:18:52.017568 PM</v>
      </c>
      <c r="N2574" t="s">
        <v>3</v>
      </c>
    </row>
    <row r="2575" spans="2:14" x14ac:dyDescent="0.25">
      <c r="B2575">
        <v>9028</v>
      </c>
      <c r="C2575">
        <v>1</v>
      </c>
      <c r="D2575">
        <v>39</v>
      </c>
      <c r="E2575">
        <v>39</v>
      </c>
      <c r="F2575" t="s">
        <v>0</v>
      </c>
      <c r="G2575" t="s">
        <v>1</v>
      </c>
      <c r="I2575" t="s">
        <v>2</v>
      </c>
      <c r="J2575">
        <v>36</v>
      </c>
      <c r="K2575">
        <v>70</v>
      </c>
      <c r="L2575" t="str">
        <f>" 00:00:00.000697"</f>
        <v xml:space="preserve"> 00:00:00.000697</v>
      </c>
      <c r="M2575" t="str">
        <f>"03-Oct-17 4:18:52.018265 PM"</f>
        <v>03-Oct-17 4:18:52.018265 PM</v>
      </c>
      <c r="N2575" t="s">
        <v>5</v>
      </c>
    </row>
    <row r="2576" spans="2:14" x14ac:dyDescent="0.25">
      <c r="B2576">
        <v>9029</v>
      </c>
      <c r="C2576">
        <v>1</v>
      </c>
      <c r="D2576">
        <v>0</v>
      </c>
      <c r="E2576">
        <v>37</v>
      </c>
      <c r="F2576" t="s">
        <v>0</v>
      </c>
      <c r="G2576" t="s">
        <v>1</v>
      </c>
      <c r="I2576" t="s">
        <v>2</v>
      </c>
      <c r="J2576">
        <v>36</v>
      </c>
      <c r="K2576">
        <v>70</v>
      </c>
      <c r="L2576" t="str">
        <f>" 00:00:01.256644"</f>
        <v xml:space="preserve"> 00:00:01.256644</v>
      </c>
      <c r="M2576" t="str">
        <f>"03-Oct-17 4:18:53.274909 PM"</f>
        <v>03-Oct-17 4:18:53.274909 PM</v>
      </c>
      <c r="N2576" t="s">
        <v>6</v>
      </c>
    </row>
    <row r="2577" spans="2:14" x14ac:dyDescent="0.25">
      <c r="B2577">
        <v>9030</v>
      </c>
      <c r="C2577">
        <v>1</v>
      </c>
      <c r="D2577">
        <v>0</v>
      </c>
      <c r="E2577">
        <v>37</v>
      </c>
      <c r="F2577" t="s">
        <v>0</v>
      </c>
      <c r="G2577" t="s">
        <v>1</v>
      </c>
      <c r="I2577" t="s">
        <v>2</v>
      </c>
      <c r="J2577">
        <v>14</v>
      </c>
      <c r="K2577">
        <v>48</v>
      </c>
      <c r="L2577" t="str">
        <f>" 00:00:00.000502"</f>
        <v xml:space="preserve"> 00:00:00.000502</v>
      </c>
      <c r="M2577" t="str">
        <f>"03-Oct-17 4:18:53.275411 PM"</f>
        <v>03-Oct-17 4:18:53.275411 PM</v>
      </c>
      <c r="N2577" t="s">
        <v>16</v>
      </c>
    </row>
    <row r="2578" spans="2:14" x14ac:dyDescent="0.25">
      <c r="B2578">
        <v>9031</v>
      </c>
      <c r="C2578">
        <v>1</v>
      </c>
      <c r="D2578">
        <v>12</v>
      </c>
      <c r="E2578">
        <v>38</v>
      </c>
      <c r="F2578" t="s">
        <v>0</v>
      </c>
      <c r="G2578" t="s">
        <v>1</v>
      </c>
      <c r="I2578" t="s">
        <v>2</v>
      </c>
      <c r="J2578">
        <v>36</v>
      </c>
      <c r="K2578">
        <v>70</v>
      </c>
      <c r="L2578" t="str">
        <f>" 00:00:00.000597"</f>
        <v xml:space="preserve"> 00:00:00.000597</v>
      </c>
      <c r="M2578" t="str">
        <f>"03-Oct-17 4:18:53.276008 PM"</f>
        <v>03-Oct-17 4:18:53.276008 PM</v>
      </c>
      <c r="N2578" t="s">
        <v>3</v>
      </c>
    </row>
    <row r="2579" spans="2:14" x14ac:dyDescent="0.25">
      <c r="B2579">
        <v>9032</v>
      </c>
      <c r="C2579">
        <v>1</v>
      </c>
      <c r="D2579">
        <v>0</v>
      </c>
      <c r="E2579">
        <v>37</v>
      </c>
      <c r="F2579" t="s">
        <v>0</v>
      </c>
      <c r="G2579" t="s">
        <v>1</v>
      </c>
      <c r="I2579" t="s">
        <v>2</v>
      </c>
      <c r="J2579">
        <v>36</v>
      </c>
      <c r="K2579">
        <v>70</v>
      </c>
      <c r="L2579" t="str">
        <f>" 00:00:01.209302"</f>
        <v xml:space="preserve"> 00:00:01.209302</v>
      </c>
      <c r="M2579" t="str">
        <f>"03-Oct-17 4:18:54.485310 PM"</f>
        <v>03-Oct-17 4:18:54.485310 PM</v>
      </c>
      <c r="N2579" t="s">
        <v>13</v>
      </c>
    </row>
    <row r="2580" spans="2:14" x14ac:dyDescent="0.25">
      <c r="B2580">
        <v>9033</v>
      </c>
      <c r="C2580">
        <v>1</v>
      </c>
      <c r="D2580">
        <v>0</v>
      </c>
      <c r="E2580">
        <v>37</v>
      </c>
      <c r="F2580" t="s">
        <v>0</v>
      </c>
      <c r="G2580" t="s">
        <v>1</v>
      </c>
      <c r="I2580" t="s">
        <v>2</v>
      </c>
      <c r="J2580">
        <v>36</v>
      </c>
      <c r="K2580">
        <v>70</v>
      </c>
      <c r="L2580" t="str">
        <f>" 00:00:01.246342"</f>
        <v xml:space="preserve"> 00:00:01.246342</v>
      </c>
      <c r="M2580" t="str">
        <f>"03-Oct-17 4:18:55.731652 PM"</f>
        <v>03-Oct-17 4:18:55.731652 PM</v>
      </c>
      <c r="N2580" t="s">
        <v>15</v>
      </c>
    </row>
    <row r="2581" spans="2:14" x14ac:dyDescent="0.25">
      <c r="B2581">
        <v>9034</v>
      </c>
      <c r="C2581">
        <v>1</v>
      </c>
      <c r="D2581">
        <v>12</v>
      </c>
      <c r="E2581">
        <v>38</v>
      </c>
      <c r="F2581" t="s">
        <v>0</v>
      </c>
      <c r="G2581" t="s">
        <v>1</v>
      </c>
      <c r="I2581" t="s">
        <v>2</v>
      </c>
      <c r="J2581">
        <v>36</v>
      </c>
      <c r="K2581">
        <v>70</v>
      </c>
      <c r="L2581" t="str">
        <f>" 00:00:00.000697"</f>
        <v xml:space="preserve"> 00:00:00.000697</v>
      </c>
      <c r="M2581" t="str">
        <f>"03-Oct-17 4:18:55.732349 PM"</f>
        <v>03-Oct-17 4:18:55.732349 PM</v>
      </c>
      <c r="N2581" t="s">
        <v>3</v>
      </c>
    </row>
    <row r="2582" spans="2:14" x14ac:dyDescent="0.25">
      <c r="B2582">
        <v>9035</v>
      </c>
      <c r="C2582">
        <v>1</v>
      </c>
      <c r="D2582">
        <v>39</v>
      </c>
      <c r="E2582">
        <v>39</v>
      </c>
      <c r="F2582" t="s">
        <v>0</v>
      </c>
      <c r="G2582" t="s">
        <v>1</v>
      </c>
      <c r="I2582" t="s">
        <v>2</v>
      </c>
      <c r="J2582">
        <v>36</v>
      </c>
      <c r="K2582">
        <v>70</v>
      </c>
      <c r="L2582" t="str">
        <f>" 00:00:00.000697"</f>
        <v xml:space="preserve"> 00:00:00.000697</v>
      </c>
      <c r="M2582" t="str">
        <f>"03-Oct-17 4:18:55.733046 PM"</f>
        <v>03-Oct-17 4:18:55.733046 PM</v>
      </c>
      <c r="N2582" t="s">
        <v>5</v>
      </c>
    </row>
    <row r="2583" spans="2:14" x14ac:dyDescent="0.25">
      <c r="B2583">
        <v>9036</v>
      </c>
      <c r="C2583">
        <v>1</v>
      </c>
      <c r="D2583">
        <v>12</v>
      </c>
      <c r="E2583">
        <v>38</v>
      </c>
      <c r="F2583" t="s">
        <v>0</v>
      </c>
      <c r="G2583" t="s">
        <v>1</v>
      </c>
      <c r="I2583" t="s">
        <v>2</v>
      </c>
      <c r="J2583">
        <v>36</v>
      </c>
      <c r="K2583">
        <v>70</v>
      </c>
      <c r="L2583" t="str">
        <f>" 00:00:01.269916"</f>
        <v xml:space="preserve"> 00:00:01.269916</v>
      </c>
      <c r="M2583" t="str">
        <f>"03-Oct-17 4:18:57.002962 PM"</f>
        <v>03-Oct-17 4:18:57.002962 PM</v>
      </c>
      <c r="N2583" t="s">
        <v>3</v>
      </c>
    </row>
    <row r="2584" spans="2:14" x14ac:dyDescent="0.25">
      <c r="B2584">
        <v>9037</v>
      </c>
      <c r="C2584">
        <v>1</v>
      </c>
      <c r="D2584">
        <v>39</v>
      </c>
      <c r="E2584">
        <v>39</v>
      </c>
      <c r="F2584" t="s">
        <v>0</v>
      </c>
      <c r="G2584" t="s">
        <v>1</v>
      </c>
      <c r="I2584" t="s">
        <v>2</v>
      </c>
      <c r="J2584">
        <v>36</v>
      </c>
      <c r="K2584">
        <v>70</v>
      </c>
      <c r="L2584" t="str">
        <f>" 00:00:00.000697"</f>
        <v xml:space="preserve"> 00:00:00.000697</v>
      </c>
      <c r="M2584" t="str">
        <f>"03-Oct-17 4:18:57.003659 PM"</f>
        <v>03-Oct-17 4:18:57.003659 PM</v>
      </c>
      <c r="N2584" t="s">
        <v>12</v>
      </c>
    </row>
    <row r="2585" spans="2:14" x14ac:dyDescent="0.25">
      <c r="B2585">
        <v>9038</v>
      </c>
      <c r="C2585">
        <v>1</v>
      </c>
      <c r="D2585">
        <v>0</v>
      </c>
      <c r="E2585">
        <v>37</v>
      </c>
      <c r="F2585" t="s">
        <v>0</v>
      </c>
      <c r="G2585" t="s">
        <v>1</v>
      </c>
      <c r="I2585" t="s">
        <v>2</v>
      </c>
      <c r="J2585">
        <v>36</v>
      </c>
      <c r="K2585">
        <v>70</v>
      </c>
      <c r="L2585" t="str">
        <f>" 00:00:01.215230"</f>
        <v xml:space="preserve"> 00:00:01.215230</v>
      </c>
      <c r="M2585" t="str">
        <f>"03-Oct-17 4:18:58.218889 PM"</f>
        <v>03-Oct-17 4:18:58.218889 PM</v>
      </c>
      <c r="N2585" t="s">
        <v>6</v>
      </c>
    </row>
    <row r="2586" spans="2:14" x14ac:dyDescent="0.25">
      <c r="B2586">
        <v>9039</v>
      </c>
      <c r="C2586">
        <v>1</v>
      </c>
      <c r="D2586">
        <v>12</v>
      </c>
      <c r="E2586">
        <v>38</v>
      </c>
      <c r="F2586" t="s">
        <v>0</v>
      </c>
      <c r="G2586" t="s">
        <v>1</v>
      </c>
      <c r="I2586" t="s">
        <v>2</v>
      </c>
      <c r="J2586">
        <v>36</v>
      </c>
      <c r="K2586">
        <v>70</v>
      </c>
      <c r="L2586" t="str">
        <f>" 00:00:00.000697"</f>
        <v xml:space="preserve"> 00:00:00.000697</v>
      </c>
      <c r="M2586" t="str">
        <f>"03-Oct-17 4:18:58.219586 PM"</f>
        <v>03-Oct-17 4:18:58.219586 PM</v>
      </c>
      <c r="N2586" t="s">
        <v>3</v>
      </c>
    </row>
    <row r="2587" spans="2:14" x14ac:dyDescent="0.25">
      <c r="B2587">
        <v>9040</v>
      </c>
      <c r="C2587">
        <v>1</v>
      </c>
      <c r="D2587">
        <v>39</v>
      </c>
      <c r="E2587">
        <v>39</v>
      </c>
      <c r="F2587" t="s">
        <v>0</v>
      </c>
      <c r="G2587" t="s">
        <v>1</v>
      </c>
      <c r="I2587" t="s">
        <v>2</v>
      </c>
      <c r="J2587">
        <v>36</v>
      </c>
      <c r="K2587">
        <v>70</v>
      </c>
      <c r="L2587" t="str">
        <f>" 00:00:00.000697"</f>
        <v xml:space="preserve"> 00:00:00.000697</v>
      </c>
      <c r="M2587" t="str">
        <f>"03-Oct-17 4:18:58.220283 PM"</f>
        <v>03-Oct-17 4:18:58.220283 PM</v>
      </c>
      <c r="N2587" t="s">
        <v>5</v>
      </c>
    </row>
    <row r="2588" spans="2:14" x14ac:dyDescent="0.25">
      <c r="B2588">
        <v>9041</v>
      </c>
      <c r="C2588">
        <v>1</v>
      </c>
      <c r="D2588">
        <v>0</v>
      </c>
      <c r="E2588">
        <v>37</v>
      </c>
      <c r="F2588" t="s">
        <v>0</v>
      </c>
      <c r="G2588" t="s">
        <v>1</v>
      </c>
      <c r="I2588" t="s">
        <v>2</v>
      </c>
      <c r="J2588">
        <v>36</v>
      </c>
      <c r="K2588">
        <v>70</v>
      </c>
      <c r="L2588" t="str">
        <f>" 00:00:01.250383"</f>
        <v xml:space="preserve"> 00:00:01.250383</v>
      </c>
      <c r="M2588" t="str">
        <f>"03-Oct-17 4:18:59.470666 PM"</f>
        <v>03-Oct-17 4:18:59.470666 PM</v>
      </c>
      <c r="N2588" t="s">
        <v>6</v>
      </c>
    </row>
    <row r="2589" spans="2:14" x14ac:dyDescent="0.25">
      <c r="B2589">
        <v>9042</v>
      </c>
      <c r="C2589">
        <v>1</v>
      </c>
      <c r="D2589">
        <v>12</v>
      </c>
      <c r="E2589">
        <v>38</v>
      </c>
      <c r="F2589" t="s">
        <v>0</v>
      </c>
      <c r="G2589" t="s">
        <v>1</v>
      </c>
      <c r="I2589" t="s">
        <v>2</v>
      </c>
      <c r="J2589">
        <v>36</v>
      </c>
      <c r="K2589">
        <v>70</v>
      </c>
      <c r="L2589" t="str">
        <f>" 00:00:00.000697"</f>
        <v xml:space="preserve"> 00:00:00.000697</v>
      </c>
      <c r="M2589" t="str">
        <f>"03-Oct-17 4:18:59.471363 PM"</f>
        <v>03-Oct-17 4:18:59.471363 PM</v>
      </c>
      <c r="N2589" t="s">
        <v>3</v>
      </c>
    </row>
    <row r="2590" spans="2:14" x14ac:dyDescent="0.25">
      <c r="B2590">
        <v>9043</v>
      </c>
      <c r="C2590">
        <v>1</v>
      </c>
      <c r="D2590">
        <v>39</v>
      </c>
      <c r="E2590">
        <v>39</v>
      </c>
      <c r="F2590" t="s">
        <v>0</v>
      </c>
      <c r="G2590" t="s">
        <v>1</v>
      </c>
      <c r="I2590" t="s">
        <v>2</v>
      </c>
      <c r="J2590">
        <v>36</v>
      </c>
      <c r="K2590">
        <v>70</v>
      </c>
      <c r="L2590" t="str">
        <f>" 00:00:00.000697"</f>
        <v xml:space="preserve"> 00:00:00.000697</v>
      </c>
      <c r="M2590" t="str">
        <f>"03-Oct-17 4:18:59.472060 PM"</f>
        <v>03-Oct-17 4:18:59.472060 PM</v>
      </c>
      <c r="N2590" t="s">
        <v>5</v>
      </c>
    </row>
    <row r="2591" spans="2:14" x14ac:dyDescent="0.25">
      <c r="B2591">
        <v>9044</v>
      </c>
      <c r="C2591">
        <v>1</v>
      </c>
      <c r="D2591">
        <v>39</v>
      </c>
      <c r="E2591">
        <v>39</v>
      </c>
      <c r="F2591" t="s">
        <v>0</v>
      </c>
      <c r="G2591" t="s">
        <v>1</v>
      </c>
      <c r="I2591" t="s">
        <v>2</v>
      </c>
      <c r="J2591">
        <v>14</v>
      </c>
      <c r="K2591">
        <v>48</v>
      </c>
      <c r="L2591" t="str">
        <f>" 00:00:00.000503"</f>
        <v xml:space="preserve"> 00:00:00.000503</v>
      </c>
      <c r="M2591" t="str">
        <f>"03-Oct-17 4:18:59.472562 PM"</f>
        <v>03-Oct-17 4:18:59.472562 PM</v>
      </c>
      <c r="N2591" t="s">
        <v>11</v>
      </c>
    </row>
    <row r="2592" spans="2:14" x14ac:dyDescent="0.25">
      <c r="B2592">
        <v>9045</v>
      </c>
      <c r="C2592">
        <v>1</v>
      </c>
      <c r="D2592">
        <v>39</v>
      </c>
      <c r="E2592">
        <v>39</v>
      </c>
      <c r="F2592" t="s">
        <v>0</v>
      </c>
      <c r="G2592" t="s">
        <v>1</v>
      </c>
      <c r="I2592" t="s">
        <v>2</v>
      </c>
      <c r="J2592">
        <v>8</v>
      </c>
      <c r="K2592">
        <v>42</v>
      </c>
      <c r="L2592" t="str">
        <f>" 00:00:00.000326"</f>
        <v xml:space="preserve"> 00:00:00.000326</v>
      </c>
      <c r="M2592" t="str">
        <f>"03-Oct-17 4:18:59.472888 PM"</f>
        <v>03-Oct-17 4:18:59.472888 PM</v>
      </c>
      <c r="N2592" t="s">
        <v>12</v>
      </c>
    </row>
    <row r="2593" spans="2:14" x14ac:dyDescent="0.25">
      <c r="B2593">
        <v>9046</v>
      </c>
      <c r="C2593">
        <v>1</v>
      </c>
      <c r="D2593">
        <v>0</v>
      </c>
      <c r="E2593">
        <v>37</v>
      </c>
      <c r="F2593" t="s">
        <v>0</v>
      </c>
      <c r="G2593" t="s">
        <v>1</v>
      </c>
      <c r="I2593" t="s">
        <v>2</v>
      </c>
      <c r="J2593">
        <v>36</v>
      </c>
      <c r="K2593">
        <v>70</v>
      </c>
      <c r="L2593" t="str">
        <f>" 00:00:01.235205"</f>
        <v xml:space="preserve"> 00:00:01.235205</v>
      </c>
      <c r="M2593" t="str">
        <f>"03-Oct-17 4:19:00.708093 PM"</f>
        <v>03-Oct-17 4:19:00.708093 PM</v>
      </c>
      <c r="N2593" t="s">
        <v>6</v>
      </c>
    </row>
    <row r="2594" spans="2:14" x14ac:dyDescent="0.25">
      <c r="B2594">
        <v>9047</v>
      </c>
      <c r="C2594">
        <v>1</v>
      </c>
      <c r="D2594">
        <v>12</v>
      </c>
      <c r="E2594">
        <v>38</v>
      </c>
      <c r="F2594" t="s">
        <v>0</v>
      </c>
      <c r="G2594" t="s">
        <v>1</v>
      </c>
      <c r="I2594" t="s">
        <v>2</v>
      </c>
      <c r="J2594">
        <v>36</v>
      </c>
      <c r="K2594">
        <v>70</v>
      </c>
      <c r="L2594" t="str">
        <f>" 00:00:00.000697"</f>
        <v xml:space="preserve"> 00:00:00.000697</v>
      </c>
      <c r="M2594" t="str">
        <f>"03-Oct-17 4:19:00.708790 PM"</f>
        <v>03-Oct-17 4:19:00.708790 PM</v>
      </c>
      <c r="N2594" t="s">
        <v>3</v>
      </c>
    </row>
    <row r="2595" spans="2:14" x14ac:dyDescent="0.25">
      <c r="B2595">
        <v>9048</v>
      </c>
      <c r="C2595">
        <v>1</v>
      </c>
      <c r="D2595">
        <v>39</v>
      </c>
      <c r="E2595">
        <v>39</v>
      </c>
      <c r="F2595" t="s">
        <v>0</v>
      </c>
      <c r="G2595" t="s">
        <v>1</v>
      </c>
      <c r="I2595" t="s">
        <v>2</v>
      </c>
      <c r="J2595">
        <v>36</v>
      </c>
      <c r="K2595">
        <v>70</v>
      </c>
      <c r="L2595" t="str">
        <f>" 00:00:00.000697"</f>
        <v xml:space="preserve"> 00:00:00.000697</v>
      </c>
      <c r="M2595" t="str">
        <f>"03-Oct-17 4:19:00.709487 PM"</f>
        <v>03-Oct-17 4:19:00.709487 PM</v>
      </c>
      <c r="N2595" t="s">
        <v>5</v>
      </c>
    </row>
    <row r="2596" spans="2:14" x14ac:dyDescent="0.25">
      <c r="B2596">
        <v>9049</v>
      </c>
      <c r="C2596">
        <v>1</v>
      </c>
      <c r="D2596">
        <v>0</v>
      </c>
      <c r="E2596">
        <v>37</v>
      </c>
      <c r="F2596" t="s">
        <v>0</v>
      </c>
      <c r="G2596" t="s">
        <v>1</v>
      </c>
      <c r="I2596" t="s">
        <v>2</v>
      </c>
      <c r="J2596">
        <v>36</v>
      </c>
      <c r="K2596">
        <v>70</v>
      </c>
      <c r="L2596" t="str">
        <f>" 00:00:01.262527"</f>
        <v xml:space="preserve"> 00:00:01.262527</v>
      </c>
      <c r="M2596" t="str">
        <f>"03-Oct-17 4:19:01.972014 PM"</f>
        <v>03-Oct-17 4:19:01.972014 PM</v>
      </c>
      <c r="N2596" t="s">
        <v>6</v>
      </c>
    </row>
    <row r="2597" spans="2:14" x14ac:dyDescent="0.25">
      <c r="B2597">
        <v>9050</v>
      </c>
      <c r="C2597">
        <v>1</v>
      </c>
      <c r="D2597">
        <v>12</v>
      </c>
      <c r="E2597">
        <v>38</v>
      </c>
      <c r="F2597" t="s">
        <v>0</v>
      </c>
      <c r="G2597" t="s">
        <v>1</v>
      </c>
      <c r="I2597" t="s">
        <v>2</v>
      </c>
      <c r="J2597">
        <v>36</v>
      </c>
      <c r="K2597">
        <v>70</v>
      </c>
      <c r="L2597" t="str">
        <f>" 00:00:00.000697"</f>
        <v xml:space="preserve"> 00:00:00.000697</v>
      </c>
      <c r="M2597" t="str">
        <f>"03-Oct-17 4:19:01.972711 PM"</f>
        <v>03-Oct-17 4:19:01.972711 PM</v>
      </c>
      <c r="N2597" t="s">
        <v>3</v>
      </c>
    </row>
    <row r="2598" spans="2:14" x14ac:dyDescent="0.25">
      <c r="B2598">
        <v>9051</v>
      </c>
      <c r="C2598">
        <v>1</v>
      </c>
      <c r="D2598">
        <v>39</v>
      </c>
      <c r="E2598">
        <v>39</v>
      </c>
      <c r="F2598" t="s">
        <v>0</v>
      </c>
      <c r="G2598" t="s">
        <v>1</v>
      </c>
      <c r="I2598" t="s">
        <v>2</v>
      </c>
      <c r="J2598">
        <v>36</v>
      </c>
      <c r="K2598">
        <v>70</v>
      </c>
      <c r="L2598" t="str">
        <f>" 00:00:00.000697"</f>
        <v xml:space="preserve"> 00:00:00.000697</v>
      </c>
      <c r="M2598" t="str">
        <f>"03-Oct-17 4:19:01.973408 PM"</f>
        <v>03-Oct-17 4:19:01.973408 PM</v>
      </c>
      <c r="N2598" t="s">
        <v>5</v>
      </c>
    </row>
    <row r="2599" spans="2:14" x14ac:dyDescent="0.25">
      <c r="B2599">
        <v>9052</v>
      </c>
      <c r="C2599">
        <v>1</v>
      </c>
      <c r="D2599">
        <v>0</v>
      </c>
      <c r="E2599">
        <v>37</v>
      </c>
      <c r="F2599" t="s">
        <v>0</v>
      </c>
      <c r="G2599" t="s">
        <v>1</v>
      </c>
      <c r="I2599" t="s">
        <v>2</v>
      </c>
      <c r="J2599">
        <v>36</v>
      </c>
      <c r="K2599">
        <v>70</v>
      </c>
      <c r="L2599" t="str">
        <f>" 00:00:01.220075"</f>
        <v xml:space="preserve"> 00:00:01.220075</v>
      </c>
      <c r="M2599" t="str">
        <f>"03-Oct-17 4:19:03.193483 PM"</f>
        <v>03-Oct-17 4:19:03.193483 PM</v>
      </c>
      <c r="N2599" t="s">
        <v>6</v>
      </c>
    </row>
    <row r="2600" spans="2:14" x14ac:dyDescent="0.25">
      <c r="B2600">
        <v>9053</v>
      </c>
      <c r="C2600">
        <v>1</v>
      </c>
      <c r="D2600">
        <v>12</v>
      </c>
      <c r="E2600">
        <v>38</v>
      </c>
      <c r="F2600" t="s">
        <v>0</v>
      </c>
      <c r="G2600" t="s">
        <v>1</v>
      </c>
      <c r="I2600" t="s">
        <v>2</v>
      </c>
      <c r="J2600">
        <v>36</v>
      </c>
      <c r="K2600">
        <v>70</v>
      </c>
      <c r="L2600" t="str">
        <f>" 00:00:00.000697"</f>
        <v xml:space="preserve"> 00:00:00.000697</v>
      </c>
      <c r="M2600" t="str">
        <f>"03-Oct-17 4:19:03.194180 PM"</f>
        <v>03-Oct-17 4:19:03.194180 PM</v>
      </c>
      <c r="N2600" t="s">
        <v>3</v>
      </c>
    </row>
    <row r="2601" spans="2:14" x14ac:dyDescent="0.25">
      <c r="B2601">
        <v>9054</v>
      </c>
      <c r="C2601">
        <v>1</v>
      </c>
      <c r="D2601">
        <v>39</v>
      </c>
      <c r="E2601">
        <v>39</v>
      </c>
      <c r="F2601" t="s">
        <v>0</v>
      </c>
      <c r="G2601" t="s">
        <v>1</v>
      </c>
      <c r="I2601" t="s">
        <v>2</v>
      </c>
      <c r="J2601">
        <v>36</v>
      </c>
      <c r="K2601">
        <v>70</v>
      </c>
      <c r="L2601" t="str">
        <f>" 00:00:00.000697"</f>
        <v xml:space="preserve"> 00:00:00.000697</v>
      </c>
      <c r="M2601" t="str">
        <f>"03-Oct-17 4:19:03.194877 PM"</f>
        <v>03-Oct-17 4:19:03.194877 PM</v>
      </c>
      <c r="N2601" t="s">
        <v>5</v>
      </c>
    </row>
    <row r="2602" spans="2:14" x14ac:dyDescent="0.25">
      <c r="B2602">
        <v>9055</v>
      </c>
      <c r="C2602">
        <v>1</v>
      </c>
      <c r="D2602">
        <v>12</v>
      </c>
      <c r="E2602">
        <v>38</v>
      </c>
      <c r="F2602" t="s">
        <v>0</v>
      </c>
      <c r="G2602" t="s">
        <v>1</v>
      </c>
      <c r="I2602" t="s">
        <v>2</v>
      </c>
      <c r="J2602">
        <v>36</v>
      </c>
      <c r="K2602">
        <v>70</v>
      </c>
      <c r="L2602" t="str">
        <f>" 00:00:01.246196"</f>
        <v xml:space="preserve"> 00:00:01.246196</v>
      </c>
      <c r="M2602" t="str">
        <f>"03-Oct-17 4:19:04.441073 PM"</f>
        <v>03-Oct-17 4:19:04.441073 PM</v>
      </c>
      <c r="N2602" t="s">
        <v>12</v>
      </c>
    </row>
    <row r="2603" spans="2:14" x14ac:dyDescent="0.25">
      <c r="B2603">
        <v>9056</v>
      </c>
      <c r="C2603">
        <v>1</v>
      </c>
      <c r="D2603">
        <v>12</v>
      </c>
      <c r="E2603">
        <v>38</v>
      </c>
      <c r="F2603" t="s">
        <v>0</v>
      </c>
      <c r="G2603" t="s">
        <v>1</v>
      </c>
      <c r="I2603" t="s">
        <v>2</v>
      </c>
      <c r="J2603">
        <v>14</v>
      </c>
      <c r="K2603">
        <v>48</v>
      </c>
      <c r="L2603" t="str">
        <f>" 00:00:00.000503"</f>
        <v xml:space="preserve"> 00:00:00.000503</v>
      </c>
      <c r="M2603" t="str">
        <f>"03-Oct-17 4:19:04.441576 PM"</f>
        <v>03-Oct-17 4:19:04.441576 PM</v>
      </c>
      <c r="N2603" t="s">
        <v>20</v>
      </c>
    </row>
    <row r="2604" spans="2:14" x14ac:dyDescent="0.25">
      <c r="B2604">
        <v>9057</v>
      </c>
      <c r="C2604">
        <v>1</v>
      </c>
      <c r="D2604">
        <v>12</v>
      </c>
      <c r="E2604">
        <v>38</v>
      </c>
      <c r="F2604" t="s">
        <v>0</v>
      </c>
      <c r="G2604" t="s">
        <v>1</v>
      </c>
      <c r="I2604" t="s">
        <v>2</v>
      </c>
      <c r="J2604">
        <v>8</v>
      </c>
      <c r="K2604">
        <v>42</v>
      </c>
      <c r="L2604" t="str">
        <f>" 00:00:00.000326"</f>
        <v xml:space="preserve"> 00:00:00.000326</v>
      </c>
      <c r="M2604" t="str">
        <f>"03-Oct-17 4:19:04.441902 PM"</f>
        <v>03-Oct-17 4:19:04.441902 PM</v>
      </c>
      <c r="N2604" t="s">
        <v>3</v>
      </c>
    </row>
    <row r="2605" spans="2:14" x14ac:dyDescent="0.25">
      <c r="B2605">
        <v>9058</v>
      </c>
      <c r="C2605">
        <v>1</v>
      </c>
      <c r="D2605">
        <v>39</v>
      </c>
      <c r="E2605">
        <v>39</v>
      </c>
      <c r="F2605" t="s">
        <v>0</v>
      </c>
      <c r="G2605" t="s">
        <v>1</v>
      </c>
      <c r="I2605" t="s">
        <v>2</v>
      </c>
      <c r="J2605">
        <v>36</v>
      </c>
      <c r="K2605">
        <v>70</v>
      </c>
      <c r="L2605" t="str">
        <f>" 00:00:00.000271"</f>
        <v xml:space="preserve"> 00:00:00.000271</v>
      </c>
      <c r="M2605" t="str">
        <f>"03-Oct-17 4:19:04.442173 PM"</f>
        <v>03-Oct-17 4:19:04.442173 PM</v>
      </c>
      <c r="N2605" t="s">
        <v>5</v>
      </c>
    </row>
    <row r="2606" spans="2:14" x14ac:dyDescent="0.25">
      <c r="B2606">
        <v>9059</v>
      </c>
      <c r="C2606">
        <v>1</v>
      </c>
      <c r="D2606">
        <v>0</v>
      </c>
      <c r="E2606">
        <v>37</v>
      </c>
      <c r="F2606" t="s">
        <v>0</v>
      </c>
      <c r="G2606" t="s">
        <v>1</v>
      </c>
      <c r="I2606" t="s">
        <v>2</v>
      </c>
      <c r="J2606">
        <v>36</v>
      </c>
      <c r="K2606">
        <v>70</v>
      </c>
      <c r="L2606" t="str">
        <f>" 00:00:01.251902"</f>
        <v xml:space="preserve"> 00:00:01.251902</v>
      </c>
      <c r="M2606" t="str">
        <f>"03-Oct-17 4:19:05.694075 PM"</f>
        <v>03-Oct-17 4:19:05.694075 PM</v>
      </c>
      <c r="N2606" t="s">
        <v>13</v>
      </c>
    </row>
    <row r="2607" spans="2:14" x14ac:dyDescent="0.25">
      <c r="B2607">
        <v>9060</v>
      </c>
      <c r="C2607">
        <v>1</v>
      </c>
      <c r="D2607">
        <v>12</v>
      </c>
      <c r="E2607">
        <v>38</v>
      </c>
      <c r="F2607" t="s">
        <v>0</v>
      </c>
      <c r="G2607" t="s">
        <v>1</v>
      </c>
      <c r="I2607" t="s">
        <v>2</v>
      </c>
      <c r="J2607">
        <v>36</v>
      </c>
      <c r="K2607">
        <v>70</v>
      </c>
      <c r="L2607" t="str">
        <f>" 00:00:00.000697"</f>
        <v xml:space="preserve"> 00:00:00.000697</v>
      </c>
      <c r="M2607" t="str">
        <f>"03-Oct-17 4:19:05.694772 PM"</f>
        <v>03-Oct-17 4:19:05.694772 PM</v>
      </c>
      <c r="N2607" t="s">
        <v>3</v>
      </c>
    </row>
    <row r="2608" spans="2:14" x14ac:dyDescent="0.25">
      <c r="B2608">
        <v>9061</v>
      </c>
      <c r="C2608">
        <v>1</v>
      </c>
      <c r="D2608">
        <v>39</v>
      </c>
      <c r="E2608">
        <v>39</v>
      </c>
      <c r="F2608" t="s">
        <v>0</v>
      </c>
      <c r="G2608" t="s">
        <v>1</v>
      </c>
      <c r="I2608" t="s">
        <v>2</v>
      </c>
      <c r="J2608">
        <v>36</v>
      </c>
      <c r="K2608">
        <v>70</v>
      </c>
      <c r="L2608" t="str">
        <f>" 00:00:00.000697"</f>
        <v xml:space="preserve"> 00:00:00.000697</v>
      </c>
      <c r="M2608" t="str">
        <f>"03-Oct-17 4:19:05.695469 PM"</f>
        <v>03-Oct-17 4:19:05.695469 PM</v>
      </c>
      <c r="N2608" t="s">
        <v>12</v>
      </c>
    </row>
    <row r="2609" spans="2:14" x14ac:dyDescent="0.25">
      <c r="B2609">
        <v>9062</v>
      </c>
      <c r="C2609">
        <v>1</v>
      </c>
      <c r="D2609">
        <v>0</v>
      </c>
      <c r="E2609">
        <v>37</v>
      </c>
      <c r="F2609" t="s">
        <v>0</v>
      </c>
      <c r="G2609" t="s">
        <v>1</v>
      </c>
      <c r="I2609" t="s">
        <v>2</v>
      </c>
      <c r="J2609">
        <v>36</v>
      </c>
      <c r="K2609">
        <v>70</v>
      </c>
      <c r="L2609" t="str">
        <f>" 00:00:01.232442"</f>
        <v xml:space="preserve"> 00:00:01.232442</v>
      </c>
      <c r="M2609" t="str">
        <f>"03-Oct-17 4:19:06.927911 PM"</f>
        <v>03-Oct-17 4:19:06.927911 PM</v>
      </c>
      <c r="N2609" t="s">
        <v>13</v>
      </c>
    </row>
    <row r="2610" spans="2:14" x14ac:dyDescent="0.25">
      <c r="B2610">
        <v>9063</v>
      </c>
      <c r="C2610">
        <v>1</v>
      </c>
      <c r="D2610">
        <v>12</v>
      </c>
      <c r="E2610">
        <v>38</v>
      </c>
      <c r="F2610" t="s">
        <v>0</v>
      </c>
      <c r="G2610" t="s">
        <v>1</v>
      </c>
      <c r="I2610" t="s">
        <v>2</v>
      </c>
      <c r="J2610">
        <v>36</v>
      </c>
      <c r="K2610">
        <v>70</v>
      </c>
      <c r="L2610" t="str">
        <f>" 00:00:00.000697"</f>
        <v xml:space="preserve"> 00:00:00.000697</v>
      </c>
      <c r="M2610" t="str">
        <f>"03-Oct-17 4:19:06.928608 PM"</f>
        <v>03-Oct-17 4:19:06.928608 PM</v>
      </c>
      <c r="N2610" t="s">
        <v>3</v>
      </c>
    </row>
    <row r="2611" spans="2:14" x14ac:dyDescent="0.25">
      <c r="B2611">
        <v>9064</v>
      </c>
      <c r="C2611">
        <v>1</v>
      </c>
      <c r="D2611">
        <v>12</v>
      </c>
      <c r="E2611">
        <v>38</v>
      </c>
      <c r="F2611" t="s">
        <v>0</v>
      </c>
      <c r="G2611" t="s">
        <v>1</v>
      </c>
      <c r="I2611" t="s">
        <v>2</v>
      </c>
      <c r="J2611">
        <v>14</v>
      </c>
      <c r="K2611">
        <v>48</v>
      </c>
      <c r="L2611" t="str">
        <f>" 00:00:00.000503"</f>
        <v xml:space="preserve"> 00:00:00.000503</v>
      </c>
      <c r="M2611" t="str">
        <f>"03-Oct-17 4:19:06.929110 PM"</f>
        <v>03-Oct-17 4:19:06.929110 PM</v>
      </c>
      <c r="N2611" t="s">
        <v>20</v>
      </c>
    </row>
    <row r="2612" spans="2:14" x14ac:dyDescent="0.25">
      <c r="B2612">
        <v>9065</v>
      </c>
      <c r="C2612">
        <v>1</v>
      </c>
      <c r="D2612">
        <v>12</v>
      </c>
      <c r="E2612">
        <v>38</v>
      </c>
      <c r="F2612" t="s">
        <v>0</v>
      </c>
      <c r="G2612" t="s">
        <v>1</v>
      </c>
      <c r="I2612" t="s">
        <v>2</v>
      </c>
      <c r="J2612">
        <v>8</v>
      </c>
      <c r="K2612">
        <v>42</v>
      </c>
      <c r="L2612" t="str">
        <f>" 00:00:00.000326"</f>
        <v xml:space="preserve"> 00:00:00.000326</v>
      </c>
      <c r="M2612" t="str">
        <f>"03-Oct-17 4:19:06.929437 PM"</f>
        <v>03-Oct-17 4:19:06.929437 PM</v>
      </c>
      <c r="N2612" t="s">
        <v>3</v>
      </c>
    </row>
    <row r="2613" spans="2:14" x14ac:dyDescent="0.25">
      <c r="B2613">
        <v>9066</v>
      </c>
      <c r="C2613">
        <v>1</v>
      </c>
      <c r="D2613">
        <v>39</v>
      </c>
      <c r="E2613">
        <v>39</v>
      </c>
      <c r="F2613" t="s">
        <v>0</v>
      </c>
      <c r="G2613" t="s">
        <v>1</v>
      </c>
      <c r="I2613" t="s">
        <v>2</v>
      </c>
      <c r="J2613">
        <v>36</v>
      </c>
      <c r="K2613">
        <v>70</v>
      </c>
      <c r="L2613" t="str">
        <f>" 00:00:00.000271"</f>
        <v xml:space="preserve"> 00:00:00.000271</v>
      </c>
      <c r="M2613" t="str">
        <f>"03-Oct-17 4:19:06.929708 PM"</f>
        <v>03-Oct-17 4:19:06.929708 PM</v>
      </c>
      <c r="N2613" t="s">
        <v>5</v>
      </c>
    </row>
    <row r="2614" spans="2:14" x14ac:dyDescent="0.25">
      <c r="B2614">
        <v>9067</v>
      </c>
      <c r="C2614">
        <v>1</v>
      </c>
      <c r="D2614">
        <v>0</v>
      </c>
      <c r="E2614">
        <v>37</v>
      </c>
      <c r="F2614" t="s">
        <v>0</v>
      </c>
      <c r="G2614" t="s">
        <v>1</v>
      </c>
      <c r="I2614" t="s">
        <v>2</v>
      </c>
      <c r="J2614">
        <v>36</v>
      </c>
      <c r="K2614">
        <v>70</v>
      </c>
      <c r="L2614" t="str">
        <f>" 00:00:01.253384"</f>
        <v xml:space="preserve"> 00:00:01.253384</v>
      </c>
      <c r="M2614" t="str">
        <f>"03-Oct-17 4:19:08.183092 PM"</f>
        <v>03-Oct-17 4:19:08.183092 PM</v>
      </c>
      <c r="N2614" t="s">
        <v>15</v>
      </c>
    </row>
    <row r="2615" spans="2:14" x14ac:dyDescent="0.25">
      <c r="B2615">
        <v>9068</v>
      </c>
      <c r="C2615">
        <v>1</v>
      </c>
      <c r="D2615">
        <v>12</v>
      </c>
      <c r="E2615">
        <v>38</v>
      </c>
      <c r="F2615" t="s">
        <v>0</v>
      </c>
      <c r="G2615" t="s">
        <v>1</v>
      </c>
      <c r="I2615" t="s">
        <v>2</v>
      </c>
      <c r="J2615">
        <v>36</v>
      </c>
      <c r="K2615">
        <v>70</v>
      </c>
      <c r="L2615" t="str">
        <f>" 00:00:00.000697"</f>
        <v xml:space="preserve"> 00:00:00.000697</v>
      </c>
      <c r="M2615" t="str">
        <f>"03-Oct-17 4:19:08.183789 PM"</f>
        <v>03-Oct-17 4:19:08.183789 PM</v>
      </c>
      <c r="N2615" t="s">
        <v>3</v>
      </c>
    </row>
    <row r="2616" spans="2:14" x14ac:dyDescent="0.25">
      <c r="B2616">
        <v>9069</v>
      </c>
      <c r="C2616">
        <v>1</v>
      </c>
      <c r="D2616">
        <v>12</v>
      </c>
      <c r="E2616">
        <v>38</v>
      </c>
      <c r="F2616" t="s">
        <v>0</v>
      </c>
      <c r="G2616" t="s">
        <v>1</v>
      </c>
      <c r="I2616" t="s">
        <v>2</v>
      </c>
      <c r="J2616">
        <v>14</v>
      </c>
      <c r="K2616">
        <v>48</v>
      </c>
      <c r="L2616" t="str">
        <f>" 00:00:00.000502"</f>
        <v xml:space="preserve"> 00:00:00.000502</v>
      </c>
      <c r="M2616" t="str">
        <f>"03-Oct-17 4:19:08.184291 PM"</f>
        <v>03-Oct-17 4:19:08.184291 PM</v>
      </c>
      <c r="N2616" t="s">
        <v>20</v>
      </c>
    </row>
    <row r="2617" spans="2:14" x14ac:dyDescent="0.25">
      <c r="B2617">
        <v>9070</v>
      </c>
      <c r="C2617">
        <v>1</v>
      </c>
      <c r="D2617">
        <v>12</v>
      </c>
      <c r="E2617">
        <v>38</v>
      </c>
      <c r="F2617" t="s">
        <v>0</v>
      </c>
      <c r="G2617" t="s">
        <v>1</v>
      </c>
      <c r="I2617" t="s">
        <v>2</v>
      </c>
      <c r="J2617">
        <v>8</v>
      </c>
      <c r="K2617">
        <v>42</v>
      </c>
      <c r="L2617" t="str">
        <f>" 00:00:00.000326"</f>
        <v xml:space="preserve"> 00:00:00.000326</v>
      </c>
      <c r="M2617" t="str">
        <f>"03-Oct-17 4:19:08.184617 PM"</f>
        <v>03-Oct-17 4:19:08.184617 PM</v>
      </c>
      <c r="N2617" t="s">
        <v>3</v>
      </c>
    </row>
    <row r="2618" spans="2:14" x14ac:dyDescent="0.25">
      <c r="B2618">
        <v>9071</v>
      </c>
      <c r="C2618">
        <v>1</v>
      </c>
      <c r="D2618">
        <v>39</v>
      </c>
      <c r="E2618">
        <v>39</v>
      </c>
      <c r="F2618" t="s">
        <v>0</v>
      </c>
      <c r="G2618" t="s">
        <v>1</v>
      </c>
      <c r="I2618" t="s">
        <v>2</v>
      </c>
      <c r="J2618">
        <v>36</v>
      </c>
      <c r="K2618">
        <v>70</v>
      </c>
      <c r="L2618" t="str">
        <f>" 00:00:00.000271"</f>
        <v xml:space="preserve"> 00:00:00.000271</v>
      </c>
      <c r="M2618" t="str">
        <f>"03-Oct-17 4:19:08.184888 PM"</f>
        <v>03-Oct-17 4:19:08.184888 PM</v>
      </c>
      <c r="N2618" t="s">
        <v>5</v>
      </c>
    </row>
    <row r="2619" spans="2:14" x14ac:dyDescent="0.25">
      <c r="B2619">
        <v>9072</v>
      </c>
      <c r="C2619">
        <v>1</v>
      </c>
      <c r="D2619">
        <v>0</v>
      </c>
      <c r="E2619">
        <v>37</v>
      </c>
      <c r="F2619" t="s">
        <v>0</v>
      </c>
      <c r="G2619" t="s">
        <v>1</v>
      </c>
      <c r="I2619" t="s">
        <v>2</v>
      </c>
      <c r="J2619">
        <v>36</v>
      </c>
      <c r="K2619">
        <v>70</v>
      </c>
      <c r="L2619" t="str">
        <f>" 00:00:01.231366"</f>
        <v xml:space="preserve"> 00:00:01.231366</v>
      </c>
      <c r="M2619" t="str">
        <f>"03-Oct-17 4:19:09.416254 PM"</f>
        <v>03-Oct-17 4:19:09.416254 PM</v>
      </c>
      <c r="N2619" t="s">
        <v>6</v>
      </c>
    </row>
    <row r="2620" spans="2:14" x14ac:dyDescent="0.25">
      <c r="B2620">
        <v>9073</v>
      </c>
      <c r="C2620">
        <v>1</v>
      </c>
      <c r="D2620">
        <v>12</v>
      </c>
      <c r="E2620">
        <v>38</v>
      </c>
      <c r="F2620" t="s">
        <v>0</v>
      </c>
      <c r="G2620" t="s">
        <v>1</v>
      </c>
      <c r="I2620" t="s">
        <v>2</v>
      </c>
      <c r="J2620">
        <v>36</v>
      </c>
      <c r="K2620">
        <v>70</v>
      </c>
      <c r="L2620" t="str">
        <f>" 00:00:00.000697"</f>
        <v xml:space="preserve"> 00:00:00.000697</v>
      </c>
      <c r="M2620" t="str">
        <f>"03-Oct-17 4:19:09.416950 PM"</f>
        <v>03-Oct-17 4:19:09.416950 PM</v>
      </c>
      <c r="N2620" t="s">
        <v>3</v>
      </c>
    </row>
    <row r="2621" spans="2:14" x14ac:dyDescent="0.25">
      <c r="B2621">
        <v>9074</v>
      </c>
      <c r="C2621">
        <v>1</v>
      </c>
      <c r="D2621">
        <v>39</v>
      </c>
      <c r="E2621">
        <v>39</v>
      </c>
      <c r="F2621" t="s">
        <v>0</v>
      </c>
      <c r="G2621" t="s">
        <v>1</v>
      </c>
      <c r="I2621" t="s">
        <v>2</v>
      </c>
      <c r="J2621">
        <v>36</v>
      </c>
      <c r="K2621">
        <v>70</v>
      </c>
      <c r="L2621" t="str">
        <f>" 00:00:00.000697"</f>
        <v xml:space="preserve"> 00:00:00.000697</v>
      </c>
      <c r="M2621" t="str">
        <f>"03-Oct-17 4:19:09.417648 PM"</f>
        <v>03-Oct-17 4:19:09.417648 PM</v>
      </c>
      <c r="N2621" t="s">
        <v>5</v>
      </c>
    </row>
    <row r="2622" spans="2:14" x14ac:dyDescent="0.25">
      <c r="B2622">
        <v>9075</v>
      </c>
      <c r="C2622">
        <v>1</v>
      </c>
      <c r="D2622">
        <v>39</v>
      </c>
      <c r="E2622">
        <v>39</v>
      </c>
      <c r="F2622" t="s">
        <v>0</v>
      </c>
      <c r="G2622" t="s">
        <v>1</v>
      </c>
      <c r="I2622" t="s">
        <v>2</v>
      </c>
      <c r="J2622">
        <v>14</v>
      </c>
      <c r="K2622">
        <v>48</v>
      </c>
      <c r="L2622" t="str">
        <f>" 00:00:00.000503"</f>
        <v xml:space="preserve"> 00:00:00.000503</v>
      </c>
      <c r="M2622" t="str">
        <f>"03-Oct-17 4:19:09.418150 PM"</f>
        <v>03-Oct-17 4:19:09.418150 PM</v>
      </c>
      <c r="N2622" t="s">
        <v>11</v>
      </c>
    </row>
    <row r="2623" spans="2:14" x14ac:dyDescent="0.25">
      <c r="B2623">
        <v>9076</v>
      </c>
      <c r="C2623">
        <v>1</v>
      </c>
      <c r="D2623">
        <v>39</v>
      </c>
      <c r="E2623">
        <v>39</v>
      </c>
      <c r="F2623" t="s">
        <v>0</v>
      </c>
      <c r="G2623" t="s">
        <v>1</v>
      </c>
      <c r="I2623" t="s">
        <v>2</v>
      </c>
      <c r="J2623">
        <v>8</v>
      </c>
      <c r="K2623">
        <v>42</v>
      </c>
      <c r="L2623" t="str">
        <f>" 00:00:00.000326"</f>
        <v xml:space="preserve"> 00:00:00.000326</v>
      </c>
      <c r="M2623" t="str">
        <f>"03-Oct-17 4:19:09.418477 PM"</f>
        <v>03-Oct-17 4:19:09.418477 PM</v>
      </c>
      <c r="N2623" t="s">
        <v>12</v>
      </c>
    </row>
    <row r="2624" spans="2:14" x14ac:dyDescent="0.25">
      <c r="B2624">
        <v>9077</v>
      </c>
      <c r="C2624">
        <v>1</v>
      </c>
      <c r="D2624">
        <v>0</v>
      </c>
      <c r="E2624">
        <v>37</v>
      </c>
      <c r="F2624" t="s">
        <v>0</v>
      </c>
      <c r="G2624" t="s">
        <v>1</v>
      </c>
      <c r="I2624" t="s">
        <v>2</v>
      </c>
      <c r="J2624">
        <v>36</v>
      </c>
      <c r="K2624">
        <v>70</v>
      </c>
      <c r="L2624" t="str">
        <f>" 00:00:01.242725"</f>
        <v xml:space="preserve"> 00:00:01.242725</v>
      </c>
      <c r="M2624" t="str">
        <f>"03-Oct-17 4:19:10.661201 PM"</f>
        <v>03-Oct-17 4:19:10.661201 PM</v>
      </c>
      <c r="N2624" t="s">
        <v>6</v>
      </c>
    </row>
    <row r="2625" spans="2:14" x14ac:dyDescent="0.25">
      <c r="B2625">
        <v>9078</v>
      </c>
      <c r="C2625">
        <v>1</v>
      </c>
      <c r="D2625">
        <v>12</v>
      </c>
      <c r="E2625">
        <v>38</v>
      </c>
      <c r="F2625" t="s">
        <v>0</v>
      </c>
      <c r="G2625" t="s">
        <v>1</v>
      </c>
      <c r="I2625" t="s">
        <v>2</v>
      </c>
      <c r="J2625">
        <v>36</v>
      </c>
      <c r="K2625">
        <v>70</v>
      </c>
      <c r="L2625" t="str">
        <f>" 00:00:00.000697"</f>
        <v xml:space="preserve"> 00:00:00.000697</v>
      </c>
      <c r="M2625" t="str">
        <f>"03-Oct-17 4:19:10.661898 PM"</f>
        <v>03-Oct-17 4:19:10.661898 PM</v>
      </c>
      <c r="N2625" t="s">
        <v>3</v>
      </c>
    </row>
    <row r="2626" spans="2:14" x14ac:dyDescent="0.25">
      <c r="B2626">
        <v>9079</v>
      </c>
      <c r="C2626">
        <v>1</v>
      </c>
      <c r="D2626">
        <v>39</v>
      </c>
      <c r="E2626">
        <v>39</v>
      </c>
      <c r="F2626" t="s">
        <v>0</v>
      </c>
      <c r="G2626" t="s">
        <v>1</v>
      </c>
      <c r="I2626" t="s">
        <v>2</v>
      </c>
      <c r="J2626">
        <v>36</v>
      </c>
      <c r="K2626">
        <v>70</v>
      </c>
      <c r="L2626" t="str">
        <f>" 00:00:00.000697"</f>
        <v xml:space="preserve"> 00:00:00.000697</v>
      </c>
      <c r="M2626" t="str">
        <f>"03-Oct-17 4:19:10.662595 PM"</f>
        <v>03-Oct-17 4:19:10.662595 PM</v>
      </c>
      <c r="N2626" t="s">
        <v>5</v>
      </c>
    </row>
    <row r="2627" spans="2:14" x14ac:dyDescent="0.25">
      <c r="B2627">
        <v>9080</v>
      </c>
      <c r="C2627">
        <v>1</v>
      </c>
      <c r="D2627">
        <v>0</v>
      </c>
      <c r="E2627">
        <v>37</v>
      </c>
      <c r="F2627" t="s">
        <v>0</v>
      </c>
      <c r="G2627" t="s">
        <v>1</v>
      </c>
      <c r="I2627" t="s">
        <v>2</v>
      </c>
      <c r="J2627">
        <v>36</v>
      </c>
      <c r="K2627">
        <v>70</v>
      </c>
      <c r="L2627" t="str">
        <f>" 00:00:01.240549"</f>
        <v xml:space="preserve"> 00:00:01.240549</v>
      </c>
      <c r="M2627" t="str">
        <f>"03-Oct-17 4:19:11.903144 PM"</f>
        <v>03-Oct-17 4:19:11.903144 PM</v>
      </c>
      <c r="N2627" t="s">
        <v>6</v>
      </c>
    </row>
    <row r="2628" spans="2:14" x14ac:dyDescent="0.25">
      <c r="B2628">
        <v>9081</v>
      </c>
      <c r="C2628">
        <v>1</v>
      </c>
      <c r="D2628">
        <v>12</v>
      </c>
      <c r="E2628">
        <v>38</v>
      </c>
      <c r="F2628" t="s">
        <v>0</v>
      </c>
      <c r="G2628" t="s">
        <v>1</v>
      </c>
      <c r="I2628" t="s">
        <v>2</v>
      </c>
      <c r="J2628">
        <v>36</v>
      </c>
      <c r="K2628">
        <v>70</v>
      </c>
      <c r="L2628" t="str">
        <f>" 00:00:00.000697"</f>
        <v xml:space="preserve"> 00:00:00.000697</v>
      </c>
      <c r="M2628" t="str">
        <f>"03-Oct-17 4:19:11.903841 PM"</f>
        <v>03-Oct-17 4:19:11.903841 PM</v>
      </c>
      <c r="N2628" t="s">
        <v>3</v>
      </c>
    </row>
    <row r="2629" spans="2:14" x14ac:dyDescent="0.25">
      <c r="B2629">
        <v>9082</v>
      </c>
      <c r="C2629">
        <v>1</v>
      </c>
      <c r="D2629">
        <v>39</v>
      </c>
      <c r="E2629">
        <v>39</v>
      </c>
      <c r="F2629" t="s">
        <v>0</v>
      </c>
      <c r="G2629" t="s">
        <v>1</v>
      </c>
      <c r="I2629" t="s">
        <v>2</v>
      </c>
      <c r="J2629">
        <v>36</v>
      </c>
      <c r="K2629">
        <v>70</v>
      </c>
      <c r="L2629" t="str">
        <f>" 00:00:00.000697"</f>
        <v xml:space="preserve"> 00:00:00.000697</v>
      </c>
      <c r="M2629" t="str">
        <f>"03-Oct-17 4:19:11.904538 PM"</f>
        <v>03-Oct-17 4:19:11.904538 PM</v>
      </c>
      <c r="N2629" t="s">
        <v>5</v>
      </c>
    </row>
    <row r="2630" spans="2:14" x14ac:dyDescent="0.25">
      <c r="B2630">
        <v>9083</v>
      </c>
      <c r="C2630">
        <v>1</v>
      </c>
      <c r="D2630">
        <v>0</v>
      </c>
      <c r="E2630">
        <v>37</v>
      </c>
      <c r="F2630" t="s">
        <v>0</v>
      </c>
      <c r="G2630" t="s">
        <v>1</v>
      </c>
      <c r="I2630" t="s">
        <v>2</v>
      </c>
      <c r="J2630">
        <v>36</v>
      </c>
      <c r="K2630">
        <v>70</v>
      </c>
      <c r="L2630" t="str">
        <f>" 00:00:01.253344"</f>
        <v xml:space="preserve"> 00:00:01.253344</v>
      </c>
      <c r="M2630" t="str">
        <f>"03-Oct-17 4:19:13.157882 PM"</f>
        <v>03-Oct-17 4:19:13.157882 PM</v>
      </c>
      <c r="N2630" t="s">
        <v>6</v>
      </c>
    </row>
    <row r="2631" spans="2:14" x14ac:dyDescent="0.25">
      <c r="B2631">
        <v>9084</v>
      </c>
      <c r="C2631">
        <v>1</v>
      </c>
      <c r="D2631">
        <v>12</v>
      </c>
      <c r="E2631">
        <v>38</v>
      </c>
      <c r="F2631" t="s">
        <v>0</v>
      </c>
      <c r="G2631" t="s">
        <v>1</v>
      </c>
      <c r="I2631" t="s">
        <v>2</v>
      </c>
      <c r="J2631">
        <v>36</v>
      </c>
      <c r="K2631">
        <v>70</v>
      </c>
      <c r="L2631" t="str">
        <f>" 00:00:00.000697"</f>
        <v xml:space="preserve"> 00:00:00.000697</v>
      </c>
      <c r="M2631" t="str">
        <f>"03-Oct-17 4:19:13.158579 PM"</f>
        <v>03-Oct-17 4:19:13.158579 PM</v>
      </c>
      <c r="N2631" t="s">
        <v>3</v>
      </c>
    </row>
    <row r="2632" spans="2:14" x14ac:dyDescent="0.25">
      <c r="B2632">
        <v>9085</v>
      </c>
      <c r="C2632">
        <v>1</v>
      </c>
      <c r="D2632">
        <v>39</v>
      </c>
      <c r="E2632">
        <v>39</v>
      </c>
      <c r="F2632" t="s">
        <v>0</v>
      </c>
      <c r="G2632" t="s">
        <v>1</v>
      </c>
      <c r="I2632" t="s">
        <v>2</v>
      </c>
      <c r="J2632">
        <v>36</v>
      </c>
      <c r="K2632">
        <v>70</v>
      </c>
      <c r="L2632" t="str">
        <f>" 00:00:00.000697"</f>
        <v xml:space="preserve"> 00:00:00.000697</v>
      </c>
      <c r="M2632" t="str">
        <f>"03-Oct-17 4:19:13.159276 PM"</f>
        <v>03-Oct-17 4:19:13.159276 PM</v>
      </c>
      <c r="N2632" t="s">
        <v>5</v>
      </c>
    </row>
    <row r="2633" spans="2:14" x14ac:dyDescent="0.25">
      <c r="B2633">
        <v>9086</v>
      </c>
      <c r="C2633">
        <v>1</v>
      </c>
      <c r="D2633">
        <v>12</v>
      </c>
      <c r="E2633">
        <v>38</v>
      </c>
      <c r="F2633" t="s">
        <v>0</v>
      </c>
      <c r="G2633" t="s">
        <v>1</v>
      </c>
      <c r="I2633" t="s">
        <v>2</v>
      </c>
      <c r="J2633">
        <v>36</v>
      </c>
      <c r="K2633">
        <v>70</v>
      </c>
      <c r="L2633" t="str">
        <f>" 00:00:01.243430"</f>
        <v xml:space="preserve"> 00:00:01.243430</v>
      </c>
      <c r="M2633" t="str">
        <f>"03-Oct-17 4:19:14.402706 PM"</f>
        <v>03-Oct-17 4:19:14.402706 PM</v>
      </c>
      <c r="N2633" t="s">
        <v>5</v>
      </c>
    </row>
    <row r="2634" spans="2:14" x14ac:dyDescent="0.25">
      <c r="B2634">
        <v>9087</v>
      </c>
      <c r="C2634">
        <v>1</v>
      </c>
      <c r="D2634">
        <v>39</v>
      </c>
      <c r="E2634">
        <v>39</v>
      </c>
      <c r="F2634" t="s">
        <v>0</v>
      </c>
      <c r="G2634" t="s">
        <v>1</v>
      </c>
      <c r="I2634" t="s">
        <v>2</v>
      </c>
      <c r="J2634">
        <v>36</v>
      </c>
      <c r="K2634">
        <v>70</v>
      </c>
      <c r="L2634" t="str">
        <f>" 00:00:00.000697"</f>
        <v xml:space="preserve"> 00:00:00.000697</v>
      </c>
      <c r="M2634" t="str">
        <f>"03-Oct-17 4:19:14.403403 PM"</f>
        <v>03-Oct-17 4:19:14.403403 PM</v>
      </c>
      <c r="N2634" t="s">
        <v>12</v>
      </c>
    </row>
    <row r="2635" spans="2:14" x14ac:dyDescent="0.25">
      <c r="B2635">
        <v>9088</v>
      </c>
      <c r="C2635">
        <v>1</v>
      </c>
      <c r="D2635">
        <v>0</v>
      </c>
      <c r="E2635">
        <v>37</v>
      </c>
      <c r="F2635" t="s">
        <v>0</v>
      </c>
      <c r="G2635" t="s">
        <v>1</v>
      </c>
      <c r="I2635" t="s">
        <v>2</v>
      </c>
      <c r="J2635">
        <v>36</v>
      </c>
      <c r="K2635">
        <v>70</v>
      </c>
      <c r="L2635" t="str">
        <f>" 00:00:01.234636"</f>
        <v xml:space="preserve"> 00:00:01.234636</v>
      </c>
      <c r="M2635" t="str">
        <f>"03-Oct-17 4:19:15.638039 PM"</f>
        <v>03-Oct-17 4:19:15.638039 PM</v>
      </c>
      <c r="N2635" t="s">
        <v>6</v>
      </c>
    </row>
    <row r="2636" spans="2:14" x14ac:dyDescent="0.25">
      <c r="B2636">
        <v>9089</v>
      </c>
      <c r="C2636">
        <v>1</v>
      </c>
      <c r="D2636">
        <v>0</v>
      </c>
      <c r="E2636">
        <v>37</v>
      </c>
      <c r="F2636" t="s">
        <v>0</v>
      </c>
      <c r="G2636" t="s">
        <v>1</v>
      </c>
      <c r="I2636" t="s">
        <v>2</v>
      </c>
      <c r="J2636">
        <v>14</v>
      </c>
      <c r="K2636">
        <v>48</v>
      </c>
      <c r="L2636" t="str">
        <f>" 00:00:00.000503"</f>
        <v xml:space="preserve"> 00:00:00.000503</v>
      </c>
      <c r="M2636" t="str">
        <f>"03-Oct-17 4:19:15.638542 PM"</f>
        <v>03-Oct-17 4:19:15.638542 PM</v>
      </c>
      <c r="N2636" t="s">
        <v>16</v>
      </c>
    </row>
    <row r="2637" spans="2:14" x14ac:dyDescent="0.25">
      <c r="B2637">
        <v>9090</v>
      </c>
      <c r="C2637">
        <v>1</v>
      </c>
      <c r="D2637">
        <v>0</v>
      </c>
      <c r="E2637">
        <v>37</v>
      </c>
      <c r="F2637" t="s">
        <v>0</v>
      </c>
      <c r="G2637" t="s">
        <v>1</v>
      </c>
      <c r="I2637" t="s">
        <v>2</v>
      </c>
      <c r="J2637">
        <v>8</v>
      </c>
      <c r="K2637">
        <v>42</v>
      </c>
      <c r="L2637" t="str">
        <f>" 00:00:00.000326"</f>
        <v xml:space="preserve"> 00:00:00.000326</v>
      </c>
      <c r="M2637" t="str">
        <f>"03-Oct-17 4:19:15.638867 PM"</f>
        <v>03-Oct-17 4:19:15.638867 PM</v>
      </c>
      <c r="N2637" t="s">
        <v>6</v>
      </c>
    </row>
    <row r="2638" spans="2:14" x14ac:dyDescent="0.25">
      <c r="B2638">
        <v>9091</v>
      </c>
      <c r="C2638">
        <v>1</v>
      </c>
      <c r="D2638">
        <v>12</v>
      </c>
      <c r="E2638">
        <v>38</v>
      </c>
      <c r="F2638" t="s">
        <v>0</v>
      </c>
      <c r="G2638" t="s">
        <v>1</v>
      </c>
      <c r="I2638" t="s">
        <v>2</v>
      </c>
      <c r="J2638">
        <v>36</v>
      </c>
      <c r="K2638">
        <v>70</v>
      </c>
      <c r="L2638" t="str">
        <f>" 00:00:00.000271"</f>
        <v xml:space="preserve"> 00:00:00.000271</v>
      </c>
      <c r="M2638" t="str">
        <f>"03-Oct-17 4:19:15.639138 PM"</f>
        <v>03-Oct-17 4:19:15.639138 PM</v>
      </c>
      <c r="N2638" t="s">
        <v>3</v>
      </c>
    </row>
    <row r="2639" spans="2:14" x14ac:dyDescent="0.25">
      <c r="B2639">
        <v>9092</v>
      </c>
      <c r="C2639">
        <v>1</v>
      </c>
      <c r="D2639">
        <v>39</v>
      </c>
      <c r="E2639">
        <v>39</v>
      </c>
      <c r="F2639" t="s">
        <v>0</v>
      </c>
      <c r="G2639" t="s">
        <v>1</v>
      </c>
      <c r="I2639" t="s">
        <v>2</v>
      </c>
      <c r="J2639">
        <v>36</v>
      </c>
      <c r="K2639">
        <v>70</v>
      </c>
      <c r="L2639" t="str">
        <f>" 00:00:00.000697"</f>
        <v xml:space="preserve"> 00:00:00.000697</v>
      </c>
      <c r="M2639" t="str">
        <f>"03-Oct-17 4:19:15.639835 PM"</f>
        <v>03-Oct-17 4:19:15.639835 PM</v>
      </c>
      <c r="N2639" t="s">
        <v>5</v>
      </c>
    </row>
    <row r="2640" spans="2:14" x14ac:dyDescent="0.25">
      <c r="B2640">
        <v>9093</v>
      </c>
      <c r="C2640">
        <v>1</v>
      </c>
      <c r="D2640">
        <v>0</v>
      </c>
      <c r="E2640">
        <v>37</v>
      </c>
      <c r="F2640" t="s">
        <v>0</v>
      </c>
      <c r="G2640" t="s">
        <v>1</v>
      </c>
      <c r="I2640" t="s">
        <v>2</v>
      </c>
      <c r="J2640">
        <v>36</v>
      </c>
      <c r="K2640">
        <v>70</v>
      </c>
      <c r="L2640" t="str">
        <f>" 00:00:01.242554"</f>
        <v xml:space="preserve"> 00:00:01.242554</v>
      </c>
      <c r="M2640" t="str">
        <f>"03-Oct-17 4:19:16.882389 PM"</f>
        <v>03-Oct-17 4:19:16.882389 PM</v>
      </c>
      <c r="N2640" t="s">
        <v>6</v>
      </c>
    </row>
    <row r="2641" spans="2:14" x14ac:dyDescent="0.25">
      <c r="B2641">
        <v>9094</v>
      </c>
      <c r="C2641">
        <v>1</v>
      </c>
      <c r="D2641">
        <v>0</v>
      </c>
      <c r="E2641">
        <v>37</v>
      </c>
      <c r="F2641" t="s">
        <v>0</v>
      </c>
      <c r="G2641" t="s">
        <v>1</v>
      </c>
      <c r="I2641" t="s">
        <v>2</v>
      </c>
      <c r="J2641">
        <v>14</v>
      </c>
      <c r="K2641">
        <v>48</v>
      </c>
      <c r="L2641" t="str">
        <f>" 00:00:00.000503"</f>
        <v xml:space="preserve"> 00:00:00.000503</v>
      </c>
      <c r="M2641" t="str">
        <f>"03-Oct-17 4:19:16.882892 PM"</f>
        <v>03-Oct-17 4:19:16.882892 PM</v>
      </c>
      <c r="N2641" t="s">
        <v>16</v>
      </c>
    </row>
    <row r="2642" spans="2:14" x14ac:dyDescent="0.25">
      <c r="B2642">
        <v>9095</v>
      </c>
      <c r="C2642">
        <v>1</v>
      </c>
      <c r="D2642">
        <v>0</v>
      </c>
      <c r="E2642">
        <v>37</v>
      </c>
      <c r="F2642" t="s">
        <v>0</v>
      </c>
      <c r="G2642" t="s">
        <v>1</v>
      </c>
      <c r="I2642" t="s">
        <v>2</v>
      </c>
      <c r="J2642">
        <v>8</v>
      </c>
      <c r="K2642">
        <v>42</v>
      </c>
      <c r="L2642" t="str">
        <f>" 00:00:00.000326"</f>
        <v xml:space="preserve"> 00:00:00.000326</v>
      </c>
      <c r="M2642" t="str">
        <f>"03-Oct-17 4:19:16.883218 PM"</f>
        <v>03-Oct-17 4:19:16.883218 PM</v>
      </c>
      <c r="N2642" t="s">
        <v>6</v>
      </c>
    </row>
    <row r="2643" spans="2:14" x14ac:dyDescent="0.25">
      <c r="B2643">
        <v>9096</v>
      </c>
      <c r="C2643">
        <v>1</v>
      </c>
      <c r="D2643">
        <v>12</v>
      </c>
      <c r="E2643">
        <v>38</v>
      </c>
      <c r="F2643" t="s">
        <v>0</v>
      </c>
      <c r="G2643" t="s">
        <v>1</v>
      </c>
      <c r="I2643" t="s">
        <v>2</v>
      </c>
      <c r="J2643">
        <v>36</v>
      </c>
      <c r="K2643">
        <v>70</v>
      </c>
      <c r="L2643" t="str">
        <f>" 00:00:00.000271"</f>
        <v xml:space="preserve"> 00:00:00.000271</v>
      </c>
      <c r="M2643" t="str">
        <f>"03-Oct-17 4:19:16.883489 PM"</f>
        <v>03-Oct-17 4:19:16.883489 PM</v>
      </c>
      <c r="N2643" t="s">
        <v>3</v>
      </c>
    </row>
    <row r="2644" spans="2:14" x14ac:dyDescent="0.25">
      <c r="B2644">
        <v>9097</v>
      </c>
      <c r="C2644">
        <v>1</v>
      </c>
      <c r="D2644">
        <v>39</v>
      </c>
      <c r="E2644">
        <v>39</v>
      </c>
      <c r="F2644" t="s">
        <v>0</v>
      </c>
      <c r="G2644" t="s">
        <v>1</v>
      </c>
      <c r="I2644" t="s">
        <v>2</v>
      </c>
      <c r="J2644">
        <v>36</v>
      </c>
      <c r="K2644">
        <v>70</v>
      </c>
      <c r="L2644" t="str">
        <f>" 00:00:00.000697"</f>
        <v xml:space="preserve"> 00:00:00.000697</v>
      </c>
      <c r="M2644" t="str">
        <f>"03-Oct-17 4:19:16.884186 PM"</f>
        <v>03-Oct-17 4:19:16.884186 PM</v>
      </c>
      <c r="N2644" t="s">
        <v>5</v>
      </c>
    </row>
    <row r="2645" spans="2:14" x14ac:dyDescent="0.25">
      <c r="B2645">
        <v>9098</v>
      </c>
      <c r="C2645">
        <v>1</v>
      </c>
      <c r="D2645">
        <v>0</v>
      </c>
      <c r="E2645">
        <v>37</v>
      </c>
      <c r="F2645" t="s">
        <v>0</v>
      </c>
      <c r="G2645" t="s">
        <v>1</v>
      </c>
      <c r="I2645" t="s">
        <v>2</v>
      </c>
      <c r="J2645">
        <v>36</v>
      </c>
      <c r="K2645">
        <v>70</v>
      </c>
      <c r="L2645" t="str">
        <f>" 00:00:01.247240"</f>
        <v xml:space="preserve"> 00:00:01.247240</v>
      </c>
      <c r="M2645" t="str">
        <f>"03-Oct-17 4:19:18.131426 PM"</f>
        <v>03-Oct-17 4:19:18.131426 PM</v>
      </c>
      <c r="N2645" t="s">
        <v>6</v>
      </c>
    </row>
    <row r="2646" spans="2:14" x14ac:dyDescent="0.25">
      <c r="B2646">
        <v>9099</v>
      </c>
      <c r="C2646">
        <v>1</v>
      </c>
      <c r="D2646">
        <v>0</v>
      </c>
      <c r="E2646">
        <v>37</v>
      </c>
      <c r="F2646" t="s">
        <v>0</v>
      </c>
      <c r="G2646" t="s">
        <v>1</v>
      </c>
      <c r="I2646" t="s">
        <v>2</v>
      </c>
      <c r="J2646">
        <v>14</v>
      </c>
      <c r="K2646">
        <v>48</v>
      </c>
      <c r="L2646" t="str">
        <f>" 00:00:00.000503"</f>
        <v xml:space="preserve"> 00:00:00.000503</v>
      </c>
      <c r="M2646" t="str">
        <f>"03-Oct-17 4:19:18.131929 PM"</f>
        <v>03-Oct-17 4:19:18.131929 PM</v>
      </c>
      <c r="N2646" t="s">
        <v>16</v>
      </c>
    </row>
    <row r="2647" spans="2:14" x14ac:dyDescent="0.25">
      <c r="B2647">
        <v>9100</v>
      </c>
      <c r="C2647">
        <v>1</v>
      </c>
      <c r="D2647">
        <v>0</v>
      </c>
      <c r="E2647">
        <v>37</v>
      </c>
      <c r="F2647" t="s">
        <v>0</v>
      </c>
      <c r="G2647" t="s">
        <v>1</v>
      </c>
      <c r="I2647" t="s">
        <v>2</v>
      </c>
      <c r="J2647">
        <v>8</v>
      </c>
      <c r="K2647">
        <v>42</v>
      </c>
      <c r="L2647" t="str">
        <f>" 00:00:00.000326"</f>
        <v xml:space="preserve"> 00:00:00.000326</v>
      </c>
      <c r="M2647" t="str">
        <f>"03-Oct-17 4:19:18.132254 PM"</f>
        <v>03-Oct-17 4:19:18.132254 PM</v>
      </c>
      <c r="N2647" t="s">
        <v>13</v>
      </c>
    </row>
    <row r="2648" spans="2:14" x14ac:dyDescent="0.25">
      <c r="B2648">
        <v>9101</v>
      </c>
      <c r="C2648">
        <v>1</v>
      </c>
      <c r="D2648">
        <v>12</v>
      </c>
      <c r="E2648">
        <v>38</v>
      </c>
      <c r="F2648" t="s">
        <v>0</v>
      </c>
      <c r="G2648" t="s">
        <v>1</v>
      </c>
      <c r="I2648" t="s">
        <v>2</v>
      </c>
      <c r="J2648">
        <v>36</v>
      </c>
      <c r="K2648">
        <v>70</v>
      </c>
      <c r="L2648" t="str">
        <f>" 00:00:00.000271"</f>
        <v xml:space="preserve"> 00:00:00.000271</v>
      </c>
      <c r="M2648" t="str">
        <f>"03-Oct-17 4:19:18.132525 PM"</f>
        <v>03-Oct-17 4:19:18.132525 PM</v>
      </c>
      <c r="N2648" t="s">
        <v>3</v>
      </c>
    </row>
    <row r="2649" spans="2:14" x14ac:dyDescent="0.25">
      <c r="B2649">
        <v>9102</v>
      </c>
      <c r="C2649">
        <v>1</v>
      </c>
      <c r="D2649">
        <v>39</v>
      </c>
      <c r="E2649">
        <v>39</v>
      </c>
      <c r="F2649" t="s">
        <v>0</v>
      </c>
      <c r="G2649" t="s">
        <v>1</v>
      </c>
      <c r="I2649" t="s">
        <v>2</v>
      </c>
      <c r="J2649">
        <v>36</v>
      </c>
      <c r="K2649">
        <v>70</v>
      </c>
      <c r="L2649" t="str">
        <f>" 00:00:00.000697"</f>
        <v xml:space="preserve"> 00:00:00.000697</v>
      </c>
      <c r="M2649" t="str">
        <f>"03-Oct-17 4:19:18.133222 PM"</f>
        <v>03-Oct-17 4:19:18.133222 PM</v>
      </c>
      <c r="N2649" t="s">
        <v>5</v>
      </c>
    </row>
    <row r="2650" spans="2:14" x14ac:dyDescent="0.25">
      <c r="B2650">
        <v>9103</v>
      </c>
      <c r="C2650">
        <v>1</v>
      </c>
      <c r="D2650">
        <v>0</v>
      </c>
      <c r="E2650">
        <v>37</v>
      </c>
      <c r="F2650" t="s">
        <v>0</v>
      </c>
      <c r="G2650" t="s">
        <v>1</v>
      </c>
      <c r="I2650" t="s">
        <v>2</v>
      </c>
      <c r="J2650">
        <v>36</v>
      </c>
      <c r="K2650">
        <v>70</v>
      </c>
      <c r="L2650" t="str">
        <f>" 00:00:01.243023"</f>
        <v xml:space="preserve"> 00:00:01.243023</v>
      </c>
      <c r="M2650" t="str">
        <f>"03-Oct-17 4:19:19.376245 PM"</f>
        <v>03-Oct-17 4:19:19.376245 PM</v>
      </c>
      <c r="N2650" t="s">
        <v>6</v>
      </c>
    </row>
    <row r="2651" spans="2:14" x14ac:dyDescent="0.25">
      <c r="B2651">
        <v>9104</v>
      </c>
      <c r="C2651">
        <v>1</v>
      </c>
      <c r="D2651">
        <v>12</v>
      </c>
      <c r="E2651">
        <v>38</v>
      </c>
      <c r="F2651" t="s">
        <v>0</v>
      </c>
      <c r="G2651" t="s">
        <v>1</v>
      </c>
      <c r="I2651" t="s">
        <v>2</v>
      </c>
      <c r="J2651">
        <v>36</v>
      </c>
      <c r="K2651">
        <v>70</v>
      </c>
      <c r="L2651" t="str">
        <f>" 00:00:00.000697"</f>
        <v xml:space="preserve"> 00:00:00.000697</v>
      </c>
      <c r="M2651" t="str">
        <f>"03-Oct-17 4:19:19.376942 PM"</f>
        <v>03-Oct-17 4:19:19.376942 PM</v>
      </c>
      <c r="N2651" t="s">
        <v>3</v>
      </c>
    </row>
    <row r="2652" spans="2:14" x14ac:dyDescent="0.25">
      <c r="B2652">
        <v>9105</v>
      </c>
      <c r="C2652">
        <v>1</v>
      </c>
      <c r="D2652">
        <v>12</v>
      </c>
      <c r="E2652">
        <v>38</v>
      </c>
      <c r="F2652" t="s">
        <v>0</v>
      </c>
      <c r="G2652" t="s">
        <v>1</v>
      </c>
      <c r="I2652" t="s">
        <v>2</v>
      </c>
      <c r="J2652">
        <v>14</v>
      </c>
      <c r="K2652">
        <v>48</v>
      </c>
      <c r="L2652" t="str">
        <f>" 00:00:00.000502"</f>
        <v xml:space="preserve"> 00:00:00.000502</v>
      </c>
      <c r="M2652" t="str">
        <f>"03-Oct-17 4:19:19.377444 PM"</f>
        <v>03-Oct-17 4:19:19.377444 PM</v>
      </c>
      <c r="N2652" t="s">
        <v>20</v>
      </c>
    </row>
    <row r="2653" spans="2:14" x14ac:dyDescent="0.25">
      <c r="B2653">
        <v>9106</v>
      </c>
      <c r="C2653">
        <v>1</v>
      </c>
      <c r="D2653">
        <v>12</v>
      </c>
      <c r="E2653">
        <v>38</v>
      </c>
      <c r="F2653" t="s">
        <v>0</v>
      </c>
      <c r="G2653" t="s">
        <v>1</v>
      </c>
      <c r="I2653" t="s">
        <v>2</v>
      </c>
      <c r="J2653">
        <v>8</v>
      </c>
      <c r="K2653">
        <v>42</v>
      </c>
      <c r="L2653" t="str">
        <f>" 00:00:00.000326"</f>
        <v xml:space="preserve"> 00:00:00.000326</v>
      </c>
      <c r="M2653" t="str">
        <f>"03-Oct-17 4:19:19.377770 PM"</f>
        <v>03-Oct-17 4:19:19.377770 PM</v>
      </c>
      <c r="N2653" t="s">
        <v>3</v>
      </c>
    </row>
    <row r="2654" spans="2:14" x14ac:dyDescent="0.25">
      <c r="B2654">
        <v>9107</v>
      </c>
      <c r="C2654">
        <v>1</v>
      </c>
      <c r="D2654">
        <v>39</v>
      </c>
      <c r="E2654">
        <v>39</v>
      </c>
      <c r="F2654" t="s">
        <v>0</v>
      </c>
      <c r="G2654" t="s">
        <v>1</v>
      </c>
      <c r="I2654" t="s">
        <v>2</v>
      </c>
      <c r="J2654">
        <v>36</v>
      </c>
      <c r="K2654">
        <v>70</v>
      </c>
      <c r="L2654" t="str">
        <f>" 00:00:00.000271"</f>
        <v xml:space="preserve"> 00:00:00.000271</v>
      </c>
      <c r="M2654" t="str">
        <f>"03-Oct-17 4:19:19.378041 PM"</f>
        <v>03-Oct-17 4:19:19.378041 PM</v>
      </c>
      <c r="N2654" t="s">
        <v>5</v>
      </c>
    </row>
    <row r="2655" spans="2:14" x14ac:dyDescent="0.25">
      <c r="B2655">
        <v>9108</v>
      </c>
      <c r="C2655">
        <v>1</v>
      </c>
      <c r="D2655">
        <v>12</v>
      </c>
      <c r="E2655">
        <v>38</v>
      </c>
      <c r="F2655" t="s">
        <v>0</v>
      </c>
      <c r="G2655" t="s">
        <v>1</v>
      </c>
      <c r="I2655" t="s">
        <v>2</v>
      </c>
      <c r="J2655">
        <v>36</v>
      </c>
      <c r="K2655">
        <v>70</v>
      </c>
      <c r="L2655" t="str">
        <f>" 00:00:01.253097"</f>
        <v xml:space="preserve"> 00:00:01.253097</v>
      </c>
      <c r="M2655" t="str">
        <f>"03-Oct-17 4:19:20.631138 PM"</f>
        <v>03-Oct-17 4:19:20.631138 PM</v>
      </c>
      <c r="N2655" t="s">
        <v>3</v>
      </c>
    </row>
    <row r="2656" spans="2:14" x14ac:dyDescent="0.25">
      <c r="B2656">
        <v>9109</v>
      </c>
      <c r="C2656">
        <v>1</v>
      </c>
      <c r="D2656">
        <v>39</v>
      </c>
      <c r="E2656">
        <v>39</v>
      </c>
      <c r="F2656" t="s">
        <v>0</v>
      </c>
      <c r="G2656" t="s">
        <v>1</v>
      </c>
      <c r="I2656" t="s">
        <v>2</v>
      </c>
      <c r="J2656">
        <v>36</v>
      </c>
      <c r="K2656">
        <v>70</v>
      </c>
      <c r="L2656" t="str">
        <f>" 00:00:00.000697"</f>
        <v xml:space="preserve"> 00:00:00.000697</v>
      </c>
      <c r="M2656" t="str">
        <f>"03-Oct-17 4:19:20.631835 PM"</f>
        <v>03-Oct-17 4:19:20.631835 PM</v>
      </c>
      <c r="N2656" t="s">
        <v>5</v>
      </c>
    </row>
    <row r="2657" spans="2:14" x14ac:dyDescent="0.25">
      <c r="B2657">
        <v>9110</v>
      </c>
      <c r="C2657">
        <v>1</v>
      </c>
      <c r="D2657">
        <v>39</v>
      </c>
      <c r="E2657">
        <v>39</v>
      </c>
      <c r="F2657" t="s">
        <v>0</v>
      </c>
      <c r="G2657" t="s">
        <v>1</v>
      </c>
      <c r="I2657" t="s">
        <v>2</v>
      </c>
      <c r="J2657">
        <v>36</v>
      </c>
      <c r="K2657">
        <v>70</v>
      </c>
      <c r="L2657" t="str">
        <f>" 00:00:01.257652"</f>
        <v xml:space="preserve"> 00:00:01.257652</v>
      </c>
      <c r="M2657" t="str">
        <f>"03-Oct-17 4:19:21.889487 PM"</f>
        <v>03-Oct-17 4:19:21.889487 PM</v>
      </c>
      <c r="N2657" t="s">
        <v>12</v>
      </c>
    </row>
    <row r="2658" spans="2:14" x14ac:dyDescent="0.25">
      <c r="B2658">
        <v>9111</v>
      </c>
      <c r="C2658">
        <v>1</v>
      </c>
      <c r="D2658">
        <v>0</v>
      </c>
      <c r="E2658">
        <v>37</v>
      </c>
      <c r="F2658" t="s">
        <v>0</v>
      </c>
      <c r="G2658" t="s">
        <v>1</v>
      </c>
      <c r="I2658" t="s">
        <v>2</v>
      </c>
      <c r="J2658">
        <v>36</v>
      </c>
      <c r="K2658">
        <v>70</v>
      </c>
      <c r="L2658" t="str">
        <f>" 00:00:01.212537"</f>
        <v xml:space="preserve"> 00:00:01.212537</v>
      </c>
      <c r="M2658" t="str">
        <f>"03-Oct-17 4:19:23.102024 PM"</f>
        <v>03-Oct-17 4:19:23.102024 PM</v>
      </c>
      <c r="N2658" t="s">
        <v>6</v>
      </c>
    </row>
    <row r="2659" spans="2:14" x14ac:dyDescent="0.25">
      <c r="B2659">
        <v>9112</v>
      </c>
      <c r="C2659">
        <v>1</v>
      </c>
      <c r="D2659">
        <v>12</v>
      </c>
      <c r="E2659">
        <v>38</v>
      </c>
      <c r="F2659" t="s">
        <v>0</v>
      </c>
      <c r="G2659" t="s">
        <v>1</v>
      </c>
      <c r="I2659" t="s">
        <v>2</v>
      </c>
      <c r="J2659">
        <v>36</v>
      </c>
      <c r="K2659">
        <v>70</v>
      </c>
      <c r="L2659" t="str">
        <f>" 00:00:00.000697"</f>
        <v xml:space="preserve"> 00:00:00.000697</v>
      </c>
      <c r="M2659" t="str">
        <f>"03-Oct-17 4:19:23.102721 PM"</f>
        <v>03-Oct-17 4:19:23.102721 PM</v>
      </c>
      <c r="N2659" t="s">
        <v>3</v>
      </c>
    </row>
    <row r="2660" spans="2:14" x14ac:dyDescent="0.25">
      <c r="B2660">
        <v>9113</v>
      </c>
      <c r="C2660">
        <v>1</v>
      </c>
      <c r="D2660">
        <v>12</v>
      </c>
      <c r="E2660">
        <v>38</v>
      </c>
      <c r="F2660" t="s">
        <v>0</v>
      </c>
      <c r="G2660" t="s">
        <v>1</v>
      </c>
      <c r="I2660" t="s">
        <v>2</v>
      </c>
      <c r="J2660">
        <v>14</v>
      </c>
      <c r="K2660">
        <v>48</v>
      </c>
      <c r="L2660" t="str">
        <f>" 00:00:00.000503"</f>
        <v xml:space="preserve"> 00:00:00.000503</v>
      </c>
      <c r="M2660" t="str">
        <f>"03-Oct-17 4:19:23.103224 PM"</f>
        <v>03-Oct-17 4:19:23.103224 PM</v>
      </c>
      <c r="N2660" t="s">
        <v>20</v>
      </c>
    </row>
    <row r="2661" spans="2:14" x14ac:dyDescent="0.25">
      <c r="B2661">
        <v>9114</v>
      </c>
      <c r="C2661">
        <v>1</v>
      </c>
      <c r="D2661">
        <v>12</v>
      </c>
      <c r="E2661">
        <v>38</v>
      </c>
      <c r="F2661" t="s">
        <v>0</v>
      </c>
      <c r="G2661" t="s">
        <v>1</v>
      </c>
      <c r="I2661" t="s">
        <v>2</v>
      </c>
      <c r="J2661">
        <v>8</v>
      </c>
      <c r="K2661">
        <v>42</v>
      </c>
      <c r="L2661" t="str">
        <f>" 00:00:00.000325"</f>
        <v xml:space="preserve"> 00:00:00.000325</v>
      </c>
      <c r="M2661" t="str">
        <f>"03-Oct-17 4:19:23.103549 PM"</f>
        <v>03-Oct-17 4:19:23.103549 PM</v>
      </c>
      <c r="N2661" t="s">
        <v>3</v>
      </c>
    </row>
    <row r="2662" spans="2:14" x14ac:dyDescent="0.25">
      <c r="B2662">
        <v>9115</v>
      </c>
      <c r="C2662">
        <v>1</v>
      </c>
      <c r="D2662">
        <v>39</v>
      </c>
      <c r="E2662">
        <v>39</v>
      </c>
      <c r="F2662" t="s">
        <v>0</v>
      </c>
      <c r="G2662" t="s">
        <v>1</v>
      </c>
      <c r="I2662" t="s">
        <v>2</v>
      </c>
      <c r="J2662">
        <v>36</v>
      </c>
      <c r="K2662">
        <v>70</v>
      </c>
      <c r="L2662" t="str">
        <f>" 00:00:00.000271"</f>
        <v xml:space="preserve"> 00:00:00.000271</v>
      </c>
      <c r="M2662" t="str">
        <f>"03-Oct-17 4:19:23.103820 PM"</f>
        <v>03-Oct-17 4:19:23.103820 PM</v>
      </c>
      <c r="N2662" t="s">
        <v>5</v>
      </c>
    </row>
    <row r="2663" spans="2:14" x14ac:dyDescent="0.25">
      <c r="B2663">
        <v>9116</v>
      </c>
      <c r="C2663">
        <v>1</v>
      </c>
      <c r="D2663">
        <v>0</v>
      </c>
      <c r="E2663">
        <v>37</v>
      </c>
      <c r="F2663" t="s">
        <v>0</v>
      </c>
      <c r="G2663" t="s">
        <v>1</v>
      </c>
      <c r="I2663" t="s">
        <v>2</v>
      </c>
      <c r="J2663">
        <v>36</v>
      </c>
      <c r="K2663">
        <v>70</v>
      </c>
      <c r="L2663" t="str">
        <f>" 00:00:01.246628"</f>
        <v xml:space="preserve"> 00:00:01.246628</v>
      </c>
      <c r="M2663" t="str">
        <f>"03-Oct-17 4:19:24.350448 PM"</f>
        <v>03-Oct-17 4:19:24.350448 PM</v>
      </c>
      <c r="N2663" t="s">
        <v>6</v>
      </c>
    </row>
    <row r="2664" spans="2:14" x14ac:dyDescent="0.25">
      <c r="B2664">
        <v>9117</v>
      </c>
      <c r="C2664">
        <v>1</v>
      </c>
      <c r="D2664">
        <v>12</v>
      </c>
      <c r="E2664">
        <v>38</v>
      </c>
      <c r="F2664" t="s">
        <v>0</v>
      </c>
      <c r="G2664" t="s">
        <v>1</v>
      </c>
      <c r="I2664" t="s">
        <v>2</v>
      </c>
      <c r="J2664">
        <v>36</v>
      </c>
      <c r="K2664">
        <v>70</v>
      </c>
      <c r="L2664" t="str">
        <f>" 00:00:00.000697"</f>
        <v xml:space="preserve"> 00:00:00.000697</v>
      </c>
      <c r="M2664" t="str">
        <f>"03-Oct-17 4:19:24.351145 PM"</f>
        <v>03-Oct-17 4:19:24.351145 PM</v>
      </c>
      <c r="N2664" t="s">
        <v>3</v>
      </c>
    </row>
    <row r="2665" spans="2:14" x14ac:dyDescent="0.25">
      <c r="B2665">
        <v>9118</v>
      </c>
      <c r="C2665">
        <v>1</v>
      </c>
      <c r="D2665">
        <v>39</v>
      </c>
      <c r="E2665">
        <v>39</v>
      </c>
      <c r="F2665" t="s">
        <v>0</v>
      </c>
      <c r="G2665" t="s">
        <v>1</v>
      </c>
      <c r="I2665" t="s">
        <v>2</v>
      </c>
      <c r="J2665">
        <v>36</v>
      </c>
      <c r="K2665">
        <v>70</v>
      </c>
      <c r="L2665" t="str">
        <f>" 00:00:00.000697"</f>
        <v xml:space="preserve"> 00:00:00.000697</v>
      </c>
      <c r="M2665" t="str">
        <f>"03-Oct-17 4:19:24.351842 PM"</f>
        <v>03-Oct-17 4:19:24.351842 PM</v>
      </c>
      <c r="N2665" t="s">
        <v>5</v>
      </c>
    </row>
    <row r="2666" spans="2:14" x14ac:dyDescent="0.25">
      <c r="B2666">
        <v>9119</v>
      </c>
      <c r="C2666">
        <v>1</v>
      </c>
      <c r="D2666">
        <v>39</v>
      </c>
      <c r="E2666">
        <v>39</v>
      </c>
      <c r="F2666" t="s">
        <v>0</v>
      </c>
      <c r="G2666" t="s">
        <v>1</v>
      </c>
      <c r="I2666" t="s">
        <v>2</v>
      </c>
      <c r="J2666">
        <v>14</v>
      </c>
      <c r="K2666">
        <v>48</v>
      </c>
      <c r="L2666" t="str">
        <f>" 00:00:00.000502"</f>
        <v xml:space="preserve"> 00:00:00.000502</v>
      </c>
      <c r="M2666" t="str">
        <f>"03-Oct-17 4:19:24.352344 PM"</f>
        <v>03-Oct-17 4:19:24.352344 PM</v>
      </c>
      <c r="N2666" t="s">
        <v>11</v>
      </c>
    </row>
    <row r="2667" spans="2:14" x14ac:dyDescent="0.25">
      <c r="B2667">
        <v>9120</v>
      </c>
      <c r="C2667">
        <v>1</v>
      </c>
      <c r="D2667">
        <v>39</v>
      </c>
      <c r="E2667">
        <v>39</v>
      </c>
      <c r="F2667" t="s">
        <v>0</v>
      </c>
      <c r="G2667" t="s">
        <v>1</v>
      </c>
      <c r="I2667" t="s">
        <v>2</v>
      </c>
      <c r="J2667">
        <v>8</v>
      </c>
      <c r="K2667">
        <v>42</v>
      </c>
      <c r="L2667" t="str">
        <f>" 00:00:00.000326"</f>
        <v xml:space="preserve"> 00:00:00.000326</v>
      </c>
      <c r="M2667" t="str">
        <f>"03-Oct-17 4:19:24.352670 PM"</f>
        <v>03-Oct-17 4:19:24.352670 PM</v>
      </c>
      <c r="N2667" t="s">
        <v>12</v>
      </c>
    </row>
    <row r="2668" spans="2:14" x14ac:dyDescent="0.25">
      <c r="B2668">
        <v>9121</v>
      </c>
      <c r="C2668">
        <v>1</v>
      </c>
      <c r="D2668">
        <v>0</v>
      </c>
      <c r="E2668">
        <v>37</v>
      </c>
      <c r="F2668" t="s">
        <v>0</v>
      </c>
      <c r="G2668" t="s">
        <v>1</v>
      </c>
      <c r="I2668" t="s">
        <v>2</v>
      </c>
      <c r="J2668">
        <v>36</v>
      </c>
      <c r="K2668">
        <v>70</v>
      </c>
      <c r="L2668" t="str">
        <f>" 00:00:01.239160"</f>
        <v xml:space="preserve"> 00:00:01.239160</v>
      </c>
      <c r="M2668" t="str">
        <f>"03-Oct-17 4:19:25.591830 PM"</f>
        <v>03-Oct-17 4:19:25.591830 PM</v>
      </c>
      <c r="N2668" t="s">
        <v>13</v>
      </c>
    </row>
    <row r="2669" spans="2:14" x14ac:dyDescent="0.25">
      <c r="B2669">
        <v>9122</v>
      </c>
      <c r="C2669">
        <v>1</v>
      </c>
      <c r="D2669">
        <v>12</v>
      </c>
      <c r="E2669">
        <v>38</v>
      </c>
      <c r="F2669" t="s">
        <v>0</v>
      </c>
      <c r="G2669" t="s">
        <v>1</v>
      </c>
      <c r="I2669" t="s">
        <v>2</v>
      </c>
      <c r="J2669">
        <v>36</v>
      </c>
      <c r="K2669">
        <v>70</v>
      </c>
      <c r="L2669" t="str">
        <f>" 00:00:00.000697"</f>
        <v xml:space="preserve"> 00:00:00.000697</v>
      </c>
      <c r="M2669" t="str">
        <f>"03-Oct-17 4:19:25.592527 PM"</f>
        <v>03-Oct-17 4:19:25.592527 PM</v>
      </c>
      <c r="N2669" t="s">
        <v>3</v>
      </c>
    </row>
    <row r="2670" spans="2:14" x14ac:dyDescent="0.25">
      <c r="B2670">
        <v>9123</v>
      </c>
      <c r="C2670">
        <v>1</v>
      </c>
      <c r="D2670">
        <v>39</v>
      </c>
      <c r="E2670">
        <v>39</v>
      </c>
      <c r="F2670" t="s">
        <v>0</v>
      </c>
      <c r="G2670" t="s">
        <v>1</v>
      </c>
      <c r="I2670" t="s">
        <v>2</v>
      </c>
      <c r="J2670">
        <v>36</v>
      </c>
      <c r="K2670">
        <v>70</v>
      </c>
      <c r="L2670" t="str">
        <f>" 00:00:00.000697"</f>
        <v xml:space="preserve"> 00:00:00.000697</v>
      </c>
      <c r="M2670" t="str">
        <f>"03-Oct-17 4:19:25.593224 PM"</f>
        <v>03-Oct-17 4:19:25.593224 PM</v>
      </c>
      <c r="N2670" t="s">
        <v>5</v>
      </c>
    </row>
    <row r="2671" spans="2:14" x14ac:dyDescent="0.25">
      <c r="B2671">
        <v>9124</v>
      </c>
      <c r="C2671">
        <v>1</v>
      </c>
      <c r="D2671">
        <v>0</v>
      </c>
      <c r="E2671">
        <v>37</v>
      </c>
      <c r="F2671" t="s">
        <v>0</v>
      </c>
      <c r="G2671" t="s">
        <v>1</v>
      </c>
      <c r="I2671" t="s">
        <v>2</v>
      </c>
      <c r="J2671">
        <v>36</v>
      </c>
      <c r="K2671">
        <v>70</v>
      </c>
      <c r="L2671" t="str">
        <f>" 00:00:01.255488"</f>
        <v xml:space="preserve"> 00:00:01.255488</v>
      </c>
      <c r="M2671" t="str">
        <f>"03-Oct-17 4:19:26.848712 PM"</f>
        <v>03-Oct-17 4:19:26.848712 PM</v>
      </c>
      <c r="N2671" t="s">
        <v>6</v>
      </c>
    </row>
    <row r="2672" spans="2:14" x14ac:dyDescent="0.25">
      <c r="B2672">
        <v>9125</v>
      </c>
      <c r="C2672">
        <v>1</v>
      </c>
      <c r="D2672">
        <v>12</v>
      </c>
      <c r="E2672">
        <v>38</v>
      </c>
      <c r="F2672" t="s">
        <v>0</v>
      </c>
      <c r="G2672" t="s">
        <v>1</v>
      </c>
      <c r="I2672" t="s">
        <v>2</v>
      </c>
      <c r="J2672">
        <v>36</v>
      </c>
      <c r="K2672">
        <v>70</v>
      </c>
      <c r="L2672" t="str">
        <f>" 00:00:00.000697"</f>
        <v xml:space="preserve"> 00:00:00.000697</v>
      </c>
      <c r="M2672" t="str">
        <f>"03-Oct-17 4:19:26.849409 PM"</f>
        <v>03-Oct-17 4:19:26.849409 PM</v>
      </c>
      <c r="N2672" t="s">
        <v>3</v>
      </c>
    </row>
    <row r="2673" spans="2:14" x14ac:dyDescent="0.25">
      <c r="B2673">
        <v>9126</v>
      </c>
      <c r="C2673">
        <v>1</v>
      </c>
      <c r="D2673">
        <v>39</v>
      </c>
      <c r="E2673">
        <v>39</v>
      </c>
      <c r="F2673" t="s">
        <v>0</v>
      </c>
      <c r="G2673" t="s">
        <v>1</v>
      </c>
      <c r="I2673" t="s">
        <v>2</v>
      </c>
      <c r="J2673">
        <v>36</v>
      </c>
      <c r="K2673">
        <v>70</v>
      </c>
      <c r="L2673" t="str">
        <f>" 00:00:00.000697"</f>
        <v xml:space="preserve"> 00:00:00.000697</v>
      </c>
      <c r="M2673" t="str">
        <f>"03-Oct-17 4:19:26.850106 PM"</f>
        <v>03-Oct-17 4:19:26.850106 PM</v>
      </c>
      <c r="N2673" t="s">
        <v>5</v>
      </c>
    </row>
    <row r="2674" spans="2:14" x14ac:dyDescent="0.25">
      <c r="B2674">
        <v>9127</v>
      </c>
      <c r="C2674">
        <v>1</v>
      </c>
      <c r="D2674">
        <v>0</v>
      </c>
      <c r="E2674">
        <v>37</v>
      </c>
      <c r="F2674" t="s">
        <v>0</v>
      </c>
      <c r="G2674" t="s">
        <v>1</v>
      </c>
      <c r="I2674" t="s">
        <v>2</v>
      </c>
      <c r="J2674">
        <v>36</v>
      </c>
      <c r="K2674">
        <v>70</v>
      </c>
      <c r="L2674" t="str">
        <f>" 00:00:01.230374"</f>
        <v xml:space="preserve"> 00:00:01.230374</v>
      </c>
      <c r="M2674" t="str">
        <f>"03-Oct-17 4:19:28.080480 PM"</f>
        <v>03-Oct-17 4:19:28.080480 PM</v>
      </c>
      <c r="N2674" t="s">
        <v>6</v>
      </c>
    </row>
    <row r="2675" spans="2:14" x14ac:dyDescent="0.25">
      <c r="B2675">
        <v>9128</v>
      </c>
      <c r="C2675">
        <v>1</v>
      </c>
      <c r="D2675">
        <v>12</v>
      </c>
      <c r="E2675">
        <v>38</v>
      </c>
      <c r="F2675" t="s">
        <v>0</v>
      </c>
      <c r="G2675" t="s">
        <v>1</v>
      </c>
      <c r="I2675" t="s">
        <v>2</v>
      </c>
      <c r="J2675">
        <v>36</v>
      </c>
      <c r="K2675">
        <v>70</v>
      </c>
      <c r="L2675" t="str">
        <f>" 00:00:00.000697"</f>
        <v xml:space="preserve"> 00:00:00.000697</v>
      </c>
      <c r="M2675" t="str">
        <f>"03-Oct-17 4:19:28.081177 PM"</f>
        <v>03-Oct-17 4:19:28.081177 PM</v>
      </c>
      <c r="N2675" t="s">
        <v>3</v>
      </c>
    </row>
    <row r="2676" spans="2:14" x14ac:dyDescent="0.25">
      <c r="B2676">
        <v>9129</v>
      </c>
      <c r="C2676">
        <v>1</v>
      </c>
      <c r="D2676">
        <v>39</v>
      </c>
      <c r="E2676">
        <v>39</v>
      </c>
      <c r="F2676" t="s">
        <v>0</v>
      </c>
      <c r="G2676" t="s">
        <v>1</v>
      </c>
      <c r="I2676" t="s">
        <v>2</v>
      </c>
      <c r="J2676">
        <v>36</v>
      </c>
      <c r="K2676">
        <v>70</v>
      </c>
      <c r="L2676" t="str">
        <f>" 00:00:00.000697"</f>
        <v xml:space="preserve"> 00:00:00.000697</v>
      </c>
      <c r="M2676" t="str">
        <f>"03-Oct-17 4:19:28.081874 PM"</f>
        <v>03-Oct-17 4:19:28.081874 PM</v>
      </c>
      <c r="N2676" t="s">
        <v>5</v>
      </c>
    </row>
    <row r="2677" spans="2:14" x14ac:dyDescent="0.25">
      <c r="B2677">
        <v>9130</v>
      </c>
      <c r="C2677">
        <v>1</v>
      </c>
      <c r="D2677">
        <v>0</v>
      </c>
      <c r="E2677">
        <v>37</v>
      </c>
      <c r="F2677" t="s">
        <v>0</v>
      </c>
      <c r="G2677" t="s">
        <v>1</v>
      </c>
      <c r="I2677" t="s">
        <v>2</v>
      </c>
      <c r="J2677">
        <v>36</v>
      </c>
      <c r="K2677">
        <v>70</v>
      </c>
      <c r="L2677" t="str">
        <f>" 00:00:01.237833"</f>
        <v xml:space="preserve"> 00:00:01.237833</v>
      </c>
      <c r="M2677" t="str">
        <f>"03-Oct-17 4:19:29.319707 PM"</f>
        <v>03-Oct-17 4:19:29.319707 PM</v>
      </c>
      <c r="N2677" t="s">
        <v>6</v>
      </c>
    </row>
    <row r="2678" spans="2:14" x14ac:dyDescent="0.25">
      <c r="B2678">
        <v>9131</v>
      </c>
      <c r="C2678">
        <v>1</v>
      </c>
      <c r="D2678">
        <v>12</v>
      </c>
      <c r="E2678">
        <v>38</v>
      </c>
      <c r="F2678" t="s">
        <v>0</v>
      </c>
      <c r="G2678" t="s">
        <v>1</v>
      </c>
      <c r="I2678" t="s">
        <v>2</v>
      </c>
      <c r="J2678">
        <v>36</v>
      </c>
      <c r="K2678">
        <v>70</v>
      </c>
      <c r="L2678" t="str">
        <f>" 00:00:00.000697"</f>
        <v xml:space="preserve"> 00:00:00.000697</v>
      </c>
      <c r="M2678" t="str">
        <f>"03-Oct-17 4:19:29.320404 PM"</f>
        <v>03-Oct-17 4:19:29.320404 PM</v>
      </c>
      <c r="N2678" t="s">
        <v>3</v>
      </c>
    </row>
    <row r="2679" spans="2:14" x14ac:dyDescent="0.25">
      <c r="B2679">
        <v>9132</v>
      </c>
      <c r="C2679">
        <v>1</v>
      </c>
      <c r="D2679">
        <v>39</v>
      </c>
      <c r="E2679">
        <v>39</v>
      </c>
      <c r="F2679" t="s">
        <v>0</v>
      </c>
      <c r="G2679" t="s">
        <v>1</v>
      </c>
      <c r="I2679" t="s">
        <v>2</v>
      </c>
      <c r="J2679">
        <v>36</v>
      </c>
      <c r="K2679">
        <v>70</v>
      </c>
      <c r="L2679" t="str">
        <f>" 00:00:00.000697"</f>
        <v xml:space="preserve"> 00:00:00.000697</v>
      </c>
      <c r="M2679" t="str">
        <f>"03-Oct-17 4:19:29.321101 PM"</f>
        <v>03-Oct-17 4:19:29.321101 PM</v>
      </c>
      <c r="N2679" t="s">
        <v>12</v>
      </c>
    </row>
    <row r="2680" spans="2:14" x14ac:dyDescent="0.25">
      <c r="B2680">
        <v>9133</v>
      </c>
      <c r="C2680">
        <v>1</v>
      </c>
      <c r="D2680">
        <v>0</v>
      </c>
      <c r="E2680">
        <v>37</v>
      </c>
      <c r="F2680" t="s">
        <v>0</v>
      </c>
      <c r="G2680" t="s">
        <v>1</v>
      </c>
      <c r="I2680" t="s">
        <v>2</v>
      </c>
      <c r="J2680">
        <v>36</v>
      </c>
      <c r="K2680">
        <v>70</v>
      </c>
      <c r="L2680" t="str">
        <f>" 00:00:01.250213"</f>
        <v xml:space="preserve"> 00:00:01.250213</v>
      </c>
      <c r="M2680" t="str">
        <f>"03-Oct-17 4:19:30.571314 PM"</f>
        <v>03-Oct-17 4:19:30.571314 PM</v>
      </c>
      <c r="N2680" t="s">
        <v>15</v>
      </c>
    </row>
    <row r="2681" spans="2:14" x14ac:dyDescent="0.25">
      <c r="B2681">
        <v>9134</v>
      </c>
      <c r="C2681">
        <v>1</v>
      </c>
      <c r="D2681">
        <v>12</v>
      </c>
      <c r="E2681">
        <v>38</v>
      </c>
      <c r="F2681" t="s">
        <v>0</v>
      </c>
      <c r="G2681" t="s">
        <v>1</v>
      </c>
      <c r="I2681" t="s">
        <v>2</v>
      </c>
      <c r="J2681">
        <v>36</v>
      </c>
      <c r="K2681">
        <v>70</v>
      </c>
      <c r="L2681" t="str">
        <f>" 00:00:00.000697"</f>
        <v xml:space="preserve"> 00:00:00.000697</v>
      </c>
      <c r="M2681" t="str">
        <f>"03-Oct-17 4:19:30.572011 PM"</f>
        <v>03-Oct-17 4:19:30.572011 PM</v>
      </c>
      <c r="N2681" t="s">
        <v>3</v>
      </c>
    </row>
    <row r="2682" spans="2:14" x14ac:dyDescent="0.25">
      <c r="B2682">
        <v>9135</v>
      </c>
      <c r="C2682">
        <v>1</v>
      </c>
      <c r="D2682">
        <v>39</v>
      </c>
      <c r="E2682">
        <v>39</v>
      </c>
      <c r="F2682" t="s">
        <v>0</v>
      </c>
      <c r="G2682" t="s">
        <v>1</v>
      </c>
      <c r="I2682" t="s">
        <v>2</v>
      </c>
      <c r="J2682">
        <v>36</v>
      </c>
      <c r="K2682">
        <v>70</v>
      </c>
      <c r="L2682" t="str">
        <f>" 00:00:00.000697"</f>
        <v xml:space="preserve"> 00:00:00.000697</v>
      </c>
      <c r="M2682" t="str">
        <f>"03-Oct-17 4:19:30.572708 PM"</f>
        <v>03-Oct-17 4:19:30.572708 PM</v>
      </c>
      <c r="N2682" t="s">
        <v>5</v>
      </c>
    </row>
    <row r="2683" spans="2:14" x14ac:dyDescent="0.25">
      <c r="B2683">
        <v>9136</v>
      </c>
      <c r="C2683">
        <v>1</v>
      </c>
      <c r="D2683">
        <v>39</v>
      </c>
      <c r="E2683">
        <v>39</v>
      </c>
      <c r="F2683" t="s">
        <v>0</v>
      </c>
      <c r="G2683" t="s">
        <v>1</v>
      </c>
      <c r="I2683" t="s">
        <v>2</v>
      </c>
      <c r="J2683">
        <v>14</v>
      </c>
      <c r="K2683">
        <v>48</v>
      </c>
      <c r="L2683" t="str">
        <f>" 00:00:00.000503"</f>
        <v xml:space="preserve"> 00:00:00.000503</v>
      </c>
      <c r="M2683" t="str">
        <f>"03-Oct-17 4:19:30.573210 PM"</f>
        <v>03-Oct-17 4:19:30.573210 PM</v>
      </c>
      <c r="N2683" t="s">
        <v>11</v>
      </c>
    </row>
    <row r="2684" spans="2:14" x14ac:dyDescent="0.25">
      <c r="B2684">
        <v>9137</v>
      </c>
      <c r="C2684">
        <v>1</v>
      </c>
      <c r="D2684">
        <v>39</v>
      </c>
      <c r="E2684">
        <v>39</v>
      </c>
      <c r="F2684" t="s">
        <v>0</v>
      </c>
      <c r="G2684" t="s">
        <v>1</v>
      </c>
      <c r="I2684" t="s">
        <v>2</v>
      </c>
      <c r="J2684">
        <v>8</v>
      </c>
      <c r="K2684">
        <v>42</v>
      </c>
      <c r="L2684" t="str">
        <f>" 00:00:00.000325"</f>
        <v xml:space="preserve"> 00:00:00.000325</v>
      </c>
      <c r="M2684" t="str">
        <f>"03-Oct-17 4:19:30.573536 PM"</f>
        <v>03-Oct-17 4:19:30.573536 PM</v>
      </c>
      <c r="N2684" t="s">
        <v>12</v>
      </c>
    </row>
    <row r="2685" spans="2:14" x14ac:dyDescent="0.25">
      <c r="B2685">
        <v>9138</v>
      </c>
      <c r="C2685">
        <v>1</v>
      </c>
      <c r="D2685">
        <v>0</v>
      </c>
      <c r="E2685">
        <v>37</v>
      </c>
      <c r="F2685" t="s">
        <v>0</v>
      </c>
      <c r="G2685" t="s">
        <v>1</v>
      </c>
      <c r="I2685" t="s">
        <v>2</v>
      </c>
      <c r="J2685">
        <v>36</v>
      </c>
      <c r="K2685">
        <v>70</v>
      </c>
      <c r="L2685" t="str">
        <f>" 00:00:01.253150"</f>
        <v xml:space="preserve"> 00:00:01.253150</v>
      </c>
      <c r="M2685" t="str">
        <f>"03-Oct-17 4:19:31.826685 PM"</f>
        <v>03-Oct-17 4:19:31.826685 PM</v>
      </c>
      <c r="N2685" t="s">
        <v>6</v>
      </c>
    </row>
    <row r="2686" spans="2:14" x14ac:dyDescent="0.25">
      <c r="B2686">
        <v>9139</v>
      </c>
      <c r="C2686">
        <v>1</v>
      </c>
      <c r="D2686">
        <v>12</v>
      </c>
      <c r="E2686">
        <v>38</v>
      </c>
      <c r="F2686" t="s">
        <v>0</v>
      </c>
      <c r="G2686" t="s">
        <v>1</v>
      </c>
      <c r="I2686" t="s">
        <v>2</v>
      </c>
      <c r="J2686">
        <v>36</v>
      </c>
      <c r="K2686">
        <v>70</v>
      </c>
      <c r="L2686" t="str">
        <f>" 00:00:00.000697"</f>
        <v xml:space="preserve"> 00:00:00.000697</v>
      </c>
      <c r="M2686" t="str">
        <f>"03-Oct-17 4:19:31.827382 PM"</f>
        <v>03-Oct-17 4:19:31.827382 PM</v>
      </c>
      <c r="N2686" t="s">
        <v>3</v>
      </c>
    </row>
    <row r="2687" spans="2:14" x14ac:dyDescent="0.25">
      <c r="B2687">
        <v>9140</v>
      </c>
      <c r="C2687">
        <v>1</v>
      </c>
      <c r="D2687">
        <v>39</v>
      </c>
      <c r="E2687">
        <v>39</v>
      </c>
      <c r="F2687" t="s">
        <v>0</v>
      </c>
      <c r="G2687" t="s">
        <v>1</v>
      </c>
      <c r="I2687" t="s">
        <v>2</v>
      </c>
      <c r="J2687">
        <v>36</v>
      </c>
      <c r="K2687">
        <v>70</v>
      </c>
      <c r="L2687" t="str">
        <f>" 00:00:00.000697"</f>
        <v xml:space="preserve"> 00:00:00.000697</v>
      </c>
      <c r="M2687" t="str">
        <f>"03-Oct-17 4:19:31.828080 PM"</f>
        <v>03-Oct-17 4:19:31.828080 PM</v>
      </c>
      <c r="N2687" t="s">
        <v>5</v>
      </c>
    </row>
    <row r="2688" spans="2:14" x14ac:dyDescent="0.25">
      <c r="B2688">
        <v>9141</v>
      </c>
      <c r="C2688">
        <v>1</v>
      </c>
      <c r="D2688">
        <v>0</v>
      </c>
      <c r="E2688">
        <v>37</v>
      </c>
      <c r="F2688" t="s">
        <v>0</v>
      </c>
      <c r="G2688" t="s">
        <v>1</v>
      </c>
      <c r="I2688" t="s">
        <v>2</v>
      </c>
      <c r="J2688">
        <v>36</v>
      </c>
      <c r="K2688">
        <v>70</v>
      </c>
      <c r="L2688" t="str">
        <f>" 00:00:01.243376"</f>
        <v xml:space="preserve"> 00:00:01.243376</v>
      </c>
      <c r="M2688" t="str">
        <f>"03-Oct-17 4:19:33.071455 PM"</f>
        <v>03-Oct-17 4:19:33.071455 PM</v>
      </c>
      <c r="N2688" t="s">
        <v>6</v>
      </c>
    </row>
    <row r="2689" spans="2:14" x14ac:dyDescent="0.25">
      <c r="B2689">
        <v>9142</v>
      </c>
      <c r="C2689">
        <v>1</v>
      </c>
      <c r="D2689">
        <v>12</v>
      </c>
      <c r="E2689">
        <v>38</v>
      </c>
      <c r="F2689" t="s">
        <v>0</v>
      </c>
      <c r="G2689" t="s">
        <v>1</v>
      </c>
      <c r="I2689" t="s">
        <v>2</v>
      </c>
      <c r="J2689">
        <v>36</v>
      </c>
      <c r="K2689">
        <v>70</v>
      </c>
      <c r="L2689" t="str">
        <f>" 00:00:00.000697"</f>
        <v xml:space="preserve"> 00:00:00.000697</v>
      </c>
      <c r="M2689" t="str">
        <f>"03-Oct-17 4:19:33.072152 PM"</f>
        <v>03-Oct-17 4:19:33.072152 PM</v>
      </c>
      <c r="N2689" t="s">
        <v>3</v>
      </c>
    </row>
    <row r="2690" spans="2:14" x14ac:dyDescent="0.25">
      <c r="B2690">
        <v>9143</v>
      </c>
      <c r="C2690">
        <v>1</v>
      </c>
      <c r="D2690">
        <v>39</v>
      </c>
      <c r="E2690">
        <v>39</v>
      </c>
      <c r="F2690" t="s">
        <v>0</v>
      </c>
      <c r="G2690" t="s">
        <v>1</v>
      </c>
      <c r="I2690" t="s">
        <v>2</v>
      </c>
      <c r="J2690">
        <v>36</v>
      </c>
      <c r="K2690">
        <v>70</v>
      </c>
      <c r="L2690" t="str">
        <f>" 00:00:00.000697"</f>
        <v xml:space="preserve"> 00:00:00.000697</v>
      </c>
      <c r="M2690" t="str">
        <f>"03-Oct-17 4:19:33.072849 PM"</f>
        <v>03-Oct-17 4:19:33.072849 PM</v>
      </c>
      <c r="N2690" t="s">
        <v>5</v>
      </c>
    </row>
    <row r="2691" spans="2:14" x14ac:dyDescent="0.25">
      <c r="B2691">
        <v>9144</v>
      </c>
      <c r="C2691">
        <v>1</v>
      </c>
      <c r="D2691">
        <v>0</v>
      </c>
      <c r="E2691">
        <v>37</v>
      </c>
      <c r="F2691" t="s">
        <v>0</v>
      </c>
      <c r="G2691" t="s">
        <v>1</v>
      </c>
      <c r="I2691" t="s">
        <v>2</v>
      </c>
      <c r="J2691">
        <v>36</v>
      </c>
      <c r="K2691">
        <v>70</v>
      </c>
      <c r="L2691" t="str">
        <f>" 00:00:01.231088"</f>
        <v xml:space="preserve"> 00:00:01.231088</v>
      </c>
      <c r="M2691" t="str">
        <f>"03-Oct-17 4:19:34.303937 PM"</f>
        <v>03-Oct-17 4:19:34.303937 PM</v>
      </c>
      <c r="N2691" t="s">
        <v>13</v>
      </c>
    </row>
    <row r="2692" spans="2:14" x14ac:dyDescent="0.25">
      <c r="B2692">
        <v>9145</v>
      </c>
      <c r="C2692">
        <v>1</v>
      </c>
      <c r="D2692">
        <v>12</v>
      </c>
      <c r="E2692">
        <v>38</v>
      </c>
      <c r="F2692" t="s">
        <v>0</v>
      </c>
      <c r="G2692" t="s">
        <v>1</v>
      </c>
      <c r="I2692" t="s">
        <v>2</v>
      </c>
      <c r="J2692">
        <v>36</v>
      </c>
      <c r="K2692">
        <v>70</v>
      </c>
      <c r="L2692" t="str">
        <f>" 00:00:00.000697"</f>
        <v xml:space="preserve"> 00:00:00.000697</v>
      </c>
      <c r="M2692" t="str">
        <f>"03-Oct-17 4:19:34.304634 PM"</f>
        <v>03-Oct-17 4:19:34.304634 PM</v>
      </c>
      <c r="N2692" t="s">
        <v>3</v>
      </c>
    </row>
    <row r="2693" spans="2:14" x14ac:dyDescent="0.25">
      <c r="B2693">
        <v>9146</v>
      </c>
      <c r="C2693">
        <v>1</v>
      </c>
      <c r="D2693">
        <v>39</v>
      </c>
      <c r="E2693">
        <v>39</v>
      </c>
      <c r="F2693" t="s">
        <v>0</v>
      </c>
      <c r="G2693" t="s">
        <v>1</v>
      </c>
      <c r="I2693" t="s">
        <v>2</v>
      </c>
      <c r="J2693">
        <v>36</v>
      </c>
      <c r="K2693">
        <v>70</v>
      </c>
      <c r="L2693" t="str">
        <f>" 00:00:00.000697"</f>
        <v xml:space="preserve"> 00:00:00.000697</v>
      </c>
      <c r="M2693" t="str">
        <f>"03-Oct-17 4:19:34.305331 PM"</f>
        <v>03-Oct-17 4:19:34.305331 PM</v>
      </c>
      <c r="N2693" t="s">
        <v>5</v>
      </c>
    </row>
    <row r="2694" spans="2:14" x14ac:dyDescent="0.25">
      <c r="B2694">
        <v>9147</v>
      </c>
      <c r="C2694">
        <v>1</v>
      </c>
      <c r="D2694">
        <v>0</v>
      </c>
      <c r="E2694">
        <v>37</v>
      </c>
      <c r="F2694" t="s">
        <v>0</v>
      </c>
      <c r="G2694" t="s">
        <v>1</v>
      </c>
      <c r="I2694" t="s">
        <v>2</v>
      </c>
      <c r="J2694">
        <v>36</v>
      </c>
      <c r="K2694">
        <v>70</v>
      </c>
      <c r="L2694" t="str">
        <f>" 00:00:01.243294"</f>
        <v xml:space="preserve"> 00:00:01.243294</v>
      </c>
      <c r="M2694" t="str">
        <f>"03-Oct-17 4:19:35.548625 PM"</f>
        <v>03-Oct-17 4:19:35.548625 PM</v>
      </c>
      <c r="N2694" t="s">
        <v>13</v>
      </c>
    </row>
    <row r="2695" spans="2:14" x14ac:dyDescent="0.25">
      <c r="B2695">
        <v>9148</v>
      </c>
      <c r="C2695">
        <v>1</v>
      </c>
      <c r="D2695">
        <v>12</v>
      </c>
      <c r="E2695">
        <v>38</v>
      </c>
      <c r="F2695" t="s">
        <v>0</v>
      </c>
      <c r="G2695" t="s">
        <v>1</v>
      </c>
      <c r="I2695" t="s">
        <v>2</v>
      </c>
      <c r="J2695">
        <v>36</v>
      </c>
      <c r="K2695">
        <v>70</v>
      </c>
      <c r="L2695" t="str">
        <f>" 00:00:00.000697"</f>
        <v xml:space="preserve"> 00:00:00.000697</v>
      </c>
      <c r="M2695" t="str">
        <f>"03-Oct-17 4:19:35.549322 PM"</f>
        <v>03-Oct-17 4:19:35.549322 PM</v>
      </c>
      <c r="N2695" t="s">
        <v>3</v>
      </c>
    </row>
    <row r="2696" spans="2:14" x14ac:dyDescent="0.25">
      <c r="B2696">
        <v>9149</v>
      </c>
      <c r="C2696">
        <v>1</v>
      </c>
      <c r="D2696">
        <v>39</v>
      </c>
      <c r="E2696">
        <v>39</v>
      </c>
      <c r="F2696" t="s">
        <v>0</v>
      </c>
      <c r="G2696" t="s">
        <v>1</v>
      </c>
      <c r="I2696" t="s">
        <v>2</v>
      </c>
      <c r="J2696">
        <v>36</v>
      </c>
      <c r="K2696">
        <v>70</v>
      </c>
      <c r="L2696" t="str">
        <f>" 00:00:00.000697"</f>
        <v xml:space="preserve"> 00:00:00.000697</v>
      </c>
      <c r="M2696" t="str">
        <f>"03-Oct-17 4:19:35.550019 PM"</f>
        <v>03-Oct-17 4:19:35.550019 PM</v>
      </c>
      <c r="N2696" t="s">
        <v>5</v>
      </c>
    </row>
    <row r="2697" spans="2:14" x14ac:dyDescent="0.25">
      <c r="B2697">
        <v>9150</v>
      </c>
      <c r="C2697">
        <v>1</v>
      </c>
      <c r="D2697">
        <v>0</v>
      </c>
      <c r="E2697">
        <v>37</v>
      </c>
      <c r="F2697" t="s">
        <v>0</v>
      </c>
      <c r="G2697" t="s">
        <v>1</v>
      </c>
      <c r="I2697" t="s">
        <v>2</v>
      </c>
      <c r="J2697">
        <v>36</v>
      </c>
      <c r="K2697">
        <v>70</v>
      </c>
      <c r="L2697" t="str">
        <f>" 00:00:01.276423"</f>
        <v xml:space="preserve"> 00:00:01.276423</v>
      </c>
      <c r="M2697" t="str">
        <f>"03-Oct-17 4:19:36.826442 PM"</f>
        <v>03-Oct-17 4:19:36.826442 PM</v>
      </c>
      <c r="N2697" t="s">
        <v>13</v>
      </c>
    </row>
    <row r="2698" spans="2:14" x14ac:dyDescent="0.25">
      <c r="B2698">
        <v>9151</v>
      </c>
      <c r="C2698">
        <v>1</v>
      </c>
      <c r="D2698">
        <v>12</v>
      </c>
      <c r="E2698">
        <v>38</v>
      </c>
      <c r="F2698" t="s">
        <v>0</v>
      </c>
      <c r="G2698" t="s">
        <v>1</v>
      </c>
      <c r="I2698" t="s">
        <v>2</v>
      </c>
      <c r="J2698">
        <v>36</v>
      </c>
      <c r="K2698">
        <v>70</v>
      </c>
      <c r="L2698" t="str">
        <f>" 00:00:00.000697"</f>
        <v xml:space="preserve"> 00:00:00.000697</v>
      </c>
      <c r="M2698" t="str">
        <f>"03-Oct-17 4:19:36.827139 PM"</f>
        <v>03-Oct-17 4:19:36.827139 PM</v>
      </c>
      <c r="N2698" t="s">
        <v>3</v>
      </c>
    </row>
    <row r="2699" spans="2:14" x14ac:dyDescent="0.25">
      <c r="B2699">
        <v>9152</v>
      </c>
      <c r="C2699">
        <v>1</v>
      </c>
      <c r="D2699">
        <v>12</v>
      </c>
      <c r="E2699">
        <v>38</v>
      </c>
      <c r="F2699" t="s">
        <v>0</v>
      </c>
      <c r="G2699" t="s">
        <v>1</v>
      </c>
      <c r="I2699" t="s">
        <v>2</v>
      </c>
      <c r="J2699">
        <v>14</v>
      </c>
      <c r="K2699">
        <v>48</v>
      </c>
      <c r="L2699" t="str">
        <f>" 00:00:00.000502"</f>
        <v xml:space="preserve"> 00:00:00.000502</v>
      </c>
      <c r="M2699" t="str">
        <f>"03-Oct-17 4:19:36.827641 PM"</f>
        <v>03-Oct-17 4:19:36.827641 PM</v>
      </c>
      <c r="N2699" t="s">
        <v>20</v>
      </c>
    </row>
    <row r="2700" spans="2:14" x14ac:dyDescent="0.25">
      <c r="B2700">
        <v>9153</v>
      </c>
      <c r="C2700">
        <v>1</v>
      </c>
      <c r="D2700">
        <v>12</v>
      </c>
      <c r="E2700">
        <v>38</v>
      </c>
      <c r="F2700" t="s">
        <v>0</v>
      </c>
      <c r="G2700" t="s">
        <v>1</v>
      </c>
      <c r="I2700" t="s">
        <v>2</v>
      </c>
      <c r="J2700">
        <v>8</v>
      </c>
      <c r="K2700">
        <v>42</v>
      </c>
      <c r="L2700" t="str">
        <f>" 00:00:00.000326"</f>
        <v xml:space="preserve"> 00:00:00.000326</v>
      </c>
      <c r="M2700" t="str">
        <f>"03-Oct-17 4:19:36.827967 PM"</f>
        <v>03-Oct-17 4:19:36.827967 PM</v>
      </c>
      <c r="N2700" t="s">
        <v>3</v>
      </c>
    </row>
    <row r="2701" spans="2:14" x14ac:dyDescent="0.25">
      <c r="B2701">
        <v>9154</v>
      </c>
      <c r="C2701">
        <v>1</v>
      </c>
      <c r="D2701">
        <v>39</v>
      </c>
      <c r="E2701">
        <v>39</v>
      </c>
      <c r="F2701" t="s">
        <v>0</v>
      </c>
      <c r="G2701" t="s">
        <v>1</v>
      </c>
      <c r="I2701" t="s">
        <v>2</v>
      </c>
      <c r="J2701">
        <v>36</v>
      </c>
      <c r="K2701">
        <v>70</v>
      </c>
      <c r="L2701" t="str">
        <f>" 00:00:00.000271"</f>
        <v xml:space="preserve"> 00:00:00.000271</v>
      </c>
      <c r="M2701" t="str">
        <f>"03-Oct-17 4:19:36.828238 PM"</f>
        <v>03-Oct-17 4:19:36.828238 PM</v>
      </c>
      <c r="N2701" t="s">
        <v>5</v>
      </c>
    </row>
    <row r="2702" spans="2:14" x14ac:dyDescent="0.25">
      <c r="B2702">
        <v>9155</v>
      </c>
      <c r="C2702">
        <v>1</v>
      </c>
      <c r="D2702">
        <v>0</v>
      </c>
      <c r="E2702">
        <v>37</v>
      </c>
      <c r="F2702" t="s">
        <v>0</v>
      </c>
      <c r="G2702" t="s">
        <v>1</v>
      </c>
      <c r="I2702" t="s">
        <v>2</v>
      </c>
      <c r="J2702">
        <v>36</v>
      </c>
      <c r="K2702">
        <v>70</v>
      </c>
      <c r="L2702" t="str">
        <f>" 00:00:01.231604"</f>
        <v xml:space="preserve"> 00:00:01.231604</v>
      </c>
      <c r="M2702" t="str">
        <f>"03-Oct-17 4:19:38.059842 PM"</f>
        <v>03-Oct-17 4:19:38.059842 PM</v>
      </c>
      <c r="N2702" t="s">
        <v>13</v>
      </c>
    </row>
    <row r="2703" spans="2:14" x14ac:dyDescent="0.25">
      <c r="B2703">
        <v>9156</v>
      </c>
      <c r="C2703">
        <v>1</v>
      </c>
      <c r="D2703">
        <v>12</v>
      </c>
      <c r="E2703">
        <v>38</v>
      </c>
      <c r="F2703" t="s">
        <v>0</v>
      </c>
      <c r="G2703" t="s">
        <v>1</v>
      </c>
      <c r="I2703" t="s">
        <v>2</v>
      </c>
      <c r="J2703">
        <v>36</v>
      </c>
      <c r="K2703">
        <v>70</v>
      </c>
      <c r="L2703" t="str">
        <f>" 00:00:00.000697"</f>
        <v xml:space="preserve"> 00:00:00.000697</v>
      </c>
      <c r="M2703" t="str">
        <f>"03-Oct-17 4:19:38.060539 PM"</f>
        <v>03-Oct-17 4:19:38.060539 PM</v>
      </c>
      <c r="N2703" t="s">
        <v>3</v>
      </c>
    </row>
    <row r="2704" spans="2:14" x14ac:dyDescent="0.25">
      <c r="B2704">
        <v>9157</v>
      </c>
      <c r="C2704">
        <v>1</v>
      </c>
      <c r="D2704">
        <v>39</v>
      </c>
      <c r="E2704">
        <v>39</v>
      </c>
      <c r="F2704" t="s">
        <v>0</v>
      </c>
      <c r="G2704" t="s">
        <v>1</v>
      </c>
      <c r="I2704" t="s">
        <v>2</v>
      </c>
      <c r="J2704">
        <v>36</v>
      </c>
      <c r="K2704">
        <v>70</v>
      </c>
      <c r="L2704" t="str">
        <f>" 00:00:00.000697"</f>
        <v xml:space="preserve"> 00:00:00.000697</v>
      </c>
      <c r="M2704" t="str">
        <f>"03-Oct-17 4:19:38.061236 PM"</f>
        <v>03-Oct-17 4:19:38.061236 PM</v>
      </c>
      <c r="N2704" t="s">
        <v>5</v>
      </c>
    </row>
    <row r="2705" spans="2:14" x14ac:dyDescent="0.25">
      <c r="B2705">
        <v>9158</v>
      </c>
      <c r="C2705">
        <v>1</v>
      </c>
      <c r="D2705">
        <v>0</v>
      </c>
      <c r="E2705">
        <v>37</v>
      </c>
      <c r="F2705" t="s">
        <v>0</v>
      </c>
      <c r="G2705" t="s">
        <v>1</v>
      </c>
      <c r="I2705" t="s">
        <v>2</v>
      </c>
      <c r="J2705">
        <v>36</v>
      </c>
      <c r="K2705">
        <v>70</v>
      </c>
      <c r="L2705" t="str">
        <f>" 00:00:01.247654"</f>
        <v xml:space="preserve"> 00:00:01.247654</v>
      </c>
      <c r="M2705" t="str">
        <f>"03-Oct-17 4:19:39.308890 PM"</f>
        <v>03-Oct-17 4:19:39.308890 PM</v>
      </c>
      <c r="N2705" t="s">
        <v>9</v>
      </c>
    </row>
    <row r="2706" spans="2:14" x14ac:dyDescent="0.25">
      <c r="B2706">
        <v>9159</v>
      </c>
      <c r="C2706">
        <v>1</v>
      </c>
      <c r="D2706">
        <v>12</v>
      </c>
      <c r="E2706">
        <v>38</v>
      </c>
      <c r="F2706" t="s">
        <v>0</v>
      </c>
      <c r="G2706" t="s">
        <v>1</v>
      </c>
      <c r="I2706" t="s">
        <v>2</v>
      </c>
      <c r="J2706">
        <v>36</v>
      </c>
      <c r="K2706">
        <v>70</v>
      </c>
      <c r="L2706" t="str">
        <f>" 00:00:00.000697"</f>
        <v xml:space="preserve"> 00:00:00.000697</v>
      </c>
      <c r="M2706" t="str">
        <f>"03-Oct-17 4:19:39.309587 PM"</f>
        <v>03-Oct-17 4:19:39.309587 PM</v>
      </c>
      <c r="N2706" t="s">
        <v>3</v>
      </c>
    </row>
    <row r="2707" spans="2:14" x14ac:dyDescent="0.25">
      <c r="B2707">
        <v>9160</v>
      </c>
      <c r="C2707">
        <v>1</v>
      </c>
      <c r="D2707">
        <v>39</v>
      </c>
      <c r="E2707">
        <v>39</v>
      </c>
      <c r="F2707" t="s">
        <v>0</v>
      </c>
      <c r="G2707" t="s">
        <v>1</v>
      </c>
      <c r="I2707" t="s">
        <v>2</v>
      </c>
      <c r="J2707">
        <v>36</v>
      </c>
      <c r="K2707">
        <v>70</v>
      </c>
      <c r="L2707" t="str">
        <f>" 00:00:00.000697"</f>
        <v xml:space="preserve"> 00:00:00.000697</v>
      </c>
      <c r="M2707" t="str">
        <f>"03-Oct-17 4:19:39.310284 PM"</f>
        <v>03-Oct-17 4:19:39.310284 PM</v>
      </c>
      <c r="N2707" t="s">
        <v>5</v>
      </c>
    </row>
    <row r="2708" spans="2:14" x14ac:dyDescent="0.25">
      <c r="B2708">
        <v>9161</v>
      </c>
      <c r="C2708">
        <v>1</v>
      </c>
      <c r="D2708">
        <v>0</v>
      </c>
      <c r="E2708">
        <v>37</v>
      </c>
      <c r="F2708" t="s">
        <v>0</v>
      </c>
      <c r="G2708" t="s">
        <v>1</v>
      </c>
      <c r="I2708" t="s">
        <v>2</v>
      </c>
      <c r="J2708">
        <v>36</v>
      </c>
      <c r="K2708">
        <v>70</v>
      </c>
      <c r="L2708" t="str">
        <f>" 00:00:02.473471"</f>
        <v xml:space="preserve"> 00:00:02.473471</v>
      </c>
      <c r="M2708" t="str">
        <f>"03-Oct-17 4:19:41.783755 PM"</f>
        <v>03-Oct-17 4:19:41.783755 PM</v>
      </c>
      <c r="N2708" t="s">
        <v>6</v>
      </c>
    </row>
    <row r="2709" spans="2:14" x14ac:dyDescent="0.25">
      <c r="B2709">
        <v>9162</v>
      </c>
      <c r="C2709">
        <v>1</v>
      </c>
      <c r="D2709">
        <v>12</v>
      </c>
      <c r="E2709">
        <v>38</v>
      </c>
      <c r="F2709" t="s">
        <v>0</v>
      </c>
      <c r="G2709" t="s">
        <v>1</v>
      </c>
      <c r="I2709" t="s">
        <v>2</v>
      </c>
      <c r="J2709">
        <v>36</v>
      </c>
      <c r="K2709">
        <v>70</v>
      </c>
      <c r="L2709" t="str">
        <f>" 00:00:00.000697"</f>
        <v xml:space="preserve"> 00:00:00.000697</v>
      </c>
      <c r="M2709" t="str">
        <f>"03-Oct-17 4:19:41.784452 PM"</f>
        <v>03-Oct-17 4:19:41.784452 PM</v>
      </c>
      <c r="N2709" t="s">
        <v>3</v>
      </c>
    </row>
    <row r="2710" spans="2:14" x14ac:dyDescent="0.25">
      <c r="B2710">
        <v>9163</v>
      </c>
      <c r="C2710">
        <v>1</v>
      </c>
      <c r="D2710">
        <v>39</v>
      </c>
      <c r="E2710">
        <v>39</v>
      </c>
      <c r="F2710" t="s">
        <v>0</v>
      </c>
      <c r="G2710" t="s">
        <v>1</v>
      </c>
      <c r="I2710" t="s">
        <v>2</v>
      </c>
      <c r="J2710">
        <v>36</v>
      </c>
      <c r="K2710">
        <v>70</v>
      </c>
      <c r="L2710" t="str">
        <f>" 00:00:00.000697"</f>
        <v xml:space="preserve"> 00:00:00.000697</v>
      </c>
      <c r="M2710" t="str">
        <f>"03-Oct-17 4:19:41.785149 PM"</f>
        <v>03-Oct-17 4:19:41.785149 PM</v>
      </c>
      <c r="N2710" t="s">
        <v>5</v>
      </c>
    </row>
    <row r="2711" spans="2:14" x14ac:dyDescent="0.25">
      <c r="B2711">
        <v>9164</v>
      </c>
      <c r="C2711">
        <v>1</v>
      </c>
      <c r="D2711">
        <v>0</v>
      </c>
      <c r="E2711">
        <v>37</v>
      </c>
      <c r="F2711" t="s">
        <v>0</v>
      </c>
      <c r="G2711" t="s">
        <v>1</v>
      </c>
      <c r="I2711" t="s">
        <v>2</v>
      </c>
      <c r="J2711">
        <v>36</v>
      </c>
      <c r="K2711">
        <v>70</v>
      </c>
      <c r="L2711" t="str">
        <f>" 00:00:01.229019"</f>
        <v xml:space="preserve"> 00:00:01.229019</v>
      </c>
      <c r="M2711" t="str">
        <f>"03-Oct-17 4:19:43.014168 PM"</f>
        <v>03-Oct-17 4:19:43.014168 PM</v>
      </c>
      <c r="N2711" t="s">
        <v>13</v>
      </c>
    </row>
    <row r="2712" spans="2:14" x14ac:dyDescent="0.25">
      <c r="B2712">
        <v>9165</v>
      </c>
      <c r="C2712">
        <v>1</v>
      </c>
      <c r="D2712">
        <v>12</v>
      </c>
      <c r="E2712">
        <v>38</v>
      </c>
      <c r="F2712" t="s">
        <v>0</v>
      </c>
      <c r="G2712" t="s">
        <v>1</v>
      </c>
      <c r="I2712" t="s">
        <v>2</v>
      </c>
      <c r="J2712">
        <v>36</v>
      </c>
      <c r="K2712">
        <v>70</v>
      </c>
      <c r="L2712" t="str">
        <f>" 00:00:00.000697"</f>
        <v xml:space="preserve"> 00:00:00.000697</v>
      </c>
      <c r="M2712" t="str">
        <f>"03-Oct-17 4:19:43.014865 PM"</f>
        <v>03-Oct-17 4:19:43.014865 PM</v>
      </c>
      <c r="N2712" t="s">
        <v>3</v>
      </c>
    </row>
    <row r="2713" spans="2:14" x14ac:dyDescent="0.25">
      <c r="B2713">
        <v>9166</v>
      </c>
      <c r="C2713">
        <v>1</v>
      </c>
      <c r="D2713">
        <v>39</v>
      </c>
      <c r="E2713">
        <v>39</v>
      </c>
      <c r="F2713" t="s">
        <v>0</v>
      </c>
      <c r="G2713" t="s">
        <v>1</v>
      </c>
      <c r="I2713" t="s">
        <v>2</v>
      </c>
      <c r="J2713">
        <v>36</v>
      </c>
      <c r="K2713">
        <v>70</v>
      </c>
      <c r="L2713" t="str">
        <f>" 00:00:00.000697"</f>
        <v xml:space="preserve"> 00:00:00.000697</v>
      </c>
      <c r="M2713" t="str">
        <f>"03-Oct-17 4:19:43.015562 PM"</f>
        <v>03-Oct-17 4:19:43.015562 PM</v>
      </c>
      <c r="N2713" t="s">
        <v>5</v>
      </c>
    </row>
    <row r="2714" spans="2:14" x14ac:dyDescent="0.25">
      <c r="B2714">
        <v>9167</v>
      </c>
      <c r="C2714">
        <v>1</v>
      </c>
      <c r="D2714">
        <v>12</v>
      </c>
      <c r="E2714">
        <v>38</v>
      </c>
      <c r="F2714" t="s">
        <v>0</v>
      </c>
      <c r="G2714" t="s">
        <v>1</v>
      </c>
      <c r="I2714" t="s">
        <v>2</v>
      </c>
      <c r="J2714">
        <v>36</v>
      </c>
      <c r="K2714">
        <v>70</v>
      </c>
      <c r="L2714" t="str">
        <f>" 00:00:01.260004"</f>
        <v xml:space="preserve"> 00:00:01.260004</v>
      </c>
      <c r="M2714" t="str">
        <f>"03-Oct-17 4:19:44.275566 PM"</f>
        <v>03-Oct-17 4:19:44.275566 PM</v>
      </c>
      <c r="N2714" t="s">
        <v>3</v>
      </c>
    </row>
    <row r="2715" spans="2:14" x14ac:dyDescent="0.25">
      <c r="B2715">
        <v>9168</v>
      </c>
      <c r="C2715">
        <v>1</v>
      </c>
      <c r="D2715">
        <v>39</v>
      </c>
      <c r="E2715">
        <v>39</v>
      </c>
      <c r="F2715" t="s">
        <v>0</v>
      </c>
      <c r="G2715" t="s">
        <v>1</v>
      </c>
      <c r="I2715" t="s">
        <v>2</v>
      </c>
      <c r="J2715">
        <v>36</v>
      </c>
      <c r="K2715">
        <v>70</v>
      </c>
      <c r="L2715" t="str">
        <f>" 00:00:00.000697"</f>
        <v xml:space="preserve"> 00:00:00.000697</v>
      </c>
      <c r="M2715" t="str">
        <f>"03-Oct-17 4:19:44.276263 PM"</f>
        <v>03-Oct-17 4:19:44.276263 PM</v>
      </c>
      <c r="N2715" t="s">
        <v>12</v>
      </c>
    </row>
    <row r="2716" spans="2:14" x14ac:dyDescent="0.25">
      <c r="B2716">
        <v>9169</v>
      </c>
      <c r="C2716">
        <v>1</v>
      </c>
      <c r="D2716">
        <v>0</v>
      </c>
      <c r="E2716">
        <v>37</v>
      </c>
      <c r="F2716" t="s">
        <v>0</v>
      </c>
      <c r="G2716" t="s">
        <v>1</v>
      </c>
      <c r="I2716" t="s">
        <v>2</v>
      </c>
      <c r="J2716">
        <v>36</v>
      </c>
      <c r="K2716">
        <v>70</v>
      </c>
      <c r="L2716" t="str">
        <f>" 00:00:02.472201"</f>
        <v xml:space="preserve"> 00:00:02.472201</v>
      </c>
      <c r="M2716" t="str">
        <f>"03-Oct-17 4:19:46.748464 PM"</f>
        <v>03-Oct-17 4:19:46.748464 PM</v>
      </c>
      <c r="N2716" t="s">
        <v>13</v>
      </c>
    </row>
    <row r="2717" spans="2:14" x14ac:dyDescent="0.25">
      <c r="B2717">
        <v>9170</v>
      </c>
      <c r="C2717">
        <v>1</v>
      </c>
      <c r="D2717">
        <v>12</v>
      </c>
      <c r="E2717">
        <v>38</v>
      </c>
      <c r="F2717" t="s">
        <v>0</v>
      </c>
      <c r="G2717" t="s">
        <v>1</v>
      </c>
      <c r="I2717" t="s">
        <v>2</v>
      </c>
      <c r="J2717">
        <v>36</v>
      </c>
      <c r="K2717">
        <v>70</v>
      </c>
      <c r="L2717" t="str">
        <f>" 00:00:00.000697"</f>
        <v xml:space="preserve"> 00:00:00.000697</v>
      </c>
      <c r="M2717" t="str">
        <f>"03-Oct-17 4:19:46.749161 PM"</f>
        <v>03-Oct-17 4:19:46.749161 PM</v>
      </c>
      <c r="N2717" t="s">
        <v>3</v>
      </c>
    </row>
    <row r="2718" spans="2:14" x14ac:dyDescent="0.25">
      <c r="B2718">
        <v>9171</v>
      </c>
      <c r="C2718">
        <v>1</v>
      </c>
      <c r="D2718">
        <v>39</v>
      </c>
      <c r="E2718">
        <v>39</v>
      </c>
      <c r="F2718" t="s">
        <v>0</v>
      </c>
      <c r="G2718" t="s">
        <v>1</v>
      </c>
      <c r="I2718" t="s">
        <v>2</v>
      </c>
      <c r="J2718">
        <v>36</v>
      </c>
      <c r="K2718">
        <v>70</v>
      </c>
      <c r="L2718" t="str">
        <f>" 00:00:00.000697"</f>
        <v xml:space="preserve"> 00:00:00.000697</v>
      </c>
      <c r="M2718" t="str">
        <f>"03-Oct-17 4:19:46.749858 PM"</f>
        <v>03-Oct-17 4:19:46.749858 PM</v>
      </c>
      <c r="N2718" t="s">
        <v>5</v>
      </c>
    </row>
    <row r="2719" spans="2:14" x14ac:dyDescent="0.25">
      <c r="B2719">
        <v>9172</v>
      </c>
      <c r="C2719">
        <v>1</v>
      </c>
      <c r="D2719">
        <v>0</v>
      </c>
      <c r="E2719">
        <v>37</v>
      </c>
      <c r="F2719" t="s">
        <v>0</v>
      </c>
      <c r="G2719" t="s">
        <v>1</v>
      </c>
      <c r="I2719" t="s">
        <v>2</v>
      </c>
      <c r="J2719">
        <v>36</v>
      </c>
      <c r="K2719">
        <v>70</v>
      </c>
      <c r="L2719" t="str">
        <f>" 00:00:01.259505"</f>
        <v xml:space="preserve"> 00:00:01.259505</v>
      </c>
      <c r="M2719" t="str">
        <f>"03-Oct-17 4:19:48.009363 PM"</f>
        <v>03-Oct-17 4:19:48.009363 PM</v>
      </c>
      <c r="N2719" t="s">
        <v>13</v>
      </c>
    </row>
    <row r="2720" spans="2:14" x14ac:dyDescent="0.25">
      <c r="B2720">
        <v>9173</v>
      </c>
      <c r="C2720">
        <v>1</v>
      </c>
      <c r="D2720">
        <v>12</v>
      </c>
      <c r="E2720">
        <v>38</v>
      </c>
      <c r="F2720" t="s">
        <v>0</v>
      </c>
      <c r="G2720" t="s">
        <v>1</v>
      </c>
      <c r="I2720" t="s">
        <v>2</v>
      </c>
      <c r="J2720">
        <v>36</v>
      </c>
      <c r="K2720">
        <v>70</v>
      </c>
      <c r="L2720" t="str">
        <f>" 00:00:00.000697"</f>
        <v xml:space="preserve"> 00:00:00.000697</v>
      </c>
      <c r="M2720" t="str">
        <f>"03-Oct-17 4:19:48.010060 PM"</f>
        <v>03-Oct-17 4:19:48.010060 PM</v>
      </c>
      <c r="N2720" t="s">
        <v>3</v>
      </c>
    </row>
    <row r="2721" spans="2:14" x14ac:dyDescent="0.25">
      <c r="B2721">
        <v>9174</v>
      </c>
      <c r="C2721">
        <v>1</v>
      </c>
      <c r="D2721">
        <v>39</v>
      </c>
      <c r="E2721">
        <v>39</v>
      </c>
      <c r="F2721" t="s">
        <v>0</v>
      </c>
      <c r="G2721" t="s">
        <v>1</v>
      </c>
      <c r="I2721" t="s">
        <v>2</v>
      </c>
      <c r="J2721">
        <v>36</v>
      </c>
      <c r="K2721">
        <v>70</v>
      </c>
      <c r="L2721" t="str">
        <f>" 00:00:00.000697"</f>
        <v xml:space="preserve"> 00:00:00.000697</v>
      </c>
      <c r="M2721" t="str">
        <f>"03-Oct-17 4:19:48.010757 PM"</f>
        <v>03-Oct-17 4:19:48.010757 PM</v>
      </c>
      <c r="N2721" t="s">
        <v>5</v>
      </c>
    </row>
    <row r="2722" spans="2:14" x14ac:dyDescent="0.25">
      <c r="B2722">
        <v>9175</v>
      </c>
      <c r="C2722">
        <v>1</v>
      </c>
      <c r="D2722">
        <v>0</v>
      </c>
      <c r="E2722">
        <v>37</v>
      </c>
      <c r="F2722" t="s">
        <v>0</v>
      </c>
      <c r="G2722" t="s">
        <v>1</v>
      </c>
      <c r="I2722" t="s">
        <v>2</v>
      </c>
      <c r="J2722">
        <v>36</v>
      </c>
      <c r="K2722">
        <v>70</v>
      </c>
      <c r="L2722" t="str">
        <f>" 00:00:01.231472"</f>
        <v xml:space="preserve"> 00:00:01.231472</v>
      </c>
      <c r="M2722" t="str">
        <f>"03-Oct-17 4:19:49.242228 PM"</f>
        <v>03-Oct-17 4:19:49.242228 PM</v>
      </c>
      <c r="N2722" t="s">
        <v>13</v>
      </c>
    </row>
    <row r="2723" spans="2:14" x14ac:dyDescent="0.25">
      <c r="B2723">
        <v>9176</v>
      </c>
      <c r="C2723">
        <v>1</v>
      </c>
      <c r="D2723">
        <v>12</v>
      </c>
      <c r="E2723">
        <v>38</v>
      </c>
      <c r="F2723" t="s">
        <v>0</v>
      </c>
      <c r="G2723" t="s">
        <v>1</v>
      </c>
      <c r="I2723" t="s">
        <v>2</v>
      </c>
      <c r="J2723">
        <v>36</v>
      </c>
      <c r="K2723">
        <v>70</v>
      </c>
      <c r="L2723" t="str">
        <f>" 00:00:00.000697"</f>
        <v xml:space="preserve"> 00:00:00.000697</v>
      </c>
      <c r="M2723" t="str">
        <f>"03-Oct-17 4:19:49.242925 PM"</f>
        <v>03-Oct-17 4:19:49.242925 PM</v>
      </c>
      <c r="N2723" t="s">
        <v>3</v>
      </c>
    </row>
    <row r="2724" spans="2:14" x14ac:dyDescent="0.25">
      <c r="B2724">
        <v>9177</v>
      </c>
      <c r="C2724">
        <v>1</v>
      </c>
      <c r="D2724">
        <v>12</v>
      </c>
      <c r="E2724">
        <v>38</v>
      </c>
      <c r="F2724" t="s">
        <v>0</v>
      </c>
      <c r="G2724" t="s">
        <v>1</v>
      </c>
      <c r="I2724" t="s">
        <v>2</v>
      </c>
      <c r="J2724">
        <v>14</v>
      </c>
      <c r="K2724">
        <v>48</v>
      </c>
      <c r="L2724" t="str">
        <f>" 00:00:00.000503"</f>
        <v xml:space="preserve"> 00:00:00.000503</v>
      </c>
      <c r="M2724" t="str">
        <f>"03-Oct-17 4:19:49.243428 PM"</f>
        <v>03-Oct-17 4:19:49.243428 PM</v>
      </c>
      <c r="N2724" t="s">
        <v>20</v>
      </c>
    </row>
    <row r="2725" spans="2:14" x14ac:dyDescent="0.25">
      <c r="B2725">
        <v>9178</v>
      </c>
      <c r="C2725">
        <v>1</v>
      </c>
      <c r="D2725">
        <v>12</v>
      </c>
      <c r="E2725">
        <v>38</v>
      </c>
      <c r="F2725" t="s">
        <v>0</v>
      </c>
      <c r="G2725" t="s">
        <v>1</v>
      </c>
      <c r="I2725" t="s">
        <v>2</v>
      </c>
      <c r="J2725">
        <v>8</v>
      </c>
      <c r="K2725">
        <v>42</v>
      </c>
      <c r="L2725" t="str">
        <f>" 00:00:00.000326"</f>
        <v xml:space="preserve"> 00:00:00.000326</v>
      </c>
      <c r="M2725" t="str">
        <f>"03-Oct-17 4:19:49.243754 PM"</f>
        <v>03-Oct-17 4:19:49.243754 PM</v>
      </c>
      <c r="N2725" t="s">
        <v>3</v>
      </c>
    </row>
    <row r="2726" spans="2:14" x14ac:dyDescent="0.25">
      <c r="B2726">
        <v>9179</v>
      </c>
      <c r="C2726">
        <v>1</v>
      </c>
      <c r="D2726">
        <v>39</v>
      </c>
      <c r="E2726">
        <v>39</v>
      </c>
      <c r="F2726" t="s">
        <v>0</v>
      </c>
      <c r="G2726" t="s">
        <v>1</v>
      </c>
      <c r="I2726" t="s">
        <v>2</v>
      </c>
      <c r="J2726">
        <v>36</v>
      </c>
      <c r="K2726">
        <v>70</v>
      </c>
      <c r="L2726" t="str">
        <f>" 00:00:00.000271"</f>
        <v xml:space="preserve"> 00:00:00.000271</v>
      </c>
      <c r="M2726" t="str">
        <f>"03-Oct-17 4:19:49.244025 PM"</f>
        <v>03-Oct-17 4:19:49.244025 PM</v>
      </c>
      <c r="N2726" t="s">
        <v>5</v>
      </c>
    </row>
    <row r="2727" spans="2:14" x14ac:dyDescent="0.25">
      <c r="B2727">
        <v>9180</v>
      </c>
      <c r="C2727">
        <v>1</v>
      </c>
      <c r="D2727">
        <v>0</v>
      </c>
      <c r="E2727">
        <v>37</v>
      </c>
      <c r="F2727" t="s">
        <v>0</v>
      </c>
      <c r="G2727" t="s">
        <v>1</v>
      </c>
      <c r="I2727" t="s">
        <v>2</v>
      </c>
      <c r="J2727">
        <v>36</v>
      </c>
      <c r="K2727">
        <v>70</v>
      </c>
      <c r="L2727" t="str">
        <f>" 00:00:01.263036"</f>
        <v xml:space="preserve"> 00:00:01.263036</v>
      </c>
      <c r="M2727" t="str">
        <f>"03-Oct-17 4:19:50.507061 PM"</f>
        <v>03-Oct-17 4:19:50.507061 PM</v>
      </c>
      <c r="N2727" t="s">
        <v>6</v>
      </c>
    </row>
    <row r="2728" spans="2:14" x14ac:dyDescent="0.25">
      <c r="B2728">
        <v>9181</v>
      </c>
      <c r="C2728">
        <v>1</v>
      </c>
      <c r="D2728">
        <v>12</v>
      </c>
      <c r="E2728">
        <v>38</v>
      </c>
      <c r="F2728" t="s">
        <v>0</v>
      </c>
      <c r="G2728" t="s">
        <v>1</v>
      </c>
      <c r="I2728" t="s">
        <v>2</v>
      </c>
      <c r="J2728">
        <v>36</v>
      </c>
      <c r="K2728">
        <v>70</v>
      </c>
      <c r="L2728" t="str">
        <f>" 00:00:00.000697"</f>
        <v xml:space="preserve"> 00:00:00.000697</v>
      </c>
      <c r="M2728" t="str">
        <f>"03-Oct-17 4:19:50.507758 PM"</f>
        <v>03-Oct-17 4:19:50.507758 PM</v>
      </c>
      <c r="N2728" t="s">
        <v>3</v>
      </c>
    </row>
    <row r="2729" spans="2:14" x14ac:dyDescent="0.25">
      <c r="B2729">
        <v>9182</v>
      </c>
      <c r="C2729">
        <v>1</v>
      </c>
      <c r="D2729">
        <v>39</v>
      </c>
      <c r="E2729">
        <v>39</v>
      </c>
      <c r="F2729" t="s">
        <v>0</v>
      </c>
      <c r="G2729" t="s">
        <v>1</v>
      </c>
      <c r="I2729" t="s">
        <v>2</v>
      </c>
      <c r="J2729">
        <v>36</v>
      </c>
      <c r="K2729">
        <v>70</v>
      </c>
      <c r="L2729" t="str">
        <f>" 00:00:00.000697"</f>
        <v xml:space="preserve"> 00:00:00.000697</v>
      </c>
      <c r="M2729" t="str">
        <f>"03-Oct-17 4:19:50.508455 PM"</f>
        <v>03-Oct-17 4:19:50.508455 PM</v>
      </c>
      <c r="N2729" t="s">
        <v>27</v>
      </c>
    </row>
    <row r="2730" spans="2:14" x14ac:dyDescent="0.25">
      <c r="B2730">
        <v>9183</v>
      </c>
      <c r="C2730">
        <v>1</v>
      </c>
      <c r="D2730">
        <v>12</v>
      </c>
      <c r="E2730">
        <v>38</v>
      </c>
      <c r="F2730" t="s">
        <v>0</v>
      </c>
      <c r="G2730" t="s">
        <v>1</v>
      </c>
      <c r="I2730" t="s">
        <v>2</v>
      </c>
      <c r="J2730">
        <v>36</v>
      </c>
      <c r="K2730">
        <v>70</v>
      </c>
      <c r="L2730" t="str">
        <f>" 00:00:01.246135"</f>
        <v xml:space="preserve"> 00:00:01.246135</v>
      </c>
      <c r="M2730" t="str">
        <f>"03-Oct-17 4:19:51.754590 PM"</f>
        <v>03-Oct-17 4:19:51.754590 PM</v>
      </c>
      <c r="N2730" t="s">
        <v>3</v>
      </c>
    </row>
    <row r="2731" spans="2:14" x14ac:dyDescent="0.25">
      <c r="B2731">
        <v>9184</v>
      </c>
      <c r="C2731">
        <v>1</v>
      </c>
      <c r="D2731">
        <v>39</v>
      </c>
      <c r="E2731">
        <v>39</v>
      </c>
      <c r="F2731" t="s">
        <v>0</v>
      </c>
      <c r="G2731" t="s">
        <v>1</v>
      </c>
      <c r="I2731" t="s">
        <v>2</v>
      </c>
      <c r="J2731">
        <v>36</v>
      </c>
      <c r="K2731">
        <v>70</v>
      </c>
      <c r="L2731" t="str">
        <f>" 00:00:00.000697"</f>
        <v xml:space="preserve"> 00:00:00.000697</v>
      </c>
      <c r="M2731" t="str">
        <f>"03-Oct-17 4:19:51.755287 PM"</f>
        <v>03-Oct-17 4:19:51.755287 PM</v>
      </c>
      <c r="N2731" t="s">
        <v>5</v>
      </c>
    </row>
    <row r="2732" spans="2:14" x14ac:dyDescent="0.25">
      <c r="B2732">
        <v>9185</v>
      </c>
      <c r="C2732">
        <v>1</v>
      </c>
      <c r="D2732">
        <v>0</v>
      </c>
      <c r="E2732">
        <v>37</v>
      </c>
      <c r="F2732" t="s">
        <v>0</v>
      </c>
      <c r="G2732" t="s">
        <v>1</v>
      </c>
      <c r="I2732" t="s">
        <v>2</v>
      </c>
      <c r="J2732">
        <v>36</v>
      </c>
      <c r="K2732">
        <v>70</v>
      </c>
      <c r="L2732" t="str">
        <f>" 00:00:01.212086"</f>
        <v xml:space="preserve"> 00:00:01.212086</v>
      </c>
      <c r="M2732" t="str">
        <f>"03-Oct-17 4:19:52.967373 PM"</f>
        <v>03-Oct-17 4:19:52.967373 PM</v>
      </c>
      <c r="N2732" t="s">
        <v>6</v>
      </c>
    </row>
    <row r="2733" spans="2:14" x14ac:dyDescent="0.25">
      <c r="B2733">
        <v>9186</v>
      </c>
      <c r="C2733">
        <v>1</v>
      </c>
      <c r="D2733">
        <v>12</v>
      </c>
      <c r="E2733">
        <v>38</v>
      </c>
      <c r="F2733" t="s">
        <v>0</v>
      </c>
      <c r="G2733" t="s">
        <v>1</v>
      </c>
      <c r="I2733" t="s">
        <v>2</v>
      </c>
      <c r="J2733">
        <v>36</v>
      </c>
      <c r="K2733">
        <v>70</v>
      </c>
      <c r="L2733" t="str">
        <f>" 00:00:00.000697"</f>
        <v xml:space="preserve"> 00:00:00.000697</v>
      </c>
      <c r="M2733" t="str">
        <f>"03-Oct-17 4:19:52.968070 PM"</f>
        <v>03-Oct-17 4:19:52.968070 PM</v>
      </c>
      <c r="N2733" t="s">
        <v>3</v>
      </c>
    </row>
    <row r="2734" spans="2:14" x14ac:dyDescent="0.25">
      <c r="B2734">
        <v>9187</v>
      </c>
      <c r="C2734">
        <v>1</v>
      </c>
      <c r="D2734">
        <v>12</v>
      </c>
      <c r="E2734">
        <v>38</v>
      </c>
      <c r="F2734" t="s">
        <v>0</v>
      </c>
      <c r="G2734" t="s">
        <v>1</v>
      </c>
      <c r="I2734" t="s">
        <v>2</v>
      </c>
      <c r="J2734">
        <v>14</v>
      </c>
      <c r="K2734">
        <v>48</v>
      </c>
      <c r="L2734" t="str">
        <f>" 00:00:00.000502"</f>
        <v xml:space="preserve"> 00:00:00.000502</v>
      </c>
      <c r="M2734" t="str">
        <f>"03-Oct-17 4:19:52.968572 PM"</f>
        <v>03-Oct-17 4:19:52.968572 PM</v>
      </c>
      <c r="N2734" t="s">
        <v>20</v>
      </c>
    </row>
    <row r="2735" spans="2:14" x14ac:dyDescent="0.25">
      <c r="B2735">
        <v>9188</v>
      </c>
      <c r="C2735">
        <v>1</v>
      </c>
      <c r="D2735">
        <v>39</v>
      </c>
      <c r="E2735">
        <v>39</v>
      </c>
      <c r="F2735" t="s">
        <v>0</v>
      </c>
      <c r="G2735" t="s">
        <v>1</v>
      </c>
      <c r="I2735" t="s">
        <v>2</v>
      </c>
      <c r="J2735">
        <v>36</v>
      </c>
      <c r="K2735">
        <v>70</v>
      </c>
      <c r="L2735" t="str">
        <f>" 00:00:00.000597"</f>
        <v xml:space="preserve"> 00:00:00.000597</v>
      </c>
      <c r="M2735" t="str">
        <f>"03-Oct-17 4:19:52.969169 PM"</f>
        <v>03-Oct-17 4:19:52.969169 PM</v>
      </c>
      <c r="N2735" t="s">
        <v>5</v>
      </c>
    </row>
    <row r="2736" spans="2:14" x14ac:dyDescent="0.25">
      <c r="B2736">
        <v>9189</v>
      </c>
      <c r="C2736">
        <v>1</v>
      </c>
      <c r="D2736">
        <v>0</v>
      </c>
      <c r="E2736">
        <v>37</v>
      </c>
      <c r="F2736" t="s">
        <v>0</v>
      </c>
      <c r="G2736" t="s">
        <v>1</v>
      </c>
      <c r="I2736" t="s">
        <v>2</v>
      </c>
      <c r="J2736">
        <v>36</v>
      </c>
      <c r="K2736">
        <v>70</v>
      </c>
      <c r="L2736" t="str">
        <f>" 00:00:01.271093"</f>
        <v xml:space="preserve"> 00:00:01.271093</v>
      </c>
      <c r="M2736" t="str">
        <f>"03-Oct-17 4:19:54.240262 PM"</f>
        <v>03-Oct-17 4:19:54.240262 PM</v>
      </c>
      <c r="N2736" t="s">
        <v>6</v>
      </c>
    </row>
    <row r="2737" spans="2:14" x14ac:dyDescent="0.25">
      <c r="B2737">
        <v>9190</v>
      </c>
      <c r="C2737">
        <v>1</v>
      </c>
      <c r="D2737">
        <v>12</v>
      </c>
      <c r="E2737">
        <v>38</v>
      </c>
      <c r="F2737" t="s">
        <v>0</v>
      </c>
      <c r="G2737" t="s">
        <v>1</v>
      </c>
      <c r="I2737" t="s">
        <v>2</v>
      </c>
      <c r="J2737">
        <v>36</v>
      </c>
      <c r="K2737">
        <v>70</v>
      </c>
      <c r="L2737" t="str">
        <f>" 00:00:00.000697"</f>
        <v xml:space="preserve"> 00:00:00.000697</v>
      </c>
      <c r="M2737" t="str">
        <f>"03-Oct-17 4:19:54.240959 PM"</f>
        <v>03-Oct-17 4:19:54.240959 PM</v>
      </c>
      <c r="N2737" t="s">
        <v>3</v>
      </c>
    </row>
    <row r="2738" spans="2:14" x14ac:dyDescent="0.25">
      <c r="B2738">
        <v>9191</v>
      </c>
      <c r="C2738">
        <v>1</v>
      </c>
      <c r="D2738">
        <v>39</v>
      </c>
      <c r="E2738">
        <v>39</v>
      </c>
      <c r="F2738" t="s">
        <v>0</v>
      </c>
      <c r="G2738" t="s">
        <v>1</v>
      </c>
      <c r="I2738" t="s">
        <v>2</v>
      </c>
      <c r="J2738">
        <v>36</v>
      </c>
      <c r="K2738">
        <v>70</v>
      </c>
      <c r="L2738" t="str">
        <f>" 00:00:00.000697"</f>
        <v xml:space="preserve"> 00:00:00.000697</v>
      </c>
      <c r="M2738" t="str">
        <f>"03-Oct-17 4:19:54.241656 PM"</f>
        <v>03-Oct-17 4:19:54.241656 PM</v>
      </c>
      <c r="N2738" t="s">
        <v>5</v>
      </c>
    </row>
    <row r="2739" spans="2:14" x14ac:dyDescent="0.25">
      <c r="B2739">
        <v>9192</v>
      </c>
      <c r="C2739">
        <v>1</v>
      </c>
      <c r="D2739">
        <v>0</v>
      </c>
      <c r="E2739">
        <v>37</v>
      </c>
      <c r="F2739" t="s">
        <v>0</v>
      </c>
      <c r="G2739" t="s">
        <v>1</v>
      </c>
      <c r="I2739" t="s">
        <v>2</v>
      </c>
      <c r="J2739">
        <v>36</v>
      </c>
      <c r="K2739">
        <v>70</v>
      </c>
      <c r="L2739" t="str">
        <f>" 00:00:01.246359"</f>
        <v xml:space="preserve"> 00:00:01.246359</v>
      </c>
      <c r="M2739" t="str">
        <f>"03-Oct-17 4:19:55.488015 PM"</f>
        <v>03-Oct-17 4:19:55.488015 PM</v>
      </c>
      <c r="N2739" t="s">
        <v>6</v>
      </c>
    </row>
    <row r="2740" spans="2:14" x14ac:dyDescent="0.25">
      <c r="B2740">
        <v>9193</v>
      </c>
      <c r="C2740">
        <v>1</v>
      </c>
      <c r="D2740">
        <v>12</v>
      </c>
      <c r="E2740">
        <v>38</v>
      </c>
      <c r="F2740" t="s">
        <v>0</v>
      </c>
      <c r="G2740" t="s">
        <v>1</v>
      </c>
      <c r="I2740" t="s">
        <v>2</v>
      </c>
      <c r="J2740">
        <v>36</v>
      </c>
      <c r="K2740">
        <v>70</v>
      </c>
      <c r="L2740" t="str">
        <f>" 00:00:00.000697"</f>
        <v xml:space="preserve"> 00:00:00.000697</v>
      </c>
      <c r="M2740" t="str">
        <f>"03-Oct-17 4:19:55.488712 PM"</f>
        <v>03-Oct-17 4:19:55.488712 PM</v>
      </c>
      <c r="N2740" t="s">
        <v>3</v>
      </c>
    </row>
    <row r="2741" spans="2:14" x14ac:dyDescent="0.25">
      <c r="B2741">
        <v>9194</v>
      </c>
      <c r="C2741">
        <v>1</v>
      </c>
      <c r="D2741">
        <v>39</v>
      </c>
      <c r="E2741">
        <v>39</v>
      </c>
      <c r="F2741" t="s">
        <v>0</v>
      </c>
      <c r="G2741" t="s">
        <v>1</v>
      </c>
      <c r="I2741" t="s">
        <v>2</v>
      </c>
      <c r="J2741">
        <v>36</v>
      </c>
      <c r="K2741">
        <v>70</v>
      </c>
      <c r="L2741" t="str">
        <f>" 00:00:00.000697"</f>
        <v xml:space="preserve"> 00:00:00.000697</v>
      </c>
      <c r="M2741" t="str">
        <f>"03-Oct-17 4:19:55.489409 PM"</f>
        <v>03-Oct-17 4:19:55.489409 PM</v>
      </c>
      <c r="N2741" t="s">
        <v>5</v>
      </c>
    </row>
    <row r="2742" spans="2:14" x14ac:dyDescent="0.25">
      <c r="B2742">
        <v>9195</v>
      </c>
      <c r="C2742">
        <v>1</v>
      </c>
      <c r="D2742">
        <v>39</v>
      </c>
      <c r="E2742">
        <v>39</v>
      </c>
      <c r="F2742" t="s">
        <v>0</v>
      </c>
      <c r="G2742" t="s">
        <v>1</v>
      </c>
      <c r="I2742" t="s">
        <v>2</v>
      </c>
      <c r="J2742">
        <v>14</v>
      </c>
      <c r="K2742">
        <v>48</v>
      </c>
      <c r="L2742" t="str">
        <f>" 00:00:00.000503"</f>
        <v xml:space="preserve"> 00:00:00.000503</v>
      </c>
      <c r="M2742" t="str">
        <f>"03-Oct-17 4:19:55.489912 PM"</f>
        <v>03-Oct-17 4:19:55.489912 PM</v>
      </c>
      <c r="N2742" t="s">
        <v>8</v>
      </c>
    </row>
    <row r="2743" spans="2:14" x14ac:dyDescent="0.25">
      <c r="B2743">
        <v>9196</v>
      </c>
      <c r="C2743">
        <v>1</v>
      </c>
      <c r="D2743">
        <v>39</v>
      </c>
      <c r="E2743">
        <v>39</v>
      </c>
      <c r="F2743" t="s">
        <v>0</v>
      </c>
      <c r="G2743" t="s">
        <v>1</v>
      </c>
      <c r="I2743" t="s">
        <v>2</v>
      </c>
      <c r="J2743">
        <v>8</v>
      </c>
      <c r="K2743">
        <v>42</v>
      </c>
      <c r="L2743" t="str">
        <f>" 00:00:00.000326"</f>
        <v xml:space="preserve"> 00:00:00.000326</v>
      </c>
      <c r="M2743" t="str">
        <f>"03-Oct-17 4:19:55.490237 PM"</f>
        <v>03-Oct-17 4:19:55.490237 PM</v>
      </c>
      <c r="N2743" t="s">
        <v>12</v>
      </c>
    </row>
    <row r="2744" spans="2:14" x14ac:dyDescent="0.25">
      <c r="B2744">
        <v>9197</v>
      </c>
      <c r="C2744">
        <v>1</v>
      </c>
      <c r="D2744">
        <v>12</v>
      </c>
      <c r="E2744">
        <v>38</v>
      </c>
      <c r="F2744" t="s">
        <v>0</v>
      </c>
      <c r="G2744" t="s">
        <v>1</v>
      </c>
      <c r="I2744" t="s">
        <v>2</v>
      </c>
      <c r="J2744">
        <v>36</v>
      </c>
      <c r="K2744">
        <v>70</v>
      </c>
      <c r="L2744" t="str">
        <f>" 00:00:01.244494"</f>
        <v xml:space="preserve"> 00:00:01.244494</v>
      </c>
      <c r="M2744" t="str">
        <f>"03-Oct-17 4:19:56.734731 PM"</f>
        <v>03-Oct-17 4:19:56.734731 PM</v>
      </c>
      <c r="N2744" t="s">
        <v>7</v>
      </c>
    </row>
    <row r="2745" spans="2:14" x14ac:dyDescent="0.25">
      <c r="B2745">
        <v>9198</v>
      </c>
      <c r="C2745">
        <v>1</v>
      </c>
      <c r="D2745">
        <v>39</v>
      </c>
      <c r="E2745">
        <v>39</v>
      </c>
      <c r="F2745" t="s">
        <v>0</v>
      </c>
      <c r="G2745" t="s">
        <v>1</v>
      </c>
      <c r="I2745" t="s">
        <v>2</v>
      </c>
      <c r="J2745">
        <v>36</v>
      </c>
      <c r="K2745">
        <v>70</v>
      </c>
      <c r="L2745" t="str">
        <f>" 00:00:00.000697"</f>
        <v xml:space="preserve"> 00:00:00.000697</v>
      </c>
      <c r="M2745" t="str">
        <f>"03-Oct-17 4:19:56.735428 PM"</f>
        <v>03-Oct-17 4:19:56.735428 PM</v>
      </c>
      <c r="N2745" t="s">
        <v>5</v>
      </c>
    </row>
    <row r="2746" spans="2:14" x14ac:dyDescent="0.25">
      <c r="B2746">
        <v>9199</v>
      </c>
      <c r="C2746">
        <v>1</v>
      </c>
      <c r="D2746">
        <v>39</v>
      </c>
      <c r="E2746">
        <v>39</v>
      </c>
      <c r="F2746" t="s">
        <v>0</v>
      </c>
      <c r="G2746" t="s">
        <v>1</v>
      </c>
      <c r="I2746" t="s">
        <v>2</v>
      </c>
      <c r="J2746">
        <v>14</v>
      </c>
      <c r="K2746">
        <v>48</v>
      </c>
      <c r="L2746" t="str">
        <f>" 00:00:00.000502"</f>
        <v xml:space="preserve"> 00:00:00.000502</v>
      </c>
      <c r="M2746" t="str">
        <f>"03-Oct-17 4:19:56.735930 PM"</f>
        <v>03-Oct-17 4:19:56.735930 PM</v>
      </c>
      <c r="N2746" t="s">
        <v>11</v>
      </c>
    </row>
    <row r="2747" spans="2:14" x14ac:dyDescent="0.25">
      <c r="B2747">
        <v>9200</v>
      </c>
      <c r="C2747">
        <v>1</v>
      </c>
      <c r="D2747">
        <v>39</v>
      </c>
      <c r="E2747">
        <v>39</v>
      </c>
      <c r="F2747" t="s">
        <v>0</v>
      </c>
      <c r="G2747" t="s">
        <v>1</v>
      </c>
      <c r="I2747" t="s">
        <v>2</v>
      </c>
      <c r="J2747">
        <v>8</v>
      </c>
      <c r="K2747">
        <v>42</v>
      </c>
      <c r="L2747" t="str">
        <f>" 00:00:00.000326"</f>
        <v xml:space="preserve"> 00:00:00.000326</v>
      </c>
      <c r="M2747" t="str">
        <f>"03-Oct-17 4:19:56.736256 PM"</f>
        <v>03-Oct-17 4:19:56.736256 PM</v>
      </c>
      <c r="N2747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Helvar Merca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Gadicherla Srikanth</dc:creator>
  <cp:lastModifiedBy>Gadicherla Srikanth</cp:lastModifiedBy>
  <dcterms:created xsi:type="dcterms:W3CDTF">2017-10-03T13:35:12Z</dcterms:created>
  <dcterms:modified xsi:type="dcterms:W3CDTF">2017-10-03T13:35:58Z</dcterms:modified>
</cp:coreProperties>
</file>