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2" windowWidth="19872" windowHeight="7728"/>
  </bookViews>
  <sheets>
    <sheet name="Budget" sheetId="1" r:id="rId1"/>
  </sheets>
  <definedNames>
    <definedName name="_xlnm.Print_Area" localSheetId="0">Budget!$A$1:$O$55</definedName>
  </definedNames>
  <calcPr calcId="125725"/>
</workbook>
</file>

<file path=xl/calcChain.xml><?xml version="1.0" encoding="utf-8"?>
<calcChain xmlns="http://schemas.openxmlformats.org/spreadsheetml/2006/main">
  <c r="N4" i="1"/>
  <c r="I49"/>
  <c r="K49"/>
  <c r="K51" l="1"/>
  <c r="I51"/>
  <c r="I38"/>
  <c r="I39" s="1"/>
  <c r="H4"/>
  <c r="I4"/>
  <c r="H11"/>
  <c r="I11"/>
  <c r="K11"/>
  <c r="H16"/>
  <c r="I16"/>
  <c r="K16"/>
  <c r="H38"/>
  <c r="K38"/>
  <c r="K39" s="1"/>
  <c r="K27" l="1"/>
  <c r="K52" s="1"/>
  <c r="H27"/>
  <c r="H51"/>
  <c r="H39"/>
  <c r="I27"/>
  <c r="I52" s="1"/>
  <c r="H52" l="1"/>
  <c r="H53" s="1"/>
  <c r="K4" l="1"/>
  <c r="K53" l="1"/>
  <c r="K54" s="1"/>
  <c r="I54"/>
</calcChain>
</file>

<file path=xl/sharedStrings.xml><?xml version="1.0" encoding="utf-8"?>
<sst xmlns="http://schemas.openxmlformats.org/spreadsheetml/2006/main" count="59" uniqueCount="59">
  <si>
    <t>Total EDUCATION &amp; OUTREACH</t>
  </si>
  <si>
    <t>Prayer Ministry Expense</t>
  </si>
  <si>
    <t>Women of Purpose - Expense</t>
  </si>
  <si>
    <t>Men of Promise - Expense</t>
  </si>
  <si>
    <t>Children Ministry - Expense</t>
  </si>
  <si>
    <t>SS &amp; Cont Ed</t>
  </si>
  <si>
    <t>Fellowship</t>
  </si>
  <si>
    <t>Conference-Adult</t>
  </si>
  <si>
    <t>Advertising</t>
  </si>
  <si>
    <t>EDUCATION &amp; OUTREACH</t>
  </si>
  <si>
    <t>Total BUILDING &amp; GROUNDS</t>
  </si>
  <si>
    <t>Total Utilities</t>
  </si>
  <si>
    <t>Water &amp; Sewer</t>
  </si>
  <si>
    <t>Heating Oil</t>
  </si>
  <si>
    <t>Electric</t>
  </si>
  <si>
    <t>Utilities</t>
  </si>
  <si>
    <t>Insurance Expense</t>
  </si>
  <si>
    <t>Repairs and Maintenance</t>
  </si>
  <si>
    <t>Renovation &amp; Equipment Expense</t>
  </si>
  <si>
    <t>BUILDING &amp; GROUNDS</t>
  </si>
  <si>
    <t>Total ADMINISTRATION</t>
  </si>
  <si>
    <t>Miscellaneous</t>
  </si>
  <si>
    <t>Technology Expense</t>
  </si>
  <si>
    <t>Telephone/Internet</t>
  </si>
  <si>
    <t>Shuttle Ministry</t>
  </si>
  <si>
    <t>Postage and Delivery</t>
  </si>
  <si>
    <t>Office Supplies/Equipment</t>
  </si>
  <si>
    <t>Music Ministry</t>
  </si>
  <si>
    <t>Workers Comp Insurance</t>
  </si>
  <si>
    <t>Total Staff Expenses</t>
  </si>
  <si>
    <t>Retirement (Assoc. Pastor)</t>
  </si>
  <si>
    <t>Health Insurance (Assoc Pastor)</t>
  </si>
  <si>
    <t>Assoc. Pastor Salary/Housing</t>
  </si>
  <si>
    <t>Staff Expenses</t>
  </si>
  <si>
    <t>Total Pastor's Compensation Package</t>
  </si>
  <si>
    <t>Retirement</t>
  </si>
  <si>
    <t>Health Insurance</t>
  </si>
  <si>
    <t>Pastor's Salary/Housing</t>
  </si>
  <si>
    <t>Pastor's Compensation Package</t>
  </si>
  <si>
    <t>ADMINISTRATION</t>
  </si>
  <si>
    <t>Expense</t>
  </si>
  <si>
    <t>Total Income</t>
  </si>
  <si>
    <t>Tithes/Offerings</t>
  </si>
  <si>
    <t>Line No.</t>
  </si>
  <si>
    <t>FY 2017-2018 Budget</t>
  </si>
  <si>
    <t>Added to Reserves</t>
  </si>
  <si>
    <t>weekly giving</t>
  </si>
  <si>
    <t>Total Budgeted Expense</t>
  </si>
  <si>
    <t>Total Expenses</t>
  </si>
  <si>
    <t>Real Estate Taxes</t>
  </si>
  <si>
    <t>Teen Ministry - Expense</t>
  </si>
  <si>
    <t>Safety &amp; Security</t>
  </si>
  <si>
    <t>Online Giving &amp; Stripe Fees</t>
  </si>
  <si>
    <t>Business Office Expense</t>
  </si>
  <si>
    <t>2021-2022 Budget</t>
  </si>
  <si>
    <t>Proposed 2022-2023 Budget</t>
  </si>
  <si>
    <t xml:space="preserve">2022-2023 Budget requires </t>
  </si>
  <si>
    <t>22% for 2021-22</t>
  </si>
  <si>
    <t>Missions Expense (23% for 2022-2023)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</si>
</sst>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-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 applyFont="1"/>
    <xf numFmtId="0" fontId="3" fillId="0" borderId="0" xfId="0" applyNumberFormat="1" applyFont="1"/>
    <xf numFmtId="0" fontId="2" fillId="0" borderId="0" xfId="0" applyFont="1"/>
    <xf numFmtId="164" fontId="4" fillId="0" borderId="0" xfId="0" applyNumberFormat="1" applyFont="1"/>
    <xf numFmtId="49" fontId="3" fillId="0" borderId="0" xfId="0" applyNumberFormat="1" applyFont="1"/>
    <xf numFmtId="43" fontId="0" fillId="0" borderId="0" xfId="1" applyFont="1"/>
    <xf numFmtId="0" fontId="2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0" fillId="0" borderId="1" xfId="0" applyFont="1" applyBorder="1"/>
    <xf numFmtId="49" fontId="3" fillId="0" borderId="1" xfId="0" applyNumberFormat="1" applyFont="1" applyBorder="1"/>
    <xf numFmtId="0" fontId="0" fillId="0" borderId="0" xfId="0" applyFont="1" applyBorder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164" fontId="4" fillId="0" borderId="0" xfId="0" applyNumberFormat="1" applyFont="1" applyFill="1"/>
    <xf numFmtId="49" fontId="3" fillId="0" borderId="0" xfId="0" applyNumberFormat="1" applyFont="1" applyFill="1"/>
    <xf numFmtId="0" fontId="2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/>
    <xf numFmtId="0" fontId="0" fillId="0" borderId="3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49" fontId="3" fillId="0" borderId="5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49" fontId="0" fillId="0" borderId="0" xfId="0" applyNumberFormat="1" applyFont="1" applyBorder="1" applyAlignment="1">
      <alignment horizontal="centerContinuous"/>
    </xf>
    <xf numFmtId="0" fontId="3" fillId="0" borderId="6" xfId="0" applyNumberFormat="1" applyFont="1" applyBorder="1"/>
    <xf numFmtId="0" fontId="2" fillId="0" borderId="0" xfId="0" applyFont="1" applyAlignment="1">
      <alignment horizontal="center" wrapText="1"/>
    </xf>
    <xf numFmtId="0" fontId="5" fillId="0" borderId="0" xfId="0" applyFont="1" applyBorder="1"/>
    <xf numFmtId="44" fontId="5" fillId="0" borderId="0" xfId="0" applyNumberFormat="1" applyFont="1" applyBorder="1"/>
    <xf numFmtId="44" fontId="2" fillId="0" borderId="0" xfId="0" applyNumberFormat="1" applyFont="1" applyBorder="1"/>
    <xf numFmtId="0" fontId="2" fillId="0" borderId="0" xfId="0" applyFont="1" applyBorder="1" applyAlignment="1">
      <alignment wrapText="1"/>
    </xf>
    <xf numFmtId="4" fontId="2" fillId="0" borderId="0" xfId="0" applyNumberFormat="1" applyFont="1"/>
    <xf numFmtId="0" fontId="5" fillId="0" borderId="0" xfId="0" applyFont="1" applyBorder="1" applyAlignment="1">
      <alignment horizontal="left"/>
    </xf>
    <xf numFmtId="10" fontId="2" fillId="0" borderId="0" xfId="2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164" fontId="4" fillId="0" borderId="0" xfId="0" applyNumberFormat="1" applyFont="1" applyFill="1" applyBorder="1"/>
    <xf numFmtId="164" fontId="4" fillId="0" borderId="4" xfId="0" applyNumberFormat="1" applyFont="1" applyFill="1" applyBorder="1"/>
    <xf numFmtId="0" fontId="0" fillId="0" borderId="4" xfId="0" applyFont="1" applyFill="1" applyBorder="1"/>
    <xf numFmtId="0" fontId="2" fillId="0" borderId="4" xfId="0" applyFont="1" applyFill="1" applyBorder="1" applyAlignment="1">
      <alignment horizontal="center"/>
    </xf>
    <xf numFmtId="10" fontId="5" fillId="0" borderId="0" xfId="2" applyNumberFormat="1" applyFont="1" applyFill="1"/>
    <xf numFmtId="164" fontId="4" fillId="0" borderId="2" xfId="0" applyNumberFormat="1" applyFont="1" applyFill="1" applyBorder="1"/>
    <xf numFmtId="0" fontId="2" fillId="0" borderId="2" xfId="0" applyFont="1" applyFill="1" applyBorder="1" applyAlignment="1">
      <alignment horizontal="center"/>
    </xf>
    <xf numFmtId="49" fontId="3" fillId="0" borderId="1" xfId="0" applyNumberFormat="1" applyFont="1" applyFill="1" applyBorder="1"/>
    <xf numFmtId="164" fontId="4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4" fontId="2" fillId="0" borderId="0" xfId="0" applyNumberFormat="1" applyFont="1" applyFill="1"/>
    <xf numFmtId="0" fontId="3" fillId="0" borderId="6" xfId="0" applyNumberFormat="1" applyFont="1" applyFill="1" applyBorder="1"/>
    <xf numFmtId="0" fontId="0" fillId="0" borderId="6" xfId="0" applyNumberFormat="1" applyFont="1" applyFill="1" applyBorder="1"/>
    <xf numFmtId="164" fontId="4" fillId="0" borderId="6" xfId="0" applyNumberFormat="1" applyFont="1" applyFill="1" applyBorder="1"/>
    <xf numFmtId="0" fontId="2" fillId="0" borderId="6" xfId="0" applyFont="1" applyFill="1" applyBorder="1" applyAlignment="1">
      <alignment horizontal="center"/>
    </xf>
    <xf numFmtId="4" fontId="0" fillId="0" borderId="0" xfId="0" applyNumberFormat="1" applyFont="1"/>
    <xf numFmtId="43" fontId="0" fillId="0" borderId="0" xfId="0" applyNumberFormat="1" applyFont="1"/>
    <xf numFmtId="43" fontId="0" fillId="0" borderId="0" xfId="1" applyFont="1" applyBorder="1"/>
    <xf numFmtId="0" fontId="0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5"/>
  <sheetViews>
    <sheetView tabSelected="1" workbookViewId="0">
      <pane xSplit="7" ySplit="2" topLeftCell="I3" activePane="bottomRight" state="frozenSplit"/>
      <selection pane="topRight" activeCell="H1" sqref="H1"/>
      <selection pane="bottomLeft" activeCell="A3" sqref="A3"/>
      <selection pane="bottomRight" activeCell="I54" sqref="I54"/>
    </sheetView>
  </sheetViews>
  <sheetFormatPr defaultColWidth="9.109375" defaultRowHeight="14.4"/>
  <cols>
    <col min="1" max="6" width="1.88671875" style="4" customWidth="1"/>
    <col min="7" max="7" width="37.88671875" style="4" customWidth="1"/>
    <col min="8" max="8" width="11.6640625" style="3" hidden="1" customWidth="1"/>
    <col min="9" max="9" width="18.5546875" style="3" customWidth="1"/>
    <col min="10" max="10" width="3.6640625" style="1" customWidth="1"/>
    <col min="11" max="11" width="12" style="3" bestFit="1" customWidth="1"/>
    <col min="12" max="12" width="6" style="2" customWidth="1"/>
    <col min="13" max="13" width="2.6640625" style="1" customWidth="1"/>
    <col min="14" max="14" width="13.88671875" style="5" customWidth="1"/>
    <col min="15" max="15" width="14.5546875" style="5" customWidth="1"/>
    <col min="16" max="16" width="6.33203125" style="1" customWidth="1"/>
    <col min="17" max="17" width="7" style="1" customWidth="1"/>
    <col min="18" max="18" width="2.5546875" style="1" customWidth="1"/>
    <col min="19" max="19" width="9.109375" style="1"/>
    <col min="20" max="20" width="11.5546875" style="1" bestFit="1" customWidth="1"/>
    <col min="21" max="21" width="11.33203125" style="1" bestFit="1" customWidth="1"/>
    <col min="22" max="16384" width="9.109375" style="1"/>
  </cols>
  <sheetData>
    <row r="1" spans="1:17" ht="15" thickBot="1">
      <c r="A1" s="7"/>
      <c r="B1" s="7"/>
      <c r="C1" s="7"/>
      <c r="D1" s="7"/>
      <c r="E1" s="7"/>
      <c r="F1" s="7"/>
      <c r="G1" s="7"/>
      <c r="H1" s="26"/>
      <c r="I1" s="26"/>
      <c r="K1" s="26"/>
    </row>
    <row r="2" spans="1:17" s="23" customFormat="1" ht="34.5" customHeight="1" thickTop="1" thickBot="1">
      <c r="A2" s="25"/>
      <c r="B2" s="25"/>
      <c r="C2" s="25"/>
      <c r="D2" s="25"/>
      <c r="E2" s="25"/>
      <c r="F2" s="25"/>
      <c r="G2" s="25"/>
      <c r="H2" s="24" t="s">
        <v>44</v>
      </c>
      <c r="I2" s="24" t="s">
        <v>55</v>
      </c>
      <c r="K2" s="24" t="s">
        <v>54</v>
      </c>
      <c r="L2" s="24" t="s">
        <v>43</v>
      </c>
      <c r="N2" s="28"/>
      <c r="O2" s="28"/>
    </row>
    <row r="3" spans="1:17" ht="15" thickTop="1">
      <c r="A3" s="7"/>
      <c r="B3" s="7"/>
      <c r="C3" s="7"/>
      <c r="D3" s="7"/>
      <c r="E3" s="7" t="s">
        <v>42</v>
      </c>
      <c r="F3" s="7"/>
      <c r="G3" s="7"/>
      <c r="H3" s="6">
        <v>173811</v>
      </c>
      <c r="I3" s="6">
        <v>270000</v>
      </c>
      <c r="K3" s="6">
        <v>280000</v>
      </c>
      <c r="L3" s="2">
        <v>1</v>
      </c>
      <c r="N3" s="34" t="s">
        <v>56</v>
      </c>
      <c r="O3" s="29"/>
      <c r="P3" s="13"/>
      <c r="Q3" s="13"/>
    </row>
    <row r="4" spans="1:17" ht="16.5" customHeight="1" thickBot="1">
      <c r="A4" s="12"/>
      <c r="B4" s="12"/>
      <c r="C4" s="12"/>
      <c r="D4" s="12" t="s">
        <v>41</v>
      </c>
      <c r="E4" s="12"/>
      <c r="F4" s="12"/>
      <c r="G4" s="12"/>
      <c r="H4" s="10">
        <f>ROUND(SUM(H3:H3),5)</f>
        <v>173811</v>
      </c>
      <c r="I4" s="10">
        <f>ROUND(SUM(I3:I3),5)</f>
        <v>270000</v>
      </c>
      <c r="J4" s="11"/>
      <c r="K4" s="10">
        <f>ROUND(SUM(K3:K3),5)</f>
        <v>280000</v>
      </c>
      <c r="L4" s="9">
        <v>2</v>
      </c>
      <c r="N4" s="30">
        <f>I4/52</f>
        <v>5192.3076923076924</v>
      </c>
      <c r="O4" s="29" t="s">
        <v>46</v>
      </c>
      <c r="P4" s="13"/>
      <c r="Q4" s="13"/>
    </row>
    <row r="5" spans="1:17" ht="30" customHeight="1">
      <c r="A5" s="7"/>
      <c r="B5" s="7"/>
      <c r="C5" s="7"/>
      <c r="D5" s="7" t="s">
        <v>40</v>
      </c>
      <c r="E5" s="7"/>
      <c r="F5" s="7"/>
      <c r="G5" s="7"/>
      <c r="H5" s="6"/>
      <c r="I5" s="6"/>
      <c r="K5" s="6"/>
      <c r="N5" s="31"/>
      <c r="O5" s="32"/>
      <c r="P5" s="32"/>
      <c r="Q5" s="32"/>
    </row>
    <row r="6" spans="1:17">
      <c r="A6" s="7"/>
      <c r="B6" s="7"/>
      <c r="C6" s="7"/>
      <c r="D6" s="7"/>
      <c r="E6" s="7" t="s">
        <v>39</v>
      </c>
      <c r="F6" s="7"/>
      <c r="G6" s="7"/>
      <c r="H6" s="6"/>
      <c r="I6" s="6"/>
      <c r="K6" s="6"/>
    </row>
    <row r="7" spans="1:17">
      <c r="A7" s="7"/>
      <c r="B7" s="17"/>
      <c r="C7" s="17"/>
      <c r="D7" s="17"/>
      <c r="E7" s="17"/>
      <c r="F7" s="17" t="s">
        <v>38</v>
      </c>
      <c r="G7" s="17"/>
      <c r="H7" s="16"/>
      <c r="I7" s="16"/>
      <c r="J7" s="14"/>
      <c r="K7" s="16"/>
      <c r="L7" s="15"/>
    </row>
    <row r="8" spans="1:17">
      <c r="A8" s="7"/>
      <c r="B8" s="17"/>
      <c r="C8" s="17"/>
      <c r="D8" s="17"/>
      <c r="E8" s="17"/>
      <c r="F8" s="17"/>
      <c r="G8" s="17" t="s">
        <v>37</v>
      </c>
      <c r="H8" s="16">
        <v>49292</v>
      </c>
      <c r="I8" s="16">
        <v>52000</v>
      </c>
      <c r="J8" s="14"/>
      <c r="K8" s="16">
        <v>52000</v>
      </c>
      <c r="L8" s="15">
        <v>3</v>
      </c>
    </row>
    <row r="9" spans="1:17">
      <c r="A9" s="7"/>
      <c r="B9" s="17"/>
      <c r="C9" s="17"/>
      <c r="D9" s="17"/>
      <c r="E9" s="17"/>
      <c r="F9" s="17"/>
      <c r="G9" s="17" t="s">
        <v>36</v>
      </c>
      <c r="H9" s="16">
        <v>4500</v>
      </c>
      <c r="I9" s="16">
        <v>4500</v>
      </c>
      <c r="J9" s="14"/>
      <c r="K9" s="16">
        <v>4500</v>
      </c>
      <c r="L9" s="15">
        <v>4</v>
      </c>
    </row>
    <row r="10" spans="1:17" ht="15" thickBot="1">
      <c r="A10" s="7"/>
      <c r="B10" s="17"/>
      <c r="C10" s="17"/>
      <c r="D10" s="17"/>
      <c r="E10" s="17"/>
      <c r="F10" s="17"/>
      <c r="G10" s="17" t="s">
        <v>35</v>
      </c>
      <c r="H10" s="19">
        <v>2600</v>
      </c>
      <c r="I10" s="19">
        <v>6689</v>
      </c>
      <c r="J10" s="20"/>
      <c r="K10" s="19">
        <v>4259</v>
      </c>
      <c r="L10" s="18">
        <v>5</v>
      </c>
    </row>
    <row r="11" spans="1:17">
      <c r="A11" s="7"/>
      <c r="B11" s="17"/>
      <c r="C11" s="17"/>
      <c r="D11" s="17"/>
      <c r="E11" s="17"/>
      <c r="F11" s="17" t="s">
        <v>34</v>
      </c>
      <c r="G11" s="17"/>
      <c r="H11" s="16">
        <f>ROUND(SUM(H7:H10),5)</f>
        <v>56392</v>
      </c>
      <c r="I11" s="16">
        <f>ROUND(SUM(I7:I10),5)</f>
        <v>63189</v>
      </c>
      <c r="J11" s="16"/>
      <c r="K11" s="16">
        <f>ROUND(SUM(K7:K10),5)</f>
        <v>60759</v>
      </c>
      <c r="L11" s="15">
        <v>6</v>
      </c>
      <c r="N11" s="35"/>
    </row>
    <row r="12" spans="1:17" ht="24.9" customHeight="1">
      <c r="A12" s="7"/>
      <c r="B12" s="17"/>
      <c r="C12" s="17"/>
      <c r="D12" s="17"/>
      <c r="E12" s="17"/>
      <c r="F12" s="17" t="s">
        <v>33</v>
      </c>
      <c r="G12" s="17"/>
      <c r="H12" s="16"/>
      <c r="I12" s="16"/>
      <c r="J12" s="14"/>
      <c r="K12" s="16"/>
      <c r="L12" s="15"/>
      <c r="N12" s="36"/>
    </row>
    <row r="13" spans="1:17">
      <c r="A13" s="7"/>
      <c r="B13" s="17"/>
      <c r="C13" s="17"/>
      <c r="D13" s="17"/>
      <c r="E13" s="17"/>
      <c r="F13" s="17"/>
      <c r="G13" s="17" t="s">
        <v>32</v>
      </c>
      <c r="H13" s="16">
        <v>40077</v>
      </c>
      <c r="I13" s="16">
        <v>44000</v>
      </c>
      <c r="J13" s="14"/>
      <c r="K13" s="16">
        <v>44000</v>
      </c>
      <c r="L13" s="15">
        <v>7</v>
      </c>
      <c r="N13" s="36"/>
    </row>
    <row r="14" spans="1:17">
      <c r="A14" s="7"/>
      <c r="B14" s="17"/>
      <c r="C14" s="17"/>
      <c r="D14" s="17"/>
      <c r="E14" s="17"/>
      <c r="F14" s="17"/>
      <c r="G14" s="17" t="s">
        <v>31</v>
      </c>
      <c r="H14" s="16">
        <v>6000</v>
      </c>
      <c r="I14" s="16">
        <v>6000</v>
      </c>
      <c r="J14" s="14"/>
      <c r="K14" s="16">
        <v>6000</v>
      </c>
      <c r="L14" s="15">
        <v>8</v>
      </c>
      <c r="N14" s="36"/>
    </row>
    <row r="15" spans="1:17" ht="15" thickBot="1">
      <c r="A15" s="7"/>
      <c r="B15" s="17"/>
      <c r="C15" s="17"/>
      <c r="D15" s="17"/>
      <c r="E15" s="17"/>
      <c r="F15" s="17"/>
      <c r="G15" s="17" t="s">
        <v>30</v>
      </c>
      <c r="H15" s="19">
        <v>2546</v>
      </c>
      <c r="I15" s="19">
        <v>7571</v>
      </c>
      <c r="J15" s="20"/>
      <c r="K15" s="19">
        <v>5357</v>
      </c>
      <c r="L15" s="18">
        <v>9</v>
      </c>
      <c r="N15" s="36"/>
      <c r="O15" s="1"/>
    </row>
    <row r="16" spans="1:17">
      <c r="A16" s="7"/>
      <c r="B16" s="17"/>
      <c r="C16" s="17"/>
      <c r="D16" s="17"/>
      <c r="E16" s="17"/>
      <c r="F16" s="17" t="s">
        <v>29</v>
      </c>
      <c r="G16" s="17"/>
      <c r="H16" s="16">
        <f>ROUND(SUM(H12:H15),5)</f>
        <v>48623</v>
      </c>
      <c r="I16" s="16">
        <f>ROUND(SUM(I12:I15),5)</f>
        <v>57571</v>
      </c>
      <c r="J16" s="16"/>
      <c r="K16" s="16">
        <f>ROUND(SUM(K12:K15),5)</f>
        <v>55357</v>
      </c>
      <c r="L16" s="15">
        <v>10</v>
      </c>
      <c r="N16" s="35"/>
      <c r="O16" s="1"/>
    </row>
    <row r="17" spans="1:15" ht="24.9" customHeight="1">
      <c r="A17" s="7"/>
      <c r="B17" s="17"/>
      <c r="C17" s="17"/>
      <c r="D17" s="17"/>
      <c r="E17" s="17"/>
      <c r="F17" s="17" t="s">
        <v>28</v>
      </c>
      <c r="G17" s="17"/>
      <c r="H17" s="16">
        <v>700</v>
      </c>
      <c r="I17" s="16">
        <v>775</v>
      </c>
      <c r="J17" s="14"/>
      <c r="K17" s="16">
        <v>700</v>
      </c>
      <c r="L17" s="15">
        <v>11</v>
      </c>
      <c r="O17" s="1"/>
    </row>
    <row r="18" spans="1:15">
      <c r="A18" s="7"/>
      <c r="B18" s="17"/>
      <c r="C18" s="17"/>
      <c r="D18" s="17"/>
      <c r="E18" s="17"/>
      <c r="F18" s="17" t="s">
        <v>27</v>
      </c>
      <c r="G18" s="17"/>
      <c r="H18" s="16">
        <v>3500</v>
      </c>
      <c r="I18" s="16">
        <v>3000</v>
      </c>
      <c r="J18" s="14"/>
      <c r="K18" s="16">
        <v>3000</v>
      </c>
      <c r="L18" s="15">
        <v>12</v>
      </c>
      <c r="O18" s="1"/>
    </row>
    <row r="19" spans="1:15">
      <c r="A19" s="7"/>
      <c r="B19" s="7"/>
      <c r="C19" s="7"/>
      <c r="D19" s="7"/>
      <c r="E19" s="7"/>
      <c r="F19" s="7" t="s">
        <v>26</v>
      </c>
      <c r="G19" s="17"/>
      <c r="H19" s="16">
        <v>3600</v>
      </c>
      <c r="I19" s="16">
        <v>3700</v>
      </c>
      <c r="J19" s="14"/>
      <c r="K19" s="16">
        <v>3700</v>
      </c>
      <c r="L19" s="15">
        <v>13</v>
      </c>
      <c r="O19" s="1"/>
    </row>
    <row r="20" spans="1:15">
      <c r="A20" s="7"/>
      <c r="B20" s="7"/>
      <c r="C20" s="7"/>
      <c r="D20" s="7"/>
      <c r="E20" s="7"/>
      <c r="F20" s="7" t="s">
        <v>53</v>
      </c>
      <c r="G20" s="17"/>
      <c r="H20" s="16"/>
      <c r="I20" s="16">
        <v>4000</v>
      </c>
      <c r="J20" s="14"/>
      <c r="K20" s="16">
        <v>4000</v>
      </c>
      <c r="L20" s="15">
        <v>14</v>
      </c>
      <c r="O20" s="1"/>
    </row>
    <row r="21" spans="1:15">
      <c r="A21" s="7"/>
      <c r="B21" s="7"/>
      <c r="C21" s="7"/>
      <c r="D21" s="7"/>
      <c r="E21" s="7"/>
      <c r="F21" s="17" t="s">
        <v>25</v>
      </c>
      <c r="G21" s="17"/>
      <c r="H21" s="16">
        <v>500</v>
      </c>
      <c r="I21" s="16">
        <v>500</v>
      </c>
      <c r="J21" s="14"/>
      <c r="K21" s="16">
        <v>500</v>
      </c>
      <c r="L21" s="15">
        <v>15</v>
      </c>
      <c r="M21" s="14"/>
      <c r="N21" s="37"/>
      <c r="O21" s="1"/>
    </row>
    <row r="22" spans="1:15">
      <c r="A22" s="7"/>
      <c r="B22" s="7"/>
      <c r="C22" s="7"/>
      <c r="D22" s="7"/>
      <c r="E22" s="7"/>
      <c r="F22" s="17" t="s">
        <v>24</v>
      </c>
      <c r="G22" s="17"/>
      <c r="H22" s="16">
        <v>5000</v>
      </c>
      <c r="I22" s="16">
        <v>3500</v>
      </c>
      <c r="J22" s="14"/>
      <c r="K22" s="16">
        <v>3500</v>
      </c>
      <c r="L22" s="15">
        <v>16</v>
      </c>
      <c r="M22" s="14"/>
      <c r="N22" s="37"/>
      <c r="O22" s="1"/>
    </row>
    <row r="23" spans="1:15">
      <c r="A23" s="7"/>
      <c r="B23" s="7"/>
      <c r="C23" s="7"/>
      <c r="D23" s="7"/>
      <c r="E23" s="7"/>
      <c r="F23" s="17" t="s">
        <v>23</v>
      </c>
      <c r="G23" s="17"/>
      <c r="H23" s="16">
        <v>1900</v>
      </c>
      <c r="I23" s="16">
        <v>2700</v>
      </c>
      <c r="J23" s="14"/>
      <c r="K23" s="16">
        <v>2200</v>
      </c>
      <c r="L23" s="15">
        <v>17</v>
      </c>
      <c r="M23" s="14"/>
      <c r="N23" s="37"/>
      <c r="O23" s="1"/>
    </row>
    <row r="24" spans="1:15">
      <c r="A24" s="7"/>
      <c r="B24" s="7"/>
      <c r="C24" s="7"/>
      <c r="D24" s="7"/>
      <c r="E24" s="7"/>
      <c r="F24" s="17" t="s">
        <v>22</v>
      </c>
      <c r="G24" s="17"/>
      <c r="H24" s="16">
        <v>0</v>
      </c>
      <c r="I24" s="16">
        <v>2500</v>
      </c>
      <c r="J24" s="14"/>
      <c r="K24" s="16">
        <v>1350</v>
      </c>
      <c r="L24" s="15">
        <v>18</v>
      </c>
      <c r="M24" s="14"/>
      <c r="N24" s="37"/>
      <c r="O24" s="1"/>
    </row>
    <row r="25" spans="1:15">
      <c r="A25" s="7"/>
      <c r="B25" s="7"/>
      <c r="C25" s="7"/>
      <c r="D25" s="7"/>
      <c r="E25" s="7"/>
      <c r="F25" s="17" t="s">
        <v>52</v>
      </c>
      <c r="G25" s="17"/>
      <c r="H25" s="16"/>
      <c r="I25" s="16">
        <v>800</v>
      </c>
      <c r="J25" s="14"/>
      <c r="K25" s="16">
        <v>800</v>
      </c>
      <c r="L25" s="15">
        <v>19</v>
      </c>
      <c r="M25" s="14"/>
      <c r="N25" s="37"/>
      <c r="O25" s="1"/>
    </row>
    <row r="26" spans="1:15" ht="15" thickBot="1">
      <c r="A26" s="7"/>
      <c r="B26" s="7"/>
      <c r="C26" s="7"/>
      <c r="D26" s="7"/>
      <c r="E26" s="7"/>
      <c r="F26" s="17" t="s">
        <v>21</v>
      </c>
      <c r="G26" s="17"/>
      <c r="H26" s="19">
        <v>250</v>
      </c>
      <c r="I26" s="19">
        <v>200</v>
      </c>
      <c r="J26" s="20"/>
      <c r="K26" s="19">
        <v>100</v>
      </c>
      <c r="L26" s="18">
        <v>20</v>
      </c>
      <c r="M26" s="14"/>
      <c r="N26" s="37"/>
      <c r="O26" s="1"/>
    </row>
    <row r="27" spans="1:15">
      <c r="A27" s="7"/>
      <c r="B27" s="7"/>
      <c r="C27" s="7"/>
      <c r="D27" s="7"/>
      <c r="E27" s="7" t="s">
        <v>20</v>
      </c>
      <c r="F27" s="17"/>
      <c r="G27" s="17"/>
      <c r="H27" s="16">
        <f>ROUND(H6+H11+SUM(H16:H26),5)</f>
        <v>120465</v>
      </c>
      <c r="I27" s="16">
        <f>ROUND(I6+I11+SUM(I16:I26),5)</f>
        <v>142435</v>
      </c>
      <c r="J27" s="16"/>
      <c r="K27" s="16">
        <f>ROUND(K6+K11+SUM(K16:K26),5)</f>
        <v>135966</v>
      </c>
      <c r="L27" s="15">
        <v>21</v>
      </c>
      <c r="M27" s="14"/>
      <c r="N27" s="37"/>
      <c r="O27" s="1"/>
    </row>
    <row r="28" spans="1:15" ht="24.9" customHeight="1">
      <c r="A28" s="7"/>
      <c r="B28" s="7"/>
      <c r="C28" s="7"/>
      <c r="D28" s="7"/>
      <c r="E28" s="7" t="s">
        <v>19</v>
      </c>
      <c r="F28" s="17"/>
      <c r="G28" s="17"/>
      <c r="H28" s="16"/>
      <c r="I28" s="16"/>
      <c r="J28" s="14"/>
      <c r="K28" s="16"/>
      <c r="L28" s="15"/>
      <c r="M28" s="14"/>
      <c r="N28" s="37"/>
      <c r="O28" s="1"/>
    </row>
    <row r="29" spans="1:15">
      <c r="A29" s="7"/>
      <c r="B29" s="7"/>
      <c r="C29" s="7"/>
      <c r="D29" s="7"/>
      <c r="E29" s="7"/>
      <c r="F29" s="17" t="s">
        <v>18</v>
      </c>
      <c r="G29" s="17"/>
      <c r="H29" s="16">
        <v>0</v>
      </c>
      <c r="I29" s="16">
        <v>7000</v>
      </c>
      <c r="J29" s="14"/>
      <c r="K29" s="16">
        <v>7000</v>
      </c>
      <c r="L29" s="15">
        <v>22</v>
      </c>
      <c r="M29" s="14"/>
      <c r="N29" s="37"/>
      <c r="O29" s="1"/>
    </row>
    <row r="30" spans="1:15">
      <c r="A30" s="7"/>
      <c r="B30" s="7"/>
      <c r="C30" s="7"/>
      <c r="D30" s="7"/>
      <c r="E30" s="7"/>
      <c r="F30" s="17" t="s">
        <v>17</v>
      </c>
      <c r="G30" s="17"/>
      <c r="H30" s="16">
        <v>12000</v>
      </c>
      <c r="I30" s="16">
        <v>12000</v>
      </c>
      <c r="J30" s="14"/>
      <c r="K30" s="16">
        <v>12000</v>
      </c>
      <c r="L30" s="15">
        <v>23</v>
      </c>
      <c r="M30" s="14"/>
      <c r="N30" s="37"/>
      <c r="O30" s="1"/>
    </row>
    <row r="31" spans="1:15">
      <c r="A31" s="7"/>
      <c r="B31" s="7"/>
      <c r="C31" s="7"/>
      <c r="D31" s="7"/>
      <c r="E31" s="7"/>
      <c r="F31" s="17" t="s">
        <v>16</v>
      </c>
      <c r="G31" s="17"/>
      <c r="H31" s="16">
        <v>4700</v>
      </c>
      <c r="I31" s="16">
        <v>5800</v>
      </c>
      <c r="J31" s="14"/>
      <c r="K31" s="16">
        <v>5100</v>
      </c>
      <c r="L31" s="15">
        <v>24</v>
      </c>
      <c r="M31" s="14"/>
      <c r="N31" s="37"/>
      <c r="O31" s="1"/>
    </row>
    <row r="32" spans="1:15" ht="15" thickBot="1">
      <c r="A32" s="7"/>
      <c r="B32" s="7"/>
      <c r="C32" s="7"/>
      <c r="D32" s="7"/>
      <c r="E32" s="7"/>
      <c r="F32" s="17" t="s">
        <v>49</v>
      </c>
      <c r="G32" s="14"/>
      <c r="H32" s="19">
        <v>500</v>
      </c>
      <c r="I32" s="38">
        <v>650</v>
      </c>
      <c r="J32" s="22"/>
      <c r="K32" s="38">
        <v>650</v>
      </c>
      <c r="L32" s="21">
        <v>25</v>
      </c>
      <c r="M32" s="14"/>
      <c r="N32" s="14"/>
      <c r="O32" s="1"/>
    </row>
    <row r="33" spans="1:15">
      <c r="A33" s="7"/>
      <c r="B33" s="7"/>
      <c r="C33" s="7"/>
      <c r="D33" s="7"/>
      <c r="E33" s="7"/>
      <c r="F33" s="17" t="s">
        <v>51</v>
      </c>
      <c r="G33" s="14"/>
      <c r="H33" s="38"/>
      <c r="I33" s="38">
        <v>2000</v>
      </c>
      <c r="J33" s="22"/>
      <c r="K33" s="38">
        <v>2000</v>
      </c>
      <c r="L33" s="21">
        <v>26</v>
      </c>
      <c r="M33" s="14"/>
      <c r="N33" s="14"/>
      <c r="O33" s="1"/>
    </row>
    <row r="34" spans="1:15" ht="30" customHeight="1">
      <c r="A34" s="7"/>
      <c r="B34" s="7"/>
      <c r="C34" s="7"/>
      <c r="D34" s="7"/>
      <c r="E34" s="7"/>
      <c r="F34" s="17" t="s">
        <v>15</v>
      </c>
      <c r="G34" s="17"/>
      <c r="H34" s="16"/>
      <c r="I34" s="16"/>
      <c r="J34" s="14"/>
      <c r="K34" s="16"/>
      <c r="L34" s="15"/>
      <c r="M34" s="14"/>
      <c r="N34" s="14"/>
      <c r="O34" s="1"/>
    </row>
    <row r="35" spans="1:15">
      <c r="A35" s="7"/>
      <c r="B35" s="7"/>
      <c r="C35" s="7"/>
      <c r="D35" s="7"/>
      <c r="E35" s="7"/>
      <c r="F35" s="17"/>
      <c r="G35" s="17" t="s">
        <v>14</v>
      </c>
      <c r="H35" s="16">
        <v>4800</v>
      </c>
      <c r="I35" s="16">
        <v>4800</v>
      </c>
      <c r="J35" s="14"/>
      <c r="K35" s="16">
        <v>4800</v>
      </c>
      <c r="L35" s="15">
        <v>27</v>
      </c>
      <c r="M35" s="14"/>
      <c r="N35" s="14"/>
      <c r="O35" s="1"/>
    </row>
    <row r="36" spans="1:15">
      <c r="A36" s="7"/>
      <c r="B36" s="7"/>
      <c r="C36" s="7"/>
      <c r="D36" s="7"/>
      <c r="E36" s="7"/>
      <c r="F36" s="17"/>
      <c r="G36" s="17" t="s">
        <v>13</v>
      </c>
      <c r="H36" s="16">
        <v>2000</v>
      </c>
      <c r="I36" s="16">
        <v>500</v>
      </c>
      <c r="J36" s="14"/>
      <c r="K36" s="16">
        <v>2000</v>
      </c>
      <c r="L36" s="15">
        <v>28</v>
      </c>
      <c r="M36" s="14"/>
      <c r="N36" s="14"/>
      <c r="O36" s="1"/>
    </row>
    <row r="37" spans="1:15" ht="15" thickBot="1">
      <c r="A37" s="7"/>
      <c r="B37" s="7"/>
      <c r="C37" s="7"/>
      <c r="D37" s="7"/>
      <c r="E37" s="7"/>
      <c r="F37" s="17"/>
      <c r="G37" s="17" t="s">
        <v>12</v>
      </c>
      <c r="H37" s="38">
        <v>1000</v>
      </c>
      <c r="I37" s="38">
        <v>700</v>
      </c>
      <c r="J37" s="22"/>
      <c r="K37" s="38">
        <v>700</v>
      </c>
      <c r="L37" s="18">
        <v>29</v>
      </c>
      <c r="M37" s="14"/>
      <c r="N37" s="14"/>
      <c r="O37" s="1"/>
    </row>
    <row r="38" spans="1:15" ht="15" thickBot="1">
      <c r="A38" s="7"/>
      <c r="B38" s="7"/>
      <c r="C38" s="7"/>
      <c r="D38" s="7"/>
      <c r="E38" s="7"/>
      <c r="F38" s="17" t="s">
        <v>11</v>
      </c>
      <c r="G38" s="17"/>
      <c r="H38" s="39">
        <f>ROUND(SUM(H34:H37),5)</f>
        <v>7800</v>
      </c>
      <c r="I38" s="39">
        <f>ROUND(SUM(I34:I37),5)</f>
        <v>6000</v>
      </c>
      <c r="J38" s="40"/>
      <c r="K38" s="39">
        <f>ROUND(SUM(K34:K37),5)</f>
        <v>7500</v>
      </c>
      <c r="L38" s="41">
        <v>30</v>
      </c>
      <c r="M38" s="14"/>
      <c r="N38" s="14"/>
      <c r="O38" s="1"/>
    </row>
    <row r="39" spans="1:15" ht="24.9" customHeight="1">
      <c r="A39" s="7"/>
      <c r="B39" s="7"/>
      <c r="C39" s="7"/>
      <c r="D39" s="7"/>
      <c r="E39" s="7" t="s">
        <v>10</v>
      </c>
      <c r="F39" s="17"/>
      <c r="G39" s="17"/>
      <c r="H39" s="16" t="e">
        <f>ROUND(SUM(H28:H31)+#REF!+H38,5)</f>
        <v>#REF!</v>
      </c>
      <c r="I39" s="16">
        <f>ROUND(SUM(I28:I33)+I38,5)</f>
        <v>33450</v>
      </c>
      <c r="J39" s="16"/>
      <c r="K39" s="16">
        <f>ROUND(SUM(K28:K33)+K38,5)</f>
        <v>34250</v>
      </c>
      <c r="L39" s="15">
        <v>31</v>
      </c>
      <c r="M39" s="14"/>
      <c r="N39" s="14"/>
      <c r="O39" s="1"/>
    </row>
    <row r="40" spans="1:15" ht="24.9" customHeight="1">
      <c r="A40" s="7"/>
      <c r="B40" s="7"/>
      <c r="C40" s="7"/>
      <c r="D40" s="7"/>
      <c r="E40" s="7" t="s">
        <v>9</v>
      </c>
      <c r="F40" s="17"/>
      <c r="G40" s="17"/>
      <c r="H40" s="16"/>
      <c r="I40" s="16"/>
      <c r="J40" s="14"/>
      <c r="K40" s="16"/>
      <c r="L40" s="15"/>
      <c r="M40" s="14"/>
      <c r="N40" s="14"/>
      <c r="O40" s="1"/>
    </row>
    <row r="41" spans="1:15">
      <c r="A41" s="7"/>
      <c r="B41" s="7"/>
      <c r="C41" s="7"/>
      <c r="D41" s="7"/>
      <c r="E41" s="7"/>
      <c r="F41" s="17" t="s">
        <v>8</v>
      </c>
      <c r="G41" s="17"/>
      <c r="H41" s="16">
        <v>300</v>
      </c>
      <c r="I41" s="16">
        <v>350</v>
      </c>
      <c r="J41" s="14"/>
      <c r="K41" s="16">
        <v>350</v>
      </c>
      <c r="L41" s="15">
        <v>32</v>
      </c>
      <c r="M41" s="14"/>
      <c r="N41" s="14"/>
      <c r="O41" s="1"/>
    </row>
    <row r="42" spans="1:15">
      <c r="A42" s="7"/>
      <c r="B42" s="7"/>
      <c r="C42" s="7"/>
      <c r="D42" s="7"/>
      <c r="E42" s="7"/>
      <c r="F42" s="17" t="s">
        <v>7</v>
      </c>
      <c r="G42" s="17"/>
      <c r="H42" s="16">
        <v>2000</v>
      </c>
      <c r="I42" s="16">
        <v>3000</v>
      </c>
      <c r="J42" s="14"/>
      <c r="K42" s="16">
        <v>2500</v>
      </c>
      <c r="L42" s="15">
        <v>33</v>
      </c>
      <c r="M42" s="14"/>
      <c r="N42" s="14"/>
      <c r="O42" s="1"/>
    </row>
    <row r="43" spans="1:15">
      <c r="A43" s="7"/>
      <c r="B43" s="7"/>
      <c r="C43" s="7"/>
      <c r="D43" s="7"/>
      <c r="E43" s="7"/>
      <c r="F43" s="17" t="s">
        <v>6</v>
      </c>
      <c r="G43" s="17"/>
      <c r="H43" s="16">
        <v>3200</v>
      </c>
      <c r="I43" s="16">
        <v>3500</v>
      </c>
      <c r="J43" s="14"/>
      <c r="K43" s="16">
        <v>3500</v>
      </c>
      <c r="L43" s="15">
        <v>34</v>
      </c>
      <c r="M43" s="14"/>
      <c r="N43" s="14"/>
      <c r="O43" s="1"/>
    </row>
    <row r="44" spans="1:15">
      <c r="A44" s="7"/>
      <c r="B44" s="7"/>
      <c r="C44" s="7"/>
      <c r="D44" s="7"/>
      <c r="E44" s="7"/>
      <c r="F44" s="17" t="s">
        <v>5</v>
      </c>
      <c r="G44" s="17"/>
      <c r="H44" s="16">
        <v>2000</v>
      </c>
      <c r="I44" s="16">
        <v>1500</v>
      </c>
      <c r="J44" s="14"/>
      <c r="K44" s="16">
        <v>2000</v>
      </c>
      <c r="L44" s="15">
        <v>35</v>
      </c>
      <c r="M44" s="14"/>
      <c r="N44" s="14"/>
      <c r="O44" s="1"/>
    </row>
    <row r="45" spans="1:15">
      <c r="A45" s="7"/>
      <c r="B45" s="7"/>
      <c r="C45" s="7"/>
      <c r="D45" s="7"/>
      <c r="E45" s="7"/>
      <c r="F45" s="17" t="s">
        <v>50</v>
      </c>
      <c r="G45" s="14"/>
      <c r="H45" s="16">
        <v>7500</v>
      </c>
      <c r="I45" s="16">
        <v>7500</v>
      </c>
      <c r="J45" s="14"/>
      <c r="K45" s="16">
        <v>7500</v>
      </c>
      <c r="L45" s="15">
        <v>36</v>
      </c>
      <c r="M45" s="14"/>
      <c r="N45" s="14"/>
      <c r="O45" s="1"/>
    </row>
    <row r="46" spans="1:15">
      <c r="A46" s="7"/>
      <c r="B46" s="7"/>
      <c r="C46" s="7"/>
      <c r="D46" s="7"/>
      <c r="E46" s="7"/>
      <c r="F46" s="17" t="s">
        <v>4</v>
      </c>
      <c r="G46" s="14"/>
      <c r="H46" s="16">
        <v>6000</v>
      </c>
      <c r="I46" s="16">
        <v>7500</v>
      </c>
      <c r="J46" s="14"/>
      <c r="K46" s="16">
        <v>7500</v>
      </c>
      <c r="L46" s="15">
        <v>37</v>
      </c>
      <c r="M46" s="14"/>
      <c r="N46" s="37"/>
    </row>
    <row r="47" spans="1:15">
      <c r="A47" s="7"/>
      <c r="B47" s="7"/>
      <c r="C47" s="7"/>
      <c r="D47" s="7"/>
      <c r="E47" s="7"/>
      <c r="F47" s="17" t="s">
        <v>3</v>
      </c>
      <c r="G47" s="14"/>
      <c r="H47" s="16">
        <v>1200</v>
      </c>
      <c r="I47" s="16">
        <v>1500</v>
      </c>
      <c r="J47" s="14"/>
      <c r="K47" s="16">
        <v>1500</v>
      </c>
      <c r="L47" s="15">
        <v>38</v>
      </c>
      <c r="M47" s="14"/>
      <c r="N47" s="37"/>
    </row>
    <row r="48" spans="1:15">
      <c r="A48" s="7"/>
      <c r="B48" s="7"/>
      <c r="C48" s="7"/>
      <c r="D48" s="7"/>
      <c r="E48" s="7"/>
      <c r="F48" s="17" t="s">
        <v>2</v>
      </c>
      <c r="G48" s="14"/>
      <c r="H48" s="16">
        <v>1500</v>
      </c>
      <c r="I48" s="16">
        <v>2000</v>
      </c>
      <c r="J48" s="14"/>
      <c r="K48" s="16">
        <v>2000</v>
      </c>
      <c r="L48" s="15">
        <v>39</v>
      </c>
      <c r="M48" s="14"/>
      <c r="N48" s="37"/>
    </row>
    <row r="49" spans="1:21">
      <c r="A49" s="7"/>
      <c r="B49" s="7"/>
      <c r="C49" s="7"/>
      <c r="D49" s="7"/>
      <c r="E49" s="7"/>
      <c r="F49" s="17" t="s">
        <v>58</v>
      </c>
      <c r="G49" s="17"/>
      <c r="H49" s="16"/>
      <c r="I49" s="16">
        <f>I3*0.23</f>
        <v>62100</v>
      </c>
      <c r="J49" s="22"/>
      <c r="K49" s="16">
        <f>K3*0.22</f>
        <v>61600</v>
      </c>
      <c r="L49" s="21">
        <v>40</v>
      </c>
      <c r="M49" s="14"/>
      <c r="N49" s="42" t="s">
        <v>57</v>
      </c>
    </row>
    <row r="50" spans="1:21" ht="15" thickBot="1">
      <c r="A50" s="7"/>
      <c r="B50" s="7"/>
      <c r="C50" s="7"/>
      <c r="D50" s="7"/>
      <c r="E50" s="7"/>
      <c r="F50" s="17" t="s">
        <v>1</v>
      </c>
      <c r="G50" s="17"/>
      <c r="H50" s="38">
        <v>2000</v>
      </c>
      <c r="I50" s="38">
        <v>1000</v>
      </c>
      <c r="J50" s="22"/>
      <c r="K50" s="38">
        <v>1000</v>
      </c>
      <c r="L50" s="18">
        <v>41</v>
      </c>
      <c r="M50" s="14"/>
      <c r="N50" s="37"/>
    </row>
    <row r="51" spans="1:21">
      <c r="A51" s="7"/>
      <c r="B51" s="7"/>
      <c r="C51" s="7"/>
      <c r="D51" s="7"/>
      <c r="E51" s="7" t="s">
        <v>0</v>
      </c>
      <c r="F51" s="17"/>
      <c r="G51" s="17"/>
      <c r="H51" s="43" t="e">
        <f>ROUND(SUM(H40:H44)+#REF!+#REF!+#REF!+#REF!+SUM(H50:H50),5)</f>
        <v>#REF!</v>
      </c>
      <c r="I51" s="43">
        <f>ROUND(SUM(I40:I48)+SUM(I49:I50),5)</f>
        <v>89950</v>
      </c>
      <c r="J51" s="43"/>
      <c r="K51" s="43">
        <f>ROUND(SUM(K40:K48)+SUM(K49:K50),5)</f>
        <v>89450</v>
      </c>
      <c r="L51" s="44">
        <v>42</v>
      </c>
      <c r="M51" s="14"/>
      <c r="N51" s="37"/>
    </row>
    <row r="52" spans="1:21" ht="24.9" customHeight="1" thickBot="1">
      <c r="A52" s="12"/>
      <c r="B52" s="12"/>
      <c r="C52" s="12"/>
      <c r="D52" s="12" t="s">
        <v>47</v>
      </c>
      <c r="E52" s="12"/>
      <c r="F52" s="45"/>
      <c r="G52" s="45"/>
      <c r="H52" s="46" t="e">
        <f>ROUND(H5+H27+H39+H51,5)</f>
        <v>#REF!</v>
      </c>
      <c r="I52" s="46">
        <f>ROUND(I5+I27+I39+I51,5)</f>
        <v>265835</v>
      </c>
      <c r="J52" s="46"/>
      <c r="K52" s="46">
        <f>ROUND(K5+K27+K39+K51,5)</f>
        <v>259666</v>
      </c>
      <c r="L52" s="47">
        <v>43</v>
      </c>
      <c r="M52" s="14"/>
      <c r="N52" s="48"/>
      <c r="O52" s="33"/>
      <c r="U52" s="8"/>
    </row>
    <row r="53" spans="1:21" ht="23.25" customHeight="1">
      <c r="A53" s="7"/>
      <c r="B53" s="7" t="s">
        <v>45</v>
      </c>
      <c r="C53" s="7"/>
      <c r="D53" s="7"/>
      <c r="E53" s="7"/>
      <c r="F53" s="17"/>
      <c r="G53" s="17"/>
      <c r="H53" s="16" t="e">
        <f>ROUND(H4-H52,5)</f>
        <v>#REF!</v>
      </c>
      <c r="I53" s="16">
        <v>4165</v>
      </c>
      <c r="J53" s="14"/>
      <c r="K53" s="16">
        <f>ROUND(K4-K52,5)</f>
        <v>20334</v>
      </c>
      <c r="L53" s="15">
        <v>44</v>
      </c>
      <c r="M53" s="14"/>
      <c r="N53" s="37"/>
      <c r="O53" s="33"/>
    </row>
    <row r="54" spans="1:21">
      <c r="A54" s="27" t="s">
        <v>48</v>
      </c>
      <c r="B54" s="27"/>
      <c r="C54" s="27"/>
      <c r="D54" s="27"/>
      <c r="E54" s="27"/>
      <c r="F54" s="49"/>
      <c r="G54" s="49"/>
      <c r="H54" s="50"/>
      <c r="I54" s="51">
        <f>I52+I53</f>
        <v>270000</v>
      </c>
      <c r="J54" s="51"/>
      <c r="K54" s="51">
        <f t="shared" ref="K54" si="0">K52+K53</f>
        <v>280000</v>
      </c>
      <c r="L54" s="52">
        <v>45</v>
      </c>
      <c r="M54" s="14"/>
      <c r="N54" s="37"/>
    </row>
    <row r="56" spans="1:21">
      <c r="I56" s="53"/>
    </row>
    <row r="57" spans="1:21">
      <c r="I57" s="8"/>
    </row>
    <row r="58" spans="1:21">
      <c r="U58" s="8"/>
    </row>
    <row r="59" spans="1:21">
      <c r="I59" s="8"/>
    </row>
    <row r="60" spans="1:21">
      <c r="I60" s="55"/>
      <c r="J60" s="13"/>
      <c r="K60" s="56"/>
    </row>
    <row r="61" spans="1:21">
      <c r="I61" s="55"/>
      <c r="J61" s="13"/>
      <c r="K61" s="56"/>
    </row>
    <row r="62" spans="1:21">
      <c r="I62" s="56"/>
      <c r="J62" s="13"/>
      <c r="K62" s="56"/>
      <c r="U62" s="8"/>
    </row>
    <row r="63" spans="1:21">
      <c r="I63" s="55"/>
      <c r="J63" s="13"/>
      <c r="K63" s="56"/>
      <c r="U63" s="8"/>
    </row>
    <row r="64" spans="1:21">
      <c r="I64" s="56"/>
      <c r="J64" s="13"/>
      <c r="K64" s="56"/>
    </row>
    <row r="65" spans="9:9">
      <c r="I65" s="54"/>
    </row>
  </sheetData>
  <printOptions gridLines="1"/>
  <pageMargins left="0.45" right="0.45" top="0.75" bottom="0.25" header="0.25" footer="0.3"/>
  <pageSetup scale="78" orientation="portrait" r:id="rId1"/>
  <headerFooter>
    <oddHeader xml:space="preserve">&amp;CFY 2022 - 2023
PROPOSED BUDGET
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Heritage</dc:creator>
  <cp:lastModifiedBy>user</cp:lastModifiedBy>
  <cp:lastPrinted>2022-01-26T01:26:16Z</cp:lastPrinted>
  <dcterms:created xsi:type="dcterms:W3CDTF">2018-12-11T01:23:00Z</dcterms:created>
  <dcterms:modified xsi:type="dcterms:W3CDTF">2022-02-03T01:14:07Z</dcterms:modified>
</cp:coreProperties>
</file>