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autoCompressPictures="0"/>
  <bookViews>
    <workbookView minimized="1" xWindow="0" yWindow="0" windowWidth="25600" windowHeight="13860" tabRatio="222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H37" i="1"/>
  <c r="G38" i="1"/>
  <c r="G39" i="1"/>
  <c r="H39" i="1"/>
  <c r="G43" i="1"/>
  <c r="G44" i="1"/>
  <c r="H44" i="1"/>
  <c r="G45" i="1"/>
  <c r="H45" i="1"/>
  <c r="G46" i="1"/>
  <c r="H46" i="1"/>
  <c r="G36" i="1"/>
  <c r="H36" i="1"/>
  <c r="C37" i="1"/>
  <c r="C38" i="1"/>
  <c r="C39" i="1"/>
  <c r="C43" i="1"/>
  <c r="C44" i="1"/>
  <c r="C45" i="1"/>
  <c r="C46" i="1"/>
  <c r="C36" i="1"/>
  <c r="C3" i="1"/>
  <c r="C4" i="1"/>
  <c r="C5" i="1"/>
  <c r="C9" i="1"/>
  <c r="C10" i="1"/>
  <c r="C11" i="1"/>
  <c r="C12" i="1"/>
  <c r="C2" i="1"/>
  <c r="G2" i="1"/>
  <c r="H2" i="1"/>
  <c r="G3" i="1"/>
  <c r="H3" i="1"/>
  <c r="G4" i="1"/>
  <c r="H4" i="1"/>
  <c r="H38" i="1"/>
  <c r="J38" i="1"/>
  <c r="G5" i="1"/>
  <c r="H5" i="1"/>
  <c r="G9" i="1"/>
  <c r="H9" i="1"/>
  <c r="G10" i="1"/>
  <c r="H10" i="1"/>
  <c r="G11" i="1"/>
  <c r="H11" i="1"/>
  <c r="G12" i="1"/>
  <c r="H12" i="1"/>
  <c r="H43" i="1"/>
  <c r="G15" i="1"/>
  <c r="G40" i="1"/>
  <c r="J46" i="1"/>
  <c r="J39" i="1"/>
  <c r="G49" i="1"/>
  <c r="G13" i="1"/>
  <c r="G14" i="1"/>
  <c r="G6" i="1"/>
  <c r="J45" i="1"/>
  <c r="H48" i="1"/>
  <c r="H41" i="1"/>
  <c r="H49" i="1"/>
  <c r="H40" i="1"/>
  <c r="H7" i="1"/>
  <c r="H6" i="1"/>
  <c r="J36" i="1"/>
  <c r="J44" i="1"/>
  <c r="J43" i="1"/>
  <c r="H14" i="1"/>
  <c r="H13" i="1"/>
  <c r="H15" i="1"/>
  <c r="J37" i="1"/>
  <c r="G41" i="1"/>
  <c r="H47" i="1"/>
  <c r="G48" i="1"/>
  <c r="G7" i="1"/>
  <c r="G47" i="1"/>
  <c r="J49" i="1"/>
  <c r="J40" i="1"/>
  <c r="J41" i="1"/>
  <c r="J48" i="1"/>
  <c r="J47" i="1"/>
</calcChain>
</file>

<file path=xl/sharedStrings.xml><?xml version="1.0" encoding="utf-8"?>
<sst xmlns="http://schemas.openxmlformats.org/spreadsheetml/2006/main" count="40" uniqueCount="22">
  <si>
    <t>Temperature(°C)</t>
  </si>
  <si>
    <t>yw</t>
  </si>
  <si>
    <t>yw A</t>
  </si>
  <si>
    <t>yw B</t>
  </si>
  <si>
    <t>yw C</t>
  </si>
  <si>
    <t>yw D</t>
  </si>
  <si>
    <t>gd2HF A</t>
  </si>
  <si>
    <t>gd2HF B</t>
  </si>
  <si>
    <t>gd2HF C</t>
  </si>
  <si>
    <t>gd2HF D</t>
  </si>
  <si>
    <t>std concentration (pM)</t>
  </si>
  <si>
    <t>calculated concentration (pM)</t>
  </si>
  <si>
    <t>backcalc</t>
  </si>
  <si>
    <t>average</t>
  </si>
  <si>
    <t>stdev</t>
  </si>
  <si>
    <t>p value</t>
  </si>
  <si>
    <t>backcal</t>
  </si>
  <si>
    <t>st dev</t>
  </si>
  <si>
    <t>mass</t>
  </si>
  <si>
    <t>percent</t>
  </si>
  <si>
    <t>gd2HF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</si>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</sst>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2" borderId="0" xfId="0" applyFont="1" applyFill="1"/>
    <xf numFmtId="0" fontId="3" fillId="3" borderId="0" xfId="0" applyFont="1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1" fillId="0" borderId="0" xfId="0" applyFont="1" applyFill="1"/>
    <xf numFmtId="0" fontId="2" fillId="3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std concentration (pM)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Sheet1!$B$2:$B$12</c:f>
              <c:numCache>
                <c:formatCode>General</c:formatCode>
                <c:ptCount val="11"/>
                <c:pt idx="0">
                  <c:v>0.047</c:v>
                </c:pt>
                <c:pt idx="1">
                  <c:v>0.0464</c:v>
                </c:pt>
                <c:pt idx="2">
                  <c:v>0.0482</c:v>
                </c:pt>
                <c:pt idx="3">
                  <c:v>0.0554</c:v>
                </c:pt>
                <c:pt idx="7">
                  <c:v>0.0958</c:v>
                </c:pt>
                <c:pt idx="8">
                  <c:v>0.1834</c:v>
                </c:pt>
                <c:pt idx="9">
                  <c:v>0.4878</c:v>
                </c:pt>
                <c:pt idx="10">
                  <c:v>1.1015</c:v>
                </c:pt>
              </c:numCache>
            </c:numRef>
          </c:xVal>
          <c:yVal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0.83</c:v>
                </c:pt>
                <c:pt idx="2">
                  <c:v>1.66</c:v>
                </c:pt>
                <c:pt idx="3">
                  <c:v>4.15</c:v>
                </c:pt>
                <c:pt idx="7">
                  <c:v>8.29</c:v>
                </c:pt>
                <c:pt idx="8">
                  <c:v>16.58</c:v>
                </c:pt>
                <c:pt idx="9">
                  <c:v>41.45</c:v>
                </c:pt>
                <c:pt idx="10">
                  <c:v>82.91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44936"/>
        <c:axId val="2140748536"/>
      </c:scatterChart>
      <c:valAx>
        <c:axId val="214074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0748536"/>
        <c:crosses val="autoZero"/>
        <c:crossBetween val="midCat"/>
      </c:valAx>
      <c:valAx>
        <c:axId val="21407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449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Sheet1!$B$36:$B$46</c:f>
              <c:numCache>
                <c:formatCode>General</c:formatCode>
                <c:ptCount val="11"/>
                <c:pt idx="0">
                  <c:v>0.05</c:v>
                </c:pt>
                <c:pt idx="1">
                  <c:v>0.0487</c:v>
                </c:pt>
                <c:pt idx="2">
                  <c:v>0.0525</c:v>
                </c:pt>
                <c:pt idx="3">
                  <c:v>0.0728</c:v>
                </c:pt>
                <c:pt idx="7">
                  <c:v>0.1214</c:v>
                </c:pt>
                <c:pt idx="8">
                  <c:v>0.1821</c:v>
                </c:pt>
                <c:pt idx="9">
                  <c:v>0.8133</c:v>
                </c:pt>
                <c:pt idx="10">
                  <c:v>1.5855</c:v>
                </c:pt>
              </c:numCache>
            </c:numRef>
          </c:xVal>
          <c:yVal>
            <c:numRef>
              <c:f>Sheet1!$A$36:$A$46</c:f>
              <c:numCache>
                <c:formatCode>General</c:formatCode>
                <c:ptCount val="11"/>
                <c:pt idx="0">
                  <c:v>0.0</c:v>
                </c:pt>
                <c:pt idx="1">
                  <c:v>0.83</c:v>
                </c:pt>
                <c:pt idx="2">
                  <c:v>1.66</c:v>
                </c:pt>
                <c:pt idx="3">
                  <c:v>4.15</c:v>
                </c:pt>
                <c:pt idx="7">
                  <c:v>8.29</c:v>
                </c:pt>
                <c:pt idx="8">
                  <c:v>16.58</c:v>
                </c:pt>
                <c:pt idx="9">
                  <c:v>41.45</c:v>
                </c:pt>
                <c:pt idx="10">
                  <c:v>82.91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20872"/>
        <c:axId val="2140824456"/>
      </c:scatterChart>
      <c:valAx>
        <c:axId val="214082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0824456"/>
        <c:crosses val="autoZero"/>
        <c:crossBetween val="midCat"/>
      </c:valAx>
      <c:valAx>
        <c:axId val="214082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208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circulating insulin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(Sheet1!$H$7,Sheet1!$H$14)</c:f>
                <c:numCache>
                  <c:formatCode>General</c:formatCode>
                  <c:ptCount val="2"/>
                  <c:pt idx="0">
                    <c:v>0.00314930482584563</c:v>
                  </c:pt>
                  <c:pt idx="1">
                    <c:v>0.0283249975827386</c:v>
                  </c:pt>
                </c:numCache>
              </c:numRef>
            </c:plus>
            <c:minus>
              <c:numRef>
                <c:f>(Sheet1!$H$7,Sheet1!$H$14)</c:f>
                <c:numCache>
                  <c:formatCode>General</c:formatCode>
                  <c:ptCount val="2"/>
                  <c:pt idx="0">
                    <c:v>0.00314930482584563</c:v>
                  </c:pt>
                  <c:pt idx="1">
                    <c:v>0.0283249975827386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(Sheet1!$D$2,Sheet1!$D$9)</c:f>
              <c:strCache>
                <c:ptCount val="2"/>
                <c:pt idx="0">
                  <c:v>yw</c:v>
                </c:pt>
                <c:pt idx="1">
                  <c:v>gd2HF</c:v>
                </c:pt>
              </c:strCache>
            </c:strRef>
          </c:cat>
          <c:val>
            <c:numRef>
              <c:f>(Sheet1!$H$6,Sheet1!$H$13)</c:f>
              <c:numCache>
                <c:formatCode>General</c:formatCode>
                <c:ptCount val="2"/>
                <c:pt idx="0">
                  <c:v>0.0451509059402495</c:v>
                </c:pt>
                <c:pt idx="1">
                  <c:v>0.101910042734967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40860232"/>
        <c:axId val="2140866520"/>
      </c:barChart>
      <c:catAx>
        <c:axId val="214086023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66520"/>
        <c:crosses val="autoZero"/>
        <c:auto val="1"/>
        <c:lblAlgn val="ctr"/>
        <c:lblOffset val="100"/>
        <c:noMultiLvlLbl val="0"/>
      </c:catAx>
      <c:valAx>
        <c:axId val="214086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Circulating insulin</a:t>
                </a:r>
                <a:r>
                  <a:rPr lang="en-US" baseline="0"/>
                  <a:t> per fly (pg)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60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Insulin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(Sheet1!$H$41,Sheet1!$H$48)</c:f>
                <c:numCache>
                  <c:formatCode>General</c:formatCode>
                  <c:ptCount val="2"/>
                  <c:pt idx="0">
                    <c:v>0.0760342463468253</c:v>
                  </c:pt>
                  <c:pt idx="1">
                    <c:v>0.52948819524849</c:v>
                  </c:pt>
                </c:numCache>
              </c:numRef>
            </c:plus>
            <c:minus>
              <c:numRef>
                <c:f>(Sheet1!$H$41,Sheet1!$H$48)</c:f>
                <c:numCache>
                  <c:formatCode>General</c:formatCode>
                  <c:ptCount val="2"/>
                  <c:pt idx="0">
                    <c:v>0.0760342463468253</c:v>
                  </c:pt>
                  <c:pt idx="1">
                    <c:v>0.52948819524849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(Sheet1!$D$36,Sheet1!$D$43)</c:f>
              <c:strCache>
                <c:ptCount val="2"/>
                <c:pt idx="0">
                  <c:v>yw</c:v>
                </c:pt>
                <c:pt idx="1">
                  <c:v>gd2HF</c:v>
                </c:pt>
              </c:strCache>
            </c:strRef>
          </c:cat>
          <c:val>
            <c:numRef>
              <c:f>(Sheet1!$H$40,Sheet1!$H$47)</c:f>
              <c:numCache>
                <c:formatCode>General</c:formatCode>
                <c:ptCount val="2"/>
                <c:pt idx="0">
                  <c:v>0.247515217923784</c:v>
                </c:pt>
                <c:pt idx="1">
                  <c:v>16.2467790168117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902696"/>
        <c:axId val="2140906376"/>
      </c:barChart>
      <c:catAx>
        <c:axId val="214090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06376"/>
        <c:crosses val="autoZero"/>
        <c:auto val="1"/>
        <c:lblAlgn val="ctr"/>
        <c:lblOffset val="100"/>
        <c:noMultiLvlLbl val="0"/>
      </c:catAx>
      <c:valAx>
        <c:axId val="214090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insulin per fly (pg)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02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15</xdr:row>
      <xdr:rowOff>47625</xdr:rowOff>
    </xdr:from>
    <xdr:to>
      <xdr:col>6</xdr:col>
      <xdr:colOff>609600</xdr:colOff>
      <xdr:row>32</xdr:row>
      <xdr:rowOff>38100</xdr:rowOff>
    </xdr:to>
    <xdr:graphicFrame macro="">
      <xdr:nvGraphicFramePr>
        <xdr:cNvPr id="103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50</xdr:row>
      <xdr:rowOff>142875</xdr:rowOff>
    </xdr:from>
    <xdr:to>
      <xdr:col>6</xdr:col>
      <xdr:colOff>790575</xdr:colOff>
      <xdr:row>67</xdr:row>
      <xdr:rowOff>133350</xdr:rowOff>
    </xdr:to>
    <xdr:graphicFrame macro="">
      <xdr:nvGraphicFramePr>
        <xdr:cNvPr id="103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15</xdr:row>
      <xdr:rowOff>57150</xdr:rowOff>
    </xdr:from>
    <xdr:to>
      <xdr:col>13</xdr:col>
      <xdr:colOff>142875</xdr:colOff>
      <xdr:row>32</xdr:row>
      <xdr:rowOff>47625</xdr:rowOff>
    </xdr:to>
    <xdr:graphicFrame macro="">
      <xdr:nvGraphicFramePr>
        <xdr:cNvPr id="103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790575</xdr:colOff>
      <xdr:row>52</xdr:row>
      <xdr:rowOff>123825</xdr:rowOff>
    </xdr:from>
    <xdr:to>
      <xdr:col>13</xdr:col>
      <xdr:colOff>333375</xdr:colOff>
      <xdr:row>69</xdr:row>
      <xdr:rowOff>114300</xdr:rowOff>
    </xdr:to>
    <xdr:graphicFrame macro="">
      <xdr:nvGraphicFramePr>
        <xdr:cNvPr id="103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topLeftCell="A13" workbookViewId="0">
      <selection activeCell="A35" sqref="A35"/>
    </sheetView>
  </sheetViews>
  <sheetFormatPr baseColWidth="10" defaultColWidth="11" defaultRowHeight="13" x14ac:dyDescent="0"/>
  <cols>
    <col min="1" max="9" width="11" customWidth="1"/>
    <col min="10" max="10" width="11" style="7" customWidth="1"/>
  </cols>
  <sheetData>
    <row r="1" spans="1:21">
      <c r="A1" s="5" t="s">
        <v>10</v>
      </c>
      <c r="B1">
        <v>1</v>
      </c>
      <c r="C1" s="5" t="s">
        <v>12</v>
      </c>
      <c r="D1" s="5"/>
      <c r="E1" t="s">
        <v>0</v>
      </c>
      <c r="F1">
        <v>2</v>
      </c>
      <c r="G1" s="5" t="s">
        <v>11</v>
      </c>
      <c r="H1" s="5" t="s">
        <v>18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</row>
    <row r="2" spans="1:21">
      <c r="A2" s="3">
        <v>0</v>
      </c>
      <c r="B2" s="3">
        <v>4.7E-2</v>
      </c>
      <c r="C2" s="1">
        <f>63.925*B2^3-126.37*B2^2+141.39*B2-4.9329</f>
        <v>1.4399155552749994</v>
      </c>
      <c r="D2" s="6" t="s">
        <v>1</v>
      </c>
      <c r="E2" s="6" t="s">
        <v>2</v>
      </c>
      <c r="F2" s="1">
        <v>4.5199999999999997E-2</v>
      </c>
      <c r="G2" s="1">
        <f>63.925*F2^3-126.37*F2^2+141.39*F2-4.9329</f>
        <v>1.2056522154063991</v>
      </c>
      <c r="H2" s="1">
        <f>(G2*(7828.8*50)/1000000)/10</f>
        <v>4.7194050319868085E-2</v>
      </c>
      <c r="I2" s="1"/>
    </row>
    <row r="3" spans="1:21">
      <c r="A3" s="3">
        <v>0.83</v>
      </c>
      <c r="B3" s="3">
        <v>4.6399999999999997E-2</v>
      </c>
      <c r="C3" s="1">
        <f t="shared" ref="C3:C12" si="0">63.925*B3^3-126.37*B3^2+141.39*B3-4.9329</f>
        <v>1.3619123825151984</v>
      </c>
      <c r="D3" s="1"/>
      <c r="E3" s="6" t="s">
        <v>3</v>
      </c>
      <c r="F3" s="1">
        <v>4.4900000000000002E-2</v>
      </c>
      <c r="G3" s="1">
        <f t="shared" ref="G3:G12" si="1">63.925*F3^3-126.37*F3^2+141.39*F3-4.9329</f>
        <v>1.1665342337223246</v>
      </c>
      <c r="H3" s="1">
        <f>(G3*(7828.8*50)/1000000)/10</f>
        <v>4.5662816044826672E-2</v>
      </c>
      <c r="I3" s="1"/>
    </row>
    <row r="4" spans="1:21">
      <c r="A4" s="3">
        <v>1.66</v>
      </c>
      <c r="B4" s="3">
        <v>4.82E-2</v>
      </c>
      <c r="C4" s="1">
        <f t="shared" si="0"/>
        <v>1.5956684934393994</v>
      </c>
      <c r="D4" s="1"/>
      <c r="E4" s="6" t="s">
        <v>4</v>
      </c>
      <c r="F4" s="1">
        <v>4.3900000000000002E-2</v>
      </c>
      <c r="G4" s="1">
        <f t="shared" si="1"/>
        <v>1.0359878161770739</v>
      </c>
      <c r="H4" s="1">
        <f>(G4*(7828.8*50)/1000000)/10</f>
        <v>4.0552707076435379E-2</v>
      </c>
      <c r="I4" s="1"/>
    </row>
    <row r="5" spans="1:21">
      <c r="A5" s="3">
        <v>4.1500000000000004</v>
      </c>
      <c r="B5" s="3">
        <v>5.5399999999999998E-2</v>
      </c>
      <c r="C5" s="1">
        <f t="shared" si="0"/>
        <v>2.5231255121361995</v>
      </c>
      <c r="D5" s="1"/>
      <c r="E5" s="6" t="s">
        <v>5</v>
      </c>
      <c r="F5" s="1">
        <v>4.5199999999999997E-2</v>
      </c>
      <c r="G5" s="1">
        <f t="shared" si="1"/>
        <v>1.2056522154063991</v>
      </c>
      <c r="H5" s="1">
        <f>(G5*(7828.8*50)/1000000)/10</f>
        <v>4.7194050319868085E-2</v>
      </c>
      <c r="I5" s="1"/>
    </row>
    <row r="6" spans="1:21">
      <c r="A6" s="3"/>
      <c r="B6" s="3"/>
      <c r="C6" s="1"/>
      <c r="D6" s="1"/>
      <c r="E6" s="6"/>
      <c r="F6" s="9" t="s">
        <v>13</v>
      </c>
      <c r="G6" s="9">
        <f>AVERAGE(G2:G5)</f>
        <v>1.1534566201780492</v>
      </c>
      <c r="H6" s="9">
        <f>AVERAGE(H2:H5)</f>
        <v>4.5150905940249557E-2</v>
      </c>
      <c r="I6" s="1"/>
    </row>
    <row r="7" spans="1:21">
      <c r="A7" s="3"/>
      <c r="B7" s="3"/>
      <c r="C7" s="1"/>
      <c r="D7" s="1"/>
      <c r="E7" s="6"/>
      <c r="F7" s="6" t="s">
        <v>14</v>
      </c>
      <c r="G7" s="1">
        <f>STDEV(G2:G5)</f>
        <v>8.0454343599162814E-2</v>
      </c>
      <c r="H7" s="1">
        <f>STDEV(H2:H5)</f>
        <v>3.1493048258456292E-3</v>
      </c>
      <c r="I7" s="1"/>
    </row>
    <row r="8" spans="1:21">
      <c r="A8" s="3"/>
      <c r="B8" s="3"/>
      <c r="C8" s="1"/>
      <c r="D8" s="1"/>
      <c r="E8" s="6"/>
      <c r="F8" s="1"/>
      <c r="G8" s="1"/>
      <c r="H8" s="1"/>
      <c r="I8" s="1"/>
    </row>
    <row r="9" spans="1:21">
      <c r="A9" s="3">
        <v>8.2899999999999991</v>
      </c>
      <c r="B9" s="3">
        <v>9.5799999999999996E-2</v>
      </c>
      <c r="C9" s="1">
        <f t="shared" si="0"/>
        <v>7.5086876382245968</v>
      </c>
      <c r="D9" s="6" t="s">
        <v>20</v>
      </c>
      <c r="E9" s="6" t="s">
        <v>6</v>
      </c>
      <c r="F9" s="1">
        <v>5.2600000000000001E-2</v>
      </c>
      <c r="G9" s="1">
        <f t="shared" si="1"/>
        <v>2.1638816447957989</v>
      </c>
      <c r="H9" s="1">
        <f>(G9*(7828.8*50)/1000000)/10</f>
        <v>8.4702983103886742E-2</v>
      </c>
      <c r="I9" s="1"/>
    </row>
    <row r="10" spans="1:21">
      <c r="A10" s="3">
        <v>16.579999999999998</v>
      </c>
      <c r="B10" s="3">
        <v>0.18340000000000001</v>
      </c>
      <c r="C10" s="1">
        <f t="shared" si="0"/>
        <v>17.141838374728199</v>
      </c>
      <c r="D10" s="1"/>
      <c r="E10" s="6" t="s">
        <v>7</v>
      </c>
      <c r="F10" s="1">
        <v>5.2299999999999999E-2</v>
      </c>
      <c r="G10" s="1">
        <f t="shared" si="1"/>
        <v>2.1252832362129741</v>
      </c>
      <c r="H10" s="1">
        <f>(G10*(7828.8*50)/1000000)/10</f>
        <v>8.3192086998320661E-2</v>
      </c>
      <c r="I10" s="1"/>
    </row>
    <row r="11" spans="1:21">
      <c r="A11" s="3">
        <v>41.45</v>
      </c>
      <c r="B11" s="3">
        <v>0.48780000000000001</v>
      </c>
      <c r="C11" s="1">
        <f t="shared" si="0"/>
        <v>41.387414156616586</v>
      </c>
      <c r="D11" s="1"/>
      <c r="E11" s="6" t="s">
        <v>8</v>
      </c>
      <c r="F11" s="1">
        <v>5.4899999999999997E-2</v>
      </c>
      <c r="G11" s="1">
        <f t="shared" si="1"/>
        <v>2.4591081716498238</v>
      </c>
      <c r="H11" s="1">
        <f>(G11*(7828.8*50)/1000000)/10</f>
        <v>9.6259330271060706E-2</v>
      </c>
      <c r="I11" s="1"/>
    </row>
    <row r="12" spans="1:21">
      <c r="A12" s="3">
        <v>82.91</v>
      </c>
      <c r="B12" s="3">
        <v>1.1014999999999999</v>
      </c>
      <c r="C12" s="1">
        <f t="shared" si="0"/>
        <v>82.915901151371841</v>
      </c>
      <c r="D12" s="1"/>
      <c r="E12" s="6" t="s">
        <v>9</v>
      </c>
      <c r="F12" s="1">
        <v>6.4399999999999999E-2</v>
      </c>
      <c r="G12" s="1">
        <f t="shared" si="1"/>
        <v>3.6655878440272005</v>
      </c>
      <c r="H12" s="1">
        <f>(G12*(7828.8*50)/1000000)/10</f>
        <v>0.14348577056660075</v>
      </c>
      <c r="I12" s="1"/>
    </row>
    <row r="13" spans="1:21">
      <c r="F13" s="10" t="s">
        <v>13</v>
      </c>
      <c r="G13" s="9">
        <f>AVERAGE(G9:G12)</f>
        <v>2.6034652241714493</v>
      </c>
      <c r="H13" s="9">
        <f>AVERAGE(H9:H12)</f>
        <v>0.1019100427349672</v>
      </c>
    </row>
    <row r="14" spans="1:21">
      <c r="F14" s="5" t="s">
        <v>14</v>
      </c>
      <c r="G14" s="1">
        <f>STDEV(G9:G12)</f>
        <v>0.72361019780141422</v>
      </c>
      <c r="H14" s="1">
        <f>STDEV(H9:H12)</f>
        <v>2.8324997582738633E-2</v>
      </c>
    </row>
    <row r="15" spans="1:21">
      <c r="F15" s="5" t="s">
        <v>15</v>
      </c>
      <c r="G15">
        <f>TTEST(G2:G5,G9:G12,2,2)</f>
        <v>7.2569942067084231E-3</v>
      </c>
      <c r="H15">
        <f>TTEST(H2:H5,H9:H12,2,2)</f>
        <v>7.2569942067084404E-3</v>
      </c>
    </row>
    <row r="35" spans="1:10">
      <c r="A35" s="14" t="s">
        <v>21</v>
      </c>
      <c r="B35">
        <v>3</v>
      </c>
      <c r="C35" s="5" t="s">
        <v>16</v>
      </c>
      <c r="D35" s="5"/>
      <c r="F35">
        <v>4</v>
      </c>
      <c r="G35" s="5" t="s">
        <v>11</v>
      </c>
      <c r="H35" s="5" t="s">
        <v>18</v>
      </c>
      <c r="J35" s="12" t="s">
        <v>19</v>
      </c>
    </row>
    <row r="36" spans="1:10">
      <c r="A36" s="8">
        <v>0</v>
      </c>
      <c r="B36" s="4">
        <v>0.05</v>
      </c>
      <c r="C36">
        <f>69.617*B36^3-170.29*B36^2+151.34*B36-6.4297</f>
        <v>0.72027712499999996</v>
      </c>
      <c r="D36" s="5" t="s">
        <v>1</v>
      </c>
      <c r="E36" s="4" t="s">
        <v>2</v>
      </c>
      <c r="F36" s="2">
        <v>4.8000000000000001E-2</v>
      </c>
      <c r="G36">
        <f>69.617*F36^3-170.29*F36^2+151.34*F36-6.4297</f>
        <v>0.4499709232639999</v>
      </c>
      <c r="H36">
        <f>G36*(7828.8*50)/1000000</f>
        <v>0.17613661820246013</v>
      </c>
      <c r="J36" s="7">
        <f>(H2/H36)*100</f>
        <v>26.794002747129454</v>
      </c>
    </row>
    <row r="37" spans="1:10">
      <c r="A37" s="8">
        <v>0.83</v>
      </c>
      <c r="B37" s="4">
        <v>4.87E-2</v>
      </c>
      <c r="C37">
        <f t="shared" ref="C37:C46" si="2">69.617*B37^3-170.29*B37^2+151.34*B37-6.4297</f>
        <v>0.54472376411095169</v>
      </c>
      <c r="E37" s="4" t="s">
        <v>3</v>
      </c>
      <c r="F37" s="2">
        <v>4.8300000000000003E-2</v>
      </c>
      <c r="G37">
        <f t="shared" ref="G37:G46" si="3">69.617*F37^3-170.29*F37^2+151.34*F37-6.4297</f>
        <v>0.49059850709117914</v>
      </c>
      <c r="H37">
        <f>G37*(7828.8*50)/1000000</f>
        <v>0.19203987961577115</v>
      </c>
      <c r="J37" s="7">
        <f>(H3/H37)*100</f>
        <v>23.777777894980851</v>
      </c>
    </row>
    <row r="38" spans="1:10">
      <c r="A38" s="8">
        <v>1.66</v>
      </c>
      <c r="B38" s="4">
        <v>5.2499999999999998E-2</v>
      </c>
      <c r="C38">
        <f t="shared" si="2"/>
        <v>1.0563619849531243</v>
      </c>
      <c r="E38" s="4" t="s">
        <v>4</v>
      </c>
      <c r="F38" s="2">
        <v>5.0099999999999999E-2</v>
      </c>
      <c r="G38">
        <f t="shared" si="3"/>
        <v>0.73375883934511688</v>
      </c>
      <c r="H38">
        <f>G38*(7828.8*50)/1000000</f>
        <v>0.28722256007325253</v>
      </c>
      <c r="J38" s="7">
        <f>(H4/H38)*100</f>
        <v>14.118914289355585</v>
      </c>
    </row>
    <row r="39" spans="1:10">
      <c r="A39" s="8">
        <v>4.1500000000000004</v>
      </c>
      <c r="B39" s="4">
        <v>7.2800000000000004E-2</v>
      </c>
      <c r="C39">
        <f t="shared" si="2"/>
        <v>3.7122024587811833</v>
      </c>
      <c r="E39" s="4" t="s">
        <v>5</v>
      </c>
      <c r="F39" s="2">
        <v>5.0999999999999997E-2</v>
      </c>
      <c r="G39">
        <f t="shared" si="3"/>
        <v>0.85495047466699958</v>
      </c>
      <c r="H39">
        <f>G39*(7828.8*50)/1000000</f>
        <v>0.33466181380365034</v>
      </c>
      <c r="J39" s="7">
        <f>(H5/H39)*100</f>
        <v>14.102012351955201</v>
      </c>
    </row>
    <row r="40" spans="1:10">
      <c r="A40" s="8"/>
      <c r="B40" s="4"/>
      <c r="E40" s="4"/>
      <c r="F40" s="13" t="s">
        <v>13</v>
      </c>
      <c r="G40" s="10">
        <f>AVERAGE(G36:G39)</f>
        <v>0.63231968609182387</v>
      </c>
      <c r="H40" s="10">
        <f>AVERAGE(H36:H39)</f>
        <v>0.24751521792378353</v>
      </c>
      <c r="I40" s="10"/>
      <c r="J40" s="10">
        <f>AVERAGE(J36:J39)</f>
        <v>19.69817682085527</v>
      </c>
    </row>
    <row r="41" spans="1:10">
      <c r="A41" s="8"/>
      <c r="B41" s="4"/>
      <c r="E41" s="4"/>
      <c r="F41" s="11" t="s">
        <v>17</v>
      </c>
      <c r="G41">
        <f>STDEV(G36:G39)</f>
        <v>0.19424240329763268</v>
      </c>
      <c r="H41">
        <f>STDEV(H36:H39)</f>
        <v>7.603424634682529E-2</v>
      </c>
      <c r="J41">
        <f>STDEV(J36:J39)</f>
        <v>6.5685898450724789</v>
      </c>
    </row>
    <row r="42" spans="1:10">
      <c r="A42" s="8"/>
      <c r="B42" s="4"/>
      <c r="E42" s="4"/>
      <c r="F42" s="2"/>
    </row>
    <row r="43" spans="1:10">
      <c r="A43" s="8">
        <v>8.2899999999999991</v>
      </c>
      <c r="B43" s="4">
        <v>0.12139999999999999</v>
      </c>
      <c r="C43">
        <f t="shared" si="2"/>
        <v>9.5578067165442473</v>
      </c>
      <c r="D43" s="5" t="s">
        <v>20</v>
      </c>
      <c r="E43" s="4" t="s">
        <v>6</v>
      </c>
      <c r="F43" s="2">
        <v>0.70269999999999999</v>
      </c>
      <c r="G43">
        <f t="shared" si="3"/>
        <v>39.985888395824418</v>
      </c>
      <c r="H43">
        <f>G43*(7828.8*50)/1000000</f>
        <v>15.652076153661509</v>
      </c>
      <c r="J43" s="7">
        <f>(H9/H43)*100</f>
        <v>0.5411613275601912</v>
      </c>
    </row>
    <row r="44" spans="1:10">
      <c r="A44" s="8">
        <v>16.579999999999998</v>
      </c>
      <c r="B44" s="4">
        <v>0.18210000000000001</v>
      </c>
      <c r="C44">
        <f t="shared" si="2"/>
        <v>15.902810777786836</v>
      </c>
      <c r="E44" s="4" t="s">
        <v>7</v>
      </c>
      <c r="F44" s="2">
        <v>0.90069999999999995</v>
      </c>
      <c r="G44">
        <f t="shared" si="3"/>
        <v>42.601992802069674</v>
      </c>
      <c r="H44">
        <f>G44*(7828.8*50)/1000000</f>
        <v>16.676124062442153</v>
      </c>
      <c r="J44" s="7">
        <f>(H10/H44)*100</f>
        <v>0.49886944164492808</v>
      </c>
    </row>
    <row r="45" spans="1:10">
      <c r="A45" s="8">
        <v>41.45</v>
      </c>
      <c r="B45" s="4">
        <v>0.81330000000000002</v>
      </c>
      <c r="C45">
        <f t="shared" si="2"/>
        <v>41.466990620142042</v>
      </c>
      <c r="E45" s="4" t="s">
        <v>8</v>
      </c>
      <c r="F45" s="2">
        <v>0.90680000000000005</v>
      </c>
      <c r="G45">
        <f t="shared" si="3"/>
        <v>42.688145931428579</v>
      </c>
      <c r="H45">
        <f>G45*(7828.8*50)/1000000</f>
        <v>16.709847843398403</v>
      </c>
      <c r="J45" s="7">
        <f>(H11/H45)*100</f>
        <v>0.5760634757011871</v>
      </c>
    </row>
    <row r="46" spans="1:10">
      <c r="A46" s="8">
        <v>82.91</v>
      </c>
      <c r="B46" s="4">
        <v>1.5854999999999999</v>
      </c>
      <c r="C46">
        <f t="shared" si="2"/>
        <v>82.911850647773434</v>
      </c>
      <c r="E46" s="4" t="s">
        <v>9</v>
      </c>
      <c r="F46" s="2">
        <v>0.75660000000000005</v>
      </c>
      <c r="G46">
        <f t="shared" si="3"/>
        <v>40.74460455687904</v>
      </c>
      <c r="H46">
        <f>G46*(7828.8*50)/1000000</f>
        <v>15.949068007744732</v>
      </c>
      <c r="J46" s="7">
        <f>(H12/H46)*100</f>
        <v>0.89964987607379487</v>
      </c>
    </row>
    <row r="47" spans="1:10">
      <c r="A47" s="8"/>
      <c r="B47" s="4"/>
      <c r="E47" s="4"/>
      <c r="F47" s="13" t="s">
        <v>13</v>
      </c>
      <c r="G47" s="10">
        <f>AVERAGE(G43:G46)</f>
        <v>41.505157921550428</v>
      </c>
      <c r="H47" s="10">
        <f>AVERAGE(H43:H46)</f>
        <v>16.246779016811697</v>
      </c>
      <c r="I47" s="10"/>
      <c r="J47" s="10">
        <f>AVERAGE(J43:J46)</f>
        <v>0.62893603024502531</v>
      </c>
    </row>
    <row r="48" spans="1:10">
      <c r="F48" s="5" t="s">
        <v>17</v>
      </c>
      <c r="G48">
        <f>STDEV(G43:G46)</f>
        <v>1.3526675742093033</v>
      </c>
      <c r="H48">
        <f>STDEV(H43:H46)</f>
        <v>0.52948819524848989</v>
      </c>
      <c r="J48">
        <f>STDEV(J43:J46)</f>
        <v>0.18321500052203857</v>
      </c>
    </row>
    <row r="49" spans="6:10">
      <c r="F49" s="5" t="s">
        <v>15</v>
      </c>
      <c r="G49">
        <f>TTEST(G36:G39,G43:G46,2,2)</f>
        <v>1.4667118264593327E-9</v>
      </c>
      <c r="H49">
        <f>TTEST(H36:H39,H43:H46,2,2)</f>
        <v>1.4667118264593378E-9</v>
      </c>
      <c r="J49">
        <f>TTEST(J36:J39,J43:J46,2,2)</f>
        <v>1.1473910304027198E-3</v>
      </c>
    </row>
  </sheetData>
  <pageMargins left="0.75" right="0.75" top="1" bottom="1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3" x14ac:dyDescent="0"/>
  <sheetData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3" x14ac:dyDescent="0"/>
  <sheetData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Developmental Biology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 Kim</dc:creator>
  <cp:lastModifiedBy>Hersh Bhargava</cp:lastModifiedBy>
  <cp:lastPrinted>2015-04-22T13:22:17Z</cp:lastPrinted>
  <dcterms:created xsi:type="dcterms:W3CDTF">2015-03-11T20:39:17Z</dcterms:created>
  <dcterms:modified xsi:type="dcterms:W3CDTF">2015-05-13T18:08:11Z</dcterms:modified>
</cp:coreProperties>
</file>