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12800" windowHeight="13860" tabRatio="500"/>
    <workbookView xWindow="12800" yWindow="0" windowWidth="12800" windowHeight="13860" tabRatio="500" activeTab="1"/>
  </bookViews>
  <sheets>
    <sheet name="Reader Data" sheetId="1" r:id="rId1"/>
    <sheet name="Data Summar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2" l="1"/>
  <c r="O7" i="2"/>
  <c r="W15" i="2"/>
  <c r="O8" i="2"/>
  <c r="W16" i="2"/>
  <c r="O9" i="2"/>
  <c r="W17" i="2"/>
  <c r="O10" i="2"/>
  <c r="W18" i="2"/>
  <c r="O11" i="2"/>
  <c r="W19" i="2"/>
  <c r="O12" i="2"/>
  <c r="W20" i="2"/>
  <c r="O13" i="2"/>
  <c r="W21" i="2"/>
  <c r="O6" i="2"/>
  <c r="W14" i="2"/>
  <c r="G13" i="2"/>
  <c r="W13" i="2"/>
  <c r="G7" i="2"/>
  <c r="W7" i="2"/>
  <c r="G8" i="2"/>
  <c r="W8" i="2"/>
  <c r="G9" i="2"/>
  <c r="W9" i="2"/>
  <c r="G10" i="2"/>
  <c r="W10" i="2"/>
  <c r="G11" i="2"/>
  <c r="W11" i="2"/>
  <c r="G12" i="2"/>
  <c r="W12" i="2"/>
  <c r="G6" i="2"/>
  <c r="W6" i="2"/>
  <c r="C13" i="2"/>
  <c r="D13" i="2"/>
  <c r="D7" i="2"/>
  <c r="Q7" i="2"/>
  <c r="Q8" i="2"/>
  <c r="Q9" i="2"/>
  <c r="Q10" i="2"/>
  <c r="Q11" i="2"/>
  <c r="Q12" i="2"/>
  <c r="Q13" i="2"/>
  <c r="Q6" i="2"/>
  <c r="I7" i="2"/>
  <c r="I8" i="2"/>
  <c r="I9" i="2"/>
  <c r="I10" i="2"/>
  <c r="I11" i="2"/>
  <c r="I12" i="2"/>
  <c r="I13" i="2"/>
  <c r="I6" i="2"/>
  <c r="P7" i="2"/>
  <c r="P8" i="2"/>
  <c r="P9" i="2"/>
  <c r="P10" i="2"/>
  <c r="P11" i="2"/>
  <c r="P12" i="2"/>
  <c r="P13" i="2"/>
  <c r="P6" i="2"/>
  <c r="H7" i="2"/>
  <c r="H8" i="2"/>
  <c r="H9" i="2"/>
  <c r="H10" i="2"/>
  <c r="H11" i="2"/>
  <c r="H12" i="2"/>
  <c r="H13" i="2"/>
  <c r="E7" i="2"/>
  <c r="E8" i="2"/>
  <c r="E9" i="2"/>
  <c r="E10" i="2"/>
  <c r="E11" i="2"/>
  <c r="E12" i="2"/>
  <c r="E13" i="2"/>
  <c r="E6" i="2"/>
  <c r="D8" i="2"/>
  <c r="D9" i="2"/>
  <c r="D10" i="2"/>
  <c r="D11" i="2"/>
  <c r="D12" i="2"/>
  <c r="D6" i="2"/>
  <c r="C12" i="2"/>
  <c r="C11" i="2"/>
  <c r="C10" i="2"/>
  <c r="C9" i="2"/>
  <c r="C8" i="2"/>
  <c r="C7" i="2"/>
  <c r="C6" i="2"/>
  <c r="B24" i="2" a="1"/>
  <c r="B24" i="2"/>
  <c r="C24" i="2"/>
  <c r="D24" i="2"/>
  <c r="E24" i="2"/>
  <c r="J6" i="2"/>
  <c r="L6" i="2"/>
  <c r="X6" i="2"/>
  <c r="J13" i="2"/>
  <c r="L13" i="2"/>
  <c r="X13" i="2"/>
  <c r="J12" i="2"/>
  <c r="L12" i="2"/>
  <c r="X12" i="2"/>
  <c r="J11" i="2"/>
  <c r="L11" i="2"/>
  <c r="X11" i="2"/>
  <c r="J10" i="2"/>
  <c r="L10" i="2"/>
  <c r="X10" i="2"/>
  <c r="J9" i="2"/>
  <c r="L9" i="2"/>
  <c r="X9" i="2"/>
  <c r="J8" i="2"/>
  <c r="L8" i="2"/>
  <c r="X8" i="2"/>
  <c r="J7" i="2"/>
  <c r="L7" i="2"/>
  <c r="X7" i="2"/>
  <c r="R6" i="2"/>
  <c r="T6" i="2"/>
  <c r="X14" i="2"/>
  <c r="R13" i="2"/>
  <c r="T13" i="2"/>
  <c r="X21" i="2"/>
  <c r="R12" i="2"/>
  <c r="T12" i="2"/>
  <c r="X20" i="2"/>
  <c r="R11" i="2"/>
  <c r="T11" i="2"/>
  <c r="X19" i="2"/>
  <c r="R10" i="2"/>
  <c r="T10" i="2"/>
  <c r="X18" i="2"/>
  <c r="R9" i="2"/>
  <c r="T9" i="2"/>
  <c r="X17" i="2"/>
  <c r="R8" i="2"/>
  <c r="T8" i="2"/>
  <c r="X16" i="2"/>
  <c r="R7" i="2"/>
  <c r="T7" i="2"/>
  <c r="X15" i="2"/>
  <c r="B25" i="2" a="1"/>
  <c r="B25" i="2"/>
  <c r="C25" i="2"/>
  <c r="D25" i="2"/>
  <c r="E25" i="2"/>
  <c r="K6" i="2"/>
  <c r="M6" i="2"/>
  <c r="Y6" i="2"/>
  <c r="K13" i="2"/>
  <c r="M13" i="2"/>
  <c r="Y13" i="2"/>
  <c r="K12" i="2"/>
  <c r="M12" i="2"/>
  <c r="Y12" i="2"/>
  <c r="K11" i="2"/>
  <c r="M11" i="2"/>
  <c r="Y11" i="2"/>
  <c r="K10" i="2"/>
  <c r="M10" i="2"/>
  <c r="Y10" i="2"/>
  <c r="K9" i="2"/>
  <c r="M9" i="2"/>
  <c r="Y9" i="2"/>
  <c r="K8" i="2"/>
  <c r="M8" i="2"/>
  <c r="Y8" i="2"/>
  <c r="K7" i="2"/>
  <c r="M7" i="2"/>
  <c r="Y7" i="2"/>
  <c r="S6" i="2"/>
  <c r="U6" i="2"/>
  <c r="Y14" i="2"/>
  <c r="S12" i="2"/>
  <c r="U12" i="2"/>
  <c r="Y20" i="2"/>
  <c r="S11" i="2"/>
  <c r="U11" i="2"/>
  <c r="Y19" i="2"/>
  <c r="S10" i="2"/>
  <c r="U10" i="2"/>
  <c r="Y18" i="2"/>
  <c r="S9" i="2"/>
  <c r="U9" i="2"/>
  <c r="Y17" i="2"/>
  <c r="S8" i="2"/>
  <c r="U8" i="2"/>
  <c r="Y16" i="2"/>
  <c r="S7" i="2"/>
  <c r="U7" i="2"/>
  <c r="Y15" i="2"/>
  <c r="S13" i="2"/>
  <c r="U13" i="2"/>
  <c r="Y21" i="2"/>
</calcChain>
</file>

<file path=xl/sharedStrings.xml><?xml version="1.0" encoding="utf-8"?>
<sst xmlns="http://schemas.openxmlformats.org/spreadsheetml/2006/main" count="127" uniqueCount="72">
  <si>
    <t>StanEx Dilp2FLAG(HA) ELISA Analysis Engine</t>
  </si>
  <si>
    <t>Genotype</t>
  </si>
  <si>
    <t>TRiP Control A</t>
  </si>
  <si>
    <t>dilp2 Control B</t>
  </si>
  <si>
    <t>mCherry Control C</t>
  </si>
  <si>
    <t>Genotype 3</t>
  </si>
  <si>
    <t>Genotype 4</t>
  </si>
  <si>
    <t>Genotype 5</t>
  </si>
  <si>
    <t>Genotype 6</t>
  </si>
  <si>
    <t>Genotype 7</t>
  </si>
  <si>
    <t>A</t>
  </si>
  <si>
    <t>B</t>
  </si>
  <si>
    <t>C</t>
  </si>
  <si>
    <t>D</t>
  </si>
  <si>
    <t>E</t>
  </si>
  <si>
    <t>F</t>
  </si>
  <si>
    <t>G</t>
  </si>
  <si>
    <t>H</t>
  </si>
  <si>
    <t>Standard A</t>
  </si>
  <si>
    <t>Standard B</t>
  </si>
  <si>
    <t>Standard C</t>
  </si>
  <si>
    <t>Circulating Plate A</t>
  </si>
  <si>
    <t>TRiP Control B</t>
  </si>
  <si>
    <t>Genotype 8</t>
  </si>
  <si>
    <t>Genotype 9</t>
  </si>
  <si>
    <t>Genotype 10</t>
  </si>
  <si>
    <t>Genotype 11</t>
  </si>
  <si>
    <t>Genotype 12</t>
  </si>
  <si>
    <t>Genotype 13</t>
  </si>
  <si>
    <t>Genotype 14</t>
  </si>
  <si>
    <t>Total Plate A</t>
  </si>
  <si>
    <t>Circulating Plate B</t>
  </si>
  <si>
    <t>Total Plate B</t>
  </si>
  <si>
    <t>Standards</t>
  </si>
  <si>
    <t>Stock (ng/ml)</t>
  </si>
  <si>
    <t>Dilution (pg/μL)</t>
  </si>
  <si>
    <t>pM</t>
  </si>
  <si>
    <t>Avg. OD(450) PBS</t>
  </si>
  <si>
    <t>Avg. OD(450) PBS+T</t>
  </si>
  <si>
    <t>0/50</t>
  </si>
  <si>
    <t>0.1/50</t>
  </si>
  <si>
    <t>0.2/50</t>
  </si>
  <si>
    <t>0.5/50</t>
  </si>
  <si>
    <t>1.0/50</t>
  </si>
  <si>
    <t>2.0/50</t>
  </si>
  <si>
    <t>5.0/50</t>
  </si>
  <si>
    <t>10.0/50</t>
  </si>
  <si>
    <t>Settings</t>
  </si>
  <si>
    <t>Read Threshold (OD)</t>
  </si>
  <si>
    <t>Peptide MW (kD)</t>
  </si>
  <si>
    <t>Filter Spec. (nm)</t>
  </si>
  <si>
    <t>Regression Type</t>
  </si>
  <si>
    <t>Polynomial</t>
  </si>
  <si>
    <t>Regression Degree</t>
  </si>
  <si>
    <t>Parameter</t>
  </si>
  <si>
    <t>Value</t>
  </si>
  <si>
    <t>Lines</t>
  </si>
  <si>
    <t>OD(450) (Circ.)</t>
  </si>
  <si>
    <t>OD(450) (total)</t>
  </si>
  <si>
    <t>pM Calc. (Circ.)</t>
  </si>
  <si>
    <t>pM Calc. (Total)</t>
  </si>
  <si>
    <t>Mass (Circ.) (pg)</t>
  </si>
  <si>
    <t>Mass (Total) (pg)</t>
  </si>
  <si>
    <t>Line</t>
  </si>
  <si>
    <r>
      <t>Coefficients</t>
    </r>
    <r>
      <rPr>
        <sz val="16"/>
        <color theme="1"/>
        <rFont val="Calibri"/>
        <scheme val="minor"/>
      </rPr>
      <t xml:space="preserve"> of Fit</t>
    </r>
  </si>
  <si>
    <t>FLAG(GS)HA STD in PBS</t>
  </si>
  <si>
    <t>FLAG(GS)HA STD in PBS + 1% T</t>
  </si>
  <si>
    <t>Graph Data</t>
  </si>
  <si>
    <t>Circ. Value</t>
  </si>
  <si>
    <t>Total Value</t>
  </si>
  <si>
    <t>Circ. STDEV</t>
  </si>
  <si>
    <t>Total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</si>
</sst>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1" x14ac:knownFonts="1">
    <font>
      <sz val="12"/>
      <color theme="1"/>
      <name val="Calibri"/>
      <family val="2"/>
      <scheme val="minor"/>
    </font>
    <font>
      <b/>
      <sz val="2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scheme val="minor"/>
    </font>
    <font>
      <b/>
      <i/>
      <sz val="12"/>
      <color theme="1"/>
      <name val="Calibri"/>
      <scheme val="minor"/>
    </font>
    <font>
      <sz val="16"/>
      <color theme="1"/>
      <name val="Calibri"/>
      <scheme val="minor"/>
    </font>
    <font>
      <i/>
      <sz val="12"/>
      <color theme="1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BECFD"/>
        <bgColor indexed="64"/>
      </patternFill>
    </fill>
    <fill>
      <patternFill patternType="solid">
        <fgColor rgb="FFDBECFD"/>
        <bgColor rgb="FF000000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/>
    <xf numFmtId="165" fontId="0" fillId="0" borderId="0" xfId="0" applyNumberFormat="1"/>
    <xf numFmtId="2" fontId="0" fillId="0" borderId="0" xfId="0" applyNumberFormat="1"/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9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FLAG(GS)HA</a:t>
            </a:r>
            <a:r>
              <a:rPr lang="en-US" b="1" baseline="0"/>
              <a:t> Standards in PBS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PBS 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3"/>
            <c:dispRSqr val="0"/>
            <c:dispEq val="0"/>
          </c:trendline>
          <c:xVal>
            <c:numRef>
              <c:f>'Data Summary'!$D$6:$D$13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xVal>
          <c:yVal>
            <c:numRef>
              <c:f>'Data Summary'!$C$6:$C$13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883704"/>
        <c:axId val="2130020696"/>
      </c:scatterChart>
      <c:valAx>
        <c:axId val="2129883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 at 450nm (OD)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020696"/>
        <c:crosses val="autoZero"/>
        <c:crossBetween val="midCat"/>
      </c:valAx>
      <c:valAx>
        <c:axId val="213002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3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FLAG(GS)HA Standards</a:t>
            </a:r>
            <a:r>
              <a:rPr lang="en-US" b="1" baseline="0"/>
              <a:t> in PBS + 1% Triton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PBS+T 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3"/>
            <c:dispRSqr val="0"/>
            <c:dispEq val="0"/>
          </c:trendline>
          <c:xVal>
            <c:numRef>
              <c:f>'Data Summary'!$E$6:$E$13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xVal>
          <c:yVal>
            <c:numRef>
              <c:f>'Data Summary'!$C$6:$C$13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780936"/>
        <c:axId val="2129786984"/>
      </c:scatterChart>
      <c:valAx>
        <c:axId val="2129780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 at 450nm (OD)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86984"/>
        <c:crosses val="autoZero"/>
        <c:crossBetween val="midCat"/>
      </c:valAx>
      <c:valAx>
        <c:axId val="212978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80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Circulating Mass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Summary'!$X$5</c:f>
              <c:strCache>
                <c:ptCount val="1"/>
                <c:pt idx="0">
                  <c:v>Circ. Value</c:v>
                </c:pt>
              </c:strCache>
            </c:strRef>
          </c:tx>
          <c:invertIfNegative val="0"/>
          <c:cat>
            <c:strRef>
              <c:f>'Data Summary'!$W$6:$W$21</c:f>
              <c:strCache>
                <c:ptCount val="16"/>
                <c:pt idx="0">
                  <c:v>TRiP Control A</c:v>
                </c:pt>
                <c:pt idx="1">
                  <c:v>dilp2 Control B</c:v>
                </c:pt>
                <c:pt idx="2">
                  <c:v>mCherry Control C</c:v>
                </c:pt>
                <c:pt idx="3">
                  <c:v>Genotype 3</c:v>
                </c:pt>
                <c:pt idx="4">
                  <c:v>Genotype 4</c:v>
                </c:pt>
                <c:pt idx="5">
                  <c:v>Genotype 5</c:v>
                </c:pt>
                <c:pt idx="6">
                  <c:v>Genotype 6</c:v>
                </c:pt>
                <c:pt idx="7">
                  <c:v>Genotype 7</c:v>
                </c:pt>
                <c:pt idx="8">
                  <c:v>TRiP Control B</c:v>
                </c:pt>
                <c:pt idx="9">
                  <c:v>Genotype 8</c:v>
                </c:pt>
                <c:pt idx="10">
                  <c:v>Genotype 9</c:v>
                </c:pt>
                <c:pt idx="11">
                  <c:v>Genotype 10</c:v>
                </c:pt>
                <c:pt idx="12">
                  <c:v>Genotype 11</c:v>
                </c:pt>
                <c:pt idx="13">
                  <c:v>Genotype 12</c:v>
                </c:pt>
                <c:pt idx="14">
                  <c:v>Genotype 13</c:v>
                </c:pt>
                <c:pt idx="15">
                  <c:v>Genotype 14</c:v>
                </c:pt>
              </c:strCache>
            </c:strRef>
          </c:cat>
          <c:val>
            <c:numRef>
              <c:f>'Data Summary'!$X$6:$X$21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831112"/>
        <c:axId val="2129836744"/>
      </c:barChart>
      <c:catAx>
        <c:axId val="2129831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29836744"/>
        <c:crosses val="autoZero"/>
        <c:auto val="1"/>
        <c:lblAlgn val="ctr"/>
        <c:lblOffset val="100"/>
        <c:noMultiLvlLbl val="0"/>
      </c:catAx>
      <c:valAx>
        <c:axId val="2129836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Mass (picograms)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9831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Total Mass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Summary'!$X$5</c:f>
              <c:strCache>
                <c:ptCount val="1"/>
                <c:pt idx="0">
                  <c:v>Circ. Value</c:v>
                </c:pt>
              </c:strCache>
            </c:strRef>
          </c:tx>
          <c:invertIfNegative val="0"/>
          <c:cat>
            <c:strRef>
              <c:f>'Data Summary'!$W$6:$W$21</c:f>
              <c:strCache>
                <c:ptCount val="16"/>
                <c:pt idx="0">
                  <c:v>TRiP Control A</c:v>
                </c:pt>
                <c:pt idx="1">
                  <c:v>dilp2 Control B</c:v>
                </c:pt>
                <c:pt idx="2">
                  <c:v>mCherry Control C</c:v>
                </c:pt>
                <c:pt idx="3">
                  <c:v>Genotype 3</c:v>
                </c:pt>
                <c:pt idx="4">
                  <c:v>Genotype 4</c:v>
                </c:pt>
                <c:pt idx="5">
                  <c:v>Genotype 5</c:v>
                </c:pt>
                <c:pt idx="6">
                  <c:v>Genotype 6</c:v>
                </c:pt>
                <c:pt idx="7">
                  <c:v>Genotype 7</c:v>
                </c:pt>
                <c:pt idx="8">
                  <c:v>TRiP Control B</c:v>
                </c:pt>
                <c:pt idx="9">
                  <c:v>Genotype 8</c:v>
                </c:pt>
                <c:pt idx="10">
                  <c:v>Genotype 9</c:v>
                </c:pt>
                <c:pt idx="11">
                  <c:v>Genotype 10</c:v>
                </c:pt>
                <c:pt idx="12">
                  <c:v>Genotype 11</c:v>
                </c:pt>
                <c:pt idx="13">
                  <c:v>Genotype 12</c:v>
                </c:pt>
                <c:pt idx="14">
                  <c:v>Genotype 13</c:v>
                </c:pt>
                <c:pt idx="15">
                  <c:v>Genotype 14</c:v>
                </c:pt>
              </c:strCache>
            </c:strRef>
          </c:cat>
          <c:val>
            <c:numRef>
              <c:f>'Data Summary'!$Y$6:$Y$21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528168"/>
        <c:axId val="2117708136"/>
      </c:barChart>
      <c:catAx>
        <c:axId val="2130528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17708136"/>
        <c:crosses val="autoZero"/>
        <c:auto val="1"/>
        <c:lblAlgn val="ctr"/>
        <c:lblOffset val="100"/>
        <c:noMultiLvlLbl val="0"/>
      </c:catAx>
      <c:valAx>
        <c:axId val="2117708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Mass (picograms)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0528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14</xdr:row>
      <xdr:rowOff>166687</xdr:rowOff>
    </xdr:from>
    <xdr:to>
      <xdr:col>10</xdr:col>
      <xdr:colOff>180975</xdr:colOff>
      <xdr:row>27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14</xdr:row>
      <xdr:rowOff>157162</xdr:rowOff>
    </xdr:from>
    <xdr:to>
      <xdr:col>14</xdr:col>
      <xdr:colOff>695325</xdr:colOff>
      <xdr:row>27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876300</xdr:colOff>
      <xdr:row>14</xdr:row>
      <xdr:rowOff>152400</xdr:rowOff>
    </xdr:from>
    <xdr:to>
      <xdr:col>21</xdr:col>
      <xdr:colOff>787400</xdr:colOff>
      <xdr:row>36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876300</xdr:colOff>
      <xdr:row>37</xdr:row>
      <xdr:rowOff>38100</xdr:rowOff>
    </xdr:from>
    <xdr:to>
      <xdr:col>21</xdr:col>
      <xdr:colOff>787400</xdr:colOff>
      <xdr:row>59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G1" zoomScale="70" zoomScaleNormal="70" zoomScalePageLayoutView="70" workbookViewId="0">
      <selection activeCell="R7" sqref="R7"/>
    </sheetView>
    <sheetView workbookViewId="1">
      <selection sqref="A1:AC2"/>
    </sheetView>
  </sheetViews>
  <sheetFormatPr baseColWidth="10" defaultColWidth="11" defaultRowHeight="15" x14ac:dyDescent="0"/>
  <cols>
    <col min="1" max="1" width="16.5" customWidth="1"/>
    <col min="16" max="16" width="16.6640625" customWidth="1"/>
  </cols>
  <sheetData>
    <row r="1" spans="1:29" ht="1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ht="23">
      <c r="B3" s="16" t="s">
        <v>21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Q3" s="16" t="s">
        <v>30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>
      <c r="L4" s="8" t="s">
        <v>18</v>
      </c>
      <c r="M4" s="8" t="s">
        <v>19</v>
      </c>
      <c r="N4" s="8" t="s">
        <v>20</v>
      </c>
      <c r="AA4" s="8" t="s">
        <v>18</v>
      </c>
      <c r="AB4" s="8" t="s">
        <v>19</v>
      </c>
      <c r="AC4" s="8" t="s">
        <v>20</v>
      </c>
    </row>
    <row r="5" spans="1:29">
      <c r="A5" s="9" t="s">
        <v>1</v>
      </c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3">
        <v>8</v>
      </c>
      <c r="K5" s="2">
        <v>9</v>
      </c>
      <c r="L5" s="12">
        <v>10</v>
      </c>
      <c r="M5" s="2">
        <v>11</v>
      </c>
      <c r="N5" s="2">
        <v>12</v>
      </c>
      <c r="P5" t="s">
        <v>1</v>
      </c>
      <c r="Q5" s="1"/>
      <c r="R5" s="2">
        <v>1</v>
      </c>
      <c r="S5" s="2">
        <v>2</v>
      </c>
      <c r="T5" s="2">
        <v>3</v>
      </c>
      <c r="U5" s="2">
        <v>4</v>
      </c>
      <c r="V5" s="2">
        <v>5</v>
      </c>
      <c r="W5" s="2">
        <v>6</v>
      </c>
      <c r="X5" s="2">
        <v>7</v>
      </c>
      <c r="Y5" s="3">
        <v>8</v>
      </c>
      <c r="Z5" s="2">
        <v>9</v>
      </c>
      <c r="AA5" s="12">
        <v>10</v>
      </c>
      <c r="AB5" s="2">
        <v>11</v>
      </c>
      <c r="AC5" s="2">
        <v>12</v>
      </c>
    </row>
    <row r="6" spans="1:29">
      <c r="A6" t="s">
        <v>2</v>
      </c>
      <c r="B6" s="2" t="s">
        <v>10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0</v>
      </c>
      <c r="K6" s="7">
        <v>0</v>
      </c>
      <c r="L6" s="7">
        <v>0</v>
      </c>
      <c r="M6" s="4">
        <v>0</v>
      </c>
      <c r="N6" s="4">
        <v>0</v>
      </c>
      <c r="P6" t="s">
        <v>2</v>
      </c>
      <c r="Q6" s="2" t="s">
        <v>10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5">
        <v>0</v>
      </c>
      <c r="Z6" s="7">
        <v>0</v>
      </c>
      <c r="AA6" s="7">
        <v>0</v>
      </c>
      <c r="AB6" s="4">
        <v>0</v>
      </c>
      <c r="AC6" s="4">
        <v>0</v>
      </c>
    </row>
    <row r="7" spans="1:29">
      <c r="A7" t="s">
        <v>3</v>
      </c>
      <c r="B7" s="2" t="s">
        <v>11</v>
      </c>
      <c r="C7" s="4">
        <v>0</v>
      </c>
      <c r="D7" s="6">
        <v>0</v>
      </c>
      <c r="E7" s="6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P7" t="s">
        <v>3</v>
      </c>
      <c r="Q7" s="2" t="s">
        <v>11</v>
      </c>
      <c r="R7" s="4">
        <v>0</v>
      </c>
      <c r="S7" s="6">
        <v>0</v>
      </c>
      <c r="T7" s="6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29">
      <c r="A8" t="s">
        <v>4</v>
      </c>
      <c r="B8" s="2" t="s">
        <v>12</v>
      </c>
      <c r="C8" s="4">
        <v>0</v>
      </c>
      <c r="D8" s="6">
        <v>0</v>
      </c>
      <c r="E8" s="6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P8" t="s">
        <v>4</v>
      </c>
      <c r="Q8" s="2" t="s">
        <v>12</v>
      </c>
      <c r="R8" s="4">
        <v>0</v>
      </c>
      <c r="S8" s="6">
        <v>0</v>
      </c>
      <c r="T8" s="6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29">
      <c r="A9" t="s">
        <v>5</v>
      </c>
      <c r="B9" s="2" t="s">
        <v>13</v>
      </c>
      <c r="C9" s="4">
        <v>0</v>
      </c>
      <c r="D9" s="6">
        <v>0</v>
      </c>
      <c r="E9" s="6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P9" t="s">
        <v>5</v>
      </c>
      <c r="Q9" s="2" t="s">
        <v>13</v>
      </c>
      <c r="R9" s="4">
        <v>0</v>
      </c>
      <c r="S9" s="6">
        <v>0</v>
      </c>
      <c r="T9" s="6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29">
      <c r="A10" t="s">
        <v>6</v>
      </c>
      <c r="B10" s="2" t="s">
        <v>14</v>
      </c>
      <c r="C10" s="4">
        <v>0</v>
      </c>
      <c r="D10" s="6">
        <v>0</v>
      </c>
      <c r="E10" s="6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P10" t="s">
        <v>6</v>
      </c>
      <c r="Q10" s="2" t="s">
        <v>14</v>
      </c>
      <c r="R10" s="4">
        <v>0</v>
      </c>
      <c r="S10" s="6">
        <v>0</v>
      </c>
      <c r="T10" s="6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29">
      <c r="A11" t="s">
        <v>7</v>
      </c>
      <c r="B11" s="2" t="s">
        <v>15</v>
      </c>
      <c r="C11" s="4">
        <v>0</v>
      </c>
      <c r="D11" s="6">
        <v>0</v>
      </c>
      <c r="E11" s="6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P11" t="s">
        <v>7</v>
      </c>
      <c r="Q11" s="2" t="s">
        <v>15</v>
      </c>
      <c r="R11" s="4">
        <v>0</v>
      </c>
      <c r="S11" s="6">
        <v>0</v>
      </c>
      <c r="T11" s="6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>
      <c r="A12" t="s">
        <v>8</v>
      </c>
      <c r="B12" s="2" t="s">
        <v>16</v>
      </c>
      <c r="C12" s="4">
        <v>0</v>
      </c>
      <c r="D12" s="6">
        <v>0</v>
      </c>
      <c r="E12" s="6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P12" t="s">
        <v>8</v>
      </c>
      <c r="Q12" s="2" t="s">
        <v>16</v>
      </c>
      <c r="R12" s="4">
        <v>0</v>
      </c>
      <c r="S12" s="6">
        <v>0</v>
      </c>
      <c r="T12" s="6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>
      <c r="A13" t="s">
        <v>9</v>
      </c>
      <c r="B13" s="2" t="s">
        <v>17</v>
      </c>
      <c r="C13" s="7">
        <v>0</v>
      </c>
      <c r="D13" s="6">
        <v>0</v>
      </c>
      <c r="E13" s="6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P13" t="s">
        <v>9</v>
      </c>
      <c r="Q13" s="2" t="s">
        <v>17</v>
      </c>
      <c r="R13" s="7">
        <v>0</v>
      </c>
      <c r="S13" s="6">
        <v>0</v>
      </c>
      <c r="T13" s="6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5" spans="1:29" ht="23">
      <c r="B15" s="16" t="s">
        <v>31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Q15" s="16" t="s">
        <v>32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>
      <c r="L16" s="8"/>
      <c r="M16" s="8"/>
      <c r="N16" s="8"/>
      <c r="AA16" s="8"/>
      <c r="AB16" s="8"/>
      <c r="AC16" s="8"/>
    </row>
    <row r="17" spans="1:29">
      <c r="A17" s="9" t="s">
        <v>1</v>
      </c>
      <c r="B17" s="1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3">
        <v>8</v>
      </c>
      <c r="K17" s="2">
        <v>9</v>
      </c>
      <c r="L17" s="12">
        <v>10</v>
      </c>
      <c r="M17" s="2">
        <v>11</v>
      </c>
      <c r="N17" s="2">
        <v>12</v>
      </c>
      <c r="P17" t="s">
        <v>1</v>
      </c>
      <c r="Q17" s="1"/>
      <c r="R17" s="2">
        <v>1</v>
      </c>
      <c r="S17" s="2">
        <v>2</v>
      </c>
      <c r="T17" s="2">
        <v>3</v>
      </c>
      <c r="U17" s="2">
        <v>4</v>
      </c>
      <c r="V17" s="2">
        <v>5</v>
      </c>
      <c r="W17" s="2">
        <v>6</v>
      </c>
      <c r="X17" s="2">
        <v>7</v>
      </c>
      <c r="Y17" s="3">
        <v>8</v>
      </c>
      <c r="Z17" s="2">
        <v>9</v>
      </c>
      <c r="AA17" s="12">
        <v>10</v>
      </c>
      <c r="AB17" s="2">
        <v>11</v>
      </c>
      <c r="AC17" s="2">
        <v>12</v>
      </c>
    </row>
    <row r="18" spans="1:29">
      <c r="A18" t="s">
        <v>22</v>
      </c>
      <c r="B18" s="2" t="s">
        <v>10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5">
        <v>0</v>
      </c>
      <c r="K18" s="7">
        <v>0</v>
      </c>
      <c r="L18" s="7">
        <v>0</v>
      </c>
      <c r="M18" s="4">
        <v>0</v>
      </c>
      <c r="N18" s="4">
        <v>0</v>
      </c>
      <c r="P18" t="s">
        <v>22</v>
      </c>
      <c r="Q18" s="2" t="s">
        <v>10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5">
        <v>0</v>
      </c>
      <c r="Z18" s="7">
        <v>0</v>
      </c>
      <c r="AA18" s="7">
        <v>0</v>
      </c>
      <c r="AB18" s="4">
        <v>0</v>
      </c>
      <c r="AC18" s="4">
        <v>0</v>
      </c>
    </row>
    <row r="19" spans="1:29">
      <c r="A19" t="s">
        <v>23</v>
      </c>
      <c r="B19" s="2" t="s">
        <v>11</v>
      </c>
      <c r="C19" s="4">
        <v>0</v>
      </c>
      <c r="D19" s="6">
        <v>0</v>
      </c>
      <c r="E19" s="6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P19" t="s">
        <v>23</v>
      </c>
      <c r="Q19" s="2" t="s">
        <v>11</v>
      </c>
      <c r="R19" s="4">
        <v>0</v>
      </c>
      <c r="S19" s="6">
        <v>0</v>
      </c>
      <c r="T19" s="6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1:29">
      <c r="A20" t="s">
        <v>24</v>
      </c>
      <c r="B20" s="2" t="s">
        <v>12</v>
      </c>
      <c r="C20" s="4">
        <v>0</v>
      </c>
      <c r="D20" s="6">
        <v>0</v>
      </c>
      <c r="E20" s="6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P20" t="s">
        <v>24</v>
      </c>
      <c r="Q20" s="2" t="s">
        <v>12</v>
      </c>
      <c r="R20" s="4">
        <v>0</v>
      </c>
      <c r="S20" s="6">
        <v>0</v>
      </c>
      <c r="T20" s="6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1:29">
      <c r="A21" t="s">
        <v>25</v>
      </c>
      <c r="B21" s="2" t="s">
        <v>13</v>
      </c>
      <c r="C21" s="4">
        <v>0</v>
      </c>
      <c r="D21" s="6">
        <v>0</v>
      </c>
      <c r="E21" s="6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P21" t="s">
        <v>25</v>
      </c>
      <c r="Q21" s="2" t="s">
        <v>13</v>
      </c>
      <c r="R21" s="4">
        <v>0</v>
      </c>
      <c r="S21" s="6">
        <v>0</v>
      </c>
      <c r="T21" s="6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r="22" spans="1:29">
      <c r="A22" t="s">
        <v>26</v>
      </c>
      <c r="B22" s="2" t="s">
        <v>14</v>
      </c>
      <c r="C22" s="4">
        <v>0</v>
      </c>
      <c r="D22" s="6">
        <v>0</v>
      </c>
      <c r="E22" s="6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P22" t="s">
        <v>26</v>
      </c>
      <c r="Q22" s="2" t="s">
        <v>14</v>
      </c>
      <c r="R22" s="4">
        <v>0</v>
      </c>
      <c r="S22" s="6">
        <v>0</v>
      </c>
      <c r="T22" s="6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1:29">
      <c r="A23" t="s">
        <v>27</v>
      </c>
      <c r="B23" s="2" t="s">
        <v>15</v>
      </c>
      <c r="C23" s="4">
        <v>0</v>
      </c>
      <c r="D23" s="6">
        <v>0</v>
      </c>
      <c r="E23" s="6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P23" t="s">
        <v>27</v>
      </c>
      <c r="Q23" s="2" t="s">
        <v>15</v>
      </c>
      <c r="R23" s="4">
        <v>0</v>
      </c>
      <c r="S23" s="6">
        <v>0</v>
      </c>
      <c r="T23" s="6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1:29">
      <c r="A24" t="s">
        <v>28</v>
      </c>
      <c r="B24" s="2" t="s">
        <v>16</v>
      </c>
      <c r="C24" s="4">
        <v>0</v>
      </c>
      <c r="D24" s="6">
        <v>0</v>
      </c>
      <c r="E24" s="6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P24" t="s">
        <v>28</v>
      </c>
      <c r="Q24" s="2" t="s">
        <v>16</v>
      </c>
      <c r="R24" s="4">
        <v>0</v>
      </c>
      <c r="S24" s="6">
        <v>0</v>
      </c>
      <c r="T24" s="6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1:29">
      <c r="A25" t="s">
        <v>29</v>
      </c>
      <c r="B25" s="2" t="s">
        <v>17</v>
      </c>
      <c r="C25" s="7">
        <v>0</v>
      </c>
      <c r="D25" s="6">
        <v>0</v>
      </c>
      <c r="E25" s="6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P25" t="s">
        <v>29</v>
      </c>
      <c r="Q25" s="2" t="s">
        <v>17</v>
      </c>
      <c r="R25" s="7">
        <v>0</v>
      </c>
      <c r="S25" s="6">
        <v>0</v>
      </c>
      <c r="T25" s="6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</sheetData>
  <mergeCells count="5">
    <mergeCell ref="B3:N3"/>
    <mergeCell ref="B15:N15"/>
    <mergeCell ref="Q3:AC3"/>
    <mergeCell ref="Q15:AC15"/>
    <mergeCell ref="A1:A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H7" sqref="H7"/>
    </sheetView>
    <sheetView tabSelected="1" workbookViewId="1">
      <selection activeCell="A8" sqref="A8"/>
    </sheetView>
  </sheetViews>
  <sheetFormatPr baseColWidth="10" defaultColWidth="11" defaultRowHeight="15" x14ac:dyDescent="0"/>
  <cols>
    <col min="1" max="1" width="26.6640625" customWidth="1"/>
    <col min="2" max="2" width="15" customWidth="1"/>
    <col min="3" max="3" width="7.83203125" customWidth="1"/>
    <col min="4" max="4" width="16.1640625" customWidth="1"/>
    <col min="5" max="5" width="19.1640625" customWidth="1"/>
    <col min="7" max="7" width="16.5" customWidth="1"/>
    <col min="8" max="8" width="14.6640625" customWidth="1"/>
    <col min="9" max="9" width="13.6640625" customWidth="1"/>
    <col min="10" max="10" width="16" customWidth="1"/>
    <col min="11" max="11" width="14.6640625" customWidth="1"/>
    <col min="12" max="12" width="15.1640625" customWidth="1"/>
    <col min="13" max="13" width="16.1640625" customWidth="1"/>
    <col min="15" max="15" width="13.83203125" customWidth="1"/>
    <col min="16" max="16" width="13.5" customWidth="1"/>
    <col min="17" max="17" width="14.1640625" customWidth="1"/>
    <col min="18" max="18" width="17.83203125" customWidth="1"/>
    <col min="19" max="19" width="15" customWidth="1"/>
    <col min="20" max="20" width="14.5" customWidth="1"/>
    <col min="21" max="21" width="15" customWidth="1"/>
    <col min="23" max="23" width="16.5" customWidth="1"/>
  </cols>
  <sheetData>
    <row r="1" spans="1:27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4" spans="1:27" ht="20">
      <c r="A4" s="19" t="s">
        <v>33</v>
      </c>
      <c r="B4" s="19"/>
      <c r="C4" s="19"/>
      <c r="D4" s="19"/>
      <c r="E4" s="19"/>
      <c r="G4" s="19" t="s">
        <v>56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W4" s="18" t="s">
        <v>67</v>
      </c>
      <c r="X4" s="18"/>
      <c r="Y4" s="18"/>
      <c r="Z4" s="18"/>
      <c r="AA4" s="18"/>
    </row>
    <row r="5" spans="1:27">
      <c r="A5" s="15" t="s">
        <v>34</v>
      </c>
      <c r="B5" s="15" t="s">
        <v>35</v>
      </c>
      <c r="C5" s="15" t="s">
        <v>36</v>
      </c>
      <c r="D5" s="15" t="s">
        <v>37</v>
      </c>
      <c r="E5" s="15" t="s">
        <v>38</v>
      </c>
      <c r="F5" s="9"/>
      <c r="G5" s="15" t="s">
        <v>63</v>
      </c>
      <c r="H5" s="15" t="s">
        <v>57</v>
      </c>
      <c r="I5" s="15" t="s">
        <v>58</v>
      </c>
      <c r="J5" s="15" t="s">
        <v>59</v>
      </c>
      <c r="K5" s="15" t="s">
        <v>60</v>
      </c>
      <c r="L5" s="15" t="s">
        <v>61</v>
      </c>
      <c r="M5" s="15" t="s">
        <v>62</v>
      </c>
      <c r="N5" s="9"/>
      <c r="O5" s="15" t="s">
        <v>63</v>
      </c>
      <c r="P5" s="15" t="s">
        <v>57</v>
      </c>
      <c r="Q5" s="15" t="s">
        <v>58</v>
      </c>
      <c r="R5" s="15" t="s">
        <v>59</v>
      </c>
      <c r="S5" s="15" t="s">
        <v>60</v>
      </c>
      <c r="T5" s="15" t="s">
        <v>61</v>
      </c>
      <c r="U5" s="15" t="s">
        <v>62</v>
      </c>
      <c r="W5" s="15" t="s">
        <v>63</v>
      </c>
      <c r="X5" s="15" t="s">
        <v>68</v>
      </c>
      <c r="Y5" s="9" t="s">
        <v>69</v>
      </c>
      <c r="Z5" s="15" t="s">
        <v>70</v>
      </c>
      <c r="AA5" s="15" t="s">
        <v>71</v>
      </c>
    </row>
    <row r="6" spans="1:27">
      <c r="A6" s="10">
        <v>0</v>
      </c>
      <c r="B6" t="s">
        <v>39</v>
      </c>
      <c r="C6" s="11">
        <f>A6/2.412*20</f>
        <v>0</v>
      </c>
      <c r="D6">
        <f>AVERAGE('Reader Data'!L6:N6)</f>
        <v>0</v>
      </c>
      <c r="E6">
        <f>AVERAGE('Reader Data'!AA6:AC6)</f>
        <v>0</v>
      </c>
      <c r="G6" t="str">
        <f>'Reader Data'!A6</f>
        <v>TRiP Control A</v>
      </c>
      <c r="H6" t="e">
        <f>AVERAGEIF('Reader Data'!C6:J6, "&gt;0.05")</f>
        <v>#DIV/0!</v>
      </c>
      <c r="I6" t="e">
        <f>AVERAGEIF('Reader Data'!R6:Y6, "&gt;0.05")</f>
        <v>#DIV/0!</v>
      </c>
      <c r="J6" t="e">
        <f>B$24*H6^3+C$24*H6^2+D$24*H6+E$24</f>
        <v>#DIV/0!</v>
      </c>
      <c r="K6" t="e">
        <f>B$25*I6^3+C$25*I6^2+D$25*I6+E$25</f>
        <v>#DIV/0!</v>
      </c>
      <c r="L6" t="e">
        <f>(J6*(7828.8*50)/1000000)/10</f>
        <v>#DIV/0!</v>
      </c>
      <c r="M6" t="e">
        <f>(K6*(7828.8*50)/1000000)/10</f>
        <v>#DIV/0!</v>
      </c>
      <c r="O6" t="str">
        <f>'Reader Data'!A18</f>
        <v>TRiP Control B</v>
      </c>
      <c r="P6" t="e">
        <f>AVERAGEIF('Reader Data'!C18:J18, "&gt;0.05")</f>
        <v>#DIV/0!</v>
      </c>
      <c r="Q6" t="e">
        <f>AVERAGEIF('Reader Data'!R18:Y18, "&gt;0.05")</f>
        <v>#DIV/0!</v>
      </c>
      <c r="R6" t="e">
        <f t="shared" ref="R6:R13" si="0">B$24*P6^3+C$24*P6^2+D$24*P6+E$24</f>
        <v>#DIV/0!</v>
      </c>
      <c r="S6" t="e">
        <f t="shared" ref="S6:S13" si="1">C$25*Q6^3+D$25*Q6^2+E$25*Q6+F$25</f>
        <v>#DIV/0!</v>
      </c>
      <c r="T6" t="e">
        <f>(R6*(7828.8*50)/1000000)/10</f>
        <v>#DIV/0!</v>
      </c>
      <c r="U6" t="e">
        <f>(S6*(7828.8*50)/1000000)/10</f>
        <v>#DIV/0!</v>
      </c>
      <c r="W6" t="str">
        <f>G6</f>
        <v>TRiP Control A</v>
      </c>
      <c r="X6" t="e">
        <f>L6</f>
        <v>#DIV/0!</v>
      </c>
      <c r="Y6" t="e">
        <f>M6</f>
        <v>#DIV/0!</v>
      </c>
    </row>
    <row r="7" spans="1:27">
      <c r="A7" s="10">
        <v>0.1</v>
      </c>
      <c r="B7" t="s">
        <v>40</v>
      </c>
      <c r="C7" s="11">
        <f t="shared" ref="C7:C13" si="2">A7/2.412*20</f>
        <v>0.82918739635157557</v>
      </c>
      <c r="D7">
        <f>AVERAGE('Reader Data'!L7:N7)</f>
        <v>0</v>
      </c>
      <c r="E7">
        <f>AVERAGE('Reader Data'!AA7:AC7)</f>
        <v>0</v>
      </c>
      <c r="G7" t="str">
        <f>'Reader Data'!A7</f>
        <v>dilp2 Control B</v>
      </c>
      <c r="H7" t="e">
        <f>AVERAGEIF('Reader Data'!C7:J7, "&gt;0.05")</f>
        <v>#DIV/0!</v>
      </c>
      <c r="I7" t="e">
        <f>AVERAGEIF('Reader Data'!R7:Y7, "&gt;0.05")</f>
        <v>#DIV/0!</v>
      </c>
      <c r="J7" t="e">
        <f t="shared" ref="J7:J13" si="3">B$24*H7^3+C$24*H7^2+D$24*H7+E$24</f>
        <v>#DIV/0!</v>
      </c>
      <c r="K7" t="e">
        <f t="shared" ref="K7:K13" si="4">B$25*I7^3+C$25*I7^2+D$25*I7+E$25</f>
        <v>#DIV/0!</v>
      </c>
      <c r="L7" t="e">
        <f t="shared" ref="L7:L13" si="5">(J7*(7828.8*50)/1000000)/10</f>
        <v>#DIV/0!</v>
      </c>
      <c r="M7" t="e">
        <f t="shared" ref="M7:M12" si="6">(K7*(7828.8*50)/1000000)/10</f>
        <v>#DIV/0!</v>
      </c>
      <c r="O7" t="str">
        <f>'Reader Data'!A19</f>
        <v>Genotype 8</v>
      </c>
      <c r="P7" t="e">
        <f>AVERAGEIF('Reader Data'!C19:J19, "&gt;0.05")</f>
        <v>#DIV/0!</v>
      </c>
      <c r="Q7" t="e">
        <f>AVERAGEIF('Reader Data'!R19:Y19, "&gt;0.05")</f>
        <v>#DIV/0!</v>
      </c>
      <c r="R7" t="e">
        <f t="shared" si="0"/>
        <v>#DIV/0!</v>
      </c>
      <c r="S7" t="e">
        <f t="shared" si="1"/>
        <v>#DIV/0!</v>
      </c>
      <c r="T7" t="e">
        <f t="shared" ref="T7:T13" si="7">(R7*(7828.8*50)/1000000)/10</f>
        <v>#DIV/0!</v>
      </c>
      <c r="U7" t="e">
        <f t="shared" ref="U7:U13" si="8">(S7*(7828.8*50)/1000000)/10</f>
        <v>#DIV/0!</v>
      </c>
      <c r="W7" t="str">
        <f t="shared" ref="W7:W13" si="9">G7</f>
        <v>dilp2 Control B</v>
      </c>
      <c r="X7" t="e">
        <f t="shared" ref="X7:X13" si="10">L7</f>
        <v>#DIV/0!</v>
      </c>
      <c r="Y7" t="e">
        <f t="shared" ref="Y7:Y13" si="11">M7</f>
        <v>#DIV/0!</v>
      </c>
    </row>
    <row r="8" spans="1:27">
      <c r="A8" s="10">
        <v>0.2</v>
      </c>
      <c r="B8" t="s">
        <v>41</v>
      </c>
      <c r="C8" s="11">
        <f t="shared" si="2"/>
        <v>1.6583747927031511</v>
      </c>
      <c r="D8">
        <f>AVERAGE('Reader Data'!L8:N8)</f>
        <v>0</v>
      </c>
      <c r="E8">
        <f>AVERAGE('Reader Data'!AA8:AC8)</f>
        <v>0</v>
      </c>
      <c r="G8" t="str">
        <f>'Reader Data'!A8</f>
        <v>mCherry Control C</v>
      </c>
      <c r="H8" t="e">
        <f>AVERAGEIF('Reader Data'!C8:J8, "&gt;0.05")</f>
        <v>#DIV/0!</v>
      </c>
      <c r="I8" t="e">
        <f>AVERAGEIF('Reader Data'!R8:Y8, "&gt;0.05")</f>
        <v>#DIV/0!</v>
      </c>
      <c r="J8" t="e">
        <f t="shared" si="3"/>
        <v>#DIV/0!</v>
      </c>
      <c r="K8" t="e">
        <f t="shared" si="4"/>
        <v>#DIV/0!</v>
      </c>
      <c r="L8" t="e">
        <f t="shared" si="5"/>
        <v>#DIV/0!</v>
      </c>
      <c r="M8" t="e">
        <f t="shared" si="6"/>
        <v>#DIV/0!</v>
      </c>
      <c r="O8" t="str">
        <f>'Reader Data'!A20</f>
        <v>Genotype 9</v>
      </c>
      <c r="P8" t="e">
        <f>AVERAGEIF('Reader Data'!C20:J20, "&gt;0.05")</f>
        <v>#DIV/0!</v>
      </c>
      <c r="Q8" t="e">
        <f>AVERAGEIF('Reader Data'!R20:Y20, "&gt;0.05")</f>
        <v>#DIV/0!</v>
      </c>
      <c r="R8" t="e">
        <f t="shared" si="0"/>
        <v>#DIV/0!</v>
      </c>
      <c r="S8" t="e">
        <f t="shared" si="1"/>
        <v>#DIV/0!</v>
      </c>
      <c r="T8" t="e">
        <f t="shared" si="7"/>
        <v>#DIV/0!</v>
      </c>
      <c r="U8" t="e">
        <f t="shared" si="8"/>
        <v>#DIV/0!</v>
      </c>
      <c r="W8" t="str">
        <f t="shared" si="9"/>
        <v>mCherry Control C</v>
      </c>
      <c r="X8" t="e">
        <f t="shared" si="10"/>
        <v>#DIV/0!</v>
      </c>
      <c r="Y8" t="e">
        <f t="shared" si="11"/>
        <v>#DIV/0!</v>
      </c>
    </row>
    <row r="9" spans="1:27">
      <c r="A9" s="10">
        <v>0.5</v>
      </c>
      <c r="B9" t="s">
        <v>42</v>
      </c>
      <c r="C9" s="11">
        <f t="shared" si="2"/>
        <v>4.1459369817578775</v>
      </c>
      <c r="D9">
        <f>AVERAGE('Reader Data'!L9:N9)</f>
        <v>0</v>
      </c>
      <c r="E9">
        <f>AVERAGE('Reader Data'!AA9:AC9)</f>
        <v>0</v>
      </c>
      <c r="G9" t="str">
        <f>'Reader Data'!A9</f>
        <v>Genotype 3</v>
      </c>
      <c r="H9" t="e">
        <f>AVERAGEIF('Reader Data'!C9:J9, "&gt;0.05")</f>
        <v>#DIV/0!</v>
      </c>
      <c r="I9" t="e">
        <f>AVERAGEIF('Reader Data'!R9:Y9, "&gt;0.05")</f>
        <v>#DIV/0!</v>
      </c>
      <c r="J9" t="e">
        <f t="shared" si="3"/>
        <v>#DIV/0!</v>
      </c>
      <c r="K9" t="e">
        <f t="shared" si="4"/>
        <v>#DIV/0!</v>
      </c>
      <c r="L9" t="e">
        <f t="shared" si="5"/>
        <v>#DIV/0!</v>
      </c>
      <c r="M9" t="e">
        <f t="shared" si="6"/>
        <v>#DIV/0!</v>
      </c>
      <c r="O9" t="str">
        <f>'Reader Data'!A21</f>
        <v>Genotype 10</v>
      </c>
      <c r="P9" t="e">
        <f>AVERAGEIF('Reader Data'!C21:J21, "&gt;0.05")</f>
        <v>#DIV/0!</v>
      </c>
      <c r="Q9" t="e">
        <f>AVERAGEIF('Reader Data'!R21:Y21, "&gt;0.05")</f>
        <v>#DIV/0!</v>
      </c>
      <c r="R9" t="e">
        <f t="shared" si="0"/>
        <v>#DIV/0!</v>
      </c>
      <c r="S9" t="e">
        <f t="shared" si="1"/>
        <v>#DIV/0!</v>
      </c>
      <c r="T9" t="e">
        <f t="shared" si="7"/>
        <v>#DIV/0!</v>
      </c>
      <c r="U9" t="e">
        <f t="shared" si="8"/>
        <v>#DIV/0!</v>
      </c>
      <c r="W9" t="str">
        <f t="shared" si="9"/>
        <v>Genotype 3</v>
      </c>
      <c r="X9" t="e">
        <f t="shared" si="10"/>
        <v>#DIV/0!</v>
      </c>
      <c r="Y9" t="e">
        <f t="shared" si="11"/>
        <v>#DIV/0!</v>
      </c>
    </row>
    <row r="10" spans="1:27">
      <c r="A10" s="10">
        <v>1</v>
      </c>
      <c r="B10" t="s">
        <v>43</v>
      </c>
      <c r="C10" s="11">
        <f t="shared" si="2"/>
        <v>8.291873963515755</v>
      </c>
      <c r="D10">
        <f>AVERAGE('Reader Data'!L10:N10)</f>
        <v>0</v>
      </c>
      <c r="E10">
        <f>AVERAGE('Reader Data'!AA10:AC10)</f>
        <v>0</v>
      </c>
      <c r="G10" t="str">
        <f>'Reader Data'!A10</f>
        <v>Genotype 4</v>
      </c>
      <c r="H10" t="e">
        <f>AVERAGEIF('Reader Data'!C10:J10, "&gt;0.05")</f>
        <v>#DIV/0!</v>
      </c>
      <c r="I10" t="e">
        <f>AVERAGEIF('Reader Data'!R10:Y10, "&gt;0.05")</f>
        <v>#DIV/0!</v>
      </c>
      <c r="J10" t="e">
        <f t="shared" si="3"/>
        <v>#DIV/0!</v>
      </c>
      <c r="K10" t="e">
        <f t="shared" si="4"/>
        <v>#DIV/0!</v>
      </c>
      <c r="L10" t="e">
        <f t="shared" si="5"/>
        <v>#DIV/0!</v>
      </c>
      <c r="M10" t="e">
        <f t="shared" si="6"/>
        <v>#DIV/0!</v>
      </c>
      <c r="O10" t="str">
        <f>'Reader Data'!A22</f>
        <v>Genotype 11</v>
      </c>
      <c r="P10" t="e">
        <f>AVERAGEIF('Reader Data'!C22:J22, "&gt;0.05")</f>
        <v>#DIV/0!</v>
      </c>
      <c r="Q10" t="e">
        <f>AVERAGEIF('Reader Data'!R22:Y22, "&gt;0.05")</f>
        <v>#DIV/0!</v>
      </c>
      <c r="R10" t="e">
        <f t="shared" si="0"/>
        <v>#DIV/0!</v>
      </c>
      <c r="S10" t="e">
        <f t="shared" si="1"/>
        <v>#DIV/0!</v>
      </c>
      <c r="T10" t="e">
        <f t="shared" si="7"/>
        <v>#DIV/0!</v>
      </c>
      <c r="U10" t="e">
        <f t="shared" si="8"/>
        <v>#DIV/0!</v>
      </c>
      <c r="W10" t="str">
        <f t="shared" si="9"/>
        <v>Genotype 4</v>
      </c>
      <c r="X10" t="e">
        <f t="shared" si="10"/>
        <v>#DIV/0!</v>
      </c>
      <c r="Y10" t="e">
        <f t="shared" si="11"/>
        <v>#DIV/0!</v>
      </c>
    </row>
    <row r="11" spans="1:27">
      <c r="A11" s="10">
        <v>2</v>
      </c>
      <c r="B11" t="s">
        <v>44</v>
      </c>
      <c r="C11" s="11">
        <f t="shared" si="2"/>
        <v>16.58374792703151</v>
      </c>
      <c r="D11">
        <f>AVERAGE('Reader Data'!L11:N11)</f>
        <v>0</v>
      </c>
      <c r="E11">
        <f>AVERAGE('Reader Data'!AA11:AC11)</f>
        <v>0</v>
      </c>
      <c r="G11" t="str">
        <f>'Reader Data'!A11</f>
        <v>Genotype 5</v>
      </c>
      <c r="H11" t="e">
        <f>AVERAGEIF('Reader Data'!C11:J11, "&gt;0.05")</f>
        <v>#DIV/0!</v>
      </c>
      <c r="I11" t="e">
        <f>AVERAGEIF('Reader Data'!R11:Y11, "&gt;0.05")</f>
        <v>#DIV/0!</v>
      </c>
      <c r="J11" t="e">
        <f t="shared" si="3"/>
        <v>#DIV/0!</v>
      </c>
      <c r="K11" t="e">
        <f t="shared" si="4"/>
        <v>#DIV/0!</v>
      </c>
      <c r="L11" t="e">
        <f t="shared" si="5"/>
        <v>#DIV/0!</v>
      </c>
      <c r="M11" t="e">
        <f t="shared" si="6"/>
        <v>#DIV/0!</v>
      </c>
      <c r="O11" t="str">
        <f>'Reader Data'!A23</f>
        <v>Genotype 12</v>
      </c>
      <c r="P11" t="e">
        <f>AVERAGEIF('Reader Data'!C23:J23, "&gt;0.05")</f>
        <v>#DIV/0!</v>
      </c>
      <c r="Q11" t="e">
        <f>AVERAGEIF('Reader Data'!R23:Y23, "&gt;0.05")</f>
        <v>#DIV/0!</v>
      </c>
      <c r="R11" t="e">
        <f t="shared" si="0"/>
        <v>#DIV/0!</v>
      </c>
      <c r="S11" t="e">
        <f t="shared" si="1"/>
        <v>#DIV/0!</v>
      </c>
      <c r="T11" t="e">
        <f t="shared" si="7"/>
        <v>#DIV/0!</v>
      </c>
      <c r="U11" t="e">
        <f t="shared" si="8"/>
        <v>#DIV/0!</v>
      </c>
      <c r="W11" t="str">
        <f t="shared" si="9"/>
        <v>Genotype 5</v>
      </c>
      <c r="X11" t="e">
        <f t="shared" si="10"/>
        <v>#DIV/0!</v>
      </c>
      <c r="Y11" t="e">
        <f t="shared" si="11"/>
        <v>#DIV/0!</v>
      </c>
    </row>
    <row r="12" spans="1:27">
      <c r="A12" s="10">
        <v>5</v>
      </c>
      <c r="B12" t="s">
        <v>45</v>
      </c>
      <c r="C12" s="11">
        <f t="shared" si="2"/>
        <v>41.459369817578775</v>
      </c>
      <c r="D12">
        <f>AVERAGE('Reader Data'!L12:N12)</f>
        <v>0</v>
      </c>
      <c r="E12">
        <f>AVERAGE('Reader Data'!AA12:AC12)</f>
        <v>0</v>
      </c>
      <c r="G12" t="str">
        <f>'Reader Data'!A12</f>
        <v>Genotype 6</v>
      </c>
      <c r="H12" t="e">
        <f>AVERAGEIF('Reader Data'!C12:J12, "&gt;0.05")</f>
        <v>#DIV/0!</v>
      </c>
      <c r="I12" t="e">
        <f>AVERAGEIF('Reader Data'!R12:Y12, "&gt;0.05")</f>
        <v>#DIV/0!</v>
      </c>
      <c r="J12" t="e">
        <f t="shared" si="3"/>
        <v>#DIV/0!</v>
      </c>
      <c r="K12" t="e">
        <f t="shared" si="4"/>
        <v>#DIV/0!</v>
      </c>
      <c r="L12" t="e">
        <f t="shared" si="5"/>
        <v>#DIV/0!</v>
      </c>
      <c r="M12" t="e">
        <f t="shared" si="6"/>
        <v>#DIV/0!</v>
      </c>
      <c r="O12" t="str">
        <f>'Reader Data'!A24</f>
        <v>Genotype 13</v>
      </c>
      <c r="P12" t="e">
        <f>AVERAGEIF('Reader Data'!C24:J24, "&gt;0.05")</f>
        <v>#DIV/0!</v>
      </c>
      <c r="Q12" t="e">
        <f>AVERAGEIF('Reader Data'!R24:Y24, "&gt;0.05")</f>
        <v>#DIV/0!</v>
      </c>
      <c r="R12" t="e">
        <f t="shared" si="0"/>
        <v>#DIV/0!</v>
      </c>
      <c r="S12" t="e">
        <f t="shared" si="1"/>
        <v>#DIV/0!</v>
      </c>
      <c r="T12" t="e">
        <f t="shared" si="7"/>
        <v>#DIV/0!</v>
      </c>
      <c r="U12" t="e">
        <f t="shared" si="8"/>
        <v>#DIV/0!</v>
      </c>
      <c r="W12" t="str">
        <f t="shared" si="9"/>
        <v>Genotype 6</v>
      </c>
      <c r="X12" t="e">
        <f t="shared" si="10"/>
        <v>#DIV/0!</v>
      </c>
      <c r="Y12" t="e">
        <f t="shared" si="11"/>
        <v>#DIV/0!</v>
      </c>
    </row>
    <row r="13" spans="1:27">
      <c r="A13" s="10">
        <v>10</v>
      </c>
      <c r="B13" t="s">
        <v>46</v>
      </c>
      <c r="C13" s="11">
        <f t="shared" si="2"/>
        <v>82.91873963515755</v>
      </c>
      <c r="D13">
        <f>AVERAGE('Reader Data'!L13:N13)</f>
        <v>0</v>
      </c>
      <c r="E13">
        <f>AVERAGE('Reader Data'!AA13:AC13)</f>
        <v>0</v>
      </c>
      <c r="G13" t="str">
        <f>'Reader Data'!A13</f>
        <v>Genotype 7</v>
      </c>
      <c r="H13" t="e">
        <f>AVERAGEIF('Reader Data'!C13:J13, "&gt;0.05")</f>
        <v>#DIV/0!</v>
      </c>
      <c r="I13" t="e">
        <f>AVERAGEIF('Reader Data'!R13:Y13, "&gt;0.05")</f>
        <v>#DIV/0!</v>
      </c>
      <c r="J13" t="e">
        <f t="shared" si="3"/>
        <v>#DIV/0!</v>
      </c>
      <c r="K13" t="e">
        <f t="shared" si="4"/>
        <v>#DIV/0!</v>
      </c>
      <c r="L13" t="e">
        <f t="shared" si="5"/>
        <v>#DIV/0!</v>
      </c>
      <c r="M13" t="e">
        <f>(K13*(7828.8*50)/1000000)/10</f>
        <v>#DIV/0!</v>
      </c>
      <c r="O13" t="str">
        <f>'Reader Data'!A25</f>
        <v>Genotype 14</v>
      </c>
      <c r="P13" t="e">
        <f>AVERAGEIF('Reader Data'!C25:J25, "&gt;0.05")</f>
        <v>#DIV/0!</v>
      </c>
      <c r="Q13" t="e">
        <f>AVERAGEIF('Reader Data'!R25:Y25, "&gt;0.05")</f>
        <v>#DIV/0!</v>
      </c>
      <c r="R13" t="e">
        <f t="shared" si="0"/>
        <v>#DIV/0!</v>
      </c>
      <c r="S13" t="e">
        <f t="shared" si="1"/>
        <v>#DIV/0!</v>
      </c>
      <c r="T13" t="e">
        <f t="shared" si="7"/>
        <v>#DIV/0!</v>
      </c>
      <c r="U13" t="e">
        <f t="shared" si="8"/>
        <v>#DIV/0!</v>
      </c>
      <c r="W13" t="str">
        <f t="shared" si="9"/>
        <v>Genotype 7</v>
      </c>
      <c r="X13" t="e">
        <f t="shared" si="10"/>
        <v>#DIV/0!</v>
      </c>
      <c r="Y13" t="e">
        <f t="shared" si="11"/>
        <v>#DIV/0!</v>
      </c>
    </row>
    <row r="14" spans="1:27">
      <c r="W14" t="str">
        <f>O6</f>
        <v>TRiP Control B</v>
      </c>
      <c r="X14" t="e">
        <f>T6</f>
        <v>#DIV/0!</v>
      </c>
      <c r="Y14" t="e">
        <f>U6</f>
        <v>#DIV/0!</v>
      </c>
    </row>
    <row r="15" spans="1:27" ht="20">
      <c r="A15" s="19" t="s">
        <v>47</v>
      </c>
      <c r="B15" s="19"/>
      <c r="C15" s="19"/>
      <c r="D15" s="19"/>
      <c r="E15" s="19"/>
      <c r="W15" t="str">
        <f t="shared" ref="W15:W21" si="12">O7</f>
        <v>Genotype 8</v>
      </c>
      <c r="X15" t="e">
        <f t="shared" ref="X15:X21" si="13">T7</f>
        <v>#DIV/0!</v>
      </c>
      <c r="Y15" t="e">
        <f t="shared" ref="Y15:Y20" si="14">U7</f>
        <v>#DIV/0!</v>
      </c>
    </row>
    <row r="16" spans="1:27">
      <c r="A16" s="9" t="s">
        <v>54</v>
      </c>
      <c r="B16" s="9" t="s">
        <v>55</v>
      </c>
      <c r="W16" t="str">
        <f t="shared" si="12"/>
        <v>Genotype 9</v>
      </c>
      <c r="X16" t="e">
        <f t="shared" si="13"/>
        <v>#DIV/0!</v>
      </c>
      <c r="Y16" t="e">
        <f t="shared" si="14"/>
        <v>#DIV/0!</v>
      </c>
    </row>
    <row r="17" spans="1:25">
      <c r="A17" s="14" t="s">
        <v>48</v>
      </c>
      <c r="B17">
        <v>0.05</v>
      </c>
      <c r="W17" t="str">
        <f t="shared" si="12"/>
        <v>Genotype 10</v>
      </c>
      <c r="X17" t="e">
        <f t="shared" si="13"/>
        <v>#DIV/0!</v>
      </c>
      <c r="Y17" t="e">
        <f t="shared" si="14"/>
        <v>#DIV/0!</v>
      </c>
    </row>
    <row r="18" spans="1:25">
      <c r="A18" s="14" t="s">
        <v>49</v>
      </c>
      <c r="B18">
        <v>2.4119999999999999</v>
      </c>
      <c r="W18" t="str">
        <f t="shared" si="12"/>
        <v>Genotype 11</v>
      </c>
      <c r="X18" t="e">
        <f t="shared" si="13"/>
        <v>#DIV/0!</v>
      </c>
      <c r="Y18" t="e">
        <f t="shared" si="14"/>
        <v>#DIV/0!</v>
      </c>
    </row>
    <row r="19" spans="1:25">
      <c r="A19" s="14" t="s">
        <v>50</v>
      </c>
      <c r="B19">
        <v>450</v>
      </c>
      <c r="W19" t="str">
        <f t="shared" si="12"/>
        <v>Genotype 12</v>
      </c>
      <c r="X19" t="e">
        <f t="shared" si="13"/>
        <v>#DIV/0!</v>
      </c>
      <c r="Y19" t="e">
        <f t="shared" si="14"/>
        <v>#DIV/0!</v>
      </c>
    </row>
    <row r="20" spans="1:25">
      <c r="A20" s="14" t="s">
        <v>51</v>
      </c>
      <c r="B20" s="13" t="s">
        <v>52</v>
      </c>
      <c r="W20" t="str">
        <f t="shared" si="12"/>
        <v>Genotype 13</v>
      </c>
      <c r="X20" t="e">
        <f t="shared" si="13"/>
        <v>#DIV/0!</v>
      </c>
      <c r="Y20" t="e">
        <f t="shared" si="14"/>
        <v>#DIV/0!</v>
      </c>
    </row>
    <row r="21" spans="1:25">
      <c r="A21" s="14" t="s">
        <v>53</v>
      </c>
      <c r="B21">
        <v>3</v>
      </c>
      <c r="W21" t="str">
        <f t="shared" si="12"/>
        <v>Genotype 14</v>
      </c>
      <c r="X21" t="e">
        <f t="shared" si="13"/>
        <v>#DIV/0!</v>
      </c>
      <c r="Y21" t="e">
        <f>U13</f>
        <v>#DIV/0!</v>
      </c>
    </row>
    <row r="23" spans="1:25" ht="20">
      <c r="A23" s="19" t="s">
        <v>64</v>
      </c>
      <c r="B23" s="19"/>
      <c r="C23" s="19"/>
      <c r="D23" s="19"/>
      <c r="E23" s="19"/>
    </row>
    <row r="24" spans="1:25">
      <c r="A24" s="14" t="s">
        <v>65</v>
      </c>
      <c r="B24">
        <f t="array" ref="B24:E24">LINEST(C6:C13,D6:D13^{1,2,3})</f>
        <v>0</v>
      </c>
      <c r="C24">
        <v>0</v>
      </c>
      <c r="D24">
        <v>0</v>
      </c>
      <c r="E24">
        <v>19.485903814262024</v>
      </c>
    </row>
    <row r="25" spans="1:25">
      <c r="A25" s="14" t="s">
        <v>66</v>
      </c>
      <c r="B25">
        <f t="array" ref="B25:E25">LINEST(C6:C13,E6:E13^{1,2,3})</f>
        <v>0</v>
      </c>
      <c r="C25">
        <v>0</v>
      </c>
      <c r="D25">
        <v>0</v>
      </c>
      <c r="E25">
        <v>19.485903814262024</v>
      </c>
    </row>
  </sheetData>
  <mergeCells count="6">
    <mergeCell ref="A23:E23"/>
    <mergeCell ref="W4:AA4"/>
    <mergeCell ref="A1:U2"/>
    <mergeCell ref="A4:E4"/>
    <mergeCell ref="A15:E15"/>
    <mergeCell ref="G4:U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Reader Data</vt:lpstr>
      <vt:lpstr>Data Summary</vt:lpstr>
    </vt:vector>
  </TitlesOfParts>
  <Company>H2 Micro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 Bhargava</dc:creator>
  <cp:lastModifiedBy>Hersh Bhargava</cp:lastModifiedBy>
  <dcterms:created xsi:type="dcterms:W3CDTF">2015-05-19T13:16:06Z</dcterms:created>
  <dcterms:modified xsi:type="dcterms:W3CDTF">2015-05-22T16:46:47Z</dcterms:modified>
</cp:coreProperties>
</file>