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33600" windowHeight="19440" tabRatio="500" activeTab="1"/>
  </bookViews>
  <sheets>
    <sheet name="Reader Data" sheetId="1" r:id="rId1"/>
    <sheet name="Data 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5" i="2" l="1"/>
  <c r="Q16" i="2"/>
  <c r="Q17" i="2"/>
  <c r="Q18" i="2"/>
  <c r="Q19" i="2"/>
  <c r="Q20" i="2"/>
  <c r="Q21" i="2"/>
  <c r="Q14" i="2"/>
  <c r="K104" i="2"/>
  <c r="K105" i="2"/>
  <c r="K106" i="2"/>
  <c r="K107" i="2"/>
  <c r="K108" i="2"/>
  <c r="K109" i="2"/>
  <c r="K110" i="2"/>
  <c r="K111" i="2"/>
  <c r="K112" i="2"/>
  <c r="J104" i="2"/>
  <c r="J105" i="2"/>
  <c r="J106" i="2"/>
  <c r="J107" i="2"/>
  <c r="J108" i="2"/>
  <c r="J109" i="2"/>
  <c r="J110" i="2"/>
  <c r="J111" i="2"/>
  <c r="J112" i="2"/>
  <c r="J102" i="2"/>
  <c r="K90" i="2"/>
  <c r="K91" i="2"/>
  <c r="K92" i="2"/>
  <c r="K93" i="2"/>
  <c r="K94" i="2"/>
  <c r="K95" i="2"/>
  <c r="K96" i="2"/>
  <c r="K97" i="2"/>
  <c r="K98" i="2"/>
  <c r="J90" i="2"/>
  <c r="J91" i="2"/>
  <c r="J92" i="2"/>
  <c r="J93" i="2"/>
  <c r="J94" i="2"/>
  <c r="J95" i="2"/>
  <c r="J96" i="2"/>
  <c r="J97" i="2"/>
  <c r="J98" i="2"/>
  <c r="J88" i="2"/>
  <c r="K76" i="2"/>
  <c r="K77" i="2"/>
  <c r="K78" i="2"/>
  <c r="K79" i="2"/>
  <c r="K80" i="2"/>
  <c r="K81" i="2"/>
  <c r="K82" i="2"/>
  <c r="K83" i="2"/>
  <c r="K84" i="2"/>
  <c r="J76" i="2"/>
  <c r="J77" i="2"/>
  <c r="J78" i="2"/>
  <c r="J79" i="2"/>
  <c r="J80" i="2"/>
  <c r="J81" i="2"/>
  <c r="J82" i="2"/>
  <c r="J83" i="2"/>
  <c r="J84" i="2"/>
  <c r="J74" i="2"/>
  <c r="K62" i="2"/>
  <c r="K63" i="2"/>
  <c r="K64" i="2"/>
  <c r="K65" i="2"/>
  <c r="K66" i="2"/>
  <c r="K67" i="2"/>
  <c r="K68" i="2"/>
  <c r="K69" i="2"/>
  <c r="K70" i="2"/>
  <c r="J62" i="2"/>
  <c r="J63" i="2"/>
  <c r="J64" i="2"/>
  <c r="J65" i="2"/>
  <c r="J66" i="2"/>
  <c r="J67" i="2"/>
  <c r="J68" i="2"/>
  <c r="J69" i="2"/>
  <c r="J70" i="2"/>
  <c r="J60" i="2"/>
  <c r="J13" i="2"/>
  <c r="J6" i="2"/>
  <c r="J7" i="2"/>
  <c r="J8" i="2"/>
  <c r="J9" i="2"/>
  <c r="J10" i="2"/>
  <c r="J11" i="2"/>
  <c r="J12" i="2"/>
  <c r="J14" i="2"/>
  <c r="K48" i="2"/>
  <c r="K49" i="2"/>
  <c r="K50" i="2"/>
  <c r="K51" i="2"/>
  <c r="K52" i="2"/>
  <c r="K53" i="2"/>
  <c r="K54" i="2"/>
  <c r="K55" i="2"/>
  <c r="K56" i="2"/>
  <c r="J48" i="2"/>
  <c r="J49" i="2"/>
  <c r="J50" i="2"/>
  <c r="J51" i="2"/>
  <c r="J52" i="2"/>
  <c r="J53" i="2"/>
  <c r="J54" i="2"/>
  <c r="J55" i="2"/>
  <c r="J56" i="2"/>
  <c r="J46" i="2"/>
  <c r="K41" i="2"/>
  <c r="K40" i="2"/>
  <c r="K39" i="2"/>
  <c r="K38" i="2"/>
  <c r="K37" i="2"/>
  <c r="K36" i="2"/>
  <c r="K35" i="2"/>
  <c r="K34" i="2"/>
  <c r="K42" i="2"/>
  <c r="J41" i="2"/>
  <c r="J40" i="2"/>
  <c r="J39" i="2"/>
  <c r="J38" i="2"/>
  <c r="J37" i="2"/>
  <c r="J36" i="2"/>
  <c r="J35" i="2"/>
  <c r="J34" i="2"/>
  <c r="J42" i="2"/>
  <c r="J32" i="2"/>
  <c r="J18" i="2"/>
  <c r="J20" i="2"/>
  <c r="J21" i="2"/>
  <c r="J22" i="2"/>
  <c r="J23" i="2"/>
  <c r="J24" i="2"/>
  <c r="J25" i="2"/>
  <c r="J26" i="2"/>
  <c r="J27" i="2"/>
  <c r="J28" i="2"/>
  <c r="K20" i="2"/>
  <c r="K21" i="2"/>
  <c r="K22" i="2"/>
  <c r="K23" i="2"/>
  <c r="K24" i="2"/>
  <c r="K25" i="2"/>
  <c r="K26" i="2"/>
  <c r="K27" i="2"/>
  <c r="K28" i="2"/>
  <c r="K13" i="2"/>
  <c r="K12" i="2"/>
  <c r="K11" i="2"/>
  <c r="K10" i="2"/>
  <c r="K9" i="2"/>
  <c r="K8" i="2"/>
  <c r="K7" i="2"/>
  <c r="K6" i="2"/>
  <c r="K14" i="2"/>
  <c r="J4" i="2"/>
  <c r="F5" i="2"/>
  <c r="F6" i="2"/>
  <c r="F7" i="2"/>
  <c r="F8" i="2"/>
  <c r="F9" i="2"/>
  <c r="F10" i="2"/>
  <c r="F11" i="2"/>
  <c r="F12" i="2"/>
  <c r="E10" i="2"/>
  <c r="E9" i="2"/>
  <c r="E6" i="2"/>
  <c r="E8" i="2"/>
  <c r="G6" i="2"/>
  <c r="G7" i="2"/>
  <c r="G8" i="2"/>
  <c r="G9" i="2"/>
  <c r="G10" i="2"/>
  <c r="G11" i="2"/>
  <c r="G12" i="2"/>
  <c r="G5" i="2"/>
  <c r="E7" i="2"/>
  <c r="E11" i="2"/>
  <c r="E12" i="2"/>
  <c r="E5" i="2"/>
  <c r="D6" i="2"/>
  <c r="D7" i="2"/>
  <c r="D8" i="2"/>
  <c r="D9" i="2"/>
  <c r="D10" i="2"/>
  <c r="D11" i="2"/>
  <c r="D12" i="2"/>
  <c r="D5" i="2"/>
  <c r="C12" i="2"/>
  <c r="C11" i="2"/>
  <c r="C10" i="2"/>
  <c r="C9" i="2"/>
  <c r="C8" i="2"/>
  <c r="C7" i="2"/>
  <c r="C6" i="2"/>
  <c r="C5" i="2"/>
  <c r="P13" i="1"/>
  <c r="P12" i="1"/>
  <c r="P11" i="1"/>
  <c r="P10" i="1"/>
  <c r="P9" i="1"/>
  <c r="P8" i="1"/>
  <c r="P7" i="1"/>
  <c r="P6" i="1"/>
  <c r="B16" i="2" a="1"/>
  <c r="B16" i="2"/>
  <c r="C16" i="2"/>
  <c r="D16" i="2"/>
  <c r="E16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M34" i="2"/>
  <c r="M35" i="2"/>
  <c r="M36" i="2"/>
  <c r="M37" i="2"/>
  <c r="M38" i="2"/>
  <c r="M39" i="2"/>
  <c r="M40" i="2"/>
  <c r="M41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34" i="2"/>
  <c r="L35" i="2"/>
  <c r="L36" i="2"/>
  <c r="L37" i="2"/>
  <c r="L38" i="2"/>
  <c r="L39" i="2"/>
  <c r="L40" i="2"/>
  <c r="L41" i="2"/>
  <c r="L48" i="2"/>
  <c r="M48" i="2"/>
  <c r="L49" i="2"/>
  <c r="M49" i="2"/>
  <c r="L50" i="2"/>
  <c r="M50" i="2"/>
  <c r="L51" i="2"/>
  <c r="M51" i="2"/>
  <c r="L52" i="2"/>
  <c r="M52" i="2"/>
  <c r="L54" i="2"/>
  <c r="M54" i="2"/>
  <c r="L55" i="2"/>
  <c r="M55" i="2"/>
  <c r="L53" i="2"/>
  <c r="M53" i="2"/>
  <c r="L62" i="2"/>
  <c r="M62" i="2"/>
  <c r="L63" i="2"/>
  <c r="M63" i="2"/>
  <c r="L64" i="2"/>
  <c r="M64" i="2"/>
  <c r="L65" i="2"/>
  <c r="M65" i="2"/>
  <c r="L66" i="2"/>
  <c r="M66" i="2"/>
  <c r="L67" i="2"/>
  <c r="M67" i="2"/>
  <c r="L68" i="2"/>
  <c r="M68" i="2"/>
  <c r="L69" i="2"/>
  <c r="M69" i="2"/>
  <c r="L76" i="2"/>
  <c r="M76" i="2"/>
  <c r="L77" i="2"/>
  <c r="M77" i="2"/>
  <c r="L78" i="2"/>
  <c r="M78" i="2"/>
  <c r="L79" i="2"/>
  <c r="M79" i="2"/>
  <c r="L80" i="2"/>
  <c r="M80" i="2"/>
  <c r="L81" i="2"/>
  <c r="M81" i="2"/>
  <c r="L82" i="2"/>
  <c r="M82" i="2"/>
  <c r="L83" i="2"/>
  <c r="M83" i="2"/>
  <c r="L90" i="2"/>
  <c r="M90" i="2"/>
  <c r="L91" i="2"/>
  <c r="M91" i="2"/>
  <c r="L92" i="2"/>
  <c r="M92" i="2"/>
  <c r="L93" i="2"/>
  <c r="M93" i="2"/>
  <c r="L94" i="2"/>
  <c r="M94" i="2"/>
  <c r="L95" i="2"/>
  <c r="M95" i="2"/>
  <c r="L96" i="2"/>
  <c r="M96" i="2"/>
  <c r="L97" i="2"/>
  <c r="M97" i="2"/>
  <c r="L104" i="2"/>
  <c r="M104" i="2"/>
  <c r="L105" i="2"/>
  <c r="M105" i="2"/>
  <c r="L106" i="2"/>
  <c r="M106" i="2"/>
  <c r="L107" i="2"/>
  <c r="M107" i="2"/>
  <c r="L108" i="2"/>
  <c r="M108" i="2"/>
  <c r="L109" i="2"/>
  <c r="M109" i="2"/>
  <c r="L110" i="2"/>
  <c r="M110" i="2"/>
  <c r="L111" i="2"/>
  <c r="M111" i="2"/>
  <c r="M14" i="2" a="1"/>
  <c r="M14" i="2"/>
  <c r="R14" i="2"/>
  <c r="M15" i="2" a="1"/>
  <c r="M15" i="2"/>
  <c r="T14" i="2"/>
  <c r="M28" i="2" a="1"/>
  <c r="M28" i="2"/>
  <c r="R15" i="2"/>
  <c r="M29" i="2" a="1"/>
  <c r="M29" i="2"/>
  <c r="T15" i="2"/>
  <c r="M42" i="2" a="1"/>
  <c r="M42" i="2"/>
  <c r="R16" i="2"/>
  <c r="M43" i="2" a="1"/>
  <c r="M43" i="2"/>
  <c r="T16" i="2"/>
  <c r="M56" i="2" a="1"/>
  <c r="M56" i="2"/>
  <c r="R17" i="2"/>
  <c r="M57" i="2" a="1"/>
  <c r="M57" i="2"/>
  <c r="T17" i="2"/>
  <c r="M70" i="2" a="1"/>
  <c r="M70" i="2"/>
  <c r="R18" i="2"/>
  <c r="M71" i="2" a="1"/>
  <c r="M71" i="2"/>
  <c r="T18" i="2"/>
  <c r="M84" i="2" a="1"/>
  <c r="M84" i="2"/>
  <c r="R19" i="2"/>
  <c r="M85" i="2" a="1"/>
  <c r="M85" i="2"/>
  <c r="T19" i="2"/>
  <c r="M98" i="2" a="1"/>
  <c r="M98" i="2"/>
  <c r="R20" i="2"/>
  <c r="M99" i="2" a="1"/>
  <c r="M99" i="2"/>
  <c r="T20" i="2"/>
  <c r="M112" i="2" a="1"/>
  <c r="M112" i="2"/>
  <c r="R21" i="2"/>
  <c r="M113" i="2" a="1"/>
  <c r="M113" i="2"/>
  <c r="T21" i="2"/>
  <c r="B17" i="2" a="1"/>
  <c r="B17" i="2"/>
  <c r="C17" i="2"/>
  <c r="D17" i="2"/>
  <c r="E17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O14" i="2" a="1"/>
  <c r="O14" i="2"/>
  <c r="S14" i="2"/>
  <c r="O15" i="2" a="1"/>
  <c r="O15" i="2"/>
  <c r="U14" i="2"/>
  <c r="O28" i="2" a="1"/>
  <c r="O28" i="2"/>
  <c r="S15" i="2"/>
  <c r="O29" i="2" a="1"/>
  <c r="O29" i="2"/>
  <c r="U15" i="2"/>
  <c r="O42" i="2" a="1"/>
  <c r="O42" i="2"/>
  <c r="S16" i="2"/>
  <c r="O43" i="2" a="1"/>
  <c r="O43" i="2"/>
  <c r="U16" i="2"/>
  <c r="O56" i="2" a="1"/>
  <c r="O56" i="2"/>
  <c r="S17" i="2"/>
  <c r="O57" i="2" a="1"/>
  <c r="O57" i="2"/>
  <c r="U17" i="2"/>
  <c r="O70" i="2" a="1"/>
  <c r="O70" i="2"/>
  <c r="S18" i="2"/>
  <c r="O71" i="2" a="1"/>
  <c r="O71" i="2"/>
  <c r="U18" i="2"/>
  <c r="O84" i="2" a="1"/>
  <c r="O84" i="2"/>
  <c r="S19" i="2"/>
  <c r="O85" i="2" a="1"/>
  <c r="O85" i="2"/>
  <c r="U19" i="2"/>
  <c r="O98" i="2" a="1"/>
  <c r="O98" i="2"/>
  <c r="S20" i="2"/>
  <c r="O99" i="2" a="1"/>
  <c r="O99" i="2"/>
  <c r="U20" i="2"/>
  <c r="O112" i="2" a="1"/>
  <c r="O112" i="2"/>
  <c r="S21" i="2"/>
  <c r="O113" i="2" a="1"/>
  <c r="O113" i="2"/>
  <c r="U21" i="2"/>
</calcChain>
</file>

<file path=xl/sharedStrings.xml><?xml version="1.0" encoding="utf-8"?>
<sst xmlns="http://schemas.openxmlformats.org/spreadsheetml/2006/main" count="142" uniqueCount="74">
  <si>
    <t>Standard A</t>
  </si>
  <si>
    <t>Standard B</t>
  </si>
  <si>
    <t>Standard C</t>
  </si>
  <si>
    <t>Genotype</t>
  </si>
  <si>
    <t>TRiP Control A</t>
  </si>
  <si>
    <t>A</t>
  </si>
  <si>
    <t>B</t>
  </si>
  <si>
    <t>C</t>
  </si>
  <si>
    <t>Genotype 3</t>
  </si>
  <si>
    <t>D</t>
  </si>
  <si>
    <t>Genotype 4</t>
  </si>
  <si>
    <t>E</t>
  </si>
  <si>
    <t>Genotype 5</t>
  </si>
  <si>
    <t>F</t>
  </si>
  <si>
    <t>Genotype 6</t>
  </si>
  <si>
    <t>G</t>
  </si>
  <si>
    <t>Genotype 7</t>
  </si>
  <si>
    <t>H</t>
  </si>
  <si>
    <t>StanEx Dilp2FLAG(HA) ELISA Analysis Engine: Data</t>
  </si>
  <si>
    <t>Stock (ng/ml)</t>
  </si>
  <si>
    <t>Dilution (pg/μL)</t>
  </si>
  <si>
    <t>pM</t>
  </si>
  <si>
    <t>Avg. OD(450) PBS</t>
  </si>
  <si>
    <t>Avg. OD(450) PBS+T</t>
  </si>
  <si>
    <t>Standards</t>
  </si>
  <si>
    <t>0/50</t>
  </si>
  <si>
    <t>0.1/50</t>
  </si>
  <si>
    <t>0.2/50</t>
  </si>
  <si>
    <t>0.5/50</t>
  </si>
  <si>
    <t>1.0/50</t>
  </si>
  <si>
    <t>2.0/50</t>
  </si>
  <si>
    <t>5.0/50</t>
  </si>
  <si>
    <t>10.0/50</t>
  </si>
  <si>
    <t>OD(450) PBS STDEV</t>
  </si>
  <si>
    <t>OD(450) PBS+T STDEV</t>
  </si>
  <si>
    <t>Circulating Plate</t>
  </si>
  <si>
    <t>Total Plate</t>
  </si>
  <si>
    <t>Genotype 2</t>
  </si>
  <si>
    <t>Genotype 1</t>
  </si>
  <si>
    <t>Lines</t>
  </si>
  <si>
    <t>Circ. OD(450)</t>
  </si>
  <si>
    <t>Total OD(450)</t>
  </si>
  <si>
    <t>Circ. pM</t>
  </si>
  <si>
    <t>Circ. Mass (pg)</t>
  </si>
  <si>
    <t>Total pM</t>
  </si>
  <si>
    <t>Total Mass (pg)</t>
  </si>
  <si>
    <t>Settings</t>
  </si>
  <si>
    <t>Parameter</t>
  </si>
  <si>
    <t>Value</t>
  </si>
  <si>
    <t>Read Threshold (OD)</t>
  </si>
  <si>
    <t>Peptide MW (kD)</t>
  </si>
  <si>
    <t>Filter Spec. (nm)</t>
  </si>
  <si>
    <t>Regression Type</t>
  </si>
  <si>
    <t>Polynomial</t>
  </si>
  <si>
    <t>Regression Degree</t>
  </si>
  <si>
    <t>Blank Read</t>
  </si>
  <si>
    <t>BT Null</t>
  </si>
  <si>
    <t>Average</t>
  </si>
  <si>
    <t>STDEV</t>
  </si>
  <si>
    <t>n</t>
  </si>
  <si>
    <t>Coefficients of Fit</t>
  </si>
  <si>
    <t>FLAG(GS)HA Std. in PBS</t>
  </si>
  <si>
    <t>FLAG(GS)HA Std. in PBS + 1% T</t>
  </si>
  <si>
    <t>a</t>
  </si>
  <si>
    <t>b</t>
  </si>
  <si>
    <t>c</t>
  </si>
  <si>
    <t>d</t>
  </si>
  <si>
    <t>Graph Data</t>
  </si>
  <si>
    <t>Line</t>
  </si>
  <si>
    <t>Circ. STDEV</t>
  </si>
  <si>
    <t>Total STDEV</t>
  </si>
  <si>
    <t>Circulating Mass</t>
  </si>
  <si>
    <t>Total Mass</t>
  </si>
  <si>
    <t>StanEx Dilp2FLAG(HA) ELISA Analysis Engine: Automatic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</si>
</sst>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26"/>
      <color theme="1"/>
      <name val="Calibri"/>
      <scheme val="minor"/>
    </font>
    <font>
      <sz val="18"/>
      <color theme="1"/>
      <name val="Calibri"/>
      <scheme val="minor"/>
    </font>
    <font>
      <b/>
      <i/>
      <sz val="12"/>
      <color theme="1"/>
      <name val="Calibri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DBECFD"/>
        <bgColor indexed="64"/>
      </patternFill>
    </fill>
    <fill>
      <patternFill patternType="solid">
        <fgColor rgb="FFDBECF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0" fillId="0" borderId="0" xfId="0" applyNumberFormat="1"/>
    <xf numFmtId="164" fontId="5" fillId="4" borderId="2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164" fontId="3" fillId="0" borderId="0" xfId="0" applyNumberFormat="1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Average Circulating &amp; Total Dilp2HF Mass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Summary'!$R$13</c:f>
              <c:strCache>
                <c:ptCount val="1"/>
                <c:pt idx="0">
                  <c:v>Circulating 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Summary'!$T$14:$T$21</c:f>
                <c:numCache>
                  <c:formatCode>General</c:formatCode>
                  <c:ptCount val="8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</c:numCache>
              </c:numRef>
            </c:plus>
            <c:minus>
              <c:numRef>
                <c:f>'Data Summary'!$T$14:$T$21</c:f>
                <c:numCache>
                  <c:formatCode>General</c:formatCode>
                  <c:ptCount val="8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</c:numCache>
              </c:numRef>
            </c:minus>
          </c:errBars>
          <c:cat>
            <c:strRef>
              <c:f>'Data Summary'!$Q$14:$Q$21</c:f>
              <c:strCache>
                <c:ptCount val="8"/>
                <c:pt idx="0">
                  <c:v>TRiP Control A</c:v>
                </c:pt>
                <c:pt idx="1">
                  <c:v>Genotype 1</c:v>
                </c:pt>
                <c:pt idx="2">
                  <c:v>Genotype 2</c:v>
                </c:pt>
                <c:pt idx="3">
                  <c:v>Genotype 3</c:v>
                </c:pt>
                <c:pt idx="4">
                  <c:v>Genotype 4</c:v>
                </c:pt>
                <c:pt idx="5">
                  <c:v>Genotype 5</c:v>
                </c:pt>
                <c:pt idx="6">
                  <c:v>Genotype 6</c:v>
                </c:pt>
                <c:pt idx="7">
                  <c:v>Genotype 7</c:v>
                </c:pt>
              </c:strCache>
            </c:strRef>
          </c:cat>
          <c:val>
            <c:numRef>
              <c:f>'Data Summary'!$R$14:$R$21</c:f>
              <c:numCache>
                <c:formatCode>0.000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 Summary'!$S$13</c:f>
              <c:strCache>
                <c:ptCount val="1"/>
                <c:pt idx="0">
                  <c:v>Total Mass</c:v>
                </c:pt>
              </c:strCache>
            </c:strRef>
          </c:tx>
          <c:spPr>
            <a:ln w="28575">
              <a:noFill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'Data Summary'!$U$14:$U$21</c:f>
                <c:numCache>
                  <c:formatCode>General</c:formatCode>
                  <c:ptCount val="8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</c:numCache>
              </c:numRef>
            </c:plus>
            <c:minus>
              <c:numRef>
                <c:f>'Data Summary'!$U$14:$U$21</c:f>
                <c:numCache>
                  <c:formatCode>General</c:formatCode>
                  <c:ptCount val="8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</c:numCache>
              </c:numRef>
            </c:minus>
          </c:errBars>
          <c:cat>
            <c:strRef>
              <c:f>'Data Summary'!$Q$14:$Q$21</c:f>
              <c:strCache>
                <c:ptCount val="8"/>
                <c:pt idx="0">
                  <c:v>TRiP Control A</c:v>
                </c:pt>
                <c:pt idx="1">
                  <c:v>Genotype 1</c:v>
                </c:pt>
                <c:pt idx="2">
                  <c:v>Genotype 2</c:v>
                </c:pt>
                <c:pt idx="3">
                  <c:v>Genotype 3</c:v>
                </c:pt>
                <c:pt idx="4">
                  <c:v>Genotype 4</c:v>
                </c:pt>
                <c:pt idx="5">
                  <c:v>Genotype 5</c:v>
                </c:pt>
                <c:pt idx="6">
                  <c:v>Genotype 6</c:v>
                </c:pt>
                <c:pt idx="7">
                  <c:v>Genotype 7</c:v>
                </c:pt>
              </c:strCache>
            </c:strRef>
          </c:cat>
          <c:val>
            <c:numRef>
              <c:f>'Data Summary'!$S$14:$S$21</c:f>
              <c:numCache>
                <c:formatCode>0.000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80952"/>
        <c:axId val="-2123421800"/>
      </c:barChart>
      <c:catAx>
        <c:axId val="-203938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 Name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421800"/>
        <c:crosses val="autoZero"/>
        <c:auto val="1"/>
        <c:lblAlgn val="ctr"/>
        <c:lblOffset val="100"/>
        <c:noMultiLvlLbl val="0"/>
      </c:catAx>
      <c:valAx>
        <c:axId val="-212342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Dilp2HF</a:t>
                </a:r>
                <a:r>
                  <a:rPr lang="en-US" baseline="0"/>
                  <a:t> Mass (Picograms)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938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FLAG(GS)HA Standards in PBS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Summary'!$D$4</c:f>
              <c:strCache>
                <c:ptCount val="1"/>
                <c:pt idx="0">
                  <c:v>Avg. OD(450) PBS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226836122047244"/>
                  <c:y val="0.00400381106742742"/>
                </c:manualLayout>
              </c:layout>
              <c:numFmt formatCode="General" sourceLinked="0"/>
            </c:trendlineLbl>
          </c:trendline>
          <c:xVal>
            <c:numRef>
              <c:f>'Data Summary'!$D$5:$D$12</c:f>
              <c:numCache>
                <c:formatCode>0.000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xVal>
          <c:yVal>
            <c:numRef>
              <c:f>'Data Summary'!$C$5:$C$12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9655144"/>
        <c:axId val="-2121515752"/>
      </c:scatterChart>
      <c:valAx>
        <c:axId val="-2039655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 at 450nm</a:t>
                </a:r>
                <a:r>
                  <a:rPr lang="en-US" baseline="0"/>
                  <a:t> (OD)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515752"/>
        <c:crosses val="autoZero"/>
        <c:crossBetween val="midCat"/>
      </c:valAx>
      <c:valAx>
        <c:axId val="-212151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9655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FLAG(GS)HA Standards in PBS + 1% Triton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Summary'!$D$4</c:f>
              <c:strCache>
                <c:ptCount val="1"/>
                <c:pt idx="0">
                  <c:v>Avg. OD(450) PBS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14101624015748"/>
                  <c:y val="0.138525730180807"/>
                </c:manualLayout>
              </c:layout>
              <c:numFmt formatCode="General" sourceLinked="0"/>
            </c:trendlineLbl>
          </c:trendline>
          <c:xVal>
            <c:numRef>
              <c:f>'Data Summary'!$F$5:$F$12</c:f>
              <c:numCache>
                <c:formatCode>0.000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xVal>
          <c:yVal>
            <c:numRef>
              <c:f>'Data Summary'!$C$5:$C$12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3531640"/>
        <c:axId val="-2042968376"/>
      </c:scatterChart>
      <c:valAx>
        <c:axId val="-204353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 at 450nm</a:t>
                </a:r>
                <a:r>
                  <a:rPr lang="en-US" baseline="0"/>
                  <a:t> (OD)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2968376"/>
        <c:crosses val="autoZero"/>
        <c:crossBetween val="midCat"/>
      </c:valAx>
      <c:valAx>
        <c:axId val="-204296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353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8759</xdr:colOff>
      <xdr:row>22</xdr:row>
      <xdr:rowOff>7881</xdr:rowOff>
    </xdr:from>
    <xdr:to>
      <xdr:col>24</xdr:col>
      <xdr:colOff>385380</xdr:colOff>
      <xdr:row>48</xdr:row>
      <xdr:rowOff>61309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88900</xdr:colOff>
      <xdr:row>18</xdr:row>
      <xdr:rowOff>31750</xdr:rowOff>
    </xdr:from>
    <xdr:to>
      <xdr:col>7</xdr:col>
      <xdr:colOff>622300</xdr:colOff>
      <xdr:row>42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88900</xdr:colOff>
      <xdr:row>43</xdr:row>
      <xdr:rowOff>19050</xdr:rowOff>
    </xdr:from>
    <xdr:to>
      <xdr:col>7</xdr:col>
      <xdr:colOff>622300</xdr:colOff>
      <xdr:row>67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opLeftCell="K1" workbookViewId="0">
      <selection activeCell="P26" sqref="P26"/>
    </sheetView>
  </sheetViews>
  <sheetFormatPr baseColWidth="10" defaultRowHeight="15" x14ac:dyDescent="0"/>
  <cols>
    <col min="1" max="1" width="17.33203125" customWidth="1"/>
    <col min="16" max="16" width="18.5" customWidth="1"/>
  </cols>
  <sheetData>
    <row r="1" spans="1:29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3">
      <c r="B3" s="2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Q3" s="2" t="s">
        <v>36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L4" s="3" t="s">
        <v>0</v>
      </c>
      <c r="M4" s="3" t="s">
        <v>1</v>
      </c>
      <c r="N4" s="3" t="s">
        <v>2</v>
      </c>
      <c r="AA4" s="3" t="s">
        <v>0</v>
      </c>
      <c r="AB4" s="3" t="s">
        <v>1</v>
      </c>
      <c r="AC4" s="3" t="s">
        <v>2</v>
      </c>
    </row>
    <row r="5" spans="1:29">
      <c r="A5" s="4" t="s">
        <v>3</v>
      </c>
      <c r="B5" s="5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7">
        <v>8</v>
      </c>
      <c r="K5" s="7">
        <v>9</v>
      </c>
      <c r="L5" s="16">
        <v>10</v>
      </c>
      <c r="M5" s="6">
        <v>11</v>
      </c>
      <c r="N5" s="6">
        <v>12</v>
      </c>
      <c r="P5" s="4" t="s">
        <v>3</v>
      </c>
      <c r="Q5" s="5"/>
      <c r="R5" s="6">
        <v>1</v>
      </c>
      <c r="S5" s="6">
        <v>2</v>
      </c>
      <c r="T5" s="6">
        <v>3</v>
      </c>
      <c r="U5" s="6">
        <v>4</v>
      </c>
      <c r="V5" s="6">
        <v>5</v>
      </c>
      <c r="W5" s="6">
        <v>6</v>
      </c>
      <c r="X5" s="6">
        <v>7</v>
      </c>
      <c r="Y5" s="7">
        <v>8</v>
      </c>
      <c r="Z5" s="7">
        <v>9</v>
      </c>
      <c r="AA5" s="16">
        <v>10</v>
      </c>
      <c r="AB5" s="6">
        <v>11</v>
      </c>
      <c r="AC5" s="6">
        <v>12</v>
      </c>
    </row>
    <row r="6" spans="1:29">
      <c r="A6" t="s">
        <v>4</v>
      </c>
      <c r="B6" s="6" t="s">
        <v>5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9">
        <v>0</v>
      </c>
      <c r="K6" s="15">
        <v>0</v>
      </c>
      <c r="L6" s="17">
        <v>0</v>
      </c>
      <c r="M6" s="8">
        <v>0</v>
      </c>
      <c r="N6" s="8">
        <v>0</v>
      </c>
      <c r="P6" t="str">
        <f>A6</f>
        <v>TRiP Control A</v>
      </c>
      <c r="Q6" s="6" t="s">
        <v>5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9">
        <v>0</v>
      </c>
      <c r="Z6" s="15">
        <v>0</v>
      </c>
      <c r="AA6" s="17">
        <v>0</v>
      </c>
      <c r="AB6" s="8">
        <v>0</v>
      </c>
      <c r="AC6" s="8">
        <v>0</v>
      </c>
    </row>
    <row r="7" spans="1:29">
      <c r="A7" t="s">
        <v>38</v>
      </c>
      <c r="B7" s="6" t="s">
        <v>6</v>
      </c>
      <c r="C7" s="8">
        <v>0</v>
      </c>
      <c r="D7" s="11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5">
        <v>0</v>
      </c>
      <c r="L7" s="17">
        <v>0</v>
      </c>
      <c r="M7" s="10">
        <v>0</v>
      </c>
      <c r="N7" s="10">
        <v>0</v>
      </c>
      <c r="P7" t="str">
        <f t="shared" ref="P7:P25" si="0">A7</f>
        <v>Genotype 1</v>
      </c>
      <c r="Q7" s="6" t="s">
        <v>6</v>
      </c>
      <c r="R7" s="8">
        <v>0</v>
      </c>
      <c r="S7" s="11">
        <v>0</v>
      </c>
      <c r="T7" s="11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5">
        <v>0</v>
      </c>
      <c r="AA7" s="17">
        <v>0</v>
      </c>
      <c r="AB7" s="10">
        <v>0</v>
      </c>
      <c r="AC7" s="10">
        <v>0</v>
      </c>
    </row>
    <row r="8" spans="1:29">
      <c r="A8" t="s">
        <v>37</v>
      </c>
      <c r="B8" s="6" t="s">
        <v>7</v>
      </c>
      <c r="C8" s="8">
        <v>0</v>
      </c>
      <c r="D8" s="11">
        <v>0</v>
      </c>
      <c r="E8" s="11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5">
        <v>0</v>
      </c>
      <c r="L8" s="17">
        <v>0</v>
      </c>
      <c r="M8" s="10">
        <v>0</v>
      </c>
      <c r="N8" s="10">
        <v>0</v>
      </c>
      <c r="P8" t="str">
        <f t="shared" si="0"/>
        <v>Genotype 2</v>
      </c>
      <c r="Q8" s="6" t="s">
        <v>7</v>
      </c>
      <c r="R8" s="8">
        <v>0</v>
      </c>
      <c r="S8" s="11">
        <v>0</v>
      </c>
      <c r="T8" s="11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5">
        <v>0</v>
      </c>
      <c r="AA8" s="17">
        <v>0</v>
      </c>
      <c r="AB8" s="10">
        <v>0</v>
      </c>
      <c r="AC8" s="10">
        <v>0</v>
      </c>
    </row>
    <row r="9" spans="1:29">
      <c r="A9" t="s">
        <v>8</v>
      </c>
      <c r="B9" s="6" t="s">
        <v>9</v>
      </c>
      <c r="C9" s="8">
        <v>0</v>
      </c>
      <c r="D9" s="11">
        <v>0</v>
      </c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5">
        <v>0</v>
      </c>
      <c r="L9" s="17">
        <v>0</v>
      </c>
      <c r="M9" s="10">
        <v>0</v>
      </c>
      <c r="N9" s="10">
        <v>0</v>
      </c>
      <c r="P9" t="str">
        <f t="shared" si="0"/>
        <v>Genotype 3</v>
      </c>
      <c r="Q9" s="6" t="s">
        <v>9</v>
      </c>
      <c r="R9" s="8">
        <v>0</v>
      </c>
      <c r="S9" s="11">
        <v>0</v>
      </c>
      <c r="T9" s="11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5">
        <v>0</v>
      </c>
      <c r="AA9" s="17">
        <v>0</v>
      </c>
      <c r="AB9" s="10">
        <v>0</v>
      </c>
      <c r="AC9" s="10">
        <v>0</v>
      </c>
    </row>
    <row r="10" spans="1:29">
      <c r="A10" t="s">
        <v>10</v>
      </c>
      <c r="B10" s="6" t="s">
        <v>11</v>
      </c>
      <c r="C10" s="8">
        <v>0</v>
      </c>
      <c r="D10" s="11">
        <v>0</v>
      </c>
      <c r="E10" s="11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5">
        <v>0</v>
      </c>
      <c r="L10" s="17">
        <v>0</v>
      </c>
      <c r="M10" s="10">
        <v>0</v>
      </c>
      <c r="N10" s="10">
        <v>0</v>
      </c>
      <c r="P10" t="str">
        <f t="shared" si="0"/>
        <v>Genotype 4</v>
      </c>
      <c r="Q10" s="6" t="s">
        <v>11</v>
      </c>
      <c r="R10" s="8">
        <v>0</v>
      </c>
      <c r="S10" s="11">
        <v>0</v>
      </c>
      <c r="T10" s="11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5">
        <v>0</v>
      </c>
      <c r="AA10" s="17">
        <v>0</v>
      </c>
      <c r="AB10" s="10">
        <v>0</v>
      </c>
      <c r="AC10" s="10">
        <v>0</v>
      </c>
    </row>
    <row r="11" spans="1:29">
      <c r="A11" t="s">
        <v>12</v>
      </c>
      <c r="B11" s="6" t="s">
        <v>13</v>
      </c>
      <c r="C11" s="8">
        <v>0</v>
      </c>
      <c r="D11" s="11">
        <v>0</v>
      </c>
      <c r="E11" s="11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5">
        <v>0</v>
      </c>
      <c r="L11" s="17">
        <v>0</v>
      </c>
      <c r="M11" s="10">
        <v>0</v>
      </c>
      <c r="N11" s="10">
        <v>0</v>
      </c>
      <c r="P11" t="str">
        <f t="shared" si="0"/>
        <v>Genotype 5</v>
      </c>
      <c r="Q11" s="6" t="s">
        <v>13</v>
      </c>
      <c r="R11" s="8">
        <v>0</v>
      </c>
      <c r="S11" s="11">
        <v>0</v>
      </c>
      <c r="T11" s="11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5">
        <v>0</v>
      </c>
      <c r="AA11" s="17">
        <v>0</v>
      </c>
      <c r="AB11" s="10">
        <v>0</v>
      </c>
      <c r="AC11" s="10">
        <v>0</v>
      </c>
    </row>
    <row r="12" spans="1:29">
      <c r="A12" t="s">
        <v>14</v>
      </c>
      <c r="B12" s="6" t="s">
        <v>15</v>
      </c>
      <c r="C12" s="8">
        <v>0</v>
      </c>
      <c r="D12" s="11">
        <v>0</v>
      </c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5">
        <v>0</v>
      </c>
      <c r="L12" s="17">
        <v>0</v>
      </c>
      <c r="M12" s="10">
        <v>0</v>
      </c>
      <c r="N12" s="10">
        <v>0</v>
      </c>
      <c r="P12" t="str">
        <f t="shared" si="0"/>
        <v>Genotype 6</v>
      </c>
      <c r="Q12" s="6" t="s">
        <v>15</v>
      </c>
      <c r="R12" s="8">
        <v>0</v>
      </c>
      <c r="S12" s="11">
        <v>0</v>
      </c>
      <c r="T12" s="11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5">
        <v>0</v>
      </c>
      <c r="AA12" s="17">
        <v>0</v>
      </c>
      <c r="AB12" s="10">
        <v>0</v>
      </c>
      <c r="AC12" s="10">
        <v>0</v>
      </c>
    </row>
    <row r="13" spans="1:29">
      <c r="A13" t="s">
        <v>16</v>
      </c>
      <c r="B13" s="6" t="s">
        <v>17</v>
      </c>
      <c r="C13" s="10">
        <v>0</v>
      </c>
      <c r="D13" s="11">
        <v>0</v>
      </c>
      <c r="E13" s="1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5">
        <v>0</v>
      </c>
      <c r="L13" s="17">
        <v>0</v>
      </c>
      <c r="M13" s="10">
        <v>0</v>
      </c>
      <c r="N13" s="10">
        <v>0</v>
      </c>
      <c r="P13" t="str">
        <f t="shared" si="0"/>
        <v>Genotype 7</v>
      </c>
      <c r="Q13" s="6" t="s">
        <v>17</v>
      </c>
      <c r="R13" s="10">
        <v>0</v>
      </c>
      <c r="S13" s="11">
        <v>0</v>
      </c>
      <c r="T13" s="11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5">
        <v>0</v>
      </c>
      <c r="AA13" s="17">
        <v>0</v>
      </c>
      <c r="AB13" s="10">
        <v>0</v>
      </c>
      <c r="AC13" s="10">
        <v>0</v>
      </c>
    </row>
  </sheetData>
  <mergeCells count="3">
    <mergeCell ref="A1:AC2"/>
    <mergeCell ref="B3:N3"/>
    <mergeCell ref="Q3:A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tabSelected="1" workbookViewId="0">
      <selection activeCell="I35" sqref="I35"/>
    </sheetView>
  </sheetViews>
  <sheetFormatPr baseColWidth="10" defaultRowHeight="15" x14ac:dyDescent="0"/>
  <cols>
    <col min="1" max="1" width="26" customWidth="1"/>
    <col min="2" max="2" width="15.83203125" customWidth="1"/>
    <col min="3" max="3" width="8.33203125" customWidth="1"/>
    <col min="4" max="4" width="17" customWidth="1"/>
    <col min="5" max="5" width="19.6640625" customWidth="1"/>
    <col min="6" max="6" width="19.5" customWidth="1"/>
    <col min="7" max="7" width="20" customWidth="1"/>
    <col min="9" max="9" width="12.33203125" customWidth="1"/>
    <col min="10" max="10" width="21.5" customWidth="1"/>
    <col min="11" max="11" width="22.1640625" customWidth="1"/>
    <col min="12" max="12" width="19.1640625" customWidth="1"/>
    <col min="13" max="13" width="23.6640625" customWidth="1"/>
    <col min="14" max="14" width="22.5" customWidth="1"/>
    <col min="15" max="15" width="25" customWidth="1"/>
    <col min="16" max="16" width="13.33203125" customWidth="1"/>
    <col min="17" max="17" width="18.1640625" customWidth="1"/>
    <col min="18" max="18" width="18" customWidth="1"/>
  </cols>
  <sheetData>
    <row r="1" spans="1:25" ht="15" customHeight="1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">
      <c r="A3" s="13" t="s">
        <v>24</v>
      </c>
      <c r="B3" s="13"/>
      <c r="C3" s="13"/>
      <c r="D3" s="13"/>
      <c r="E3" s="13"/>
      <c r="F3" s="13"/>
      <c r="G3" s="13"/>
      <c r="I3" s="13" t="s">
        <v>39</v>
      </c>
      <c r="J3" s="13"/>
      <c r="K3" s="13"/>
      <c r="L3" s="13"/>
      <c r="M3" s="13"/>
      <c r="N3" s="13"/>
      <c r="O3" s="13"/>
      <c r="Q3" s="13" t="s">
        <v>46</v>
      </c>
      <c r="R3" s="13"/>
    </row>
    <row r="4" spans="1:25">
      <c r="A4" s="12" t="s">
        <v>19</v>
      </c>
      <c r="B4" s="12" t="s">
        <v>20</v>
      </c>
      <c r="C4" s="12" t="s">
        <v>21</v>
      </c>
      <c r="D4" s="12" t="s">
        <v>22</v>
      </c>
      <c r="E4" s="12" t="s">
        <v>33</v>
      </c>
      <c r="F4" s="12" t="s">
        <v>23</v>
      </c>
      <c r="G4" s="12" t="s">
        <v>34</v>
      </c>
      <c r="J4" s="19" t="str">
        <f>'Reader Data'!A6</f>
        <v>TRiP Control A</v>
      </c>
      <c r="K4" s="19"/>
      <c r="L4" s="19"/>
      <c r="M4" s="19"/>
      <c r="N4" s="19"/>
      <c r="O4" s="19"/>
      <c r="Q4" s="4" t="s">
        <v>47</v>
      </c>
      <c r="R4" s="4" t="s">
        <v>48</v>
      </c>
    </row>
    <row r="5" spans="1:25">
      <c r="A5">
        <v>0</v>
      </c>
      <c r="B5" t="s">
        <v>25</v>
      </c>
      <c r="C5" s="14">
        <f>A5/2.412*20</f>
        <v>0</v>
      </c>
      <c r="D5" s="24">
        <f>AVERAGE('Reader Data'!L6:N6)</f>
        <v>0</v>
      </c>
      <c r="E5" s="24">
        <f>STDEV('Reader Data'!L6:N6)</f>
        <v>0</v>
      </c>
      <c r="F5" s="24">
        <f>AVERAGE('Reader Data'!AA6:AC6)</f>
        <v>0</v>
      </c>
      <c r="G5" s="24">
        <f>STDEV('Reader Data'!AA6:AC6)</f>
        <v>0</v>
      </c>
      <c r="J5" s="20" t="s">
        <v>40</v>
      </c>
      <c r="K5" s="20" t="s">
        <v>41</v>
      </c>
      <c r="L5" s="20" t="s">
        <v>42</v>
      </c>
      <c r="M5" s="20" t="s">
        <v>43</v>
      </c>
      <c r="N5" s="20" t="s">
        <v>44</v>
      </c>
      <c r="O5" s="20" t="s">
        <v>45</v>
      </c>
      <c r="Q5" s="21" t="s">
        <v>49</v>
      </c>
      <c r="R5">
        <v>0.05</v>
      </c>
    </row>
    <row r="6" spans="1:25">
      <c r="A6">
        <v>0.1</v>
      </c>
      <c r="B6" t="s">
        <v>26</v>
      </c>
      <c r="C6" s="14">
        <f t="shared" ref="C6:C12" si="0">A6/2.412*20</f>
        <v>0.82918739635157557</v>
      </c>
      <c r="D6" s="24">
        <f>AVERAGE('Reader Data'!L7:N7)</f>
        <v>0</v>
      </c>
      <c r="E6" s="24">
        <f>STDEV('Reader Data'!L7:N7)</f>
        <v>0</v>
      </c>
      <c r="F6" s="24">
        <f>AVERAGE('Reader Data'!AA7:AC7)</f>
        <v>0</v>
      </c>
      <c r="G6" s="24">
        <f>STDEV('Reader Data'!AA7:AC7)</f>
        <v>0</v>
      </c>
      <c r="J6" s="25" t="str">
        <f>IF('Reader Data'!C6&gt;R5,'Reader Data'!C6,R10)</f>
        <v>BT Null</v>
      </c>
      <c r="K6" s="25" t="str">
        <f>IF('Reader Data'!R6&gt;R5,'Reader Data'!R6,R10)</f>
        <v>BT Null</v>
      </c>
      <c r="L6" s="25" t="e">
        <f>B16*J6^3+C16*J6^2+D16*J6+E16</f>
        <v>#VALUE!</v>
      </c>
      <c r="M6" s="25" t="e">
        <f>(L6*(7828.8*50)/1000000)/10</f>
        <v>#VALUE!</v>
      </c>
      <c r="N6" s="25" t="e">
        <f>B17*K6^3+C17*K6^2+D17*K6+E17</f>
        <v>#VALUE!</v>
      </c>
      <c r="O6" s="25" t="e">
        <f>(N6*(7828.8*50)/1000000)/10</f>
        <v>#VALUE!</v>
      </c>
      <c r="Q6" s="21" t="s">
        <v>50</v>
      </c>
      <c r="R6">
        <v>2.4119999999999999</v>
      </c>
    </row>
    <row r="7" spans="1:25">
      <c r="A7">
        <v>0.2</v>
      </c>
      <c r="B7" t="s">
        <v>27</v>
      </c>
      <c r="C7" s="14">
        <f t="shared" si="0"/>
        <v>1.6583747927031511</v>
      </c>
      <c r="D7" s="24">
        <f>AVERAGE('Reader Data'!L8:N8)</f>
        <v>0</v>
      </c>
      <c r="E7" s="24">
        <f>STDEV('Reader Data'!L8:N8)</f>
        <v>0</v>
      </c>
      <c r="F7" s="24">
        <f>AVERAGE('Reader Data'!AA8:AC8)</f>
        <v>0</v>
      </c>
      <c r="G7" s="24">
        <f>STDEV('Reader Data'!AA8:AC8)</f>
        <v>0</v>
      </c>
      <c r="J7" s="25" t="str">
        <f>IF('Reader Data'!D6&gt;R5,'Reader Data'!D6,R10)</f>
        <v>BT Null</v>
      </c>
      <c r="K7" s="25" t="str">
        <f>IF('Reader Data'!S6&gt;R5,'Reader Data'!S6,R10)</f>
        <v>BT Null</v>
      </c>
      <c r="L7" s="25" t="e">
        <f>B16*J7^3+C16*J7^2+D16*J7+E16</f>
        <v>#VALUE!</v>
      </c>
      <c r="M7" s="25" t="e">
        <f>(L7*(7828.8*50)/1000000)/10</f>
        <v>#VALUE!</v>
      </c>
      <c r="N7" s="25" t="e">
        <f>B17*K7^3+C17*K7^2+D17*K7+E17</f>
        <v>#VALUE!</v>
      </c>
      <c r="O7" s="25" t="e">
        <f>(N7*(7828.8*50)/1000000)/10</f>
        <v>#VALUE!</v>
      </c>
      <c r="Q7" s="21" t="s">
        <v>51</v>
      </c>
      <c r="R7">
        <v>450</v>
      </c>
    </row>
    <row r="8" spans="1:25">
      <c r="A8">
        <v>0.5</v>
      </c>
      <c r="B8" t="s">
        <v>28</v>
      </c>
      <c r="C8" s="14">
        <f t="shared" si="0"/>
        <v>4.1459369817578775</v>
      </c>
      <c r="D8" s="24">
        <f>AVERAGE('Reader Data'!L9:N9)</f>
        <v>0</v>
      </c>
      <c r="E8" s="24">
        <f>STDEV('Reader Data'!L9:N9)</f>
        <v>0</v>
      </c>
      <c r="F8" s="24">
        <f>AVERAGE('Reader Data'!AA9:AC9)</f>
        <v>0</v>
      </c>
      <c r="G8" s="24">
        <f>STDEV('Reader Data'!AA9:AC9)</f>
        <v>0</v>
      </c>
      <c r="J8" s="25" t="str">
        <f>IF('Reader Data'!E6&gt;R5,'Reader Data'!E6,R10)</f>
        <v>BT Null</v>
      </c>
      <c r="K8" s="25" t="str">
        <f>IF('Reader Data'!T6&gt;R5,'Reader Data'!T6,R10)</f>
        <v>BT Null</v>
      </c>
      <c r="L8" s="25" t="e">
        <f>B16*J8^3+C16*J8^2+D16*J8+E16</f>
        <v>#VALUE!</v>
      </c>
      <c r="M8" s="25" t="e">
        <f>(L8*(7828.8*50)/1000000)/10</f>
        <v>#VALUE!</v>
      </c>
      <c r="N8" s="25" t="e">
        <f>B17*K8^3+C17*K8^2+D17*K8+E17</f>
        <v>#VALUE!</v>
      </c>
      <c r="O8" s="25" t="e">
        <f>(N8*(7828.8*50)/1000000)/10</f>
        <v>#VALUE!</v>
      </c>
      <c r="Q8" s="21" t="s">
        <v>52</v>
      </c>
      <c r="R8" s="22" t="s">
        <v>53</v>
      </c>
    </row>
    <row r="9" spans="1:25">
      <c r="A9">
        <v>1</v>
      </c>
      <c r="B9" t="s">
        <v>29</v>
      </c>
      <c r="C9" s="14">
        <f t="shared" si="0"/>
        <v>8.291873963515755</v>
      </c>
      <c r="D9" s="24">
        <f>AVERAGE('Reader Data'!L10:N10)</f>
        <v>0</v>
      </c>
      <c r="E9" s="24">
        <f>STDEV('Reader Data'!L10:N10)</f>
        <v>0</v>
      </c>
      <c r="F9" s="24">
        <f>AVERAGE('Reader Data'!AA10:AC10)</f>
        <v>0</v>
      </c>
      <c r="G9" s="24">
        <f>STDEV('Reader Data'!AA10:AC10)</f>
        <v>0</v>
      </c>
      <c r="J9" s="25" t="str">
        <f>IF('Reader Data'!F6&gt;R5,'Reader Data'!F6,R10)</f>
        <v>BT Null</v>
      </c>
      <c r="K9" s="25" t="str">
        <f>IF('Reader Data'!U6&gt;R5,'Reader Data'!U6,R10)</f>
        <v>BT Null</v>
      </c>
      <c r="L9" s="25" t="e">
        <f>B16*J9^3+C16*J9^2+D16*J9+E16</f>
        <v>#VALUE!</v>
      </c>
      <c r="M9" s="25" t="e">
        <f>(L9*(7828.8*50)/1000000)/10</f>
        <v>#VALUE!</v>
      </c>
      <c r="N9" s="25" t="e">
        <f>B17*K9^3+C17*K9^2+D17*K9+E17</f>
        <v>#VALUE!</v>
      </c>
      <c r="O9" s="25" t="e">
        <f>(N9*(7828.8*50)/1000000)/10</f>
        <v>#VALUE!</v>
      </c>
      <c r="Q9" s="21" t="s">
        <v>54</v>
      </c>
      <c r="R9">
        <v>3</v>
      </c>
    </row>
    <row r="10" spans="1:25">
      <c r="A10">
        <v>2</v>
      </c>
      <c r="B10" t="s">
        <v>30</v>
      </c>
      <c r="C10" s="14">
        <f t="shared" si="0"/>
        <v>16.58374792703151</v>
      </c>
      <c r="D10" s="24">
        <f>AVERAGE('Reader Data'!L11:N11)</f>
        <v>0</v>
      </c>
      <c r="E10" s="24">
        <f>STDEV('Reader Data'!L11:N11)</f>
        <v>0</v>
      </c>
      <c r="F10" s="24">
        <f>AVERAGE('Reader Data'!AA11:AC11)</f>
        <v>0</v>
      </c>
      <c r="G10" s="24">
        <f>STDEV('Reader Data'!AA11:AC11)</f>
        <v>0</v>
      </c>
      <c r="J10" s="25" t="str">
        <f>IF('Reader Data'!G6&gt;R5,'Reader Data'!G6,R10)</f>
        <v>BT Null</v>
      </c>
      <c r="K10" s="25" t="str">
        <f>IF('Reader Data'!V6&gt;R5,'Reader Data'!V6,R10)</f>
        <v>BT Null</v>
      </c>
      <c r="L10" s="25" t="e">
        <f>B16*J10^3+C16*J10^2+D16*J10+E16</f>
        <v>#VALUE!</v>
      </c>
      <c r="M10" s="25" t="e">
        <f>(L10*(7828.8*50)/1000000)/10</f>
        <v>#VALUE!</v>
      </c>
      <c r="N10" s="25" t="e">
        <f>B17*K10^3+C17*K10^2+D17*K10+E17</f>
        <v>#VALUE!</v>
      </c>
      <c r="O10" s="25" t="e">
        <f>(N10*(7828.8*50)/1000000)/10</f>
        <v>#VALUE!</v>
      </c>
      <c r="Q10" s="21" t="s">
        <v>55</v>
      </c>
      <c r="R10" s="22" t="s">
        <v>56</v>
      </c>
    </row>
    <row r="11" spans="1:25">
      <c r="A11">
        <v>5</v>
      </c>
      <c r="B11" t="s">
        <v>31</v>
      </c>
      <c r="C11" s="14">
        <f t="shared" si="0"/>
        <v>41.459369817578775</v>
      </c>
      <c r="D11" s="24">
        <f>AVERAGE('Reader Data'!L12:N12)</f>
        <v>0</v>
      </c>
      <c r="E11" s="24">
        <f>STDEV('Reader Data'!L12:N12)</f>
        <v>0</v>
      </c>
      <c r="F11" s="24">
        <f>AVERAGE('Reader Data'!AA12:AC12)</f>
        <v>0</v>
      </c>
      <c r="G11" s="24">
        <f>STDEV('Reader Data'!AA12:AC12)</f>
        <v>0</v>
      </c>
      <c r="J11" s="25" t="str">
        <f>IF('Reader Data'!H6&gt;R5,'Reader Data'!H6,R10)</f>
        <v>BT Null</v>
      </c>
      <c r="K11" s="25" t="str">
        <f>IF('Reader Data'!W6&gt;R5,'Reader Data'!W6,R10)</f>
        <v>BT Null</v>
      </c>
      <c r="L11" s="25" t="e">
        <f>B16*J11^3+C16*J11^2+D16*J11+E16</f>
        <v>#VALUE!</v>
      </c>
      <c r="M11" s="25" t="e">
        <f>(L11*(7828.8*50)/1000000)/10</f>
        <v>#VALUE!</v>
      </c>
      <c r="N11" s="25" t="e">
        <f>B17*K11^3+C17*K11^2+D17*K11+E17</f>
        <v>#VALUE!</v>
      </c>
      <c r="O11" s="25" t="e">
        <f>(N11*(7828.8*50)/1000000)/10</f>
        <v>#VALUE!</v>
      </c>
    </row>
    <row r="12" spans="1:25" ht="18">
      <c r="A12">
        <v>10</v>
      </c>
      <c r="B12" t="s">
        <v>32</v>
      </c>
      <c r="C12" s="14">
        <f t="shared" si="0"/>
        <v>82.91873963515755</v>
      </c>
      <c r="D12" s="24">
        <f>AVERAGE('Reader Data'!L13:N13)</f>
        <v>0</v>
      </c>
      <c r="E12" s="24">
        <f>STDEV('Reader Data'!L13:N13)</f>
        <v>0</v>
      </c>
      <c r="F12" s="24">
        <f>AVERAGE('Reader Data'!AA13:AC13)</f>
        <v>0</v>
      </c>
      <c r="G12" s="24">
        <f>STDEV('Reader Data'!AA13:AC13)</f>
        <v>0</v>
      </c>
      <c r="J12" s="25" t="str">
        <f>IF('Reader Data'!I6&gt;R5,'Reader Data'!I6,R10)</f>
        <v>BT Null</v>
      </c>
      <c r="K12" s="25" t="str">
        <f>IF('Reader Data'!X6&gt;R5,'Reader Data'!X6,R10)</f>
        <v>BT Null</v>
      </c>
      <c r="L12" s="25" t="e">
        <f>B16*J12^3+C16*J12^2+D16*J12+E16</f>
        <v>#VALUE!</v>
      </c>
      <c r="M12" s="25" t="e">
        <f>(L12*(7828.8*50)/1000000)/10</f>
        <v>#VALUE!</v>
      </c>
      <c r="N12" s="25" t="e">
        <f>B17*K12^3+C17*K12^2+D17*K12+E17</f>
        <v>#VALUE!</v>
      </c>
      <c r="O12" s="25" t="e">
        <f>(N12*(7828.8*50)/1000000)/10</f>
        <v>#VALUE!</v>
      </c>
      <c r="Q12" s="18" t="s">
        <v>67</v>
      </c>
      <c r="R12" s="18"/>
      <c r="S12" s="18"/>
      <c r="T12" s="18"/>
      <c r="U12" s="18"/>
    </row>
    <row r="13" spans="1:25">
      <c r="J13" s="25" t="str">
        <f>IF('Reader Data'!J6&gt;R5,'Reader Data'!J6,R10)</f>
        <v>BT Null</v>
      </c>
      <c r="K13" s="25" t="str">
        <f>IF('Reader Data'!Y6&gt;R5,'Reader Data'!Y6,R10)</f>
        <v>BT Null</v>
      </c>
      <c r="L13" s="25" t="e">
        <f>B16*J13^3+C16*J13^2+D16*J13+E16</f>
        <v>#VALUE!</v>
      </c>
      <c r="M13" s="25" t="e">
        <f>(L13*(7828.8*50)/1000000)/10</f>
        <v>#VALUE!</v>
      </c>
      <c r="N13" s="25" t="e">
        <f>B17*K13^3+C17*K13^2+D17*K13+E17</f>
        <v>#VALUE!</v>
      </c>
      <c r="O13" s="25" t="e">
        <f>(N13*(7828.8*50)/1000000)/10</f>
        <v>#VALUE!</v>
      </c>
      <c r="Q13" s="12" t="s">
        <v>68</v>
      </c>
      <c r="R13" s="12" t="s">
        <v>71</v>
      </c>
      <c r="S13" s="4" t="s">
        <v>72</v>
      </c>
      <c r="T13" s="12" t="s">
        <v>69</v>
      </c>
      <c r="U13" s="12" t="s">
        <v>70</v>
      </c>
    </row>
    <row r="14" spans="1:25" ht="20">
      <c r="A14" s="13" t="s">
        <v>60</v>
      </c>
      <c r="B14" s="13"/>
      <c r="C14" s="13"/>
      <c r="D14" s="13"/>
      <c r="E14" s="13"/>
      <c r="F14" s="23"/>
      <c r="G14" s="23"/>
      <c r="H14" s="23"/>
      <c r="I14" s="4" t="s">
        <v>57</v>
      </c>
      <c r="J14" s="26" t="e">
        <f>AVERAGEIF(J6:J13,"&lt;&gt;R10")</f>
        <v>#DIV/0!</v>
      </c>
      <c r="K14" s="26" t="e">
        <f>AVERAGEIF(K6:K13,"&lt;&gt;R10")</f>
        <v>#DIV/0!</v>
      </c>
      <c r="L14" s="26"/>
      <c r="M14" s="26" t="e">
        <f t="array" ref="M14">AVERAGE(IF(ISERROR(M6:M13),"",M6:M13))</f>
        <v>#DIV/0!</v>
      </c>
      <c r="N14" s="26"/>
      <c r="O14" s="26" t="e">
        <f t="array" ref="O14">AVERAGE(IF(ISERROR(O6:O13),"",O6:O13))</f>
        <v>#DIV/0!</v>
      </c>
      <c r="Q14" t="str">
        <f>'Reader Data'!A6</f>
        <v>TRiP Control A</v>
      </c>
      <c r="R14" s="25" t="e">
        <f>M14</f>
        <v>#DIV/0!</v>
      </c>
      <c r="S14" s="25" t="e">
        <f>O14</f>
        <v>#DIV/0!</v>
      </c>
      <c r="T14" s="25" t="e">
        <f>M15</f>
        <v>#DIV/0!</v>
      </c>
      <c r="U14" s="25" t="e">
        <f>O15</f>
        <v>#DIV/0!</v>
      </c>
    </row>
    <row r="15" spans="1:25">
      <c r="B15" s="20" t="s">
        <v>63</v>
      </c>
      <c r="C15" s="20" t="s">
        <v>64</v>
      </c>
      <c r="D15" s="20" t="s">
        <v>65</v>
      </c>
      <c r="E15" s="20" t="s">
        <v>66</v>
      </c>
      <c r="I15" t="s">
        <v>58</v>
      </c>
      <c r="J15" s="25"/>
      <c r="K15" s="25"/>
      <c r="L15" s="25"/>
      <c r="M15" s="25" t="e">
        <f t="array" ref="M15">STDEV(IF(ISERROR(M6:M13),"",M6:M13))</f>
        <v>#DIV/0!</v>
      </c>
      <c r="N15" s="25"/>
      <c r="O15" s="25" t="e">
        <f t="array" ref="O15">STDEV(IF(ISERROR(O6:O13),"",O6:O13))</f>
        <v>#DIV/0!</v>
      </c>
      <c r="Q15" t="str">
        <f>'Reader Data'!A7</f>
        <v>Genotype 1</v>
      </c>
      <c r="R15" s="25" t="e">
        <f>M28</f>
        <v>#DIV/0!</v>
      </c>
      <c r="S15" s="25" t="e">
        <f>O28</f>
        <v>#DIV/0!</v>
      </c>
      <c r="T15" s="25" t="e">
        <f>M29</f>
        <v>#DIV/0!</v>
      </c>
      <c r="U15" s="25" t="e">
        <f>O29</f>
        <v>#DIV/0!</v>
      </c>
    </row>
    <row r="16" spans="1:25">
      <c r="A16" s="21" t="s">
        <v>61</v>
      </c>
      <c r="B16" s="25">
        <f t="array" ref="B16:E16">LINEST(C5:C12,D5:D12^{1,2,3})</f>
        <v>0</v>
      </c>
      <c r="C16" s="25">
        <v>0</v>
      </c>
      <c r="D16" s="25">
        <v>0</v>
      </c>
      <c r="E16" s="25">
        <v>19.485903814262024</v>
      </c>
      <c r="Q16" t="str">
        <f>'Reader Data'!A8</f>
        <v>Genotype 2</v>
      </c>
      <c r="R16" s="25" t="e">
        <f>M42</f>
        <v>#DIV/0!</v>
      </c>
      <c r="S16" s="25" t="e">
        <f>O42</f>
        <v>#DIV/0!</v>
      </c>
      <c r="T16" s="25" t="e">
        <f>M43</f>
        <v>#DIV/0!</v>
      </c>
      <c r="U16" s="25" t="e">
        <f>O43</f>
        <v>#DIV/0!</v>
      </c>
    </row>
    <row r="17" spans="1:21">
      <c r="A17" s="21" t="s">
        <v>62</v>
      </c>
      <c r="B17" s="25">
        <f t="array" ref="B17:E17">LINEST(C5:C12,F5:F12^{1,2,3})</f>
        <v>0</v>
      </c>
      <c r="C17" s="25">
        <v>0</v>
      </c>
      <c r="D17" s="25">
        <v>0</v>
      </c>
      <c r="E17" s="25">
        <v>19.485903814262024</v>
      </c>
      <c r="Q17" t="str">
        <f>'Reader Data'!A9</f>
        <v>Genotype 3</v>
      </c>
      <c r="R17" s="25" t="e">
        <f>M56</f>
        <v>#DIV/0!</v>
      </c>
      <c r="S17" s="25" t="e">
        <f>O56</f>
        <v>#DIV/0!</v>
      </c>
      <c r="T17" s="25" t="e">
        <f>M57</f>
        <v>#DIV/0!</v>
      </c>
      <c r="U17" s="25" t="e">
        <f>O57</f>
        <v>#DIV/0!</v>
      </c>
    </row>
    <row r="18" spans="1:21">
      <c r="J18" s="19" t="str">
        <f>'Reader Data'!A7</f>
        <v>Genotype 1</v>
      </c>
      <c r="K18" s="19"/>
      <c r="L18" s="19"/>
      <c r="M18" s="19"/>
      <c r="N18" s="19"/>
      <c r="O18" s="19"/>
      <c r="Q18" t="str">
        <f>'Reader Data'!A10</f>
        <v>Genotype 4</v>
      </c>
      <c r="R18" s="25" t="e">
        <f>M70</f>
        <v>#DIV/0!</v>
      </c>
      <c r="S18" s="25" t="e">
        <f>O70</f>
        <v>#DIV/0!</v>
      </c>
      <c r="T18" s="25" t="e">
        <f>M71</f>
        <v>#DIV/0!</v>
      </c>
      <c r="U18" s="25" t="e">
        <f>O71</f>
        <v>#DIV/0!</v>
      </c>
    </row>
    <row r="19" spans="1:21">
      <c r="J19" s="20" t="s">
        <v>40</v>
      </c>
      <c r="K19" s="20" t="s">
        <v>41</v>
      </c>
      <c r="L19" s="20" t="s">
        <v>42</v>
      </c>
      <c r="M19" s="20" t="s">
        <v>43</v>
      </c>
      <c r="N19" s="20" t="s">
        <v>44</v>
      </c>
      <c r="O19" s="20" t="s">
        <v>45</v>
      </c>
      <c r="Q19" t="str">
        <f>'Reader Data'!A11</f>
        <v>Genotype 5</v>
      </c>
      <c r="R19" s="25" t="e">
        <f>M84</f>
        <v>#DIV/0!</v>
      </c>
      <c r="S19" s="25" t="e">
        <f>O84</f>
        <v>#DIV/0!</v>
      </c>
      <c r="T19" s="25" t="e">
        <f>M85</f>
        <v>#DIV/0!</v>
      </c>
      <c r="U19" s="25" t="e">
        <f>O85</f>
        <v>#DIV/0!</v>
      </c>
    </row>
    <row r="20" spans="1:21">
      <c r="J20" s="25" t="str">
        <f>IF('Reader Data'!C7&gt;R5,'Reader Data'!C7,R10)</f>
        <v>BT Null</v>
      </c>
      <c r="K20" s="25" t="str">
        <f>IF('Reader Data'!R7&gt;R5,'Reader Data'!R7,R10)</f>
        <v>BT Null</v>
      </c>
      <c r="L20" s="25" t="e">
        <f>B16*J20^3+C16*J20^2+D16*J20+E16</f>
        <v>#VALUE!</v>
      </c>
      <c r="M20" s="25" t="e">
        <f>(L20*(7828.8*50)/1000000)/10</f>
        <v>#VALUE!</v>
      </c>
      <c r="N20" s="25" t="e">
        <f>B17*K20^3+C17*K20^2+D17*K20+E17</f>
        <v>#VALUE!</v>
      </c>
      <c r="O20" s="25" t="e">
        <f>(N20*(7828.8*50)/1000000)/10</f>
        <v>#VALUE!</v>
      </c>
      <c r="Q20" t="str">
        <f>'Reader Data'!A12</f>
        <v>Genotype 6</v>
      </c>
      <c r="R20" s="25" t="e">
        <f>M98</f>
        <v>#DIV/0!</v>
      </c>
      <c r="S20" s="25" t="e">
        <f>O98</f>
        <v>#DIV/0!</v>
      </c>
      <c r="T20" s="25" t="e">
        <f>M99</f>
        <v>#DIV/0!</v>
      </c>
      <c r="U20" s="25" t="e">
        <f>O99</f>
        <v>#DIV/0!</v>
      </c>
    </row>
    <row r="21" spans="1:21">
      <c r="J21" s="25" t="str">
        <f>IF('Reader Data'!D7&gt;R5,'Reader Data'!D7,R10)</f>
        <v>BT Null</v>
      </c>
      <c r="K21" s="25" t="str">
        <f>IF('Reader Data'!S7&gt;R5,'Reader Data'!S7,R10)</f>
        <v>BT Null</v>
      </c>
      <c r="L21" s="25" t="e">
        <f>B16*J21^3+C16*J21^2+D16*J21+E16</f>
        <v>#VALUE!</v>
      </c>
      <c r="M21" s="25" t="e">
        <f>(L21*(7828.8*50)/1000000)/10</f>
        <v>#VALUE!</v>
      </c>
      <c r="N21" s="25" t="e">
        <f>B17*K21^3+C17*K21^2+D17*K21+E17</f>
        <v>#VALUE!</v>
      </c>
      <c r="O21" s="25" t="e">
        <f>(N21*(7828.8*50)/1000000)/10</f>
        <v>#VALUE!</v>
      </c>
      <c r="Q21" t="str">
        <f>'Reader Data'!A13</f>
        <v>Genotype 7</v>
      </c>
      <c r="R21" s="25" t="e">
        <f>M112</f>
        <v>#DIV/0!</v>
      </c>
      <c r="S21" s="25" t="e">
        <f>O112</f>
        <v>#DIV/0!</v>
      </c>
      <c r="T21" s="25" t="e">
        <f>M113</f>
        <v>#DIV/0!</v>
      </c>
      <c r="U21" s="25" t="e">
        <f>O113</f>
        <v>#DIV/0!</v>
      </c>
    </row>
    <row r="22" spans="1:21">
      <c r="J22" s="25" t="str">
        <f>IF('Reader Data'!E7&gt;R5,'Reader Data'!E7,R10)</f>
        <v>BT Null</v>
      </c>
      <c r="K22" s="25" t="str">
        <f>IF('Reader Data'!T7&gt;R5,'Reader Data'!T7,R10)</f>
        <v>BT Null</v>
      </c>
      <c r="L22" s="25" t="e">
        <f>B16*J22^3+C16*J22^2+D16*J22+E16</f>
        <v>#VALUE!</v>
      </c>
      <c r="M22" s="25" t="e">
        <f>(L22*(7828.8*50)/1000000)/10</f>
        <v>#VALUE!</v>
      </c>
      <c r="N22" s="25" t="e">
        <f>B17*K22^3+C17*K22^2+D17*K22+E17</f>
        <v>#VALUE!</v>
      </c>
      <c r="O22" s="25" t="e">
        <f>(N22*(7828.8*50)/1000000)/10</f>
        <v>#VALUE!</v>
      </c>
    </row>
    <row r="23" spans="1:21">
      <c r="J23" s="25" t="str">
        <f>IF('Reader Data'!F7&gt;R5,'Reader Data'!F7,R10)</f>
        <v>BT Null</v>
      </c>
      <c r="K23" s="25" t="str">
        <f>IF('Reader Data'!U7&gt;R5,'Reader Data'!U7,R10)</f>
        <v>BT Null</v>
      </c>
      <c r="L23" s="25" t="e">
        <f>B16*J23^3+C16*J23^2+D16*J23+E16</f>
        <v>#VALUE!</v>
      </c>
      <c r="M23" s="25" t="e">
        <f>(L23*(7828.8*50)/1000000)/10</f>
        <v>#VALUE!</v>
      </c>
      <c r="N23" s="25" t="e">
        <f>B17*K23^3+C17*K23^2+D17*K23+E17</f>
        <v>#VALUE!</v>
      </c>
      <c r="O23" s="25" t="e">
        <f>(N23*(7828.8*50)/1000000)/10</f>
        <v>#VALUE!</v>
      </c>
    </row>
    <row r="24" spans="1:21">
      <c r="J24" s="25" t="str">
        <f>IF('Reader Data'!G7&gt;R5,'Reader Data'!G7,R10)</f>
        <v>BT Null</v>
      </c>
      <c r="K24" s="25" t="str">
        <f>IF('Reader Data'!V7&gt;R5,'Reader Data'!V7,R10)</f>
        <v>BT Null</v>
      </c>
      <c r="L24" s="25" t="e">
        <f>B16*J24^3+C16*J24^2+D16*J24+E16</f>
        <v>#VALUE!</v>
      </c>
      <c r="M24" s="25" t="e">
        <f>(L24*(7828.8*50)/1000000)/10</f>
        <v>#VALUE!</v>
      </c>
      <c r="N24" s="25" t="e">
        <f>B17*K24^3+C17*K24^2+D17*K24+E17</f>
        <v>#VALUE!</v>
      </c>
      <c r="O24" s="25" t="e">
        <f>(N24*(7828.8*50)/1000000)/10</f>
        <v>#VALUE!</v>
      </c>
    </row>
    <row r="25" spans="1:21">
      <c r="J25" s="25" t="str">
        <f>IF('Reader Data'!H7&gt;R5,'Reader Data'!H7,R10)</f>
        <v>BT Null</v>
      </c>
      <c r="K25" s="25" t="str">
        <f>IF('Reader Data'!W7&gt;R5,'Reader Data'!W7,R10)</f>
        <v>BT Null</v>
      </c>
      <c r="L25" s="25" t="e">
        <f>B16*J25^3+C16*J25^2+D16*J25+E16</f>
        <v>#VALUE!</v>
      </c>
      <c r="M25" s="25" t="e">
        <f>(L25*(7828.8*50)/1000000)/10</f>
        <v>#VALUE!</v>
      </c>
      <c r="N25" s="25" t="e">
        <f>B17*K25^3+C17*K25^2+D17*K25+E17</f>
        <v>#VALUE!</v>
      </c>
      <c r="O25" s="25" t="e">
        <f>(N25*(7828.8*50)/1000000)/10</f>
        <v>#VALUE!</v>
      </c>
    </row>
    <row r="26" spans="1:21">
      <c r="J26" s="25" t="str">
        <f>IF('Reader Data'!I7&gt;R5,'Reader Data'!I7,R10)</f>
        <v>BT Null</v>
      </c>
      <c r="K26" s="25" t="str">
        <f>IF('Reader Data'!X7&gt;R5,'Reader Data'!X7,R10)</f>
        <v>BT Null</v>
      </c>
      <c r="L26" s="25" t="e">
        <f>B16*J26^3+C16*J26^2+D16*J26+E16</f>
        <v>#VALUE!</v>
      </c>
      <c r="M26" s="25" t="e">
        <f>(L26*(7828.8*50)/1000000)/10</f>
        <v>#VALUE!</v>
      </c>
      <c r="N26" s="25" t="e">
        <f>B17*K26^3+C17*K26^2+D17*K26+E17</f>
        <v>#VALUE!</v>
      </c>
      <c r="O26" s="25" t="e">
        <f>(N26*(7828.8*50)/1000000)/10</f>
        <v>#VALUE!</v>
      </c>
    </row>
    <row r="27" spans="1:21">
      <c r="J27" s="25" t="str">
        <f>IF('Reader Data'!J7&gt;R5,'Reader Data'!J7,R10)</f>
        <v>BT Null</v>
      </c>
      <c r="K27" s="25" t="str">
        <f>IF('Reader Data'!Y7&gt;R5,'Reader Data'!Y7,R10)</f>
        <v>BT Null</v>
      </c>
      <c r="L27" s="25" t="e">
        <f>B16*J27^3+C16*J27^2+D16*J27+E16</f>
        <v>#VALUE!</v>
      </c>
      <c r="M27" s="25" t="e">
        <f>(L27*(7828.8*50)/1000000)/10</f>
        <v>#VALUE!</v>
      </c>
      <c r="N27" s="25" t="e">
        <f>B17*K27^3+C17*K27^2+D17*K27+E17</f>
        <v>#VALUE!</v>
      </c>
      <c r="O27" s="25" t="e">
        <f>(N27*(7828.8*50)/1000000)/10</f>
        <v>#VALUE!</v>
      </c>
    </row>
    <row r="28" spans="1:21">
      <c r="I28" s="4" t="s">
        <v>57</v>
      </c>
      <c r="J28" s="26" t="e">
        <f>AVERAGEIF(J20:J27,"&lt;&gt;R10")</f>
        <v>#DIV/0!</v>
      </c>
      <c r="K28" s="26" t="e">
        <f>AVERAGEIF(K20:K27,"&lt;&gt;R10")</f>
        <v>#DIV/0!</v>
      </c>
      <c r="L28" s="26"/>
      <c r="M28" s="26" t="e">
        <f t="array" ref="M28">AVERAGE(IF(ISERROR(M20:M27),"",M20:M27))</f>
        <v>#DIV/0!</v>
      </c>
      <c r="N28" s="26"/>
      <c r="O28" s="26" t="e">
        <f t="array" ref="O28">AVERAGE(IF(ISERROR(O20:O27),"",O20:O27))</f>
        <v>#DIV/0!</v>
      </c>
    </row>
    <row r="29" spans="1:21">
      <c r="I29" t="s">
        <v>58</v>
      </c>
      <c r="J29" s="25"/>
      <c r="K29" s="25"/>
      <c r="L29" s="25"/>
      <c r="M29" s="25" t="e">
        <f t="array" ref="M29">STDEV(IF(ISERROR(M20:M27),"",M20:M27))</f>
        <v>#DIV/0!</v>
      </c>
      <c r="N29" s="25"/>
      <c r="O29" s="25" t="e">
        <f t="array" ref="O29">STDEV(IF(ISERROR(O20:O27),"",O20:O27))</f>
        <v>#DIV/0!</v>
      </c>
    </row>
    <row r="32" spans="1:21">
      <c r="J32" s="19" t="str">
        <f>'Reader Data'!A8</f>
        <v>Genotype 2</v>
      </c>
      <c r="K32" s="19"/>
      <c r="L32" s="19"/>
      <c r="M32" s="19"/>
      <c r="N32" s="19"/>
      <c r="O32" s="19"/>
    </row>
    <row r="33" spans="9:15">
      <c r="J33" s="20" t="s">
        <v>40</v>
      </c>
      <c r="K33" s="20" t="s">
        <v>41</v>
      </c>
      <c r="L33" s="20" t="s">
        <v>42</v>
      </c>
      <c r="M33" s="20" t="s">
        <v>43</v>
      </c>
      <c r="N33" s="20" t="s">
        <v>44</v>
      </c>
      <c r="O33" s="20" t="s">
        <v>45</v>
      </c>
    </row>
    <row r="34" spans="9:15">
      <c r="J34" s="25" t="str">
        <f>IF('Reader Data'!C8&gt;R5,'Reader Data'!C8,R10)</f>
        <v>BT Null</v>
      </c>
      <c r="K34" s="25" t="str">
        <f>IF('Reader Data'!R8&gt;R5,'Reader Data'!R8,R10)</f>
        <v>BT Null</v>
      </c>
      <c r="L34" s="25" t="e">
        <f>B16*J34^3+C16*J34^2+D16*J34+E16</f>
        <v>#VALUE!</v>
      </c>
      <c r="M34" s="25" t="e">
        <f>(L6*(7828.8*50)/1000000)/10</f>
        <v>#VALUE!</v>
      </c>
      <c r="N34" s="25" t="e">
        <f>B17*K34^3+C17*K34^2+D17*K34+E17</f>
        <v>#VALUE!</v>
      </c>
      <c r="O34" s="25" t="e">
        <f>(N34*(7828.8*50)/1000000)/10</f>
        <v>#VALUE!</v>
      </c>
    </row>
    <row r="35" spans="9:15">
      <c r="J35" s="25" t="str">
        <f>IF('Reader Data'!D8&gt;R5,'Reader Data'!D8,R10)</f>
        <v>BT Null</v>
      </c>
      <c r="K35" s="25" t="str">
        <f>IF('Reader Data'!S8&gt;R5,'Reader Data'!S8,R10)</f>
        <v>BT Null</v>
      </c>
      <c r="L35" s="25" t="e">
        <f>B16*J35^3+C16*J35^2+D16*J35+E16</f>
        <v>#VALUE!</v>
      </c>
      <c r="M35" s="25" t="e">
        <f>(L7*(7828.8*50)/1000000)/10</f>
        <v>#VALUE!</v>
      </c>
      <c r="N35" s="25" t="e">
        <f>B17*K35^3+C17*K35^2+D17*K35+E17</f>
        <v>#VALUE!</v>
      </c>
      <c r="O35" s="25" t="e">
        <f>(N35*(7828.8*50)/1000000)/10</f>
        <v>#VALUE!</v>
      </c>
    </row>
    <row r="36" spans="9:15">
      <c r="J36" s="25" t="str">
        <f>IF('Reader Data'!E8&gt;R5,'Reader Data'!E8,R10)</f>
        <v>BT Null</v>
      </c>
      <c r="K36" s="25" t="str">
        <f>IF('Reader Data'!T8&gt;R5,'Reader Data'!T8,R10)</f>
        <v>BT Null</v>
      </c>
      <c r="L36" s="25" t="e">
        <f>B16*J36^3+C16*J36^2+D16*J36+E16</f>
        <v>#VALUE!</v>
      </c>
      <c r="M36" s="25" t="e">
        <f>(L8*(7828.8*50)/1000000)/10</f>
        <v>#VALUE!</v>
      </c>
      <c r="N36" s="25" t="e">
        <f>B17*K36^3+C17*K36^2+D17*K36+E17</f>
        <v>#VALUE!</v>
      </c>
      <c r="O36" s="25" t="e">
        <f>(N36*(7828.8*50)/1000000)/10</f>
        <v>#VALUE!</v>
      </c>
    </row>
    <row r="37" spans="9:15">
      <c r="J37" s="25" t="str">
        <f>IF('Reader Data'!F8&gt;R5,'Reader Data'!F8,R10)</f>
        <v>BT Null</v>
      </c>
      <c r="K37" s="25" t="str">
        <f>IF('Reader Data'!U8&gt;R5,'Reader Data'!U8,R10)</f>
        <v>BT Null</v>
      </c>
      <c r="L37" s="25" t="e">
        <f>B16*J37^3+C16*J37^2+D16*J37+E16</f>
        <v>#VALUE!</v>
      </c>
      <c r="M37" s="25" t="e">
        <f>(L9*(7828.8*50)/1000000)/10</f>
        <v>#VALUE!</v>
      </c>
      <c r="N37" s="25" t="e">
        <f>B17*K37^3+C17*K37^2+D17*K37+E17</f>
        <v>#VALUE!</v>
      </c>
      <c r="O37" s="25" t="e">
        <f>(N37*(7828.8*50)/1000000)/10</f>
        <v>#VALUE!</v>
      </c>
    </row>
    <row r="38" spans="9:15">
      <c r="J38" s="25" t="str">
        <f>IF('Reader Data'!G8&gt;R5,'Reader Data'!G8,R10)</f>
        <v>BT Null</v>
      </c>
      <c r="K38" s="25" t="str">
        <f>IF('Reader Data'!V8&gt;R5,'Reader Data'!V8,R10)</f>
        <v>BT Null</v>
      </c>
      <c r="L38" s="25" t="e">
        <f>B16*J38^3+C16*J38^2+D16*J38+E16</f>
        <v>#VALUE!</v>
      </c>
      <c r="M38" s="25" t="e">
        <f>(L10*(7828.8*50)/1000000)/10</f>
        <v>#VALUE!</v>
      </c>
      <c r="N38" s="25" t="e">
        <f>B17*K38^3+C17*K38^2+D17*K38+E17</f>
        <v>#VALUE!</v>
      </c>
      <c r="O38" s="25" t="e">
        <f>(N38*(7828.8*50)/1000000)/10</f>
        <v>#VALUE!</v>
      </c>
    </row>
    <row r="39" spans="9:15">
      <c r="J39" s="25" t="str">
        <f>IF('Reader Data'!H8&gt;R5,'Reader Data'!H8,R10)</f>
        <v>BT Null</v>
      </c>
      <c r="K39" s="25" t="str">
        <f>IF('Reader Data'!W8&gt;R5,'Reader Data'!W8,R10)</f>
        <v>BT Null</v>
      </c>
      <c r="L39" s="25" t="e">
        <f>B16*J39^3+C16*J39^2+D16*J39+E16</f>
        <v>#VALUE!</v>
      </c>
      <c r="M39" s="25" t="e">
        <f>(L11*(7828.8*50)/1000000)/10</f>
        <v>#VALUE!</v>
      </c>
      <c r="N39" s="25" t="e">
        <f>B17*K39^3+C17*K39^2+D17*K39+E17</f>
        <v>#VALUE!</v>
      </c>
      <c r="O39" s="25" t="e">
        <f>(N39*(7828.8*50)/1000000)/10</f>
        <v>#VALUE!</v>
      </c>
    </row>
    <row r="40" spans="9:15">
      <c r="J40" s="25" t="str">
        <f>IF('Reader Data'!I8&gt;R5,'Reader Data'!I8,R10)</f>
        <v>BT Null</v>
      </c>
      <c r="K40" s="25" t="str">
        <f>IF('Reader Data'!X8&gt;R5,'Reader Data'!X8,R10)</f>
        <v>BT Null</v>
      </c>
      <c r="L40" s="25" t="e">
        <f>B16*J40^3+C16*J40^2+D16*J40+E16</f>
        <v>#VALUE!</v>
      </c>
      <c r="M40" s="25" t="e">
        <f>(L12*(7828.8*50)/1000000)/10</f>
        <v>#VALUE!</v>
      </c>
      <c r="N40" s="25" t="e">
        <f>B17*K40^3+C17*K40^2+D17*K40+E17</f>
        <v>#VALUE!</v>
      </c>
      <c r="O40" s="25" t="e">
        <f>(N40*(7828.8*50)/1000000)/10</f>
        <v>#VALUE!</v>
      </c>
    </row>
    <row r="41" spans="9:15">
      <c r="J41" s="25" t="str">
        <f>IF('Reader Data'!J8&gt;R5,'Reader Data'!J8,R10)</f>
        <v>BT Null</v>
      </c>
      <c r="K41" s="25" t="str">
        <f>IF('Reader Data'!Y8&gt;R5,'Reader Data'!Y8,R10)</f>
        <v>BT Null</v>
      </c>
      <c r="L41" s="25" t="e">
        <f>B16*J41^3+C16*J41^2+D16*J41+E16</f>
        <v>#VALUE!</v>
      </c>
      <c r="M41" s="25" t="e">
        <f>(L13*(7828.8*50)/1000000)/10</f>
        <v>#VALUE!</v>
      </c>
      <c r="N41" s="25" t="e">
        <f>B17*K41^3+C17*K41^2+D17*K41+E17</f>
        <v>#VALUE!</v>
      </c>
      <c r="O41" s="25" t="e">
        <f>(N41*(7828.8*50)/1000000)/10</f>
        <v>#VALUE!</v>
      </c>
    </row>
    <row r="42" spans="9:15">
      <c r="I42" s="4" t="s">
        <v>57</v>
      </c>
      <c r="J42" s="26" t="e">
        <f>AVERAGEIF(J34:J41,"&lt;&gt;R10")</f>
        <v>#DIV/0!</v>
      </c>
      <c r="K42" s="26" t="e">
        <f>AVERAGEIF(K34:K41,"&lt;&gt;R10")</f>
        <v>#DIV/0!</v>
      </c>
      <c r="L42" s="26"/>
      <c r="M42" s="26" t="e">
        <f t="array" ref="M42">AVERAGE(IF(ISERROR(M34:M41),"",M34:M41))</f>
        <v>#DIV/0!</v>
      </c>
      <c r="N42" s="26"/>
      <c r="O42" s="26" t="e">
        <f t="array" ref="O42">AVERAGE(IF(ISERROR(O34:O41),"",O34:O41))</f>
        <v>#DIV/0!</v>
      </c>
    </row>
    <row r="43" spans="9:15">
      <c r="I43" t="s">
        <v>58</v>
      </c>
      <c r="J43" s="25"/>
      <c r="K43" s="25"/>
      <c r="L43" s="25"/>
      <c r="M43" s="25" t="e">
        <f t="array" ref="M43">STDEV(IF(ISERROR(M34:M41),"",M34:M41))</f>
        <v>#DIV/0!</v>
      </c>
      <c r="N43" s="25"/>
      <c r="O43" s="25" t="e">
        <f t="array" ref="O43">STDEV(IF(ISERROR(O34:O41),"",O34:O41))</f>
        <v>#DIV/0!</v>
      </c>
    </row>
    <row r="46" spans="9:15">
      <c r="J46" s="19" t="str">
        <f>'Reader Data'!A9</f>
        <v>Genotype 3</v>
      </c>
      <c r="K46" s="19"/>
      <c r="L46" s="19"/>
      <c r="M46" s="19"/>
      <c r="N46" s="19"/>
      <c r="O46" s="19"/>
    </row>
    <row r="47" spans="9:15">
      <c r="J47" s="20" t="s">
        <v>40</v>
      </c>
      <c r="K47" s="20" t="s">
        <v>41</v>
      </c>
      <c r="L47" s="20" t="s">
        <v>42</v>
      </c>
      <c r="M47" s="20" t="s">
        <v>43</v>
      </c>
      <c r="N47" s="20" t="s">
        <v>44</v>
      </c>
      <c r="O47" s="20" t="s">
        <v>45</v>
      </c>
    </row>
    <row r="48" spans="9:15">
      <c r="J48" s="25" t="str">
        <f>IF('Reader Data'!C9&gt;R5,'Reader Data'!C9,R10)</f>
        <v>BT Null</v>
      </c>
      <c r="K48" s="25" t="str">
        <f>IF('Reader Data'!R9&gt;R5,'Reader Data'!R9,R10)</f>
        <v>BT Null</v>
      </c>
      <c r="L48" s="25" t="e">
        <f>B16*J48^3+C16*J48^2+D16*J48+E16</f>
        <v>#VALUE!</v>
      </c>
      <c r="M48" s="25" t="e">
        <f>(L48*(7828.8*50)/1000000)/10</f>
        <v>#VALUE!</v>
      </c>
      <c r="N48" s="25" t="e">
        <f>B17*K48^3+C17*K48^2+D17*K48+E17</f>
        <v>#VALUE!</v>
      </c>
      <c r="O48" s="25" t="e">
        <f>(N48*(7828.8*50)/1000000)/10</f>
        <v>#VALUE!</v>
      </c>
    </row>
    <row r="49" spans="9:15">
      <c r="J49" s="25" t="str">
        <f>IF('Reader Data'!D9&gt;R5,'Reader Data'!D9,R10)</f>
        <v>BT Null</v>
      </c>
      <c r="K49" s="25" t="str">
        <f>IF('Reader Data'!S9&gt;R5,'Reader Data'!S9,R10)</f>
        <v>BT Null</v>
      </c>
      <c r="L49" s="25" t="e">
        <f>B16*J49^3+C16*J49^2+D16*J49+E16</f>
        <v>#VALUE!</v>
      </c>
      <c r="M49" s="25" t="e">
        <f>(L49*(7828.8*50)/1000000)/10</f>
        <v>#VALUE!</v>
      </c>
      <c r="N49" s="25" t="e">
        <f>B17*K49^3+C17*K49^2+D17*K49+E17</f>
        <v>#VALUE!</v>
      </c>
      <c r="O49" s="25" t="e">
        <f>(N49*(7828.8*50)/1000000)/10</f>
        <v>#VALUE!</v>
      </c>
    </row>
    <row r="50" spans="9:15">
      <c r="J50" s="25" t="str">
        <f>IF('Reader Data'!E9&gt;R5,'Reader Data'!E9,R10)</f>
        <v>BT Null</v>
      </c>
      <c r="K50" s="25" t="str">
        <f>IF('Reader Data'!T9&gt;R5,'Reader Data'!T9,R10)</f>
        <v>BT Null</v>
      </c>
      <c r="L50" s="25" t="e">
        <f>B16*J50^3+C16*J50^2+D16*J50+E16</f>
        <v>#VALUE!</v>
      </c>
      <c r="M50" s="25" t="e">
        <f>(L50*(7828.8*50)/1000000)/10</f>
        <v>#VALUE!</v>
      </c>
      <c r="N50" s="25" t="e">
        <f>B17*K50^3+C17*K50^2+D17*K50+E17</f>
        <v>#VALUE!</v>
      </c>
      <c r="O50" s="25" t="e">
        <f>(N50*(7828.8*50)/1000000)/10</f>
        <v>#VALUE!</v>
      </c>
    </row>
    <row r="51" spans="9:15">
      <c r="J51" s="25" t="str">
        <f>IF('Reader Data'!F9&gt;R5,'Reader Data'!F9,R10)</f>
        <v>BT Null</v>
      </c>
      <c r="K51" s="25" t="str">
        <f>IF('Reader Data'!U9&gt;R5,'Reader Data'!U9,R10)</f>
        <v>BT Null</v>
      </c>
      <c r="L51" s="25" t="e">
        <f>B16*J52^3+C16*J52^2+D16*J52+E16</f>
        <v>#VALUE!</v>
      </c>
      <c r="M51" s="25" t="e">
        <f>(L51*(7828.8*50)/1000000)/10</f>
        <v>#VALUE!</v>
      </c>
      <c r="N51" s="25" t="e">
        <f>B17*K51^3+C17*K51^2+D17*K51+E17</f>
        <v>#VALUE!</v>
      </c>
      <c r="O51" s="25" t="e">
        <f>(N51*(7828.8*50)/1000000)/10</f>
        <v>#VALUE!</v>
      </c>
    </row>
    <row r="52" spans="9:15">
      <c r="J52" s="25" t="str">
        <f>IF('Reader Data'!G9&gt;R5,'Reader Data'!G9,R10)</f>
        <v>BT Null</v>
      </c>
      <c r="K52" s="25" t="str">
        <f>IF('Reader Data'!V9&gt;R5,'Reader Data'!V9,R10)</f>
        <v>BT Null</v>
      </c>
      <c r="L52" s="25" t="e">
        <f>B16*J52^3+C16*J52^2+D16*J52+E16</f>
        <v>#VALUE!</v>
      </c>
      <c r="M52" s="25" t="e">
        <f>(L52*(7828.8*50)/1000000)/10</f>
        <v>#VALUE!</v>
      </c>
      <c r="N52" s="25" t="e">
        <f>B17*K52^3+C17*K52^2+D17*K52+E17</f>
        <v>#VALUE!</v>
      </c>
      <c r="O52" s="25" t="e">
        <f>(N52*(7828.8*50)/1000000)/10</f>
        <v>#VALUE!</v>
      </c>
    </row>
    <row r="53" spans="9:15">
      <c r="J53" s="25" t="str">
        <f>IF('Reader Data'!H9&gt;R5,'Reader Data'!H9,R10)</f>
        <v>BT Null</v>
      </c>
      <c r="K53" s="25" t="str">
        <f>IF('Reader Data'!W9&gt;R5,'Reader Data'!W9,R10)</f>
        <v>BT Null</v>
      </c>
      <c r="L53" s="25" t="e">
        <f>B16*J53^3+C16*J53^2+D16*J53+E16</f>
        <v>#VALUE!</v>
      </c>
      <c r="M53" s="25" t="e">
        <f>(L53*(7828.8*50)/1000000)/10</f>
        <v>#VALUE!</v>
      </c>
      <c r="N53" s="25" t="e">
        <f>B17*K53^3+C17*K53^2+D17*K53+E17</f>
        <v>#VALUE!</v>
      </c>
      <c r="O53" s="25" t="e">
        <f>(N53*(7828.8*50)/1000000)/10</f>
        <v>#VALUE!</v>
      </c>
    </row>
    <row r="54" spans="9:15">
      <c r="J54" s="25" t="str">
        <f>IF('Reader Data'!I9&gt;R5,'Reader Data'!I9,R10)</f>
        <v>BT Null</v>
      </c>
      <c r="K54" s="25" t="str">
        <f>IF('Reader Data'!X9&gt;R5,'Reader Data'!X9,R10)</f>
        <v>BT Null</v>
      </c>
      <c r="L54" s="25" t="e">
        <f>B16*J54^3+C16*J54^2+D16*J54+E16</f>
        <v>#VALUE!</v>
      </c>
      <c r="M54" s="25" t="e">
        <f>(L54*(7828.8*50)/1000000)/10</f>
        <v>#VALUE!</v>
      </c>
      <c r="N54" s="25" t="e">
        <f>B17*K54^3+C17*K54^2+D17*K54+E17</f>
        <v>#VALUE!</v>
      </c>
      <c r="O54" s="25" t="e">
        <f>(N54*(7828.8*50)/1000000)/10</f>
        <v>#VALUE!</v>
      </c>
    </row>
    <row r="55" spans="9:15">
      <c r="J55" s="25" t="str">
        <f>IF('Reader Data'!J9&gt;R5,'Reader Data'!J9,R10)</f>
        <v>BT Null</v>
      </c>
      <c r="K55" s="25" t="str">
        <f>IF('Reader Data'!Y9&gt;R5,'Reader Data'!Y9,R10)</f>
        <v>BT Null</v>
      </c>
      <c r="L55" s="25" t="e">
        <f>B16*J55^3+C16*J55^2+D16*J55+E16</f>
        <v>#VALUE!</v>
      </c>
      <c r="M55" s="25" t="e">
        <f>(L55*(7828.8*50)/1000000)/10</f>
        <v>#VALUE!</v>
      </c>
      <c r="N55" s="25" t="e">
        <f>B17*K55^3+C17*K55^2+D17*K55+E17</f>
        <v>#VALUE!</v>
      </c>
      <c r="O55" s="25" t="e">
        <f>(N55*(7828.8*50)/1000000)/10</f>
        <v>#VALUE!</v>
      </c>
    </row>
    <row r="56" spans="9:15">
      <c r="I56" s="4" t="s">
        <v>57</v>
      </c>
      <c r="J56" s="26" t="e">
        <f>AVERAGEIF(J48:J55,"&lt;&gt;R10")</f>
        <v>#DIV/0!</v>
      </c>
      <c r="K56" s="26" t="e">
        <f>AVERAGEIF(K48:K55,"&lt;&gt;R10")</f>
        <v>#DIV/0!</v>
      </c>
      <c r="L56" s="26"/>
      <c r="M56" s="26" t="e">
        <f t="array" ref="M56">AVERAGE(IF(ISERROR(M48:M55),"",M48:M55))</f>
        <v>#DIV/0!</v>
      </c>
      <c r="N56" s="26"/>
      <c r="O56" s="26" t="e">
        <f t="array" ref="O56">AVERAGE(IF(ISERROR(O48:O55),"",O48:O55))</f>
        <v>#DIV/0!</v>
      </c>
    </row>
    <row r="57" spans="9:15">
      <c r="I57" t="s">
        <v>58</v>
      </c>
      <c r="J57" s="25"/>
      <c r="K57" s="25"/>
      <c r="L57" s="25"/>
      <c r="M57" s="25" t="e">
        <f t="array" ref="M57">STDEV(IF(ISERROR(M48:M55),"",M48:M55))</f>
        <v>#DIV/0!</v>
      </c>
      <c r="N57" s="25"/>
      <c r="O57" s="25" t="e">
        <f t="array" ref="O57">STDEV(IF(ISERROR(O48:O55),"",O48:O55))</f>
        <v>#DIV/0!</v>
      </c>
    </row>
    <row r="60" spans="9:15">
      <c r="J60" s="19" t="str">
        <f>'Reader Data'!A10</f>
        <v>Genotype 4</v>
      </c>
      <c r="K60" s="19"/>
      <c r="L60" s="19"/>
      <c r="M60" s="19"/>
      <c r="N60" s="19"/>
      <c r="O60" s="19"/>
    </row>
    <row r="61" spans="9:15">
      <c r="J61" s="20" t="s">
        <v>40</v>
      </c>
      <c r="K61" s="20" t="s">
        <v>41</v>
      </c>
      <c r="L61" s="20" t="s">
        <v>42</v>
      </c>
      <c r="M61" s="20" t="s">
        <v>43</v>
      </c>
      <c r="N61" s="20" t="s">
        <v>44</v>
      </c>
      <c r="O61" s="20" t="s">
        <v>45</v>
      </c>
    </row>
    <row r="62" spans="9:15">
      <c r="J62" s="25" t="str">
        <f>IF('Reader Data'!C10&gt;R5,'Reader Data'!C10,R10)</f>
        <v>BT Null</v>
      </c>
      <c r="K62" s="25" t="str">
        <f>IF('Reader Data'!R10&gt;R5,'Reader Data'!R10,R10)</f>
        <v>BT Null</v>
      </c>
      <c r="L62" s="25" t="e">
        <f>B16*J62^3+C16*J62^2+D16*J62+E16</f>
        <v>#VALUE!</v>
      </c>
      <c r="M62" s="25" t="e">
        <f>(L62*(7828.8*50)/1000000)/10</f>
        <v>#VALUE!</v>
      </c>
      <c r="N62" s="25" t="e">
        <f>B17*K62^3+C17*K62^2+D17*K62+E17</f>
        <v>#VALUE!</v>
      </c>
      <c r="O62" s="25" t="e">
        <f>(N62*(7828.8*50)/1000000)/10</f>
        <v>#VALUE!</v>
      </c>
    </row>
    <row r="63" spans="9:15">
      <c r="J63" s="25" t="str">
        <f>IF('Reader Data'!D10&gt;R5,'Reader Data'!D10,R10)</f>
        <v>BT Null</v>
      </c>
      <c r="K63" s="25" t="str">
        <f>IF('Reader Data'!S10&gt;R5,'Reader Data'!S10,R10)</f>
        <v>BT Null</v>
      </c>
      <c r="L63" s="25" t="e">
        <f>B16*J63^3+C16*J63^2+D16*J63+E16</f>
        <v>#VALUE!</v>
      </c>
      <c r="M63" s="25" t="e">
        <f>(L63*(7828.8*50)/1000000)/10</f>
        <v>#VALUE!</v>
      </c>
      <c r="N63" s="25" t="e">
        <f>B17*K63^3+C17*K63^2+D17*K63+E17</f>
        <v>#VALUE!</v>
      </c>
      <c r="O63" s="25" t="e">
        <f>(N63*(7828.8*50)/1000000)/10</f>
        <v>#VALUE!</v>
      </c>
    </row>
    <row r="64" spans="9:15">
      <c r="J64" s="25" t="str">
        <f>IF('Reader Data'!E10&gt;R5,'Reader Data'!E10,R10)</f>
        <v>BT Null</v>
      </c>
      <c r="K64" s="25" t="str">
        <f>IF('Reader Data'!T10&gt;R5,'Reader Data'!T10,R10)</f>
        <v>BT Null</v>
      </c>
      <c r="L64" s="25" t="e">
        <f>B16*J64^3+C16*J64^2+D16*J64+E16</f>
        <v>#VALUE!</v>
      </c>
      <c r="M64" s="25" t="e">
        <f>(L64*(7828.8*50)/1000000)/10</f>
        <v>#VALUE!</v>
      </c>
      <c r="N64" s="25" t="e">
        <f>B17*K64^3+C17*K64^2+D17*K64+E17</f>
        <v>#VALUE!</v>
      </c>
      <c r="O64" s="25" t="e">
        <f>(N64*(7828.8*50)/1000000)/10</f>
        <v>#VALUE!</v>
      </c>
    </row>
    <row r="65" spans="9:15">
      <c r="J65" s="25" t="str">
        <f>IF('Reader Data'!F10&gt;R5,'Reader Data'!F10,R10)</f>
        <v>BT Null</v>
      </c>
      <c r="K65" s="25" t="str">
        <f>IF('Reader Data'!U10&gt;R5,'Reader Data'!U10,R10)</f>
        <v>BT Null</v>
      </c>
      <c r="L65" s="25" t="e">
        <f>B16*J65^3+C16*J65^2+D16*J65+E16</f>
        <v>#VALUE!</v>
      </c>
      <c r="M65" s="25" t="e">
        <f>(L65*(7828.8*50)/1000000)/10</f>
        <v>#VALUE!</v>
      </c>
      <c r="N65" s="25" t="e">
        <f>B17*K65^3+C17*K65^2+D17*K65+E17</f>
        <v>#VALUE!</v>
      </c>
      <c r="O65" s="25" t="e">
        <f>(N65*(7828.8*50)/1000000)/10</f>
        <v>#VALUE!</v>
      </c>
    </row>
    <row r="66" spans="9:15">
      <c r="J66" s="25" t="str">
        <f>IF('Reader Data'!G10&gt;R5,'Reader Data'!G10,R10)</f>
        <v>BT Null</v>
      </c>
      <c r="K66" s="25" t="str">
        <f>IF('Reader Data'!V10&gt;R5,'Reader Data'!V10,R10)</f>
        <v>BT Null</v>
      </c>
      <c r="L66" s="25" t="e">
        <f>B16*J66^3+C16*J66^2+D16*J66+E16</f>
        <v>#VALUE!</v>
      </c>
      <c r="M66" s="25" t="e">
        <f>(L66*(7828.8*50)/1000000)/10</f>
        <v>#VALUE!</v>
      </c>
      <c r="N66" s="25" t="e">
        <f>B17*K66^3+C17*K66^2+D17*K66+E17</f>
        <v>#VALUE!</v>
      </c>
      <c r="O66" s="25" t="e">
        <f>(N66*(7828.8*50)/1000000)/10</f>
        <v>#VALUE!</v>
      </c>
    </row>
    <row r="67" spans="9:15">
      <c r="J67" s="25" t="str">
        <f>IF('Reader Data'!H10&gt;R5,'Reader Data'!H10,R10)</f>
        <v>BT Null</v>
      </c>
      <c r="K67" s="25" t="str">
        <f>IF('Reader Data'!W10&gt;R5,'Reader Data'!W10,R10)</f>
        <v>BT Null</v>
      </c>
      <c r="L67" s="25" t="e">
        <f>B16*J67^3+C16*J67^2+D16*J67+E16</f>
        <v>#VALUE!</v>
      </c>
      <c r="M67" s="25" t="e">
        <f>(L67*(7828.8*50)/1000000)/10</f>
        <v>#VALUE!</v>
      </c>
      <c r="N67" s="25" t="e">
        <f>B17*K67^3+C17*K67^2+D17*K67+E17</f>
        <v>#VALUE!</v>
      </c>
      <c r="O67" s="25" t="e">
        <f>(N67*(7828.8*50)/1000000)/10</f>
        <v>#VALUE!</v>
      </c>
    </row>
    <row r="68" spans="9:15">
      <c r="J68" s="25" t="str">
        <f>IF('Reader Data'!I10&gt;R5,'Reader Data'!I10,R10)</f>
        <v>BT Null</v>
      </c>
      <c r="K68" s="25" t="str">
        <f>IF('Reader Data'!X10&gt;R5,'Reader Data'!X10,R10)</f>
        <v>BT Null</v>
      </c>
      <c r="L68" s="25" t="e">
        <f>B16*J68^3+C16*J68^2+D16*J68+E16</f>
        <v>#VALUE!</v>
      </c>
      <c r="M68" s="25" t="e">
        <f>(L68*(7828.8*50)/1000000)/10</f>
        <v>#VALUE!</v>
      </c>
      <c r="N68" s="25" t="e">
        <f>B17*K68^3+C17*K68^2+D17*K68+E17</f>
        <v>#VALUE!</v>
      </c>
      <c r="O68" s="25" t="e">
        <f>(N68*(7828.8*50)/1000000)/10</f>
        <v>#VALUE!</v>
      </c>
    </row>
    <row r="69" spans="9:15">
      <c r="J69" s="25" t="str">
        <f>IF('Reader Data'!J10&gt;R5,'Reader Data'!J10,R10)</f>
        <v>BT Null</v>
      </c>
      <c r="K69" s="25" t="str">
        <f>IF('Reader Data'!Y10&gt;R5,'Reader Data'!Y10,R10)</f>
        <v>BT Null</v>
      </c>
      <c r="L69" s="25" t="e">
        <f>B16*J69^3+C16*J69^2+D16*J69+E16</f>
        <v>#VALUE!</v>
      </c>
      <c r="M69" s="25" t="e">
        <f>(L69*(7828.8*50)/1000000)/10</f>
        <v>#VALUE!</v>
      </c>
      <c r="N69" s="25" t="e">
        <f>B17*K69^3+C17*K69^2+D17*K69+E17</f>
        <v>#VALUE!</v>
      </c>
      <c r="O69" s="25" t="e">
        <f>(N69*(7828.8*50)/1000000)/10</f>
        <v>#VALUE!</v>
      </c>
    </row>
    <row r="70" spans="9:15">
      <c r="I70" s="4" t="s">
        <v>57</v>
      </c>
      <c r="J70" s="26" t="e">
        <f>AVERAGEIF(J62:J69,"&lt;&gt;R10")</f>
        <v>#DIV/0!</v>
      </c>
      <c r="K70" s="26" t="e">
        <f>AVERAGEIF(K62:K69,"&lt;&gt;R10")</f>
        <v>#DIV/0!</v>
      </c>
      <c r="L70" s="26"/>
      <c r="M70" s="26" t="e">
        <f t="array" ref="M70">AVERAGE(IF(ISERROR(M62:M69),"",M62:M69))</f>
        <v>#DIV/0!</v>
      </c>
      <c r="N70" s="26"/>
      <c r="O70" s="26" t="e">
        <f t="array" ref="O70">AVERAGE(IF(ISERROR(O62:O69),"",O62:O69))</f>
        <v>#DIV/0!</v>
      </c>
    </row>
    <row r="71" spans="9:15">
      <c r="I71" t="s">
        <v>58</v>
      </c>
      <c r="J71" s="25"/>
      <c r="K71" s="25"/>
      <c r="L71" s="25"/>
      <c r="M71" s="25" t="e">
        <f t="array" ref="M71">STDEV(IF(ISERROR(M62:M69),"",M62:M69))</f>
        <v>#DIV/0!</v>
      </c>
      <c r="N71" s="25"/>
      <c r="O71" s="25" t="e">
        <f t="array" ref="O71">STDEV(IF(ISERROR(O62:O69),"",O62:O69))</f>
        <v>#DIV/0!</v>
      </c>
    </row>
    <row r="72" spans="9:15">
      <c r="I72" t="s">
        <v>59</v>
      </c>
    </row>
    <row r="74" spans="9:15">
      <c r="J74" s="19" t="str">
        <f>'Reader Data'!A11</f>
        <v>Genotype 5</v>
      </c>
      <c r="K74" s="19"/>
      <c r="L74" s="19"/>
      <c r="M74" s="19"/>
      <c r="N74" s="19"/>
      <c r="O74" s="19"/>
    </row>
    <row r="75" spans="9:15">
      <c r="J75" s="20" t="s">
        <v>40</v>
      </c>
      <c r="K75" s="20" t="s">
        <v>41</v>
      </c>
      <c r="L75" s="20" t="s">
        <v>42</v>
      </c>
      <c r="M75" s="20" t="s">
        <v>43</v>
      </c>
      <c r="N75" s="20" t="s">
        <v>44</v>
      </c>
      <c r="O75" s="20" t="s">
        <v>45</v>
      </c>
    </row>
    <row r="76" spans="9:15">
      <c r="J76" s="25" t="str">
        <f>IF('Reader Data'!C11&gt;R5,'Reader Data'!C11,R10)</f>
        <v>BT Null</v>
      </c>
      <c r="K76" s="25" t="str">
        <f>IF('Reader Data'!R11&gt;R5,'Reader Data'!R11,R10)</f>
        <v>BT Null</v>
      </c>
      <c r="L76" s="25" t="e">
        <f>B16*J76^3+C16*J76^2+D16*J76+E16</f>
        <v>#VALUE!</v>
      </c>
      <c r="M76" s="25" t="e">
        <f>(L76*(7828.8*50)/1000000)/10</f>
        <v>#VALUE!</v>
      </c>
      <c r="N76" s="25" t="e">
        <f>B17*K76^3+C17*K76^2+D17*K76+E17</f>
        <v>#VALUE!</v>
      </c>
      <c r="O76" s="25" t="e">
        <f>(N76*(7828.8*50)/1000000)/10</f>
        <v>#VALUE!</v>
      </c>
    </row>
    <row r="77" spans="9:15">
      <c r="J77" s="25" t="str">
        <f>IF('Reader Data'!D11&gt;R5,'Reader Data'!D11,R10)</f>
        <v>BT Null</v>
      </c>
      <c r="K77" s="25" t="str">
        <f>IF('Reader Data'!S11&gt;R5,'Reader Data'!S11,R10)</f>
        <v>BT Null</v>
      </c>
      <c r="L77" s="25" t="e">
        <f>B16*J77^3+C16*J77^2+D16*J77+E16</f>
        <v>#VALUE!</v>
      </c>
      <c r="M77" s="25" t="e">
        <f>(L77*(7828.8*50)/1000000)/10</f>
        <v>#VALUE!</v>
      </c>
      <c r="N77" s="25" t="e">
        <f>B17*K77^3+C17*K77^2+D17*K77+E17</f>
        <v>#VALUE!</v>
      </c>
      <c r="O77" s="25" t="e">
        <f>(N77*(7828.8*50)/1000000)/10</f>
        <v>#VALUE!</v>
      </c>
    </row>
    <row r="78" spans="9:15">
      <c r="J78" s="25" t="str">
        <f>IF('Reader Data'!E11&gt;R5,'Reader Data'!E11,R10)</f>
        <v>BT Null</v>
      </c>
      <c r="K78" s="25" t="str">
        <f>IF('Reader Data'!T11&gt;R5,'Reader Data'!T11,R10)</f>
        <v>BT Null</v>
      </c>
      <c r="L78" s="25" t="e">
        <f>B16*J78^3+C16*J78^2+D16*J78+E16</f>
        <v>#VALUE!</v>
      </c>
      <c r="M78" s="25" t="e">
        <f>(L78*(7828.8*50)/1000000)/10</f>
        <v>#VALUE!</v>
      </c>
      <c r="N78" s="25" t="e">
        <f>B17*K78^3+C17*K78^2+D17*K78+E17</f>
        <v>#VALUE!</v>
      </c>
      <c r="O78" s="25" t="e">
        <f>(N78*(7828.8*50)/1000000)/10</f>
        <v>#VALUE!</v>
      </c>
    </row>
    <row r="79" spans="9:15">
      <c r="J79" s="25" t="str">
        <f>IF('Reader Data'!F11&gt;R5,'Reader Data'!F11,R10)</f>
        <v>BT Null</v>
      </c>
      <c r="K79" s="25" t="str">
        <f>IF('Reader Data'!U11&gt;R5,'Reader Data'!U11,R10)</f>
        <v>BT Null</v>
      </c>
      <c r="L79" s="25" t="e">
        <f>B16*J79^3+C16*J79^2+D16*J79+E16</f>
        <v>#VALUE!</v>
      </c>
      <c r="M79" s="25" t="e">
        <f>(L79*(7828.8*50)/1000000)/10</f>
        <v>#VALUE!</v>
      </c>
      <c r="N79" s="25" t="e">
        <f>B17*K79^3+C17*K79^2+D17*K79+E17</f>
        <v>#VALUE!</v>
      </c>
      <c r="O79" s="25" t="e">
        <f>(N79*(7828.8*50)/1000000)/10</f>
        <v>#VALUE!</v>
      </c>
    </row>
    <row r="80" spans="9:15">
      <c r="J80" s="25" t="str">
        <f>IF('Reader Data'!G11&gt;R5,'Reader Data'!G11,R10)</f>
        <v>BT Null</v>
      </c>
      <c r="K80" s="25" t="str">
        <f>IF('Reader Data'!V11&gt;R5,'Reader Data'!V11,R10)</f>
        <v>BT Null</v>
      </c>
      <c r="L80" s="25" t="e">
        <f>B16*J80^3+C16*J80^2+D16*J80+E16</f>
        <v>#VALUE!</v>
      </c>
      <c r="M80" s="25" t="e">
        <f>(L80*(7828.8*50)/1000000)/10</f>
        <v>#VALUE!</v>
      </c>
      <c r="N80" s="25" t="e">
        <f>B17*K80^3+C17*K80^2+D17*K80+E17</f>
        <v>#VALUE!</v>
      </c>
      <c r="O80" s="25" t="e">
        <f>(N80*(7828.8*50)/1000000)/10</f>
        <v>#VALUE!</v>
      </c>
    </row>
    <row r="81" spans="9:15">
      <c r="J81" s="25" t="str">
        <f>IF('Reader Data'!H11&gt;R5,'Reader Data'!H11,R10)</f>
        <v>BT Null</v>
      </c>
      <c r="K81" s="25" t="str">
        <f>IF('Reader Data'!W11&gt;R5,'Reader Data'!W11,R10)</f>
        <v>BT Null</v>
      </c>
      <c r="L81" s="25" t="e">
        <f>B16*J81^3+C16*J81^2+D16*J81+E16</f>
        <v>#VALUE!</v>
      </c>
      <c r="M81" s="25" t="e">
        <f>(L81*(7828.8*50)/1000000)/10</f>
        <v>#VALUE!</v>
      </c>
      <c r="N81" s="25" t="e">
        <f>B17*K81^3+C17*K81^2+D17*K81+E17</f>
        <v>#VALUE!</v>
      </c>
      <c r="O81" s="25" t="e">
        <f>(N81*(7828.8*50)/1000000)/10</f>
        <v>#VALUE!</v>
      </c>
    </row>
    <row r="82" spans="9:15">
      <c r="J82" s="25" t="str">
        <f>IF('Reader Data'!I11&gt;R5,'Reader Data'!I11,R10)</f>
        <v>BT Null</v>
      </c>
      <c r="K82" s="25" t="str">
        <f>IF('Reader Data'!X11&gt;R5,'Reader Data'!X11,R10)</f>
        <v>BT Null</v>
      </c>
      <c r="L82" s="25" t="e">
        <f>B16*J82^3+C16*J82^2+D16*J82+E16</f>
        <v>#VALUE!</v>
      </c>
      <c r="M82" s="25" t="e">
        <f>(L82*(7828.8*50)/1000000)/10</f>
        <v>#VALUE!</v>
      </c>
      <c r="N82" s="25" t="e">
        <f>B17*K82^3+C17*K82^2+D17*K82+E17</f>
        <v>#VALUE!</v>
      </c>
      <c r="O82" s="25" t="e">
        <f>(N82*(7828.8*50)/1000000)/10</f>
        <v>#VALUE!</v>
      </c>
    </row>
    <row r="83" spans="9:15">
      <c r="J83" s="25" t="str">
        <f>IF('Reader Data'!J11&gt;R5,'Reader Data'!J11,R10)</f>
        <v>BT Null</v>
      </c>
      <c r="K83" s="25" t="str">
        <f>IF('Reader Data'!Y11&gt;R5,'Reader Data'!Y11,R10)</f>
        <v>BT Null</v>
      </c>
      <c r="L83" s="25" t="e">
        <f>B16*J83^3+C16*J83^2+D16*J83+E16</f>
        <v>#VALUE!</v>
      </c>
      <c r="M83" s="25" t="e">
        <f>(L83*(7828.8*50)/1000000)/10</f>
        <v>#VALUE!</v>
      </c>
      <c r="N83" s="25" t="e">
        <f>B17*K83^3+C17*K83^2+D17*K83+E17</f>
        <v>#VALUE!</v>
      </c>
      <c r="O83" s="25" t="e">
        <f>(N83*(7828.8*50)/1000000)/10</f>
        <v>#VALUE!</v>
      </c>
    </row>
    <row r="84" spans="9:15">
      <c r="I84" s="4" t="s">
        <v>57</v>
      </c>
      <c r="J84" s="26" t="e">
        <f>AVERAGEIF(J76:J83,"&lt;&gt;R10")</f>
        <v>#DIV/0!</v>
      </c>
      <c r="K84" s="26" t="e">
        <f>AVERAGEIF(K76:K83,"&lt;&gt;R10")</f>
        <v>#DIV/0!</v>
      </c>
      <c r="L84" s="26"/>
      <c r="M84" s="26" t="e">
        <f t="array" ref="M84">AVERAGE(IF(ISERROR(M76:M83),"",M76:M83))</f>
        <v>#DIV/0!</v>
      </c>
      <c r="N84" s="26"/>
      <c r="O84" s="26" t="e">
        <f t="array" ref="O84">AVERAGE(IF(ISERROR(O76:O83),"",O76:O83))</f>
        <v>#DIV/0!</v>
      </c>
    </row>
    <row r="85" spans="9:15">
      <c r="I85" t="s">
        <v>58</v>
      </c>
      <c r="J85" s="25"/>
      <c r="K85" s="25"/>
      <c r="L85" s="25"/>
      <c r="M85" s="25" t="e">
        <f t="array" ref="M85">STDEV(IF(ISERROR(M76:M83),"",M76:M83))</f>
        <v>#DIV/0!</v>
      </c>
      <c r="N85" s="25"/>
      <c r="O85" s="25" t="e">
        <f t="array" ref="O85">STDEV(IF(ISERROR(O76:O83),"",O76:O83))</f>
        <v>#DIV/0!</v>
      </c>
    </row>
    <row r="88" spans="9:15">
      <c r="J88" s="19" t="str">
        <f>'Reader Data'!A12</f>
        <v>Genotype 6</v>
      </c>
      <c r="K88" s="19"/>
      <c r="L88" s="19"/>
      <c r="M88" s="19"/>
      <c r="N88" s="19"/>
      <c r="O88" s="19"/>
    </row>
    <row r="89" spans="9:15">
      <c r="J89" s="20" t="s">
        <v>40</v>
      </c>
      <c r="K89" s="20" t="s">
        <v>41</v>
      </c>
      <c r="L89" s="20" t="s">
        <v>42</v>
      </c>
      <c r="M89" s="20" t="s">
        <v>43</v>
      </c>
      <c r="N89" s="20" t="s">
        <v>44</v>
      </c>
      <c r="O89" s="20" t="s">
        <v>45</v>
      </c>
    </row>
    <row r="90" spans="9:15">
      <c r="J90" s="25" t="str">
        <f>IF('Reader Data'!C12&gt;R5,'Reader Data'!C12,R10)</f>
        <v>BT Null</v>
      </c>
      <c r="K90" s="25" t="str">
        <f>IF('Reader Data'!R12&gt;R5,'Reader Data'!R12,R10)</f>
        <v>BT Null</v>
      </c>
      <c r="L90" s="25" t="e">
        <f>B16*J90^3+C16*J90^2+D16*J90+E16</f>
        <v>#VALUE!</v>
      </c>
      <c r="M90" s="25" t="e">
        <f>(L90*(7828.8*50)/1000000)/10</f>
        <v>#VALUE!</v>
      </c>
      <c r="N90" s="25" t="e">
        <f>B17*K90^3+C17*K90^2+D17*K90+E17</f>
        <v>#VALUE!</v>
      </c>
      <c r="O90" s="25" t="e">
        <f>(N90*(7828.8*50)/1000000)/10</f>
        <v>#VALUE!</v>
      </c>
    </row>
    <row r="91" spans="9:15">
      <c r="J91" s="25" t="str">
        <f>IF('Reader Data'!D12&gt;R5,'Reader Data'!D12,R10)</f>
        <v>BT Null</v>
      </c>
      <c r="K91" s="25" t="str">
        <f>IF('Reader Data'!S12&gt;R5,'Reader Data'!S12,R10)</f>
        <v>BT Null</v>
      </c>
      <c r="L91" s="25" t="e">
        <f>B16*J91^3+C16*J91^2+D16*J91+E16</f>
        <v>#VALUE!</v>
      </c>
      <c r="M91" s="25" t="e">
        <f>(L91*(7828.8*50)/1000000)/10</f>
        <v>#VALUE!</v>
      </c>
      <c r="N91" s="25" t="e">
        <f>B17*K91^3+C17*K91^2+D17*K91+E17</f>
        <v>#VALUE!</v>
      </c>
      <c r="O91" s="25" t="e">
        <f>(N91*(7828.8*50)/1000000)/10</f>
        <v>#VALUE!</v>
      </c>
    </row>
    <row r="92" spans="9:15">
      <c r="J92" s="25" t="str">
        <f>IF('Reader Data'!E12&gt;R5,'Reader Data'!E12,R10)</f>
        <v>BT Null</v>
      </c>
      <c r="K92" s="25" t="str">
        <f>IF('Reader Data'!T12&gt;R5,'Reader Data'!T12,R10)</f>
        <v>BT Null</v>
      </c>
      <c r="L92" s="25" t="e">
        <f>B16*J92^3+C16*J92^2+D16*J92+E16</f>
        <v>#VALUE!</v>
      </c>
      <c r="M92" s="25" t="e">
        <f>(L92*(7828.8*50)/1000000)/10</f>
        <v>#VALUE!</v>
      </c>
      <c r="N92" s="25" t="e">
        <f>B17*K92^3+C17*K92^2+D17*K92+E17</f>
        <v>#VALUE!</v>
      </c>
      <c r="O92" s="25" t="e">
        <f>(N92*(7828.8*50)/1000000)/10</f>
        <v>#VALUE!</v>
      </c>
    </row>
    <row r="93" spans="9:15">
      <c r="J93" s="25" t="str">
        <f>IF('Reader Data'!F12&gt;R5,'Reader Data'!F12,R10)</f>
        <v>BT Null</v>
      </c>
      <c r="K93" s="25" t="str">
        <f>IF('Reader Data'!U12&gt;R5,'Reader Data'!U12,R10)</f>
        <v>BT Null</v>
      </c>
      <c r="L93" s="25" t="e">
        <f>B16*J93^3+C16*J93^2+D16*J93+E16</f>
        <v>#VALUE!</v>
      </c>
      <c r="M93" s="25" t="e">
        <f>(L93*(7828.8*50)/1000000)/10</f>
        <v>#VALUE!</v>
      </c>
      <c r="N93" s="25" t="e">
        <f>B17*K93^3+C17*K93^2+D17*K93+E17</f>
        <v>#VALUE!</v>
      </c>
      <c r="O93" s="25" t="e">
        <f>(N93*(7828.8*50)/1000000)/10</f>
        <v>#VALUE!</v>
      </c>
    </row>
    <row r="94" spans="9:15">
      <c r="J94" s="25" t="str">
        <f>IF('Reader Data'!G12&gt;R5,'Reader Data'!G12,R10)</f>
        <v>BT Null</v>
      </c>
      <c r="K94" s="25" t="str">
        <f>IF('Reader Data'!V12&gt;R5,'Reader Data'!V12,R10)</f>
        <v>BT Null</v>
      </c>
      <c r="L94" s="25" t="e">
        <f>B16*J94^3+C16*J94^2+D16*J94+E16</f>
        <v>#VALUE!</v>
      </c>
      <c r="M94" s="25" t="e">
        <f>(L94*(7828.8*50)/1000000)/10</f>
        <v>#VALUE!</v>
      </c>
      <c r="N94" s="25" t="e">
        <f>B17*K94^3+C17*K94^2+D17*K94+E17</f>
        <v>#VALUE!</v>
      </c>
      <c r="O94" s="25" t="e">
        <f>(N94*(7828.8*50)/1000000)/10</f>
        <v>#VALUE!</v>
      </c>
    </row>
    <row r="95" spans="9:15">
      <c r="J95" s="25" t="str">
        <f>IF('Reader Data'!H12&gt;R5,'Reader Data'!H12,R10)</f>
        <v>BT Null</v>
      </c>
      <c r="K95" s="25" t="str">
        <f>IF('Reader Data'!W12&gt;R5,'Reader Data'!W12,R10)</f>
        <v>BT Null</v>
      </c>
      <c r="L95" s="25" t="e">
        <f>B16*J95^3+C16*J95^2+D16*J95+E16</f>
        <v>#VALUE!</v>
      </c>
      <c r="M95" s="25" t="e">
        <f>(L95*(7828.8*50)/1000000)/10</f>
        <v>#VALUE!</v>
      </c>
      <c r="N95" s="25" t="e">
        <f>B17*K95^3+C17*K95^2+D17*K95+E17</f>
        <v>#VALUE!</v>
      </c>
      <c r="O95" s="25" t="e">
        <f>(N95*(7828.8*50)/1000000)/10</f>
        <v>#VALUE!</v>
      </c>
    </row>
    <row r="96" spans="9:15">
      <c r="J96" s="25" t="str">
        <f>IF('Reader Data'!I12&gt;R5,'Reader Data'!I12,R10)</f>
        <v>BT Null</v>
      </c>
      <c r="K96" s="25" t="str">
        <f>IF('Reader Data'!X12&gt;R5,'Reader Data'!X12,R10)</f>
        <v>BT Null</v>
      </c>
      <c r="L96" s="25" t="e">
        <f>B16*J96^3+C16*J96^2+D16*J96+E16</f>
        <v>#VALUE!</v>
      </c>
      <c r="M96" s="25" t="e">
        <f>(L96*(7828.8*50)/1000000)/10</f>
        <v>#VALUE!</v>
      </c>
      <c r="N96" s="25" t="e">
        <f>B17*K96^3+C17*K96^2+D17*K96+E17</f>
        <v>#VALUE!</v>
      </c>
      <c r="O96" s="25" t="e">
        <f>(N96*(7828.8*50)/1000000)/10</f>
        <v>#VALUE!</v>
      </c>
    </row>
    <row r="97" spans="9:15">
      <c r="J97" s="25" t="str">
        <f>IF('Reader Data'!J12&gt;R5,'Reader Data'!J12,R10)</f>
        <v>BT Null</v>
      </c>
      <c r="K97" s="25" t="str">
        <f>IF('Reader Data'!Y12&gt;R5,'Reader Data'!Y12,R10)</f>
        <v>BT Null</v>
      </c>
      <c r="L97" s="25" t="e">
        <f>B16*J97^3+C16*J97^2+D16*J97+E16</f>
        <v>#VALUE!</v>
      </c>
      <c r="M97" s="25" t="e">
        <f>(L97*(7828.8*50)/1000000)/10</f>
        <v>#VALUE!</v>
      </c>
      <c r="N97" s="25" t="e">
        <f>B17*K97^3+C17*K97^2+D17*K97+E17</f>
        <v>#VALUE!</v>
      </c>
      <c r="O97" s="25" t="e">
        <f>(N97*(7828.8*50)/1000000)/10</f>
        <v>#VALUE!</v>
      </c>
    </row>
    <row r="98" spans="9:15">
      <c r="I98" s="4" t="s">
        <v>57</v>
      </c>
      <c r="J98" s="26" t="e">
        <f>AVERAGEIF(J90:J97,"&lt;&gt;R10")</f>
        <v>#DIV/0!</v>
      </c>
      <c r="K98" s="26" t="e">
        <f>AVERAGEIF(K90:K97,"&lt;&gt;R10")</f>
        <v>#DIV/0!</v>
      </c>
      <c r="L98" s="26"/>
      <c r="M98" s="26" t="e">
        <f t="array" ref="M98">AVERAGE(IF(ISERROR(M90:M97),"",M90:M97))</f>
        <v>#DIV/0!</v>
      </c>
      <c r="N98" s="26"/>
      <c r="O98" s="26" t="e">
        <f t="array" ref="O98">AVERAGE(IF(ISERROR(O90:O97),"",O90:O97))</f>
        <v>#DIV/0!</v>
      </c>
    </row>
    <row r="99" spans="9:15">
      <c r="I99" t="s">
        <v>58</v>
      </c>
      <c r="J99" s="25"/>
      <c r="K99" s="25"/>
      <c r="L99" s="25"/>
      <c r="M99" s="25" t="e">
        <f t="array" ref="M99">STDEV(IF(ISERROR(M90:M97),"",M90:M97))</f>
        <v>#DIV/0!</v>
      </c>
      <c r="N99" s="25"/>
      <c r="O99" s="25" t="e">
        <f t="array" ref="O99">STDEV(IF(ISERROR(O90:O97),"",O90:O97))</f>
        <v>#DIV/0!</v>
      </c>
    </row>
    <row r="102" spans="9:15">
      <c r="J102" s="19" t="str">
        <f>'Reader Data'!A13</f>
        <v>Genotype 7</v>
      </c>
      <c r="K102" s="19"/>
      <c r="L102" s="19"/>
      <c r="M102" s="19"/>
      <c r="N102" s="19"/>
      <c r="O102" s="19"/>
    </row>
    <row r="103" spans="9:15">
      <c r="J103" s="20" t="s">
        <v>40</v>
      </c>
      <c r="K103" s="20" t="s">
        <v>41</v>
      </c>
      <c r="L103" s="20" t="s">
        <v>42</v>
      </c>
      <c r="M103" s="20" t="s">
        <v>43</v>
      </c>
      <c r="N103" s="20" t="s">
        <v>44</v>
      </c>
      <c r="O103" s="20" t="s">
        <v>45</v>
      </c>
    </row>
    <row r="104" spans="9:15">
      <c r="J104" s="25" t="str">
        <f>IF('Reader Data'!C13&gt;R5,'Reader Data'!C13,R10)</f>
        <v>BT Null</v>
      </c>
      <c r="K104" s="25" t="str">
        <f>IF('Reader Data'!R13&gt;R5,'Reader Data'!R13,R10)</f>
        <v>BT Null</v>
      </c>
      <c r="L104" s="25" t="e">
        <f>B16*J104^3+C16*J104^2+D16*J104+E16</f>
        <v>#VALUE!</v>
      </c>
      <c r="M104" s="25" t="e">
        <f>(L104*(7828.8*50)/1000000)/10</f>
        <v>#VALUE!</v>
      </c>
      <c r="N104" s="25" t="e">
        <f>B17*K104^3+C17*K104^2+D17*K104+E17</f>
        <v>#VALUE!</v>
      </c>
      <c r="O104" s="25" t="e">
        <f>(N104*(7828.8*50)/1000000)/10</f>
        <v>#VALUE!</v>
      </c>
    </row>
    <row r="105" spans="9:15">
      <c r="J105" s="25" t="str">
        <f>IF('Reader Data'!D13&gt;R5,'Reader Data'!D13,R10)</f>
        <v>BT Null</v>
      </c>
      <c r="K105" s="25" t="str">
        <f>IF('Reader Data'!S13&gt;R5,'Reader Data'!S13,R10)</f>
        <v>BT Null</v>
      </c>
      <c r="L105" s="25" t="e">
        <f>B16*J105^3+C16*J105^2+D16*J105+E16</f>
        <v>#VALUE!</v>
      </c>
      <c r="M105" s="25" t="e">
        <f>(L105*(7828.8*50)/1000000)/10</f>
        <v>#VALUE!</v>
      </c>
      <c r="N105" s="25" t="e">
        <f>B17*K105^3+C17*K105^2+D17*K105+E17</f>
        <v>#VALUE!</v>
      </c>
      <c r="O105" s="25" t="e">
        <f>(N105*(7828.8*50)/1000000)/10</f>
        <v>#VALUE!</v>
      </c>
    </row>
    <row r="106" spans="9:15">
      <c r="J106" s="25" t="str">
        <f>IF('Reader Data'!E13&gt;R5,'Reader Data'!E13,R10)</f>
        <v>BT Null</v>
      </c>
      <c r="K106" s="25" t="str">
        <f>IF('Reader Data'!T13&gt;R5,'Reader Data'!T13,R10)</f>
        <v>BT Null</v>
      </c>
      <c r="L106" s="25" t="e">
        <f>B16*J106^3+C16*J106^2+D16*J106+E16</f>
        <v>#VALUE!</v>
      </c>
      <c r="M106" s="25" t="e">
        <f>(L106*(7828.8*50)/1000000)/10</f>
        <v>#VALUE!</v>
      </c>
      <c r="N106" s="25" t="e">
        <f>B17*K106^3+C17*K106^2+D17*K106+E17</f>
        <v>#VALUE!</v>
      </c>
      <c r="O106" s="25" t="e">
        <f>(N106*(7828.8*50)/1000000)/10</f>
        <v>#VALUE!</v>
      </c>
    </row>
    <row r="107" spans="9:15">
      <c r="J107" s="25" t="str">
        <f>IF('Reader Data'!F13&gt;R5,'Reader Data'!F13,R10)</f>
        <v>BT Null</v>
      </c>
      <c r="K107" s="25" t="str">
        <f>IF('Reader Data'!U13&gt;R5,'Reader Data'!U13,R10)</f>
        <v>BT Null</v>
      </c>
      <c r="L107" s="25" t="e">
        <f>B16*J107^3+C16*J107^2+D16*J107+E16</f>
        <v>#VALUE!</v>
      </c>
      <c r="M107" s="25" t="e">
        <f>(L107*(7828.8*50)/1000000)/10</f>
        <v>#VALUE!</v>
      </c>
      <c r="N107" s="25" t="e">
        <f>B17*K107^3+C17*K107^2+D17*K107+E17</f>
        <v>#VALUE!</v>
      </c>
      <c r="O107" s="25" t="e">
        <f>(N107*(7828.8*50)/1000000)/10</f>
        <v>#VALUE!</v>
      </c>
    </row>
    <row r="108" spans="9:15">
      <c r="J108" s="25" t="str">
        <f>IF('Reader Data'!G13&gt;R5,'Reader Data'!G13,R10)</f>
        <v>BT Null</v>
      </c>
      <c r="K108" s="25" t="str">
        <f>IF('Reader Data'!V13&gt;R5,'Reader Data'!V13,R10)</f>
        <v>BT Null</v>
      </c>
      <c r="L108" s="25" t="e">
        <f>B16*J108^3+C16*J108^2+D16*J108+E16</f>
        <v>#VALUE!</v>
      </c>
      <c r="M108" s="25" t="e">
        <f>(L108*(7828.8*50)/1000000)/10</f>
        <v>#VALUE!</v>
      </c>
      <c r="N108" s="25" t="e">
        <f>B17*K108^3+C17*K108^2+D17*K108+E17</f>
        <v>#VALUE!</v>
      </c>
      <c r="O108" s="25" t="e">
        <f>(N108*(7828.8*50)/1000000)/10</f>
        <v>#VALUE!</v>
      </c>
    </row>
    <row r="109" spans="9:15">
      <c r="J109" s="25" t="str">
        <f>IF('Reader Data'!H13&gt;R5,'Reader Data'!H13,R10)</f>
        <v>BT Null</v>
      </c>
      <c r="K109" s="25" t="str">
        <f>IF('Reader Data'!W13&gt;R5,'Reader Data'!W13,R10)</f>
        <v>BT Null</v>
      </c>
      <c r="L109" s="25" t="e">
        <f>B16*J109^3+C16*J109^2+D16*J109+E16</f>
        <v>#VALUE!</v>
      </c>
      <c r="M109" s="25" t="e">
        <f>(L109*(7828.8*50)/1000000)/10</f>
        <v>#VALUE!</v>
      </c>
      <c r="N109" s="25" t="e">
        <f>B17*K109^3+C17*K109^2+D17*K109+E17</f>
        <v>#VALUE!</v>
      </c>
      <c r="O109" s="25" t="e">
        <f>(N109*(7828.8*50)/1000000)/10</f>
        <v>#VALUE!</v>
      </c>
    </row>
    <row r="110" spans="9:15">
      <c r="J110" s="25" t="str">
        <f>IF('Reader Data'!I13&gt;R5,'Reader Data'!I13,R10)</f>
        <v>BT Null</v>
      </c>
      <c r="K110" s="25" t="str">
        <f>IF('Reader Data'!X13&gt;R5,'Reader Data'!X13,R10)</f>
        <v>BT Null</v>
      </c>
      <c r="L110" s="25" t="e">
        <f>B16*J110^3+C16*J110^2+D16*J110+E16</f>
        <v>#VALUE!</v>
      </c>
      <c r="M110" s="25" t="e">
        <f>(L110*(7828.8*50)/1000000)/10</f>
        <v>#VALUE!</v>
      </c>
      <c r="N110" s="25" t="e">
        <f>B17*K110^3+C17*K110^2+D17*K110+E17</f>
        <v>#VALUE!</v>
      </c>
      <c r="O110" s="25" t="e">
        <f>(N110*(7828.8*50)/1000000)/10</f>
        <v>#VALUE!</v>
      </c>
    </row>
    <row r="111" spans="9:15">
      <c r="J111" s="25" t="str">
        <f>IF('Reader Data'!J13&gt;R5,'Reader Data'!J13,R10)</f>
        <v>BT Null</v>
      </c>
      <c r="K111" s="25" t="str">
        <f>IF('Reader Data'!Y13&gt;R5,'Reader Data'!Y13,R10)</f>
        <v>BT Null</v>
      </c>
      <c r="L111" s="25" t="e">
        <f>B16*J111^3+C16*J111^2+D16*J111+E16</f>
        <v>#VALUE!</v>
      </c>
      <c r="M111" s="25" t="e">
        <f>(L111*(7828.8*50)/1000000)/10</f>
        <v>#VALUE!</v>
      </c>
      <c r="N111" s="25" t="e">
        <f>B17*K111^3+C17*K111^2+D17*K111+E17</f>
        <v>#VALUE!</v>
      </c>
      <c r="O111" s="25" t="e">
        <f>(N111*(7828.8*50)/1000000)/10</f>
        <v>#VALUE!</v>
      </c>
    </row>
    <row r="112" spans="9:15">
      <c r="I112" s="4" t="s">
        <v>57</v>
      </c>
      <c r="J112" s="26" t="e">
        <f>AVERAGEIF(J104:J111,"&lt;&gt;R10")</f>
        <v>#DIV/0!</v>
      </c>
      <c r="K112" s="26" t="e">
        <f>AVERAGEIF(K104:K111,"&lt;&gt;R10")</f>
        <v>#DIV/0!</v>
      </c>
      <c r="L112" s="26"/>
      <c r="M112" s="26" t="e">
        <f t="array" ref="M112">AVERAGE(IF(ISERROR(M104:M111),"",M104:M111))</f>
        <v>#DIV/0!</v>
      </c>
      <c r="N112" s="26"/>
      <c r="O112" s="26" t="e">
        <f t="array" ref="O112">AVERAGE(IF(ISERROR(O104:O111),"",O104:O111))</f>
        <v>#DIV/0!</v>
      </c>
    </row>
    <row r="113" spans="9:15">
      <c r="I113" t="s">
        <v>58</v>
      </c>
      <c r="J113" s="25"/>
      <c r="K113" s="25"/>
      <c r="L113" s="25"/>
      <c r="M113" s="25" t="e">
        <f t="array" ref="M113">STDEV(IF(ISERROR(M104:M111),"",M104:M111))</f>
        <v>#DIV/0!</v>
      </c>
      <c r="N113" s="25"/>
      <c r="O113" s="25" t="e">
        <f t="array" ref="O113">STDEV(IF(ISERROR(O104:O111),"",O104:O111))</f>
        <v>#DIV/0!</v>
      </c>
    </row>
  </sheetData>
  <mergeCells count="14">
    <mergeCell ref="J102:O102"/>
    <mergeCell ref="Q12:U12"/>
    <mergeCell ref="A1:Y2"/>
    <mergeCell ref="A14:E14"/>
    <mergeCell ref="J18:O18"/>
    <mergeCell ref="J32:O32"/>
    <mergeCell ref="J46:O46"/>
    <mergeCell ref="J60:O60"/>
    <mergeCell ref="J74:O74"/>
    <mergeCell ref="A3:G3"/>
    <mergeCell ref="J4:O4"/>
    <mergeCell ref="Q3:R3"/>
    <mergeCell ref="I3:O3"/>
    <mergeCell ref="J88:O8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Reader Data</vt:lpstr>
      <vt:lpstr>Data Summary</vt:lpstr>
    </vt:vector>
  </TitlesOfParts>
  <Company>H2 Micro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 Bhargava</dc:creator>
  <cp:lastModifiedBy>Hersh Bhargava</cp:lastModifiedBy>
  <dcterms:created xsi:type="dcterms:W3CDTF">2015-05-26T04:30:50Z</dcterms:created>
  <dcterms:modified xsi:type="dcterms:W3CDTF">2015-05-26T07:45:33Z</dcterms:modified>
</cp:coreProperties>
</file>