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0" yWindow="0" windowWidth="33600" windowHeight="20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J14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T22" i="1"/>
  <c r="I29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O22" i="1"/>
  <c r="I28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J22" i="1"/>
  <c r="I27" i="1"/>
  <c r="T21" i="1"/>
  <c r="H29" i="1"/>
  <c r="O21" i="1"/>
  <c r="H28" i="1"/>
  <c r="J21" i="1"/>
  <c r="H27" i="1"/>
  <c r="S22" i="1"/>
  <c r="R22" i="1"/>
  <c r="S21" i="1"/>
  <c r="R21" i="1"/>
  <c r="N22" i="1"/>
  <c r="M22" i="1"/>
  <c r="N21" i="1"/>
  <c r="M21" i="1"/>
  <c r="I22" i="1"/>
  <c r="H22" i="1"/>
  <c r="I21" i="1"/>
  <c r="H21" i="1"/>
  <c r="E15" i="1"/>
  <c r="E16" i="1"/>
  <c r="E17" i="1"/>
  <c r="E18" i="1"/>
  <c r="E19" i="1"/>
  <c r="E20" i="1"/>
  <c r="E21" i="1"/>
  <c r="E14" i="1"/>
  <c r="D15" i="1"/>
  <c r="D16" i="1"/>
  <c r="D17" i="1"/>
  <c r="D18" i="1"/>
  <c r="D19" i="1"/>
  <c r="D20" i="1"/>
  <c r="D21" i="1"/>
  <c r="D14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<sst xmlns="http://schemas.openxmlformats.org/spreadsheetml/2006/main" count="55" uniqueCount="34">
  <si>
    <t>A</t>
  </si>
  <si>
    <t>Read I:450</t>
  </si>
  <si>
    <t>B</t>
  </si>
  <si>
    <t>C</t>
  </si>
  <si>
    <t>D</t>
  </si>
  <si>
    <t>E</t>
  </si>
  <si>
    <t>F</t>
  </si>
  <si>
    <t>G</t>
  </si>
  <si>
    <t>H</t>
  </si>
  <si>
    <t>Concentration and OD</t>
  </si>
  <si>
    <t>Stock (ng/ml)</t>
  </si>
  <si>
    <t>Dilution (pg/μL)</t>
  </si>
  <si>
    <t>pM</t>
  </si>
  <si>
    <t>0/50</t>
  </si>
  <si>
    <t>0.1/50</t>
  </si>
  <si>
    <t>0.2/50</t>
  </si>
  <si>
    <t>0.5/50</t>
  </si>
  <si>
    <t>1.0/50</t>
  </si>
  <si>
    <t>2.0/50</t>
  </si>
  <si>
    <t>5.0/50</t>
  </si>
  <si>
    <t>10.0/50</t>
  </si>
  <si>
    <t>Absorbance</t>
  </si>
  <si>
    <t>OD(450) PBS (avg)</t>
  </si>
  <si>
    <t>STDEV</t>
  </si>
  <si>
    <t>OD (Circ.)</t>
  </si>
  <si>
    <t>pM Calc. (Circ)</t>
  </si>
  <si>
    <t>Mass (Circ) (pg)</t>
  </si>
  <si>
    <t>Dcr Starved Glucose</t>
  </si>
  <si>
    <t>Average</t>
  </si>
  <si>
    <t>Line</t>
  </si>
  <si>
    <t>Average Circ. Mass</t>
  </si>
  <si>
    <t>Starved Glucose</t>
  </si>
  <si>
    <t>Starved Sucralose</t>
  </si>
  <si>
    <t>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</si>
</sst>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i/>
      <sz val="10"/>
      <name val="Arial"/>
    </font>
    <font>
      <i/>
      <sz val="10"/>
      <name val="Arial"/>
    </font>
    <font>
      <b/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9" borderId="0" xfId="0" applyFont="1" applyFill="1"/>
    <xf numFmtId="0" fontId="0" fillId="9" borderId="0" xfId="0" applyFill="1"/>
    <xf numFmtId="2" fontId="0" fillId="9" borderId="0" xfId="0" applyNumberFormat="1" applyFill="1"/>
    <xf numFmtId="17" fontId="0" fillId="9" borderId="0" xfId="0" applyNumberFormat="1" applyFill="1"/>
    <xf numFmtId="0" fontId="4" fillId="9" borderId="0" xfId="0" applyFont="1" applyFill="1" applyAlignment="1">
      <alignment horizontal="center"/>
    </xf>
    <xf numFmtId="164" fontId="0" fillId="9" borderId="0" xfId="0" applyNumberFormat="1" applyFill="1"/>
    <xf numFmtId="164" fontId="0" fillId="10" borderId="0" xfId="0" applyNumberFormat="1" applyFill="1"/>
    <xf numFmtId="164" fontId="0" fillId="0" borderId="0" xfId="0" applyNumberFormat="1"/>
    <xf numFmtId="0" fontId="0" fillId="10" borderId="0" xfId="0" applyFill="1"/>
    <xf numFmtId="164" fontId="6" fillId="10" borderId="0" xfId="0" applyNumberFormat="1" applyFont="1" applyFill="1"/>
    <xf numFmtId="0" fontId="6" fillId="0" borderId="0" xfId="0" applyFont="1"/>
    <xf numFmtId="164" fontId="0" fillId="10" borderId="0" xfId="0" applyNumberFormat="1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0" fillId="11" borderId="0" xfId="0" applyFill="1"/>
    <xf numFmtId="164" fontId="0" fillId="11" borderId="0" xfId="0" applyNumberFormat="1" applyFill="1"/>
    <xf numFmtId="164" fontId="6" fillId="11" borderId="0" xfId="0" applyNumberFormat="1" applyFont="1" applyFill="1"/>
    <xf numFmtId="164" fontId="0" fillId="11" borderId="0" xfId="0" applyNumberFormat="1" applyFont="1" applyFill="1"/>
    <xf numFmtId="0" fontId="9" fillId="12" borderId="0" xfId="0" applyFont="1" applyFill="1" applyAlignment="1">
      <alignment horizontal="center"/>
    </xf>
    <xf numFmtId="164" fontId="0" fillId="12" borderId="0" xfId="0" applyNumberFormat="1" applyFill="1"/>
    <xf numFmtId="164" fontId="6" fillId="12" borderId="0" xfId="0" applyNumberFormat="1" applyFont="1" applyFill="1"/>
    <xf numFmtId="164" fontId="0" fillId="12" borderId="0" xfId="0" applyNumberFormat="1" applyFont="1" applyFill="1"/>
    <xf numFmtId="0" fontId="4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FLAG(GS)HA</a:t>
            </a:r>
            <a:r>
              <a:rPr lang="en-US" baseline="0"/>
              <a:t> Standards in PBS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OD(450) PBS (avg)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47295864913975"/>
                  <c:y val="-0.276086502627055"/>
                </c:manualLayout>
              </c:layout>
              <c:numFmt formatCode="General" sourceLinked="0"/>
            </c:trendlineLbl>
          </c:trendline>
          <c:xVal>
            <c:numRef>
              <c:f>Sheet1!$D$14:$D$21</c:f>
              <c:numCache>
                <c:formatCode>0.000</c:formatCode>
                <c:ptCount val="8"/>
                <c:pt idx="0">
                  <c:v>0.109</c:v>
                </c:pt>
                <c:pt idx="1">
                  <c:v>0.107333333333333</c:v>
                </c:pt>
                <c:pt idx="2">
                  <c:v>0.0983333333333333</c:v>
                </c:pt>
                <c:pt idx="3">
                  <c:v>0.115333333333333</c:v>
                </c:pt>
                <c:pt idx="4">
                  <c:v>0.142</c:v>
                </c:pt>
                <c:pt idx="5">
                  <c:v>0.154333333333333</c:v>
                </c:pt>
                <c:pt idx="6">
                  <c:v>0.262666666666667</c:v>
                </c:pt>
                <c:pt idx="7">
                  <c:v>1.501666666666667</c:v>
                </c:pt>
              </c:numCache>
            </c:numRef>
          </c:xVal>
          <c:yVal>
            <c:numRef>
              <c:f>Sheet1!$C$14:$C$21</c:f>
              <c:numCache>
                <c:formatCode>0.00</c:formatCode>
                <c:ptCount val="8"/>
                <c:pt idx="0">
                  <c:v>0.0</c:v>
                </c:pt>
                <c:pt idx="1">
                  <c:v>0.829187396351576</c:v>
                </c:pt>
                <c:pt idx="2">
                  <c:v>1.658374792703151</c:v>
                </c:pt>
                <c:pt idx="3">
                  <c:v>4.145936981757877</c:v>
                </c:pt>
                <c:pt idx="4">
                  <c:v>8.291873963515755</c:v>
                </c:pt>
                <c:pt idx="5">
                  <c:v>16.58374792703151</c:v>
                </c:pt>
                <c:pt idx="6">
                  <c:v>41.45936981757877</c:v>
                </c:pt>
                <c:pt idx="7">
                  <c:v>82.91873963515755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38968"/>
        <c:axId val="2122433800"/>
      </c:scatterChart>
      <c:valAx>
        <c:axId val="212243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 at 450nm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22433800"/>
        <c:crosses val="autoZero"/>
        <c:crossBetween val="midCat"/>
      </c:valAx>
      <c:valAx>
        <c:axId val="212243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2438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Sheet1!$H$26</c:f>
              <c:strCache>
                <c:ptCount val="1"/>
                <c:pt idx="0">
                  <c:v>Average Circ. Mass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Sheet1!$I$27:$I$29</c:f>
                <c:numCache>
                  <c:formatCode>General</c:formatCode>
                  <c:ptCount val="3"/>
                  <c:pt idx="0">
                    <c:v>1.707264542178294</c:v>
                  </c:pt>
                  <c:pt idx="1">
                    <c:v>0.423942698339759</c:v>
                  </c:pt>
                  <c:pt idx="2">
                    <c:v>1.05348277336257</c:v>
                  </c:pt>
                </c:numCache>
              </c:numRef>
            </c:plus>
            <c:minus>
              <c:numRef>
                <c:f>Sheet1!$I$27:$I$29</c:f>
                <c:numCache>
                  <c:formatCode>General</c:formatCode>
                  <c:ptCount val="3"/>
                  <c:pt idx="0">
                    <c:v>1.707264542178294</c:v>
                  </c:pt>
                  <c:pt idx="1">
                    <c:v>0.423942698339759</c:v>
                  </c:pt>
                  <c:pt idx="2">
                    <c:v>1.05348277336257</c:v>
                  </c:pt>
                </c:numCache>
              </c:numRef>
            </c:minus>
          </c:errBars>
          <c:cat>
            <c:strRef>
              <c:f>Sheet1!$G$27:$G$29</c:f>
              <c:strCache>
                <c:ptCount val="3"/>
                <c:pt idx="0">
                  <c:v>Starved Glucose</c:v>
                </c:pt>
                <c:pt idx="1">
                  <c:v>Starved Sucralose</c:v>
                </c:pt>
                <c:pt idx="2">
                  <c:v>Fed</c:v>
                </c:pt>
              </c:strCache>
            </c:strRef>
          </c:cat>
          <c:val>
            <c:numRef>
              <c:f>Sheet1!$H$27:$H$29</c:f>
              <c:numCache>
                <c:formatCode>0.000</c:formatCode>
                <c:ptCount val="3"/>
                <c:pt idx="0">
                  <c:v>1.62957876471776</c:v>
                </c:pt>
                <c:pt idx="1">
                  <c:v>0.767116269440723</c:v>
                </c:pt>
                <c:pt idx="2">
                  <c:v>0.734991289990977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371176"/>
        <c:axId val="2122368248"/>
      </c:barChart>
      <c:catAx>
        <c:axId val="212237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368248"/>
        <c:crosses val="autoZero"/>
        <c:auto val="1"/>
        <c:lblAlgn val="ctr"/>
        <c:lblOffset val="100"/>
        <c:noMultiLvlLbl val="0"/>
      </c:catAx>
      <c:valAx>
        <c:axId val="21223682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237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23</xdr:row>
      <xdr:rowOff>165100</xdr:rowOff>
    </xdr:from>
    <xdr:to>
      <xdr:col>5</xdr:col>
      <xdr:colOff>480060</xdr:colOff>
      <xdr:row>43</xdr:row>
      <xdr:rowOff>105410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23</xdr:row>
      <xdr:rowOff>95250</xdr:rowOff>
    </xdr:from>
    <xdr:to>
      <xdr:col>17</xdr:col>
      <xdr:colOff>596900</xdr:colOff>
      <xdr:row>51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H19" workbookViewId="0">
      <selection activeCell="J21" sqref="J21"/>
    </sheetView>
  </sheetViews>
  <sheetFormatPr baseColWidth="10" defaultColWidth="8.83203125" defaultRowHeight="14" x14ac:dyDescent="0"/>
  <cols>
    <col min="1" max="1" width="13.1640625" customWidth="1"/>
    <col min="2" max="2" width="13.83203125" customWidth="1"/>
    <col min="4" max="4" width="15.83203125" customWidth="1"/>
    <col min="7" max="7" width="13.83203125" customWidth="1"/>
    <col min="8" max="8" width="17" customWidth="1"/>
    <col min="9" max="10" width="13.33203125" customWidth="1"/>
    <col min="12" max="15" width="11.5" customWidth="1"/>
    <col min="17" max="20" width="12.33203125" customWidth="1"/>
  </cols>
  <sheetData>
    <row r="1" spans="1:20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0">
      <c r="A2" s="2" t="s">
        <v>0</v>
      </c>
      <c r="B2" s="3">
        <v>0.67800000000000005</v>
      </c>
      <c r="C2" s="4">
        <v>0.187</v>
      </c>
      <c r="D2" s="4">
        <v>0.26200000000000001</v>
      </c>
      <c r="E2" s="5">
        <v>0.33100000000000002</v>
      </c>
      <c r="F2" s="4">
        <v>0.125</v>
      </c>
      <c r="G2" s="4">
        <v>0.22500000000000001</v>
      </c>
      <c r="H2" s="4">
        <v>0.105</v>
      </c>
      <c r="I2" s="6">
        <v>3.1219999999999999</v>
      </c>
      <c r="J2" s="4">
        <v>6.3E-2</v>
      </c>
      <c r="K2" s="4">
        <v>9.7000000000000003E-2</v>
      </c>
      <c r="L2" s="4">
        <v>9.4E-2</v>
      </c>
      <c r="M2" s="4">
        <v>0.13600000000000001</v>
      </c>
      <c r="N2" s="7" t="s">
        <v>1</v>
      </c>
    </row>
    <row r="3" spans="1:20">
      <c r="A3" s="2" t="s">
        <v>2</v>
      </c>
      <c r="B3" s="4">
        <v>0.17899999999999999</v>
      </c>
      <c r="C3" s="4">
        <v>0.21</v>
      </c>
      <c r="D3" s="4">
        <v>0.15</v>
      </c>
      <c r="E3" s="4">
        <v>0.189</v>
      </c>
      <c r="F3" s="4">
        <v>0.109</v>
      </c>
      <c r="G3" s="4">
        <v>0.161</v>
      </c>
      <c r="H3" s="4">
        <v>0.23799999999999999</v>
      </c>
      <c r="I3" s="5">
        <v>0.4</v>
      </c>
      <c r="J3" s="4">
        <v>6.2E-2</v>
      </c>
      <c r="K3" s="4">
        <v>9.1999999999999998E-2</v>
      </c>
      <c r="L3" s="4">
        <v>8.8999999999999996E-2</v>
      </c>
      <c r="M3" s="4">
        <v>0.14099999999999999</v>
      </c>
      <c r="N3" s="7" t="s">
        <v>1</v>
      </c>
    </row>
    <row r="4" spans="1:20">
      <c r="A4" s="2" t="s">
        <v>3</v>
      </c>
      <c r="B4" s="5">
        <v>0.39900000000000002</v>
      </c>
      <c r="C4" s="4">
        <v>0.25</v>
      </c>
      <c r="D4" s="4">
        <v>0.14399999999999999</v>
      </c>
      <c r="E4" s="5">
        <v>0.377</v>
      </c>
      <c r="F4" s="4">
        <v>0.18</v>
      </c>
      <c r="G4" s="5">
        <v>0.46400000000000002</v>
      </c>
      <c r="H4" s="4">
        <v>0.13300000000000001</v>
      </c>
      <c r="I4" s="5">
        <v>0.32100000000000001</v>
      </c>
      <c r="J4" s="4">
        <v>6.5000000000000002E-2</v>
      </c>
      <c r="K4" s="4">
        <v>9.7000000000000003E-2</v>
      </c>
      <c r="L4" s="4">
        <v>8.6999999999999994E-2</v>
      </c>
      <c r="M4" s="4">
        <v>0.111</v>
      </c>
      <c r="N4" s="7" t="s">
        <v>1</v>
      </c>
    </row>
    <row r="5" spans="1:20">
      <c r="A5" s="2" t="s">
        <v>4</v>
      </c>
      <c r="B5" s="5">
        <v>0.314</v>
      </c>
      <c r="C5" s="4">
        <v>0.24199999999999999</v>
      </c>
      <c r="D5" s="4">
        <v>0.11</v>
      </c>
      <c r="E5" s="4">
        <v>0.11700000000000001</v>
      </c>
      <c r="F5" s="4">
        <v>0.09</v>
      </c>
      <c r="G5" s="4">
        <v>0.20399999999999999</v>
      </c>
      <c r="H5" s="4">
        <v>0.23499999999999999</v>
      </c>
      <c r="I5" s="5">
        <v>0.29599999999999999</v>
      </c>
      <c r="J5" s="4">
        <v>5.8999999999999997E-2</v>
      </c>
      <c r="K5" s="4">
        <v>0.115</v>
      </c>
      <c r="L5" s="4">
        <v>0.10299999999999999</v>
      </c>
      <c r="M5" s="4">
        <v>0.128</v>
      </c>
      <c r="N5" s="7" t="s">
        <v>1</v>
      </c>
    </row>
    <row r="6" spans="1:20">
      <c r="A6" s="2" t="s">
        <v>5</v>
      </c>
      <c r="B6" s="5">
        <v>0.45700000000000002</v>
      </c>
      <c r="C6" s="4">
        <v>0.14599999999999999</v>
      </c>
      <c r="D6" s="3">
        <v>0.54100000000000004</v>
      </c>
      <c r="E6" s="4">
        <v>0.13800000000000001</v>
      </c>
      <c r="F6" s="5">
        <v>0.35</v>
      </c>
      <c r="G6" s="4">
        <v>0.22500000000000001</v>
      </c>
      <c r="H6" s="4">
        <v>0.13</v>
      </c>
      <c r="I6" s="5">
        <v>0.41299999999999998</v>
      </c>
      <c r="J6" s="4">
        <v>5.1999999999999998E-2</v>
      </c>
      <c r="K6" s="4">
        <v>0.122</v>
      </c>
      <c r="L6" s="4">
        <v>0.13700000000000001</v>
      </c>
      <c r="M6" s="4">
        <v>0.16700000000000001</v>
      </c>
      <c r="N6" s="7" t="s">
        <v>1</v>
      </c>
    </row>
    <row r="7" spans="1:20">
      <c r="A7" s="2" t="s">
        <v>6</v>
      </c>
      <c r="B7" s="4">
        <v>0.05</v>
      </c>
      <c r="C7" s="4">
        <v>5.0999999999999997E-2</v>
      </c>
      <c r="D7" s="4">
        <v>4.7E-2</v>
      </c>
      <c r="E7" s="4">
        <v>5.2999999999999999E-2</v>
      </c>
      <c r="F7" s="4">
        <v>4.5999999999999999E-2</v>
      </c>
      <c r="G7" s="4">
        <v>5.1999999999999998E-2</v>
      </c>
      <c r="H7" s="4">
        <v>5.5E-2</v>
      </c>
      <c r="I7" s="4">
        <v>5.0999999999999997E-2</v>
      </c>
      <c r="J7" s="4">
        <v>5.2999999999999999E-2</v>
      </c>
      <c r="K7" s="4">
        <v>0.158</v>
      </c>
      <c r="L7" s="4">
        <v>0.14799999999999999</v>
      </c>
      <c r="M7" s="4">
        <v>0.157</v>
      </c>
      <c r="N7" s="7" t="s">
        <v>1</v>
      </c>
    </row>
    <row r="8" spans="1:20">
      <c r="A8" s="2" t="s">
        <v>7</v>
      </c>
      <c r="B8" s="4">
        <v>5.1999999999999998E-2</v>
      </c>
      <c r="C8" s="4">
        <v>5.0999999999999997E-2</v>
      </c>
      <c r="D8" s="4">
        <v>4.9000000000000002E-2</v>
      </c>
      <c r="E8" s="4">
        <v>0.05</v>
      </c>
      <c r="F8" s="4">
        <v>4.5999999999999999E-2</v>
      </c>
      <c r="G8" s="4">
        <v>4.8000000000000001E-2</v>
      </c>
      <c r="H8" s="4">
        <v>0.05</v>
      </c>
      <c r="I8" s="4">
        <v>0.05</v>
      </c>
      <c r="J8" s="4">
        <v>5.0999999999999997E-2</v>
      </c>
      <c r="K8" s="5">
        <v>0.29899999999999999</v>
      </c>
      <c r="L8" s="4">
        <v>0.18</v>
      </c>
      <c r="M8" s="5">
        <v>0.309</v>
      </c>
      <c r="N8" s="7" t="s">
        <v>1</v>
      </c>
    </row>
    <row r="9" spans="1:20">
      <c r="A9" s="2" t="s">
        <v>8</v>
      </c>
      <c r="B9" s="4">
        <v>5.1999999999999998E-2</v>
      </c>
      <c r="C9" s="4">
        <v>4.5999999999999999E-2</v>
      </c>
      <c r="D9" s="4">
        <v>4.5999999999999999E-2</v>
      </c>
      <c r="E9" s="4">
        <v>4.8000000000000001E-2</v>
      </c>
      <c r="F9" s="4">
        <v>5.0999999999999997E-2</v>
      </c>
      <c r="G9" s="4">
        <v>4.4999999999999998E-2</v>
      </c>
      <c r="H9" s="4">
        <v>4.9000000000000002E-2</v>
      </c>
      <c r="I9" s="4">
        <v>4.7E-2</v>
      </c>
      <c r="J9" s="4">
        <v>4.8000000000000001E-2</v>
      </c>
      <c r="K9" s="8">
        <v>1.917</v>
      </c>
      <c r="L9" s="9">
        <v>1.323</v>
      </c>
      <c r="M9" s="9">
        <v>1.2649999999999999</v>
      </c>
      <c r="N9" s="7" t="s">
        <v>1</v>
      </c>
    </row>
    <row r="12" spans="1:20">
      <c r="A12" s="32" t="s">
        <v>9</v>
      </c>
      <c r="B12" s="32"/>
      <c r="C12" s="32"/>
      <c r="D12" s="14" t="s">
        <v>21</v>
      </c>
      <c r="E12" t="s">
        <v>23</v>
      </c>
      <c r="H12" s="33" t="s">
        <v>27</v>
      </c>
      <c r="I12" s="33"/>
      <c r="J12" s="33"/>
      <c r="M12" s="34" t="s">
        <v>27</v>
      </c>
      <c r="N12" s="34"/>
      <c r="O12" s="34"/>
      <c r="R12" s="35" t="s">
        <v>27</v>
      </c>
      <c r="S12" s="35"/>
      <c r="T12" s="35"/>
    </row>
    <row r="13" spans="1:20">
      <c r="A13" s="10" t="s">
        <v>10</v>
      </c>
      <c r="B13" s="10" t="s">
        <v>11</v>
      </c>
      <c r="C13" s="11" t="s">
        <v>12</v>
      </c>
      <c r="D13" s="10" t="s">
        <v>22</v>
      </c>
      <c r="H13" s="22" t="s">
        <v>24</v>
      </c>
      <c r="I13" s="22" t="s">
        <v>25</v>
      </c>
      <c r="J13" s="22" t="s">
        <v>26</v>
      </c>
      <c r="M13" s="23" t="s">
        <v>24</v>
      </c>
      <c r="N13" s="23" t="s">
        <v>25</v>
      </c>
      <c r="O13" s="23" t="s">
        <v>26</v>
      </c>
      <c r="R13" s="28" t="s">
        <v>24</v>
      </c>
      <c r="S13" s="28" t="s">
        <v>25</v>
      </c>
      <c r="T13" s="28" t="s">
        <v>26</v>
      </c>
    </row>
    <row r="14" spans="1:20">
      <c r="A14" s="11">
        <v>0</v>
      </c>
      <c r="B14" s="11" t="s">
        <v>13</v>
      </c>
      <c r="C14" s="12">
        <f>A14/2.412*20</f>
        <v>0</v>
      </c>
      <c r="D14" s="15">
        <f>AVERAGE(K2:M2)</f>
        <v>0.109</v>
      </c>
      <c r="E14">
        <f>STDEV(K2:M2)</f>
        <v>2.3430749027719983E-2</v>
      </c>
      <c r="H14" s="18">
        <f>B2</f>
        <v>0.67800000000000005</v>
      </c>
      <c r="I14" s="16">
        <f>-99.276*H14^3+25.267*H14^2+258.64*H14-26.272</f>
        <v>129.75982643244799</v>
      </c>
      <c r="J14" s="16">
        <f>(I14*(7828.8*50)/1000000)/10</f>
        <v>5.0793186458717443</v>
      </c>
      <c r="M14" s="24">
        <f>B3</f>
        <v>0.17899999999999999</v>
      </c>
      <c r="N14" s="25">
        <f>-99.276*M14^3+25.267*M14^2+258.64*M14-26.272</f>
        <v>20.264758432435997</v>
      </c>
      <c r="O14" s="25">
        <f>(N14*(7828.8*50)/1000000)/10</f>
        <v>0.79324370407927458</v>
      </c>
      <c r="R14" s="29">
        <f>AVERAGE(G4:G6)</f>
        <v>0.29766666666666669</v>
      </c>
      <c r="S14" s="29">
        <f>-99.276*R14^3+25.267*R14^2+258.64*R14-26.272</f>
        <v>50.33690712021734</v>
      </c>
      <c r="T14" s="29">
        <f>(S14*(7828.8*50)/1000000)/10</f>
        <v>1.9703878923137879</v>
      </c>
    </row>
    <row r="15" spans="1:20">
      <c r="A15" s="11">
        <v>0.1</v>
      </c>
      <c r="B15" s="11" t="s">
        <v>14</v>
      </c>
      <c r="C15" s="12">
        <f>A15/2.412*20</f>
        <v>0.82918739635157557</v>
      </c>
      <c r="D15" s="15">
        <f t="shared" ref="D15:D21" si="0">AVERAGE(K3:M3)</f>
        <v>0.10733333333333332</v>
      </c>
      <c r="E15">
        <f t="shared" ref="E15:E21" si="1">STDEV(K3:M3)</f>
        <v>2.9194748386196675E-2</v>
      </c>
      <c r="H15" s="18">
        <f>C2</f>
        <v>0.187</v>
      </c>
      <c r="I15" s="16">
        <f t="shared" ref="I15:I20" si="2">-99.276*H15^3+25.267*H15^2+258.64*H15-26.272</f>
        <v>22.328055805971999</v>
      </c>
      <c r="J15" s="16">
        <f t="shared" ref="J15:J20" si="3">(I15*(7828.8*50)/1000000)/10</f>
        <v>0.87400941646896779</v>
      </c>
      <c r="M15" s="24">
        <f>C3</f>
        <v>0.21</v>
      </c>
      <c r="N15" s="25">
        <f t="shared" ref="N15:N20" si="4">-99.276*M15^3+25.267*M15^2+258.64*M15-26.272</f>
        <v>28.237279663999992</v>
      </c>
      <c r="O15" s="25">
        <f t="shared" ref="O15:O20" si="5">(N15*(7828.8*50)/1000000)/10</f>
        <v>1.1053200751676155</v>
      </c>
      <c r="R15" s="29">
        <f>AVERAGE(H4:H6)</f>
        <v>0.16600000000000001</v>
      </c>
      <c r="S15" s="29">
        <f t="shared" ref="S15:S20" si="6">-99.276*R15^3+25.267*R15^2+258.64*R15-26.272</f>
        <v>16.904379642304001</v>
      </c>
      <c r="T15" s="29">
        <f t="shared" ref="T15:T20" si="7">(S15*(7828.8*50)/1000000)/10</f>
        <v>0.66170503671834768</v>
      </c>
    </row>
    <row r="16" spans="1:20">
      <c r="A16" s="11">
        <v>0.2</v>
      </c>
      <c r="B16" s="11" t="s">
        <v>15</v>
      </c>
      <c r="C16" s="12">
        <f t="shared" ref="C16:C21" si="8">A16/2.412*20</f>
        <v>1.6583747927031511</v>
      </c>
      <c r="D16" s="15">
        <f t="shared" si="0"/>
        <v>9.8333333333333328E-2</v>
      </c>
      <c r="E16">
        <f t="shared" si="1"/>
        <v>1.205542754668342E-2</v>
      </c>
      <c r="H16" s="18">
        <f>D2</f>
        <v>0.26200000000000001</v>
      </c>
      <c r="I16" s="16">
        <f t="shared" si="2"/>
        <v>41.440656091071993</v>
      </c>
      <c r="J16" s="16">
        <f t="shared" si="3"/>
        <v>1.6221530420289221</v>
      </c>
      <c r="M16" s="24">
        <f>D3</f>
        <v>0.15</v>
      </c>
      <c r="N16" s="25">
        <f t="shared" si="4"/>
        <v>12.757451000000003</v>
      </c>
      <c r="O16" s="25">
        <f t="shared" si="5"/>
        <v>0.49937766194400013</v>
      </c>
      <c r="R16" s="29">
        <f>AVERAGE(I4:I6)</f>
        <v>0.34333333333333332</v>
      </c>
      <c r="S16" s="29">
        <f t="shared" si="6"/>
        <v>61.488315379555551</v>
      </c>
      <c r="T16" s="29">
        <f t="shared" si="7"/>
        <v>2.4068986172173226</v>
      </c>
    </row>
    <row r="17" spans="1:20">
      <c r="A17" s="11">
        <v>0.5</v>
      </c>
      <c r="B17" s="11" t="s">
        <v>16</v>
      </c>
      <c r="C17" s="12">
        <f t="shared" si="8"/>
        <v>4.1459369817578775</v>
      </c>
      <c r="D17" s="15">
        <f t="shared" si="0"/>
        <v>0.11533333333333333</v>
      </c>
      <c r="E17">
        <f t="shared" si="1"/>
        <v>1.2503332889007372E-2</v>
      </c>
      <c r="H17" s="18">
        <f>E2</f>
        <v>0.33100000000000002</v>
      </c>
      <c r="I17" s="16">
        <f t="shared" si="2"/>
        <v>58.505904323284007</v>
      </c>
      <c r="J17" s="16">
        <f t="shared" si="3"/>
        <v>2.2901551188306288</v>
      </c>
      <c r="M17" s="24">
        <f>E3</f>
        <v>0.189</v>
      </c>
      <c r="N17" s="25">
        <f t="shared" si="4"/>
        <v>22.843283525756</v>
      </c>
      <c r="O17" s="25">
        <f t="shared" si="5"/>
        <v>0.89417749033219296</v>
      </c>
      <c r="R17" s="29">
        <f>AVERAGE(J4:J6)</f>
        <v>5.8666666666666666E-2</v>
      </c>
      <c r="S17" s="29">
        <f t="shared" si="6"/>
        <v>-11.031535508821333</v>
      </c>
      <c r="T17" s="29">
        <f t="shared" si="7"/>
        <v>-0.4318184259573023</v>
      </c>
    </row>
    <row r="18" spans="1:20">
      <c r="A18" s="11">
        <v>1</v>
      </c>
      <c r="B18" s="13" t="s">
        <v>17</v>
      </c>
      <c r="C18" s="12">
        <f t="shared" si="8"/>
        <v>8.291873963515755</v>
      </c>
      <c r="D18" s="15">
        <f t="shared" si="0"/>
        <v>0.14200000000000002</v>
      </c>
      <c r="E18">
        <f t="shared" si="1"/>
        <v>2.2912878474779151E-2</v>
      </c>
      <c r="H18" s="18">
        <f>F2</f>
        <v>0.125</v>
      </c>
      <c r="I18" s="16">
        <f t="shared" si="2"/>
        <v>6.258898437500001</v>
      </c>
      <c r="J18" s="16">
        <f t="shared" si="3"/>
        <v>0.2449983204375</v>
      </c>
      <c r="M18" s="24">
        <f>F3</f>
        <v>0.109</v>
      </c>
      <c r="N18" s="25">
        <f t="shared" si="4"/>
        <v>2.0913919279959998</v>
      </c>
      <c r="O18" s="25">
        <f t="shared" si="5"/>
        <v>8.1865445629475425E-2</v>
      </c>
      <c r="R18" s="29">
        <f>AVERAGE(K4:K6)</f>
        <v>0.11133333333333334</v>
      </c>
      <c r="S18" s="29">
        <f t="shared" si="6"/>
        <v>2.6994408141368922</v>
      </c>
      <c r="T18" s="29">
        <f t="shared" si="7"/>
        <v>0.10566691122857449</v>
      </c>
    </row>
    <row r="19" spans="1:20">
      <c r="A19" s="11">
        <v>2</v>
      </c>
      <c r="B19" s="13" t="s">
        <v>18</v>
      </c>
      <c r="C19" s="12">
        <f t="shared" si="8"/>
        <v>16.58374792703151</v>
      </c>
      <c r="D19" s="15">
        <f t="shared" si="0"/>
        <v>0.15433333333333332</v>
      </c>
      <c r="E19">
        <f t="shared" si="1"/>
        <v>5.5075705472861069E-3</v>
      </c>
      <c r="H19" s="18">
        <f>G2</f>
        <v>0.22500000000000001</v>
      </c>
      <c r="I19" s="16">
        <f t="shared" si="2"/>
        <v>32.070326187499994</v>
      </c>
      <c r="J19" s="16">
        <f t="shared" si="3"/>
        <v>1.2553608482834999</v>
      </c>
      <c r="M19" s="24">
        <f>G3</f>
        <v>0.161</v>
      </c>
      <c r="N19" s="25">
        <f t="shared" si="4"/>
        <v>15.609679262443997</v>
      </c>
      <c r="O19" s="25">
        <f t="shared" si="5"/>
        <v>0.6110252850491078</v>
      </c>
      <c r="R19" s="29">
        <f>AVERAGE(L4:L6)</f>
        <v>0.109</v>
      </c>
      <c r="S19" s="29">
        <f t="shared" si="6"/>
        <v>2.0913919279959998</v>
      </c>
      <c r="T19" s="29">
        <f t="shared" si="7"/>
        <v>8.1865445629475425E-2</v>
      </c>
    </row>
    <row r="20" spans="1:20">
      <c r="A20" s="11">
        <v>5</v>
      </c>
      <c r="B20" s="11" t="s">
        <v>19</v>
      </c>
      <c r="C20" s="12">
        <f t="shared" si="8"/>
        <v>41.459369817578775</v>
      </c>
      <c r="D20" s="15">
        <f t="shared" si="0"/>
        <v>0.26266666666666666</v>
      </c>
      <c r="E20">
        <f t="shared" si="1"/>
        <v>7.176582287783867E-2</v>
      </c>
      <c r="H20" s="18">
        <f>H2</f>
        <v>0.105</v>
      </c>
      <c r="I20" s="16">
        <f t="shared" si="2"/>
        <v>1.0488442954999968</v>
      </c>
      <c r="J20" s="16">
        <f t="shared" si="3"/>
        <v>4.1055961103051881E-2</v>
      </c>
      <c r="M20" s="24">
        <f>H3</f>
        <v>0.23799999999999999</v>
      </c>
      <c r="N20" s="25">
        <f t="shared" si="4"/>
        <v>35.377177188927995</v>
      </c>
      <c r="O20" s="25">
        <f t="shared" si="5"/>
        <v>1.3848042238833975</v>
      </c>
      <c r="R20" s="29">
        <f>AVERAGE(M4:M6)</f>
        <v>0.13533333333333333</v>
      </c>
      <c r="S20" s="29">
        <f t="shared" si="6"/>
        <v>8.9473112810808857</v>
      </c>
      <c r="T20" s="29">
        <f t="shared" si="7"/>
        <v>0.35023355278663021</v>
      </c>
    </row>
    <row r="21" spans="1:20">
      <c r="A21" s="11">
        <v>10</v>
      </c>
      <c r="B21" s="13" t="s">
        <v>20</v>
      </c>
      <c r="C21" s="12">
        <f t="shared" si="8"/>
        <v>82.91873963515755</v>
      </c>
      <c r="D21" s="15">
        <f t="shared" si="0"/>
        <v>1.5016666666666667</v>
      </c>
      <c r="E21">
        <f t="shared" si="1"/>
        <v>0.3608563887938433</v>
      </c>
      <c r="G21" s="19" t="s">
        <v>28</v>
      </c>
      <c r="H21" s="19">
        <f>AVERAGE(H14:H20)</f>
        <v>0.2732857142857143</v>
      </c>
      <c r="I21" s="19">
        <f t="shared" ref="I21:J21" si="9">AVERAGE(I14:I20)</f>
        <v>41.630358796182279</v>
      </c>
      <c r="J21" s="19">
        <f t="shared" si="9"/>
        <v>1.6295787647177593</v>
      </c>
      <c r="L21" s="26" t="s">
        <v>28</v>
      </c>
      <c r="M21" s="26">
        <f>AVERAGE(M14:M20)</f>
        <v>0.17657142857142857</v>
      </c>
      <c r="N21" s="26">
        <f t="shared" ref="N21" si="10">AVERAGE(N14:N20)</f>
        <v>19.597288714508569</v>
      </c>
      <c r="O21" s="26">
        <f t="shared" ref="O21" si="11">AVERAGE(O14:O20)</f>
        <v>0.76711626944072342</v>
      </c>
      <c r="Q21" s="30" t="s">
        <v>28</v>
      </c>
      <c r="R21" s="30">
        <f>AVERAGE(R14:R20)</f>
        <v>0.17447619047619045</v>
      </c>
      <c r="S21" s="30">
        <f t="shared" ref="S21" si="12">AVERAGE(S14:S20)</f>
        <v>18.77660152235276</v>
      </c>
      <c r="T21" s="30">
        <f t="shared" ref="T21" si="13">AVERAGE(T14:T20)</f>
        <v>0.73499128999097663</v>
      </c>
    </row>
    <row r="22" spans="1:20">
      <c r="G22" s="16" t="s">
        <v>23</v>
      </c>
      <c r="H22" s="21">
        <f>STDEV(H14:H20)</f>
        <v>0.19465243750996655</v>
      </c>
      <c r="I22" s="21">
        <f t="shared" ref="I22:J22" si="14">STDEV(I14:I20)</f>
        <v>43.614973998014875</v>
      </c>
      <c r="J22" s="21">
        <f t="shared" si="14"/>
        <v>1.7072645421782944</v>
      </c>
      <c r="L22" s="25" t="s">
        <v>23</v>
      </c>
      <c r="M22" s="27">
        <f>STDEV(M14:M20)</f>
        <v>4.1963703136786934E-2</v>
      </c>
      <c r="N22" s="27">
        <f t="shared" ref="N22:O22" si="15">STDEV(N14:N20)</f>
        <v>10.830336663083962</v>
      </c>
      <c r="O22" s="27">
        <f t="shared" si="15"/>
        <v>0.42394269833975862</v>
      </c>
      <c r="Q22" s="29" t="s">
        <v>23</v>
      </c>
      <c r="R22" s="31">
        <f>STDEV(R14:R20)</f>
        <v>0.10565560004138838</v>
      </c>
      <c r="S22" s="31">
        <f t="shared" ref="S22:T22" si="16">STDEV(S14:S20)</f>
        <v>26.913007698818973</v>
      </c>
      <c r="T22" s="31">
        <f t="shared" si="16"/>
        <v>1.0534827733625698</v>
      </c>
    </row>
    <row r="23" spans="1:20">
      <c r="G23" s="17"/>
      <c r="H23" s="17"/>
      <c r="I23" s="17"/>
      <c r="J23" s="17"/>
    </row>
    <row r="24" spans="1:20">
      <c r="H24" s="17"/>
    </row>
    <row r="26" spans="1:20">
      <c r="G26" s="20" t="s">
        <v>29</v>
      </c>
      <c r="H26" s="20" t="s">
        <v>30</v>
      </c>
      <c r="I26" t="s">
        <v>23</v>
      </c>
    </row>
    <row r="27" spans="1:20">
      <c r="G27" t="s">
        <v>31</v>
      </c>
      <c r="H27" s="17">
        <f>J21</f>
        <v>1.6295787647177593</v>
      </c>
      <c r="I27" s="17">
        <f>J22</f>
        <v>1.7072645421782944</v>
      </c>
    </row>
    <row r="28" spans="1:20">
      <c r="G28" t="s">
        <v>32</v>
      </c>
      <c r="H28" s="17">
        <f>O21</f>
        <v>0.76711626944072342</v>
      </c>
      <c r="I28" s="17">
        <f>O22</f>
        <v>0.42394269833975862</v>
      </c>
    </row>
    <row r="29" spans="1:20">
      <c r="G29" t="s">
        <v>33</v>
      </c>
      <c r="H29" s="17">
        <f>T21</f>
        <v>0.73499128999097663</v>
      </c>
      <c r="I29" s="17">
        <f>T22</f>
        <v>1.0534827733625698</v>
      </c>
    </row>
  </sheetData>
  <mergeCells count="4">
    <mergeCell ref="A12:C12"/>
    <mergeCell ref="H12:J12"/>
    <mergeCell ref="M12:O12"/>
    <mergeCell ref="R12:T1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Phillips Exeter Academy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Hersh Bhargava</cp:lastModifiedBy>
  <dcterms:created xsi:type="dcterms:W3CDTF">2015-05-15T14:38:26Z</dcterms:created>
  <dcterms:modified xsi:type="dcterms:W3CDTF">2015-05-15T17:22:33Z</dcterms:modified>
</cp:coreProperties>
</file>