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V:\stop-gas-imports\data\"/>
    </mc:Choice>
  </mc:AlternateContent>
  <xr:revisionPtr revIDLastSave="0" documentId="13_ncr:1_{8B642752-7F62-4349-B8A2-5533531239C3}" xr6:coauthVersionLast="36" xr6:coauthVersionMax="36" xr10:uidLastSave="{00000000-0000-0000-0000-000000000000}"/>
  <bookViews>
    <workbookView xWindow="0" yWindow="0" windowWidth="9600" windowHeight="420" xr2:uid="{B2FFA302-30EB-4F26-B634-BB17D3B39911}"/>
  </bookViews>
  <sheets>
    <sheet name="Needed-consumers-savings" sheetId="1" r:id="rId1"/>
    <sheet name="Other-tables" sheetId="2" r:id="rId2"/>
  </sheets>
  <definedNames>
    <definedName name="_ftn1" localSheetId="1">'Other-tables'!$A$38</definedName>
    <definedName name="_ftn2" localSheetId="1">'Other-tables'!$A$39</definedName>
    <definedName name="_ftnref1" localSheetId="1">'Other-tables'!$B$15</definedName>
    <definedName name="_ftnref2" localSheetId="1">'Other-tables'!$D$27</definedName>
    <definedName name="_ftnref3" localSheetId="1">'Other-tables'!$F$27</definedName>
    <definedName name="eu_commercial">'Needed-consumers-savings'!$D$13</definedName>
    <definedName name="eu_electricity_chp">'Needed-consumers-savings'!$F$13</definedName>
    <definedName name="eu_electricity_nochp">'Needed-consumers-savings'!$E$13</definedName>
    <definedName name="eu_household">'Needed-consumers-savings'!$C$13</definedName>
    <definedName name="eu_imports">'Needed-consumers-savings'!$B$13</definedName>
    <definedName name="eu_industry">'Needed-consumers-savings'!$G$13</definedName>
    <definedName name="eur_commercial">'Needed-consumers-savings'!$D$14</definedName>
    <definedName name="eur_electricity_chp">'Needed-consumers-savings'!$F$14</definedName>
    <definedName name="eur_electricity_nochp">'Needed-consumers-savings'!$E$14</definedName>
    <definedName name="eur_household">'Needed-consumers-savings'!$C$14</definedName>
    <definedName name="eur_imports">'Needed-consumers-savings'!$B$14</definedName>
    <definedName name="eur_industry">'Needed-consumers-savings'!$G$14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24" i="1"/>
  <c r="G25" i="1"/>
  <c r="H25" i="1" s="1"/>
  <c r="I25" i="1" s="1"/>
  <c r="G24" i="1"/>
  <c r="H24" i="1" s="1"/>
  <c r="I24" i="1" s="1"/>
  <c r="J25" i="1" l="1"/>
  <c r="J24" i="1"/>
  <c r="K37" i="1"/>
  <c r="K36" i="1"/>
  <c r="K35" i="1"/>
  <c r="K34" i="1"/>
  <c r="K33" i="1"/>
  <c r="K32" i="1"/>
  <c r="K31" i="1"/>
  <c r="K30" i="1"/>
  <c r="K29" i="1"/>
  <c r="K28" i="1"/>
  <c r="K27" i="1"/>
  <c r="K26" i="1"/>
  <c r="K23" i="1"/>
  <c r="K22" i="1"/>
  <c r="G37" i="1"/>
  <c r="G36" i="1"/>
  <c r="G35" i="1"/>
  <c r="G34" i="1"/>
  <c r="G33" i="1"/>
  <c r="G32" i="1"/>
  <c r="G31" i="1"/>
  <c r="G30" i="1"/>
  <c r="G29" i="1"/>
  <c r="G28" i="1"/>
  <c r="G27" i="1"/>
  <c r="G26" i="1"/>
  <c r="G23" i="1"/>
  <c r="G22" i="1"/>
  <c r="G20" i="1"/>
  <c r="C35" i="2"/>
  <c r="F35" i="2"/>
  <c r="D35" i="2"/>
  <c r="E31" i="2" s="1"/>
  <c r="B35" i="2"/>
  <c r="C33" i="2" s="1"/>
  <c r="D23" i="2"/>
  <c r="E17" i="2" s="1"/>
  <c r="B23" i="2"/>
  <c r="C17" i="2" s="1"/>
  <c r="B12" i="2"/>
  <c r="C8" i="2" s="1"/>
  <c r="D12" i="2"/>
  <c r="E9" i="2" s="1"/>
  <c r="K21" i="1"/>
  <c r="K20" i="1"/>
  <c r="G21" i="1"/>
  <c r="E34" i="2" l="1"/>
  <c r="E30" i="2"/>
  <c r="E33" i="2"/>
  <c r="E29" i="2"/>
  <c r="E32" i="2"/>
  <c r="E28" i="2"/>
  <c r="E35" i="2"/>
  <c r="C30" i="2"/>
  <c r="C32" i="2"/>
  <c r="C28" i="2"/>
  <c r="C29" i="2"/>
  <c r="C34" i="2"/>
  <c r="C31" i="2"/>
  <c r="E6" i="2"/>
  <c r="E10" i="2"/>
  <c r="C5" i="2"/>
  <c r="E7" i="2"/>
  <c r="E11" i="2"/>
  <c r="C11" i="2"/>
  <c r="E8" i="2"/>
  <c r="E12" i="2"/>
  <c r="E5" i="2"/>
  <c r="C12" i="2"/>
  <c r="C16" i="2"/>
  <c r="C23" i="2"/>
  <c r="C19" i="2"/>
  <c r="C22" i="2"/>
  <c r="C20" i="2"/>
  <c r="C18" i="2"/>
  <c r="C21" i="2"/>
  <c r="E20" i="2"/>
  <c r="E16" i="2"/>
  <c r="E19" i="2"/>
  <c r="E23" i="2"/>
  <c r="E18" i="2"/>
  <c r="E22" i="2"/>
  <c r="E21" i="2"/>
  <c r="C7" i="2"/>
  <c r="C9" i="2"/>
  <c r="C10" i="2"/>
  <c r="C6" i="2"/>
  <c r="H27" i="1"/>
  <c r="H26" i="1"/>
  <c r="H23" i="1"/>
  <c r="H22" i="1"/>
  <c r="J23" i="1" l="1"/>
  <c r="I23" i="1"/>
  <c r="J22" i="1"/>
  <c r="I22" i="1"/>
  <c r="J26" i="1"/>
  <c r="I26" i="1"/>
  <c r="J27" i="1"/>
  <c r="I27" i="1"/>
  <c r="H37" i="1"/>
  <c r="H36" i="1"/>
  <c r="H35" i="1"/>
  <c r="H34" i="1"/>
  <c r="H33" i="1"/>
  <c r="H32" i="1"/>
  <c r="H31" i="1"/>
  <c r="H30" i="1"/>
  <c r="H29" i="1"/>
  <c r="H28" i="1"/>
  <c r="H21" i="1"/>
  <c r="J21" i="1" l="1"/>
  <c r="I21" i="1"/>
  <c r="J31" i="1"/>
  <c r="I31" i="1"/>
  <c r="J36" i="1"/>
  <c r="I36" i="1"/>
  <c r="J28" i="1"/>
  <c r="I28" i="1"/>
  <c r="J32" i="1"/>
  <c r="I32" i="1"/>
  <c r="J35" i="1"/>
  <c r="I35" i="1"/>
  <c r="J37" i="1"/>
  <c r="I37" i="1"/>
  <c r="J30" i="1"/>
  <c r="I30" i="1"/>
  <c r="J34" i="1"/>
  <c r="I34" i="1"/>
  <c r="J29" i="1"/>
  <c r="I29" i="1"/>
  <c r="J33" i="1"/>
  <c r="I33" i="1"/>
  <c r="A7" i="1"/>
  <c r="A9" i="1" s="1"/>
  <c r="B4" i="1"/>
  <c r="B5" i="1"/>
  <c r="B6" i="1"/>
  <c r="B8" i="1"/>
  <c r="B3" i="1"/>
  <c r="B7" i="1" l="1"/>
  <c r="B9" i="1"/>
  <c r="H20" i="1"/>
  <c r="J20" i="1" l="1"/>
  <c r="I20" i="1"/>
</calcChain>
</file>

<file path=xl/sharedStrings.xml><?xml version="1.0" encoding="utf-8"?>
<sst xmlns="http://schemas.openxmlformats.org/spreadsheetml/2006/main" count="85" uniqueCount="45">
  <si>
    <t>bcm</t>
  </si>
  <si>
    <t>PJ</t>
  </si>
  <si>
    <t>Gas imports Russia old</t>
  </si>
  <si>
    <t>Household old</t>
  </si>
  <si>
    <t>Commercial / public old</t>
  </si>
  <si>
    <t>Industry old</t>
  </si>
  <si>
    <t>EU</t>
  </si>
  <si>
    <t>Europe</t>
  </si>
  <si>
    <t>Import substitution quota</t>
  </si>
  <si>
    <t>Industry savings quota</t>
  </si>
  <si>
    <t>Savings rate</t>
  </si>
  <si>
    <t>Number</t>
  </si>
  <si>
    <t>EU/Europe</t>
  </si>
  <si>
    <t>Electricity (no CHP) old</t>
  </si>
  <si>
    <t>Electricity (CHP) old</t>
  </si>
  <si>
    <t>Electricity (no CHP) substitution rate</t>
  </si>
  <si>
    <t>Electricity (CHP) substitution rate</t>
  </si>
  <si>
    <t>Substitution amount by previous (PJ)</t>
  </si>
  <si>
    <t>Still needed savings (PJ)</t>
  </si>
  <si>
    <t>CHECK: Closed form</t>
  </si>
  <si>
    <t>Substitution amount needed (PJ)</t>
  </si>
  <si>
    <t>Gas consumption in Europe</t>
  </si>
  <si>
    <t>Households</t>
  </si>
  <si>
    <t>Commercial and public services</t>
  </si>
  <si>
    <t>Electricity generation (public grid/no CHP)</t>
  </si>
  <si>
    <t>Electricity generation (public grid/CHP)</t>
  </si>
  <si>
    <t>Industry</t>
  </si>
  <si>
    <t>Transport</t>
  </si>
  <si>
    <t>Other</t>
  </si>
  <si>
    <t>SUM</t>
  </si>
  <si>
    <t xml:space="preserve">: Gas consumption in EU </t>
  </si>
  <si>
    <t>Primary energy consumption Eurostat 2019[1]</t>
  </si>
  <si>
    <t>%</t>
  </si>
  <si>
    <t>Primary energy consumption Eurostat 2020</t>
  </si>
  <si>
    <t>Electricity generation (no CHP, public grid)</t>
  </si>
  <si>
    <t>Electricity generation (CHP, public grid)</t>
  </si>
  <si>
    <t>Gas consumption in Germany</t>
  </si>
  <si>
    <t>Primary energy gas consumption Eurostat 2019[1]</t>
  </si>
  <si>
    <t>Primary energy gas consumption Eurostat 2020[2]</t>
  </si>
  <si>
    <t>For comparison: Final energy consumption BMWK 2020[3]</t>
  </si>
  <si>
    <t>Industry (including any non-energy use and on-site electricity autogeneration)</t>
  </si>
  <si>
    <t>[1] “Eurostat: Custom Dataset: Supply, Transformation and Consumption of Gas.”, cited previously.</t>
  </si>
  <si>
    <t>[2] “Eurostat: Custom Dataset: Supply, Transformation and Consumption of Gas.”, cited previously.</t>
  </si>
  <si>
    <r>
      <t>[3]</t>
    </r>
    <r>
      <rPr>
        <sz val="10"/>
        <color theme="1"/>
        <rFont val="Arial"/>
        <family val="2"/>
      </rPr>
      <t xml:space="preserve"> Tabellenblatt 6a BMWK. “Zahlen Und Fakten: Energiedaten,” 20.Januar, 2022. https://www.bmwi.de/Redaktion/DE/Binaer/Energiedaten/energiedaten-gesamt-xls-2022.xlsx?__blob=publicationFile&amp;v=8 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</si>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</sst>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1" fontId="1" fillId="0" borderId="1" xfId="0" applyNumberFormat="1" applyFont="1" applyBorder="1" applyAlignment="1">
      <alignment vertical="center" wrapText="1"/>
    </xf>
    <xf numFmtId="1" fontId="0" fillId="0" borderId="0" xfId="0" applyNumberFormat="1"/>
    <xf numFmtId="1" fontId="1" fillId="0" borderId="2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64" fontId="0" fillId="0" borderId="0" xfId="0" applyNumberFormat="1"/>
    <xf numFmtId="0" fontId="0" fillId="0" borderId="5" xfId="0" applyBorder="1"/>
    <xf numFmtId="0" fontId="0" fillId="0" borderId="5" xfId="0" applyBorder="1" applyAlignment="1">
      <alignment vertical="top" wrapText="1"/>
    </xf>
    <xf numFmtId="164" fontId="0" fillId="0" borderId="5" xfId="0" applyNumberFormat="1" applyBorder="1"/>
    <xf numFmtId="1" fontId="0" fillId="0" borderId="5" xfId="0" applyNumberFormat="1" applyBorder="1"/>
    <xf numFmtId="0" fontId="0" fillId="0" borderId="5" xfId="0" applyBorder="1" applyAlignment="1">
      <alignment vertical="top"/>
    </xf>
    <xf numFmtId="0" fontId="0" fillId="0" borderId="6" xfId="0" applyFill="1" applyBorder="1"/>
    <xf numFmtId="0" fontId="1" fillId="0" borderId="1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0" xfId="0" applyFont="1"/>
    <xf numFmtId="9" fontId="1" fillId="0" borderId="3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horizontal="justify" vertical="center" wrapText="1"/>
    </xf>
    <xf numFmtId="0" fontId="3" fillId="0" borderId="3" xfId="1" applyBorder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3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CFFD6-E316-4FCB-A61D-92E630F3B5C4}">
  <dimension ref="A2:K37"/>
  <sheetViews>
    <sheetView tabSelected="1" topLeftCell="A19" workbookViewId="0">
      <selection activeCell="C24" sqref="C24:K25"/>
    </sheetView>
  </sheetViews>
  <sheetFormatPr defaultRowHeight="15" x14ac:dyDescent="0.25"/>
  <sheetData>
    <row r="2" spans="1:7" ht="15.75" thickBot="1" x14ac:dyDescent="0.3">
      <c r="A2" t="s">
        <v>0</v>
      </c>
      <c r="B2" t="s">
        <v>1</v>
      </c>
    </row>
    <row r="3" spans="1:7" ht="15.75" thickBot="1" x14ac:dyDescent="0.3">
      <c r="A3" s="1">
        <v>50</v>
      </c>
      <c r="B3" s="2">
        <f>A3*38.2</f>
        <v>1910.0000000000002</v>
      </c>
    </row>
    <row r="4" spans="1:7" ht="15.75" thickBot="1" x14ac:dyDescent="0.3">
      <c r="A4" s="3">
        <v>10</v>
      </c>
      <c r="B4" s="2">
        <f t="shared" ref="B4:B8" si="0">A4*38.2</f>
        <v>382</v>
      </c>
    </row>
    <row r="5" spans="1:7" ht="15.75" thickBot="1" x14ac:dyDescent="0.3">
      <c r="A5" s="3">
        <v>3.5</v>
      </c>
      <c r="B5" s="2">
        <f t="shared" si="0"/>
        <v>133.70000000000002</v>
      </c>
    </row>
    <row r="6" spans="1:7" ht="15.75" thickBot="1" x14ac:dyDescent="0.3">
      <c r="A6" s="3">
        <v>1.5</v>
      </c>
      <c r="B6" s="2">
        <f t="shared" si="0"/>
        <v>57.300000000000004</v>
      </c>
    </row>
    <row r="7" spans="1:7" ht="15.75" thickBot="1" x14ac:dyDescent="0.3">
      <c r="A7" s="3">
        <f>SUM(A3:A6)</f>
        <v>65</v>
      </c>
      <c r="B7" s="3">
        <f>SUM(B3:B6)</f>
        <v>2483</v>
      </c>
    </row>
    <row r="8" spans="1:7" ht="15.75" thickBot="1" x14ac:dyDescent="0.3">
      <c r="A8" s="3">
        <v>20</v>
      </c>
      <c r="B8" s="2">
        <f t="shared" si="0"/>
        <v>764</v>
      </c>
    </row>
    <row r="9" spans="1:7" x14ac:dyDescent="0.25">
      <c r="A9" s="2">
        <f>A7+A8</f>
        <v>85</v>
      </c>
      <c r="B9" s="2">
        <f>B7+B8</f>
        <v>3247</v>
      </c>
    </row>
    <row r="11" spans="1:7" ht="15.75" thickBot="1" x14ac:dyDescent="0.3"/>
    <row r="12" spans="1:7" ht="48.75" thickBot="1" x14ac:dyDescent="0.3">
      <c r="B12" s="4" t="s">
        <v>2</v>
      </c>
      <c r="C12" s="5" t="s">
        <v>3</v>
      </c>
      <c r="D12" s="5" t="s">
        <v>4</v>
      </c>
      <c r="E12" s="5" t="s">
        <v>13</v>
      </c>
      <c r="F12" s="5" t="s">
        <v>14</v>
      </c>
      <c r="G12" s="5" t="s">
        <v>5</v>
      </c>
    </row>
    <row r="13" spans="1:7" ht="15.75" thickBot="1" x14ac:dyDescent="0.3">
      <c r="A13" t="s">
        <v>6</v>
      </c>
      <c r="B13" s="6">
        <v>7038</v>
      </c>
      <c r="C13" s="7">
        <v>3959</v>
      </c>
      <c r="D13" s="7">
        <v>1681</v>
      </c>
      <c r="E13" s="7">
        <v>2006</v>
      </c>
      <c r="F13" s="7">
        <v>1634</v>
      </c>
      <c r="G13" s="7">
        <v>6050</v>
      </c>
    </row>
    <row r="14" spans="1:7" ht="15.75" thickBot="1" x14ac:dyDescent="0.3">
      <c r="A14" t="s">
        <v>7</v>
      </c>
      <c r="B14" s="6">
        <v>7094</v>
      </c>
      <c r="C14" s="7">
        <v>5627</v>
      </c>
      <c r="D14" s="7">
        <v>2032</v>
      </c>
      <c r="E14" s="7">
        <v>2853</v>
      </c>
      <c r="F14" s="7">
        <v>1769</v>
      </c>
      <c r="G14" s="7">
        <v>7515</v>
      </c>
    </row>
    <row r="19" spans="1:11" ht="90" x14ac:dyDescent="0.25">
      <c r="A19" s="13" t="s">
        <v>11</v>
      </c>
      <c r="B19" s="13" t="s">
        <v>12</v>
      </c>
      <c r="C19" s="10" t="s">
        <v>8</v>
      </c>
      <c r="D19" s="10" t="s">
        <v>15</v>
      </c>
      <c r="E19" s="10" t="s">
        <v>16</v>
      </c>
      <c r="F19" s="10" t="s">
        <v>9</v>
      </c>
      <c r="G19" s="10" t="s">
        <v>20</v>
      </c>
      <c r="H19" s="10" t="s">
        <v>17</v>
      </c>
      <c r="I19" s="10" t="s">
        <v>18</v>
      </c>
      <c r="J19" s="10" t="s">
        <v>10</v>
      </c>
      <c r="K19" s="10" t="s">
        <v>19</v>
      </c>
    </row>
    <row r="20" spans="1:11" x14ac:dyDescent="0.25">
      <c r="A20" s="9">
        <v>1</v>
      </c>
      <c r="B20" s="9" t="s">
        <v>6</v>
      </c>
      <c r="C20" s="11">
        <v>0.35</v>
      </c>
      <c r="D20" s="11">
        <v>0.8</v>
      </c>
      <c r="E20" s="11">
        <v>0.2</v>
      </c>
      <c r="F20" s="11">
        <v>0.12</v>
      </c>
      <c r="G20" s="12">
        <f>eu_imports*C20+eu_electricity_nochp*D20+eu_electricity_chp*E20+eu_industry*F20</f>
        <v>5120.8999999999996</v>
      </c>
      <c r="H20" s="12">
        <f>eu_imports - G20</f>
        <v>1917.1000000000004</v>
      </c>
      <c r="I20" s="12">
        <f t="shared" ref="I20:I37" si="1">eu_industry*F20+H20</f>
        <v>2643.1000000000004</v>
      </c>
      <c r="J20" s="11">
        <f>H20/(eu_household+eu_commercial)</f>
        <v>0.33991134751773056</v>
      </c>
      <c r="K20" s="8">
        <f>(eu_imports - (eu_imports*C20+eu_electricity_nochp*D20++eu_electricity_chp*E20+eu_industry*F20))/(eu_household+eu_commercial)</f>
        <v>0.33991134751773056</v>
      </c>
    </row>
    <row r="21" spans="1:11" x14ac:dyDescent="0.25">
      <c r="A21" s="9">
        <v>2</v>
      </c>
      <c r="B21" s="9" t="s">
        <v>7</v>
      </c>
      <c r="C21" s="11">
        <v>0.35</v>
      </c>
      <c r="D21" s="11">
        <v>0.8</v>
      </c>
      <c r="E21" s="11">
        <v>0.2</v>
      </c>
      <c r="F21" s="11">
        <v>0.12</v>
      </c>
      <c r="G21" s="12">
        <f>eur_imports*C21+eur_electricity_nochp*D21+eur_electricity_chp*E21+eur_industry*F21</f>
        <v>6020.9</v>
      </c>
      <c r="H21" s="12">
        <f>eur_imports - G21</f>
        <v>1073.1000000000004</v>
      </c>
      <c r="I21" s="12">
        <f t="shared" si="1"/>
        <v>1799.1000000000004</v>
      </c>
      <c r="J21" s="11">
        <f>H21/(eur_household+eur_commercial)</f>
        <v>0.14010967489228363</v>
      </c>
      <c r="K21" s="8">
        <f>(eur_imports - (eur_imports*C21+eur_electricity_nochp*D21+eur_electricity_chp*E21+eur_industry*F21))/(eur_household+eur_commercial)</f>
        <v>0.14010967489228363</v>
      </c>
    </row>
    <row r="22" spans="1:11" x14ac:dyDescent="0.25">
      <c r="A22" s="9">
        <v>3</v>
      </c>
      <c r="B22" s="14" t="s">
        <v>6</v>
      </c>
      <c r="C22" s="11">
        <v>0.35</v>
      </c>
      <c r="D22" s="11">
        <v>0.8</v>
      </c>
      <c r="E22" s="11">
        <v>0.2</v>
      </c>
      <c r="F22" s="11">
        <v>0.08</v>
      </c>
      <c r="G22" s="12">
        <f>eu_imports*C22+eu_electricity_nochp*D22+eu_electricity_chp*E22+eu_industry*F22</f>
        <v>4878.8999999999996</v>
      </c>
      <c r="H22" s="12">
        <f>eu_imports - G22</f>
        <v>2159.1000000000004</v>
      </c>
      <c r="I22" s="12">
        <f t="shared" si="1"/>
        <v>2643.1000000000004</v>
      </c>
      <c r="J22" s="11">
        <f>H22/(eu_household+eu_commercial)</f>
        <v>0.38281914893617025</v>
      </c>
      <c r="K22" s="8">
        <f>(eu_imports - (eu_imports*C22+eu_electricity_nochp*D22++eu_electricity_chp*E22+eu_industry*F22))/(eu_household+eu_commercial)</f>
        <v>0.38281914893617025</v>
      </c>
    </row>
    <row r="23" spans="1:11" x14ac:dyDescent="0.25">
      <c r="A23" s="9">
        <v>4</v>
      </c>
      <c r="B23" s="14" t="s">
        <v>7</v>
      </c>
      <c r="C23" s="11">
        <v>0.35</v>
      </c>
      <c r="D23" s="11">
        <v>0.8</v>
      </c>
      <c r="E23" s="11">
        <v>0.2</v>
      </c>
      <c r="F23" s="11">
        <v>0.08</v>
      </c>
      <c r="G23" s="12">
        <f>eur_imports*C23+eur_electricity_nochp*D23+eur_electricity_chp*E23+eur_industry*F23</f>
        <v>5720.2999999999993</v>
      </c>
      <c r="H23" s="12">
        <f>eur_imports - G23</f>
        <v>1373.7000000000007</v>
      </c>
      <c r="I23" s="12">
        <f t="shared" si="1"/>
        <v>1857.7000000000007</v>
      </c>
      <c r="J23" s="11">
        <f>H23/(eur_household+eur_commercial)</f>
        <v>0.17935761848805337</v>
      </c>
      <c r="K23" s="8">
        <f>(eur_imports - (eur_imports*C23+eur_electricity_nochp*D23+eur_electricity_chp*E23+eur_industry*F23))/(eur_household+eur_commercial)</f>
        <v>0.17935761848805337</v>
      </c>
    </row>
    <row r="24" spans="1:11" x14ac:dyDescent="0.25">
      <c r="A24" s="9">
        <v>5</v>
      </c>
      <c r="B24" s="14" t="s">
        <v>6</v>
      </c>
      <c r="C24" s="11">
        <v>0.35</v>
      </c>
      <c r="D24" s="11">
        <v>0.8</v>
      </c>
      <c r="E24" s="11">
        <v>0.2</v>
      </c>
      <c r="F24" s="11">
        <v>0.22600000000000001</v>
      </c>
      <c r="G24" s="12">
        <f>eu_imports*C24+eu_electricity_nochp*D24+eu_electricity_chp*E24+eu_industry*F24</f>
        <v>5762.2</v>
      </c>
      <c r="H24" s="12">
        <f>eu_imports - G24</f>
        <v>1275.8000000000002</v>
      </c>
      <c r="I24" s="12">
        <f t="shared" ref="I24:I25" si="2">eu_industry*F24+H24</f>
        <v>2643.1000000000004</v>
      </c>
      <c r="J24" s="11">
        <f>H24/(eu_household+eu_commercial)</f>
        <v>0.22620567375886527</v>
      </c>
      <c r="K24" s="8">
        <f>(eu_imports - (eu_imports*C24+eu_electricity_nochp*D24++eu_electricity_chp*E24+eu_industry*F24))/(eu_household+eu_commercial)</f>
        <v>0.22620567375886527</v>
      </c>
    </row>
    <row r="25" spans="1:11" x14ac:dyDescent="0.25">
      <c r="A25" s="9">
        <v>6</v>
      </c>
      <c r="B25" s="14" t="s">
        <v>7</v>
      </c>
      <c r="C25" s="11">
        <v>0.35</v>
      </c>
      <c r="D25" s="11">
        <v>0.8</v>
      </c>
      <c r="E25" s="11">
        <v>0.2</v>
      </c>
      <c r="F25" s="11">
        <v>0.22600000000000001</v>
      </c>
      <c r="G25" s="12">
        <f>eur_imports*C25+eur_electricity_nochp*D25+eur_electricity_chp*E25+eur_industry*F25</f>
        <v>6817.49</v>
      </c>
      <c r="H25" s="12">
        <f>eur_imports - G25</f>
        <v>276.51000000000022</v>
      </c>
      <c r="I25" s="12">
        <f t="shared" si="2"/>
        <v>1643.8100000000002</v>
      </c>
      <c r="J25" s="11">
        <f>H25/(eur_household+eur_commercial)</f>
        <v>3.6102624363493957E-2</v>
      </c>
      <c r="K25" s="8">
        <f>(eur_imports - (eur_imports*C25+eur_electricity_nochp*D25+eur_electricity_chp*E25+eur_industry*F25))/(eur_household+eur_commercial)</f>
        <v>3.6102624363493957E-2</v>
      </c>
    </row>
    <row r="26" spans="1:11" x14ac:dyDescent="0.25">
      <c r="A26" s="9">
        <v>7</v>
      </c>
      <c r="B26" s="14" t="s">
        <v>6</v>
      </c>
      <c r="C26" s="11">
        <v>0.45</v>
      </c>
      <c r="D26" s="11">
        <v>0.8</v>
      </c>
      <c r="E26" s="11">
        <v>0.2</v>
      </c>
      <c r="F26" s="11">
        <v>0.12</v>
      </c>
      <c r="G26" s="12">
        <f>eu_imports*C26+eu_electricity_nochp*D26+eu_electricity_chp*E26+eu_industry*F26</f>
        <v>5824.7</v>
      </c>
      <c r="H26" s="12">
        <f>eu_imports - G26</f>
        <v>1213.3000000000002</v>
      </c>
      <c r="I26" s="12">
        <f t="shared" si="1"/>
        <v>1939.3000000000002</v>
      </c>
      <c r="J26" s="11">
        <f>H26/(eu_household+eu_commercial)</f>
        <v>0.21512411347517735</v>
      </c>
      <c r="K26" s="8">
        <f>(eu_imports - (eu_imports*C26+eu_electricity_nochp*D26++eu_electricity_chp*E26+eu_industry*F26))/(eu_household+eu_commercial)</f>
        <v>0.21512411347517735</v>
      </c>
    </row>
    <row r="27" spans="1:11" x14ac:dyDescent="0.25">
      <c r="A27" s="9">
        <v>8</v>
      </c>
      <c r="B27" s="14" t="s">
        <v>7</v>
      </c>
      <c r="C27" s="11">
        <v>0.45</v>
      </c>
      <c r="D27" s="11">
        <v>0.8</v>
      </c>
      <c r="E27" s="11">
        <v>0.2</v>
      </c>
      <c r="F27" s="11">
        <v>0.12</v>
      </c>
      <c r="G27" s="12">
        <f>eur_imports*C27+eur_electricity_nochp*D27+eur_electricity_chp*E27+eur_industry*F27</f>
        <v>6730.3000000000011</v>
      </c>
      <c r="H27" s="12">
        <f>eur_imports - G27</f>
        <v>363.69999999999891</v>
      </c>
      <c r="I27" s="12">
        <f t="shared" si="1"/>
        <v>1089.6999999999989</v>
      </c>
      <c r="J27" s="11">
        <f>H27/(eur_household+eur_commercial)</f>
        <v>4.7486617051834303E-2</v>
      </c>
      <c r="K27" s="8">
        <f>(eur_imports - (eur_imports*C27+eur_electricity_nochp*D27+eur_electricity_chp*E27+eur_industry*F27))/(eur_household+eur_commercial)</f>
        <v>4.7486617051834303E-2</v>
      </c>
    </row>
    <row r="28" spans="1:11" x14ac:dyDescent="0.25">
      <c r="A28" s="9">
        <v>9</v>
      </c>
      <c r="B28" s="9" t="s">
        <v>6</v>
      </c>
      <c r="C28" s="11">
        <v>0.35</v>
      </c>
      <c r="D28" s="11">
        <v>0.8</v>
      </c>
      <c r="E28" s="11">
        <v>0</v>
      </c>
      <c r="F28" s="11">
        <v>0.12</v>
      </c>
      <c r="G28" s="12">
        <f>eu_imports*C28+eu_electricity_nochp*D28+eu_electricity_chp*E28+eu_industry*F28</f>
        <v>4794.1000000000004</v>
      </c>
      <c r="H28" s="12">
        <f>eu_imports - G28</f>
        <v>2243.8999999999996</v>
      </c>
      <c r="I28" s="12">
        <f t="shared" si="1"/>
        <v>2969.8999999999996</v>
      </c>
      <c r="J28" s="11">
        <f>H28/(eu_household+eu_commercial)</f>
        <v>0.39785460992907795</v>
      </c>
      <c r="K28" s="8">
        <f>(eu_imports - (eu_imports*C28+eu_electricity_nochp*D28++eu_electricity_chp*E28+eu_industry*F28))/(eu_household+eu_commercial)</f>
        <v>0.39785460992907795</v>
      </c>
    </row>
    <row r="29" spans="1:11" x14ac:dyDescent="0.25">
      <c r="A29" s="9">
        <v>10</v>
      </c>
      <c r="B29" s="9" t="s">
        <v>7</v>
      </c>
      <c r="C29" s="11">
        <v>0.35</v>
      </c>
      <c r="D29" s="11">
        <v>0.8</v>
      </c>
      <c r="E29" s="11">
        <v>0</v>
      </c>
      <c r="F29" s="11">
        <v>0.12</v>
      </c>
      <c r="G29" s="12">
        <f>eur_imports*C29+eur_electricity_nochp*D29+eur_electricity_chp*E29+eur_industry*F29</f>
        <v>5667.0999999999995</v>
      </c>
      <c r="H29" s="12">
        <f>eur_imports - G29</f>
        <v>1426.9000000000005</v>
      </c>
      <c r="I29" s="12">
        <f t="shared" si="1"/>
        <v>2152.9000000000005</v>
      </c>
      <c r="J29" s="11">
        <f>H29/(eur_household+eur_commercial)</f>
        <v>0.18630369499934724</v>
      </c>
      <c r="K29" s="8">
        <f>(eur_imports - (eur_imports*C29+eur_electricity_nochp*D29+eur_electricity_chp*E29+eur_industry*F29))/(eur_household+eur_commercial)</f>
        <v>0.18630369499934724</v>
      </c>
    </row>
    <row r="30" spans="1:11" x14ac:dyDescent="0.25">
      <c r="A30" s="9">
        <v>11</v>
      </c>
      <c r="B30" s="9" t="s">
        <v>6</v>
      </c>
      <c r="C30" s="11">
        <v>0</v>
      </c>
      <c r="D30" s="11">
        <v>0.8</v>
      </c>
      <c r="E30" s="11">
        <v>0.2</v>
      </c>
      <c r="F30" s="11">
        <v>0.12</v>
      </c>
      <c r="G30" s="12">
        <f>eu_imports*C30+eu_electricity_nochp*D30+eu_electricity_chp*E30+eu_industry*F30</f>
        <v>2657.6000000000004</v>
      </c>
      <c r="H30" s="12">
        <f>eu_imports - G30</f>
        <v>4380.3999999999996</v>
      </c>
      <c r="I30" s="12">
        <f t="shared" si="1"/>
        <v>5106.3999999999996</v>
      </c>
      <c r="J30" s="11">
        <f>H30/(eu_household+eu_commercial)</f>
        <v>0.77666666666666662</v>
      </c>
      <c r="K30" s="8">
        <f>(eu_imports - (eu_imports*C30+eu_electricity_nochp*D30++eu_electricity_chp*E30+eu_industry*F30))/(eu_household+eu_commercial)</f>
        <v>0.77666666666666662</v>
      </c>
    </row>
    <row r="31" spans="1:11" x14ac:dyDescent="0.25">
      <c r="A31" s="9">
        <v>12</v>
      </c>
      <c r="B31" s="9" t="s">
        <v>7</v>
      </c>
      <c r="C31" s="11">
        <v>0</v>
      </c>
      <c r="D31" s="11">
        <v>0.8</v>
      </c>
      <c r="E31" s="11">
        <v>0.2</v>
      </c>
      <c r="F31" s="11">
        <v>0.12</v>
      </c>
      <c r="G31" s="12">
        <f>eur_imports*C31+eur_electricity_nochp*D31+eur_electricity_chp*E31+eur_industry*F31</f>
        <v>3538</v>
      </c>
      <c r="H31" s="12">
        <f>eur_imports - G31</f>
        <v>3556</v>
      </c>
      <c r="I31" s="12">
        <f t="shared" si="1"/>
        <v>4282</v>
      </c>
      <c r="J31" s="11">
        <f>H31/(eur_household+eur_commercial)</f>
        <v>0.46429037733385559</v>
      </c>
      <c r="K31" s="8">
        <f>(eur_imports - (eur_imports*C31+eur_electricity_nochp*D31+eur_electricity_chp*E31+eur_industry*F31))/(eur_household+eur_commercial)</f>
        <v>0.46429037733385559</v>
      </c>
    </row>
    <row r="32" spans="1:11" x14ac:dyDescent="0.25">
      <c r="A32" s="9">
        <v>13</v>
      </c>
      <c r="B32" s="9" t="s">
        <v>6</v>
      </c>
      <c r="C32" s="11">
        <v>0</v>
      </c>
      <c r="D32" s="11">
        <v>0.5</v>
      </c>
      <c r="E32" s="11">
        <v>0</v>
      </c>
      <c r="F32" s="11">
        <v>0.08</v>
      </c>
      <c r="G32" s="12">
        <f>eu_imports*C32+eu_electricity_nochp*D32+eu_electricity_chp*E32+eu_industry*F32</f>
        <v>1487</v>
      </c>
      <c r="H32" s="12">
        <f>eu_imports - G32</f>
        <v>5551</v>
      </c>
      <c r="I32" s="12">
        <f t="shared" si="1"/>
        <v>6035</v>
      </c>
      <c r="J32" s="11">
        <f>H32/(eu_household+eu_commercial)</f>
        <v>0.98421985815602842</v>
      </c>
      <c r="K32" s="8">
        <f>(eu_imports - (eu_imports*C32+eu_electricity_nochp*D32++eu_electricity_chp*E32+eu_industry*F32))/(eu_household+eu_commercial)</f>
        <v>0.98421985815602842</v>
      </c>
    </row>
    <row r="33" spans="1:11" x14ac:dyDescent="0.25">
      <c r="A33" s="9">
        <v>14</v>
      </c>
      <c r="B33" s="9" t="s">
        <v>7</v>
      </c>
      <c r="C33" s="11">
        <v>0</v>
      </c>
      <c r="D33" s="11">
        <v>0.5</v>
      </c>
      <c r="E33" s="11">
        <v>0</v>
      </c>
      <c r="F33" s="11">
        <v>0.08</v>
      </c>
      <c r="G33" s="12">
        <f>eur_imports*C33+eur_electricity_nochp*D33+eur_electricity_chp*E33+eur_industry*F33</f>
        <v>2027.7</v>
      </c>
      <c r="H33" s="12">
        <f>eur_imports - G33</f>
        <v>5066.3</v>
      </c>
      <c r="I33" s="12">
        <f t="shared" si="1"/>
        <v>5550.3</v>
      </c>
      <c r="J33" s="11">
        <f>H33/(eur_household+eur_commercial)</f>
        <v>0.66148322235278756</v>
      </c>
      <c r="K33" s="8">
        <f>(eur_imports - (eur_imports*C33+eur_electricity_nochp*D33+eur_electricity_chp*E33+eur_industry*F33))/(eur_household+eur_commercial)</f>
        <v>0.66148322235278756</v>
      </c>
    </row>
    <row r="34" spans="1:11" x14ac:dyDescent="0.25">
      <c r="A34" s="9">
        <v>15</v>
      </c>
      <c r="B34" s="9" t="s">
        <v>6</v>
      </c>
      <c r="C34" s="11">
        <v>0</v>
      </c>
      <c r="D34" s="11">
        <v>0</v>
      </c>
      <c r="E34" s="11">
        <v>0</v>
      </c>
      <c r="F34" s="11">
        <v>0</v>
      </c>
      <c r="G34" s="12">
        <f>eu_imports*C34+eu_electricity_nochp*D34+eu_electricity_chp*E34+eu_industry*F34</f>
        <v>0</v>
      </c>
      <c r="H34" s="12">
        <f>eu_imports - G34</f>
        <v>7038</v>
      </c>
      <c r="I34" s="12">
        <f t="shared" si="1"/>
        <v>7038</v>
      </c>
      <c r="J34" s="11">
        <f>H34/(eu_household+eu_commercial)</f>
        <v>1.2478723404255319</v>
      </c>
      <c r="K34" s="8">
        <f>(eu_imports - (eu_imports*C34+eu_electricity_nochp*D34++eu_electricity_chp*E34+eu_industry*F34))/(eu_household+eu_commercial)</f>
        <v>1.2478723404255319</v>
      </c>
    </row>
    <row r="35" spans="1:11" x14ac:dyDescent="0.25">
      <c r="A35" s="9">
        <v>16</v>
      </c>
      <c r="B35" s="9" t="s">
        <v>7</v>
      </c>
      <c r="C35" s="11">
        <v>0</v>
      </c>
      <c r="D35" s="11">
        <v>0</v>
      </c>
      <c r="E35" s="11">
        <v>0</v>
      </c>
      <c r="F35" s="11">
        <v>0</v>
      </c>
      <c r="G35" s="12">
        <f>eur_imports*C35+eur_electricity_nochp*D35+eur_electricity_chp*E35+eur_industry*F35</f>
        <v>0</v>
      </c>
      <c r="H35" s="12">
        <f>eur_imports - G35</f>
        <v>7094</v>
      </c>
      <c r="I35" s="12">
        <f t="shared" si="1"/>
        <v>7094</v>
      </c>
      <c r="J35" s="11">
        <f>H35/(eur_household+eur_commercial)</f>
        <v>0.92623057840449141</v>
      </c>
      <c r="K35" s="8">
        <f>(eur_imports - (eur_imports*C35+eur_electricity_nochp*D35+eur_electricity_chp*E35+eur_industry*F35))/(eur_household+eur_commercial)</f>
        <v>0.92623057840449141</v>
      </c>
    </row>
    <row r="36" spans="1:11" x14ac:dyDescent="0.25">
      <c r="A36" s="14">
        <v>17</v>
      </c>
      <c r="B36" s="9" t="s">
        <v>6</v>
      </c>
      <c r="C36" s="11">
        <v>0.45</v>
      </c>
      <c r="D36" s="11">
        <v>0.8</v>
      </c>
      <c r="E36" s="11">
        <v>0.2</v>
      </c>
      <c r="F36" s="11">
        <v>0.12</v>
      </c>
      <c r="G36" s="12">
        <f>eu_imports*C36+eu_electricity_nochp*D36+eu_electricity_chp*E36+eu_industry*F36</f>
        <v>5824.7</v>
      </c>
      <c r="H36" s="12">
        <f>eu_imports - G36</f>
        <v>1213.3000000000002</v>
      </c>
      <c r="I36" s="12">
        <f t="shared" si="1"/>
        <v>1939.3000000000002</v>
      </c>
      <c r="J36" s="11">
        <f>H36/(eu_household+eu_commercial)</f>
        <v>0.21512411347517735</v>
      </c>
      <c r="K36" s="8">
        <f>(eu_imports - (eu_imports*C36+eu_electricity_nochp*D36++eu_electricity_chp*E36+eu_industry*F36))/(eu_household+eu_commercial)</f>
        <v>0.21512411347517735</v>
      </c>
    </row>
    <row r="37" spans="1:11" x14ac:dyDescent="0.25">
      <c r="A37" s="14">
        <v>18</v>
      </c>
      <c r="B37" s="9" t="s">
        <v>7</v>
      </c>
      <c r="C37" s="11">
        <v>0.45</v>
      </c>
      <c r="D37" s="11">
        <v>0.8</v>
      </c>
      <c r="E37" s="11">
        <v>0.1</v>
      </c>
      <c r="F37" s="11">
        <v>0.12</v>
      </c>
      <c r="G37" s="12">
        <f>eur_imports*C37+eur_electricity_nochp*D37+eur_electricity_chp*E37+eur_industry*F37</f>
        <v>6553.4000000000005</v>
      </c>
      <c r="H37" s="12">
        <f>eur_imports - G37</f>
        <v>540.59999999999945</v>
      </c>
      <c r="I37" s="12">
        <f t="shared" si="1"/>
        <v>1266.5999999999995</v>
      </c>
      <c r="J37" s="11">
        <f>H37/(eur_household+eur_commercial)</f>
        <v>7.058362710536617E-2</v>
      </c>
      <c r="K37" s="8">
        <f>(eur_imports - (eur_imports*C37+eur_electricity_nochp*D37+eur_electricity_chp*E37+eur_industry*F37))/(eur_household+eur_commercial)</f>
        <v>7.058362710536617E-2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4B42-0137-4B3E-A99E-916306503322}">
  <dimension ref="A3:G40"/>
  <sheetViews>
    <sheetView topLeftCell="A29" workbookViewId="0">
      <selection activeCell="H32" sqref="H32"/>
    </sheetView>
  </sheetViews>
  <sheetFormatPr defaultRowHeight="15" x14ac:dyDescent="0.25"/>
  <cols>
    <col min="3" max="3" width="13.140625" bestFit="1" customWidth="1"/>
  </cols>
  <sheetData>
    <row r="3" spans="1:5" x14ac:dyDescent="0.25">
      <c r="A3" t="s">
        <v>21</v>
      </c>
    </row>
    <row r="4" spans="1:5" ht="15.75" thickBot="1" x14ac:dyDescent="0.3"/>
    <row r="5" spans="1:5" ht="29.25" thickBot="1" x14ac:dyDescent="0.3">
      <c r="A5" s="15" t="s">
        <v>22</v>
      </c>
      <c r="B5" s="16">
        <v>5627</v>
      </c>
      <c r="C5" s="19">
        <f>B5/B$12</f>
        <v>0.28066237717591902</v>
      </c>
      <c r="D5" s="16">
        <v>5578</v>
      </c>
      <c r="E5" s="19">
        <f>D5/D$12</f>
        <v>0.28365115687770148</v>
      </c>
    </row>
    <row r="6" spans="1:5" ht="57.75" thickBot="1" x14ac:dyDescent="0.3">
      <c r="A6" s="17" t="s">
        <v>23</v>
      </c>
      <c r="B6" s="7">
        <v>2032</v>
      </c>
      <c r="C6" s="19">
        <f t="shared" ref="C6:E12" si="0">B6/B$12</f>
        <v>0.1013516883635094</v>
      </c>
      <c r="D6" s="7">
        <v>1955</v>
      </c>
      <c r="E6" s="19">
        <f t="shared" si="0"/>
        <v>9.9415204678362568E-2</v>
      </c>
    </row>
    <row r="7" spans="1:5" ht="100.5" thickBot="1" x14ac:dyDescent="0.3">
      <c r="A7" s="17" t="s">
        <v>24</v>
      </c>
      <c r="B7" s="7">
        <v>2853</v>
      </c>
      <c r="C7" s="19">
        <f t="shared" si="0"/>
        <v>0.14230136166392338</v>
      </c>
      <c r="D7" s="7">
        <v>2812</v>
      </c>
      <c r="E7" s="19">
        <f t="shared" si="0"/>
        <v>0.14299516908212562</v>
      </c>
    </row>
    <row r="8" spans="1:5" ht="100.5" thickBot="1" x14ac:dyDescent="0.3">
      <c r="A8" s="17" t="s">
        <v>25</v>
      </c>
      <c r="B8" s="7">
        <v>1769</v>
      </c>
      <c r="C8" s="19">
        <f t="shared" si="0"/>
        <v>8.8233827123547312E-2</v>
      </c>
      <c r="D8" s="7">
        <v>1738</v>
      </c>
      <c r="E8" s="19">
        <f t="shared" si="0"/>
        <v>8.8380371217899822E-2</v>
      </c>
    </row>
    <row r="9" spans="1:5" ht="15.75" thickBot="1" x14ac:dyDescent="0.3">
      <c r="A9" s="17" t="s">
        <v>26</v>
      </c>
      <c r="B9" s="7">
        <v>7515</v>
      </c>
      <c r="C9" s="19">
        <f t="shared" si="0"/>
        <v>0.37483166242705374</v>
      </c>
      <c r="D9" s="7">
        <v>7342</v>
      </c>
      <c r="E9" s="19">
        <f t="shared" si="0"/>
        <v>0.37335367404017289</v>
      </c>
    </row>
    <row r="10" spans="1:5" ht="29.25" thickBot="1" x14ac:dyDescent="0.3">
      <c r="A10" s="17" t="s">
        <v>27</v>
      </c>
      <c r="B10" s="7">
        <v>93</v>
      </c>
      <c r="C10" s="19">
        <f t="shared" si="0"/>
        <v>4.6386353434086491E-3</v>
      </c>
      <c r="D10" s="7">
        <v>90</v>
      </c>
      <c r="E10" s="19">
        <f t="shared" si="0"/>
        <v>4.5766590389016018E-3</v>
      </c>
    </row>
    <row r="11" spans="1:5" ht="15.75" thickBot="1" x14ac:dyDescent="0.3">
      <c r="A11" s="17" t="s">
        <v>28</v>
      </c>
      <c r="B11" s="7">
        <v>160</v>
      </c>
      <c r="C11" s="19">
        <f t="shared" si="0"/>
        <v>7.980447902638535E-3</v>
      </c>
      <c r="D11" s="7">
        <v>150</v>
      </c>
      <c r="E11" s="19">
        <f t="shared" si="0"/>
        <v>7.6277650648360028E-3</v>
      </c>
    </row>
    <row r="12" spans="1:5" ht="15.75" thickBot="1" x14ac:dyDescent="0.3">
      <c r="A12" s="7" t="s">
        <v>29</v>
      </c>
      <c r="B12" s="7">
        <f>SUM(B5:B11)</f>
        <v>20049</v>
      </c>
      <c r="C12" s="19">
        <f t="shared" si="0"/>
        <v>1</v>
      </c>
      <c r="D12" s="7">
        <f t="shared" ref="D12" si="1">SUM(D5:D11)</f>
        <v>19665</v>
      </c>
      <c r="E12" s="19">
        <f t="shared" si="0"/>
        <v>1</v>
      </c>
    </row>
    <row r="14" spans="1:5" ht="15.75" thickBot="1" x14ac:dyDescent="0.3">
      <c r="A14" s="18" t="s">
        <v>30</v>
      </c>
    </row>
    <row r="15" spans="1:5" ht="90.75" thickBot="1" x14ac:dyDescent="0.3">
      <c r="A15" s="15"/>
      <c r="B15" s="21" t="s">
        <v>31</v>
      </c>
      <c r="C15" s="20" t="s">
        <v>32</v>
      </c>
      <c r="D15" s="20" t="s">
        <v>33</v>
      </c>
      <c r="E15" s="20" t="s">
        <v>32</v>
      </c>
    </row>
    <row r="16" spans="1:5" ht="29.25" thickBot="1" x14ac:dyDescent="0.3">
      <c r="A16" s="17" t="s">
        <v>22</v>
      </c>
      <c r="B16" s="7">
        <v>3959</v>
      </c>
      <c r="C16" s="19">
        <f>B16/B$23</f>
        <v>0.25744570165171021</v>
      </c>
      <c r="D16" s="7">
        <v>3913</v>
      </c>
      <c r="E16" s="19">
        <f>D16/D$23</f>
        <v>0.25934517497348886</v>
      </c>
    </row>
    <row r="17" spans="1:7" ht="57.75" thickBot="1" x14ac:dyDescent="0.3">
      <c r="A17" s="17" t="s">
        <v>23</v>
      </c>
      <c r="B17" s="7">
        <v>1571</v>
      </c>
      <c r="C17" s="19">
        <f t="shared" ref="C17:C23" si="2">B17/B$23</f>
        <v>0.10215892833918586</v>
      </c>
      <c r="D17" s="7">
        <v>1605</v>
      </c>
      <c r="E17" s="19">
        <f t="shared" ref="E17:E23" si="3">D17/D$23</f>
        <v>0.10637592788971367</v>
      </c>
    </row>
    <row r="18" spans="1:7" ht="100.5" thickBot="1" x14ac:dyDescent="0.3">
      <c r="A18" s="17" t="s">
        <v>34</v>
      </c>
      <c r="B18" s="7">
        <v>2006</v>
      </c>
      <c r="C18" s="19">
        <f t="shared" si="2"/>
        <v>0.13044609181948238</v>
      </c>
      <c r="D18" s="7">
        <v>1960</v>
      </c>
      <c r="E18" s="19">
        <f t="shared" si="3"/>
        <v>0.12990455991516436</v>
      </c>
    </row>
    <row r="19" spans="1:7" ht="100.5" thickBot="1" x14ac:dyDescent="0.3">
      <c r="A19" s="17" t="s">
        <v>35</v>
      </c>
      <c r="B19" s="7">
        <v>1634</v>
      </c>
      <c r="C19" s="19">
        <f t="shared" si="2"/>
        <v>0.10625568994667707</v>
      </c>
      <c r="D19" s="7">
        <v>1571</v>
      </c>
      <c r="E19" s="19">
        <f t="shared" si="3"/>
        <v>0.10412248144220573</v>
      </c>
    </row>
    <row r="20" spans="1:7" ht="15.75" thickBot="1" x14ac:dyDescent="0.3">
      <c r="A20" s="17" t="s">
        <v>26</v>
      </c>
      <c r="B20" s="7">
        <v>6050</v>
      </c>
      <c r="C20" s="19">
        <f t="shared" si="2"/>
        <v>0.39341917024320455</v>
      </c>
      <c r="D20" s="7">
        <v>5894</v>
      </c>
      <c r="E20" s="19">
        <f t="shared" si="3"/>
        <v>0.39064156945917283</v>
      </c>
    </row>
    <row r="21" spans="1:7" ht="29.25" thickBot="1" x14ac:dyDescent="0.3">
      <c r="A21" s="17" t="s">
        <v>27</v>
      </c>
      <c r="B21" s="7">
        <v>86</v>
      </c>
      <c r="C21" s="19">
        <f t="shared" si="2"/>
        <v>5.5924047340356357E-3</v>
      </c>
      <c r="D21" s="7">
        <v>84</v>
      </c>
      <c r="E21" s="19">
        <f t="shared" si="3"/>
        <v>5.5673382820784732E-3</v>
      </c>
    </row>
    <row r="22" spans="1:7" ht="15.75" thickBot="1" x14ac:dyDescent="0.3">
      <c r="A22" s="17" t="s">
        <v>28</v>
      </c>
      <c r="B22" s="7">
        <v>72</v>
      </c>
      <c r="C22" s="19">
        <f t="shared" si="2"/>
        <v>4.6820132657042525E-3</v>
      </c>
      <c r="D22" s="7">
        <v>61</v>
      </c>
      <c r="E22" s="19">
        <f t="shared" si="3"/>
        <v>4.0429480381760337E-3</v>
      </c>
    </row>
    <row r="23" spans="1:7" ht="15.75" thickBot="1" x14ac:dyDescent="0.3">
      <c r="A23" s="17" t="s">
        <v>29</v>
      </c>
      <c r="B23" s="7">
        <f>SUM(B16:B22)</f>
        <v>15378</v>
      </c>
      <c r="C23" s="19">
        <f t="shared" si="2"/>
        <v>1</v>
      </c>
      <c r="D23" s="7">
        <f>SUM(D16:D22)</f>
        <v>15088</v>
      </c>
      <c r="E23" s="19">
        <f t="shared" si="3"/>
        <v>1</v>
      </c>
    </row>
    <row r="26" spans="1:7" ht="15.75" thickBot="1" x14ac:dyDescent="0.3">
      <c r="A26" s="18" t="s">
        <v>36</v>
      </c>
    </row>
    <row r="27" spans="1:7" ht="120.75" thickBot="1" x14ac:dyDescent="0.3">
      <c r="A27" s="15"/>
      <c r="B27" s="21" t="s">
        <v>37</v>
      </c>
      <c r="C27" s="20" t="s">
        <v>32</v>
      </c>
      <c r="D27" s="21" t="s">
        <v>38</v>
      </c>
      <c r="E27" s="20" t="s">
        <v>32</v>
      </c>
      <c r="F27" s="21" t="s">
        <v>39</v>
      </c>
      <c r="G27" s="20" t="s">
        <v>32</v>
      </c>
    </row>
    <row r="28" spans="1:7" ht="29.25" thickBot="1" x14ac:dyDescent="0.3">
      <c r="A28" s="17" t="s">
        <v>22</v>
      </c>
      <c r="B28" s="7">
        <v>1118</v>
      </c>
      <c r="C28" s="19">
        <f>B28/B$35</f>
        <v>0.31752343084351037</v>
      </c>
      <c r="D28" s="7">
        <v>1090</v>
      </c>
      <c r="E28" s="19">
        <f>D28/D$35</f>
        <v>0.31116186126177564</v>
      </c>
      <c r="F28" s="7">
        <v>914</v>
      </c>
      <c r="G28" s="7">
        <v>44</v>
      </c>
    </row>
    <row r="29" spans="1:7" ht="57.75" thickBot="1" x14ac:dyDescent="0.3">
      <c r="A29" s="17" t="s">
        <v>23</v>
      </c>
      <c r="B29" s="7">
        <v>440</v>
      </c>
      <c r="C29" s="19">
        <f t="shared" ref="C29:C35" si="4">B29/B$35</f>
        <v>0.12496449872195399</v>
      </c>
      <c r="D29" s="7">
        <v>463</v>
      </c>
      <c r="E29" s="19">
        <f t="shared" ref="E29:E35" si="5">D29/D$35</f>
        <v>0.13217242363688267</v>
      </c>
      <c r="F29" s="7">
        <v>353</v>
      </c>
      <c r="G29" s="7">
        <v>17</v>
      </c>
    </row>
    <row r="30" spans="1:7" ht="100.5" thickBot="1" x14ac:dyDescent="0.3">
      <c r="A30" s="17" t="s">
        <v>34</v>
      </c>
      <c r="B30" s="7">
        <v>202</v>
      </c>
      <c r="C30" s="19">
        <f t="shared" si="4"/>
        <v>5.7370065322351602E-2</v>
      </c>
      <c r="D30" s="7">
        <v>241</v>
      </c>
      <c r="E30" s="19">
        <f t="shared" si="5"/>
        <v>6.8798172994576079E-2</v>
      </c>
      <c r="F30" s="7" t="s">
        <v>44</v>
      </c>
      <c r="G30" s="7" t="s">
        <v>44</v>
      </c>
    </row>
    <row r="31" spans="1:7" ht="100.5" thickBot="1" x14ac:dyDescent="0.3">
      <c r="A31" s="17" t="s">
        <v>35</v>
      </c>
      <c r="B31" s="7">
        <v>389</v>
      </c>
      <c r="C31" s="19">
        <f t="shared" si="4"/>
        <v>0.11047997727918205</v>
      </c>
      <c r="D31" s="7">
        <v>386</v>
      </c>
      <c r="E31" s="19">
        <f t="shared" si="5"/>
        <v>0.11019126463031687</v>
      </c>
      <c r="F31" s="7" t="s">
        <v>44</v>
      </c>
      <c r="G31" s="7" t="s">
        <v>44</v>
      </c>
    </row>
    <row r="32" spans="1:7" ht="157.5" thickBot="1" x14ac:dyDescent="0.3">
      <c r="A32" s="17" t="s">
        <v>40</v>
      </c>
      <c r="B32" s="7">
        <v>1365</v>
      </c>
      <c r="C32" s="19">
        <f t="shared" si="4"/>
        <v>0.38767395626242546</v>
      </c>
      <c r="D32" s="7">
        <v>1317</v>
      </c>
      <c r="E32" s="19">
        <f t="shared" si="5"/>
        <v>0.37596345989152158</v>
      </c>
      <c r="F32" s="7">
        <v>624</v>
      </c>
      <c r="G32" s="7">
        <v>39</v>
      </c>
    </row>
    <row r="33" spans="1:7" ht="29.25" thickBot="1" x14ac:dyDescent="0.3">
      <c r="A33" s="17" t="s">
        <v>27</v>
      </c>
      <c r="B33" s="7">
        <v>7</v>
      </c>
      <c r="C33" s="19">
        <f t="shared" si="4"/>
        <v>1.9880715705765406E-3</v>
      </c>
      <c r="D33" s="7">
        <v>6</v>
      </c>
      <c r="E33" s="19">
        <f t="shared" si="5"/>
        <v>1.7128175849272054E-3</v>
      </c>
      <c r="F33" s="7">
        <v>7</v>
      </c>
      <c r="G33" s="7"/>
    </row>
    <row r="34" spans="1:7" ht="15.75" thickBot="1" x14ac:dyDescent="0.3">
      <c r="A34" s="17" t="s">
        <v>28</v>
      </c>
      <c r="B34" s="7">
        <v>0</v>
      </c>
      <c r="C34" s="19">
        <f t="shared" si="4"/>
        <v>0</v>
      </c>
      <c r="D34" s="7">
        <v>0</v>
      </c>
      <c r="E34" s="19">
        <f t="shared" si="5"/>
        <v>0</v>
      </c>
      <c r="F34" s="7" t="s">
        <v>44</v>
      </c>
      <c r="G34" s="7" t="s">
        <v>44</v>
      </c>
    </row>
    <row r="35" spans="1:7" ht="15.75" thickBot="1" x14ac:dyDescent="0.3">
      <c r="A35" s="17" t="s">
        <v>29</v>
      </c>
      <c r="B35" s="7">
        <f>SUM(B28:B34)</f>
        <v>3521</v>
      </c>
      <c r="C35" s="19">
        <f t="shared" si="4"/>
        <v>1</v>
      </c>
      <c r="D35" s="7">
        <f>SUM(D28:D34)</f>
        <v>3503</v>
      </c>
      <c r="E35" s="19">
        <f t="shared" si="5"/>
        <v>1</v>
      </c>
      <c r="F35" s="7">
        <f>SUM(F28:F34)</f>
        <v>1898</v>
      </c>
      <c r="G35" s="7"/>
    </row>
    <row r="38" spans="1:7" x14ac:dyDescent="0.25">
      <c r="A38" s="23" t="s">
        <v>41</v>
      </c>
    </row>
    <row r="39" spans="1:7" x14ac:dyDescent="0.25">
      <c r="A39" s="23" t="s">
        <v>42</v>
      </c>
    </row>
    <row r="40" spans="1:7" x14ac:dyDescent="0.25">
      <c r="A40" s="22" t="s">
        <v>43</v>
      </c>
    </row>
  </sheetData>
  <hyperlinks>
    <hyperlink ref="B15" location="_ftn1" display="_ftn1" xr:uid="{A26A9784-2D69-40B6-A953-B21BB9EB07B2}"/>
    <hyperlink ref="B27" location="_ftn1" display="_ftn1" xr:uid="{D4F85DED-EC30-4B30-ABDA-095B20D5268A}"/>
    <hyperlink ref="D27" location="_ftn2" display="_ftn2" xr:uid="{13680312-4383-4D69-A890-DD352C5F2003}"/>
    <hyperlink ref="F27" location="_ftn3" display="_ftn3" xr:uid="{776BC318-7362-431B-BBBD-BFD764E56C01}"/>
    <hyperlink ref="A38" location="_ftnref1" display="_ftnref1" xr:uid="{2E825D20-9E21-480F-AF6D-9FCAA6EFB019}"/>
    <hyperlink ref="A39" location="_ftnref2" display="_ftnref2" xr:uid="{D32DD547-D9F6-4DB9-8916-3D6C09EEA1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Needed-consumers-savings</vt:lpstr>
      <vt:lpstr>Other-tables</vt:lpstr>
      <vt:lpstr>'Other-tables'!_ftn1</vt:lpstr>
      <vt:lpstr>'Other-tables'!_ftn2</vt:lpstr>
      <vt:lpstr>'Other-tables'!_ftnref1</vt:lpstr>
      <vt:lpstr>'Other-tables'!_ftnref2</vt:lpstr>
      <vt:lpstr>'Other-tables'!_ftnref3</vt:lpstr>
      <vt:lpstr>eu_commercial</vt:lpstr>
      <vt:lpstr>eu_electricity_chp</vt:lpstr>
      <vt:lpstr>eu_electricity_nochp</vt:lpstr>
      <vt:lpstr>eu_household</vt:lpstr>
      <vt:lpstr>eu_imports</vt:lpstr>
      <vt:lpstr>eu_industry</vt:lpstr>
      <vt:lpstr>eur_commercial</vt:lpstr>
      <vt:lpstr>eur_electricity_chp</vt:lpstr>
      <vt:lpstr>eur_electricity_nochp</vt:lpstr>
      <vt:lpstr>eur_household</vt:lpstr>
      <vt:lpstr>eur_imports</vt:lpstr>
      <vt:lpstr>eur_industry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Blasum</dc:creator>
  <cp:lastModifiedBy>Holger Blasum</cp:lastModifiedBy>
  <dcterms:created xsi:type="dcterms:W3CDTF">2022-04-29T05:54:04Z</dcterms:created>
  <dcterms:modified xsi:type="dcterms:W3CDTF">2022-07-18T21:47:47Z</dcterms:modified>
</cp:coreProperties>
</file>