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V:\w\cpn\app\stop-gas-imports\data\"/>
    </mc:Choice>
  </mc:AlternateContent>
  <xr:revisionPtr revIDLastSave="0" documentId="13_ncr:1_{0F4FC41D-874A-4654-AA91-87E5B7FD2F13}" xr6:coauthVersionLast="36" xr6:coauthVersionMax="36" xr10:uidLastSave="{00000000-0000-0000-0000-000000000000}"/>
  <bookViews>
    <workbookView xWindow="0" yWindow="0" windowWidth="21180" windowHeight="420" xr2:uid="{B2FFA302-30EB-4F26-B634-BB17D3B39911}"/>
  </bookViews>
  <sheets>
    <sheet name="Sheet1" sheetId="1" r:id="rId1"/>
  </sheets>
  <definedNames>
    <definedName name="eu_commercial">Sheet1!$D$13</definedName>
    <definedName name="eu_electricity">Sheet1!$E$13</definedName>
    <definedName name="eu_household">Sheet1!$C$13</definedName>
    <definedName name="eu_imports">Sheet1!$B$13</definedName>
    <definedName name="eu_industry">Sheet1!$F$13</definedName>
    <definedName name="eur_commercial">Sheet1!$D$14</definedName>
    <definedName name="eur_electricity">Sheet1!$E$14</definedName>
    <definedName name="eur_household">Sheet1!$C$14</definedName>
    <definedName name="eur_imports">Sheet1!$B$14</definedName>
    <definedName name="eur_industry">Sheet1!$F$14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0" i="1"/>
  <c r="F20" i="1"/>
  <c r="F25" i="1" l="1"/>
  <c r="G25" i="1" s="1"/>
  <c r="H25" i="1" s="1"/>
  <c r="F24" i="1"/>
  <c r="G24" i="1" s="1"/>
  <c r="H24" i="1" s="1"/>
  <c r="F23" i="1"/>
  <c r="G23" i="1" s="1"/>
  <c r="H23" i="1" s="1"/>
  <c r="F22" i="1"/>
  <c r="G22" i="1" s="1"/>
  <c r="H22" i="1" s="1"/>
  <c r="I35" i="1" l="1"/>
  <c r="F35" i="1"/>
  <c r="G35" i="1" s="1"/>
  <c r="H35" i="1" s="1"/>
  <c r="I34" i="1"/>
  <c r="F34" i="1"/>
  <c r="G34" i="1" s="1"/>
  <c r="H34" i="1" s="1"/>
  <c r="I33" i="1"/>
  <c r="F33" i="1"/>
  <c r="G33" i="1" s="1"/>
  <c r="H33" i="1" s="1"/>
  <c r="I32" i="1"/>
  <c r="F32" i="1"/>
  <c r="G32" i="1" s="1"/>
  <c r="H32" i="1" s="1"/>
  <c r="I31" i="1"/>
  <c r="I30" i="1"/>
  <c r="I29" i="1"/>
  <c r="I28" i="1"/>
  <c r="I27" i="1"/>
  <c r="I26" i="1"/>
  <c r="I21" i="1"/>
  <c r="I20" i="1"/>
  <c r="F31" i="1"/>
  <c r="G31" i="1" s="1"/>
  <c r="H31" i="1" s="1"/>
  <c r="F30" i="1"/>
  <c r="G30" i="1" s="1"/>
  <c r="H30" i="1" s="1"/>
  <c r="F29" i="1"/>
  <c r="G29" i="1" s="1"/>
  <c r="H29" i="1" s="1"/>
  <c r="F28" i="1"/>
  <c r="G28" i="1" s="1"/>
  <c r="H28" i="1" s="1"/>
  <c r="F27" i="1"/>
  <c r="G27" i="1" s="1"/>
  <c r="H27" i="1" s="1"/>
  <c r="F26" i="1"/>
  <c r="G26" i="1" s="1"/>
  <c r="H26" i="1" s="1"/>
  <c r="F21" i="1"/>
  <c r="G21" i="1" s="1"/>
  <c r="H21" i="1" s="1"/>
  <c r="A7" i="1" l="1"/>
  <c r="A9" i="1" s="1"/>
  <c r="B4" i="1"/>
  <c r="B5" i="1"/>
  <c r="B6" i="1"/>
  <c r="B8" i="1"/>
  <c r="B3" i="1"/>
  <c r="B7" i="1" l="1"/>
  <c r="B9" i="1"/>
  <c r="G20" i="1"/>
  <c r="H20" i="1" s="1"/>
</calcChain>
</file>

<file path=xl/sharedStrings.xml><?xml version="1.0" encoding="utf-8"?>
<sst xmlns="http://schemas.openxmlformats.org/spreadsheetml/2006/main" count="35" uniqueCount="19">
  <si>
    <t>bcm</t>
  </si>
  <si>
    <t>PJ</t>
  </si>
  <si>
    <t>Gas imports Russia old</t>
  </si>
  <si>
    <t>Household old</t>
  </si>
  <si>
    <t>Commercial / public old</t>
  </si>
  <si>
    <t>Electricity old</t>
  </si>
  <si>
    <t>Industry old</t>
  </si>
  <si>
    <t>EU</t>
  </si>
  <si>
    <t>Europe</t>
  </si>
  <si>
    <t>Import substitution quota</t>
  </si>
  <si>
    <t>Electricity savings quota</t>
  </si>
  <si>
    <t>Industry savings quota</t>
  </si>
  <si>
    <t>Still needed substitution</t>
  </si>
  <si>
    <t>Savings rate</t>
  </si>
  <si>
    <t>Closed form</t>
  </si>
  <si>
    <t>Number</t>
  </si>
  <si>
    <t>EU/Europe</t>
  </si>
  <si>
    <t>Substitution amount</t>
  </si>
  <si>
    <t>Savings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</si>
</sst>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1" fillId="0" borderId="1" xfId="0" applyNumberFormat="1" applyFont="1" applyBorder="1" applyAlignment="1">
      <alignment vertical="center" wrapText="1"/>
    </xf>
    <xf numFmtId="1" fontId="0" fillId="0" borderId="0" xfId="0" applyNumberFormat="1"/>
    <xf numFmtId="1" fontId="1" fillId="0" borderId="2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5" xfId="0" applyBorder="1"/>
    <xf numFmtId="0" fontId="0" fillId="0" borderId="5" xfId="0" applyBorder="1" applyAlignment="1">
      <alignment vertical="top" wrapText="1"/>
    </xf>
    <xf numFmtId="164" fontId="0" fillId="0" borderId="5" xfId="0" applyNumberFormat="1" applyBorder="1"/>
    <xf numFmtId="1" fontId="0" fillId="0" borderId="5" xfId="0" applyNumberFormat="1" applyBorder="1"/>
    <xf numFmtId="0" fontId="0" fillId="0" borderId="5" xfId="0" applyBorder="1" applyAlignment="1">
      <alignment vertical="top"/>
    </xf>
    <xf numFmtId="0" fontId="0" fillId="0" borderId="6" xfId="0" applyFill="1" applyBorder="1"/>
    <xf numFmtId="0" fontId="0" fillId="0" borderId="0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CFFD6-E316-4FCB-A61D-92E630F3B5C4}">
  <dimension ref="A2:J35"/>
  <sheetViews>
    <sheetView tabSelected="1" topLeftCell="A10" workbookViewId="0">
      <selection activeCell="J22" sqref="J22"/>
    </sheetView>
  </sheetViews>
  <sheetFormatPr defaultRowHeight="15" x14ac:dyDescent="0.25"/>
  <sheetData>
    <row r="2" spans="1:6" ht="15.75" thickBot="1" x14ac:dyDescent="0.3">
      <c r="A2" t="s">
        <v>0</v>
      </c>
      <c r="B2" t="s">
        <v>1</v>
      </c>
    </row>
    <row r="3" spans="1:6" ht="15.75" thickBot="1" x14ac:dyDescent="0.3">
      <c r="A3" s="1">
        <v>50</v>
      </c>
      <c r="B3" s="2">
        <f>A3*38.2</f>
        <v>1910.0000000000002</v>
      </c>
    </row>
    <row r="4" spans="1:6" ht="15.75" thickBot="1" x14ac:dyDescent="0.3">
      <c r="A4" s="3">
        <v>10</v>
      </c>
      <c r="B4" s="2">
        <f t="shared" ref="B4:B8" si="0">A4*38.2</f>
        <v>382</v>
      </c>
    </row>
    <row r="5" spans="1:6" ht="15.75" thickBot="1" x14ac:dyDescent="0.3">
      <c r="A5" s="3">
        <v>3.5</v>
      </c>
      <c r="B5" s="2">
        <f t="shared" si="0"/>
        <v>133.70000000000002</v>
      </c>
    </row>
    <row r="6" spans="1:6" ht="15.75" thickBot="1" x14ac:dyDescent="0.3">
      <c r="A6" s="3">
        <v>1.5</v>
      </c>
      <c r="B6" s="2">
        <f t="shared" si="0"/>
        <v>57.300000000000004</v>
      </c>
    </row>
    <row r="7" spans="1:6" ht="15.75" thickBot="1" x14ac:dyDescent="0.3">
      <c r="A7" s="3">
        <f>SUM(A3:A6)</f>
        <v>65</v>
      </c>
      <c r="B7" s="3">
        <f>SUM(B3:B6)</f>
        <v>2483</v>
      </c>
    </row>
    <row r="8" spans="1:6" ht="15.75" thickBot="1" x14ac:dyDescent="0.3">
      <c r="A8" s="3">
        <v>20</v>
      </c>
      <c r="B8" s="2">
        <f t="shared" si="0"/>
        <v>764</v>
      </c>
    </row>
    <row r="9" spans="1:6" x14ac:dyDescent="0.25">
      <c r="A9" s="2">
        <f>A7+A8</f>
        <v>85</v>
      </c>
      <c r="B9" s="2">
        <f>B7+B8</f>
        <v>3247</v>
      </c>
    </row>
    <row r="11" spans="1:6" ht="15.75" thickBot="1" x14ac:dyDescent="0.3"/>
    <row r="12" spans="1:6" ht="48.75" thickBot="1" x14ac:dyDescent="0.3">
      <c r="B12" s="4" t="s">
        <v>2</v>
      </c>
      <c r="C12" s="5" t="s">
        <v>3</v>
      </c>
      <c r="D12" s="5" t="s">
        <v>4</v>
      </c>
      <c r="E12" s="5" t="s">
        <v>5</v>
      </c>
      <c r="F12" s="5" t="s">
        <v>6</v>
      </c>
    </row>
    <row r="13" spans="1:6" ht="15.75" thickBot="1" x14ac:dyDescent="0.3">
      <c r="A13" t="s">
        <v>7</v>
      </c>
      <c r="B13" s="6">
        <v>7038</v>
      </c>
      <c r="C13" s="7">
        <v>3959</v>
      </c>
      <c r="D13" s="7">
        <v>1681</v>
      </c>
      <c r="E13" s="7">
        <v>3640</v>
      </c>
      <c r="F13" s="7">
        <v>6050</v>
      </c>
    </row>
    <row r="14" spans="1:6" ht="15.75" thickBot="1" x14ac:dyDescent="0.3">
      <c r="A14" t="s">
        <v>8</v>
      </c>
      <c r="B14" s="6">
        <v>7094</v>
      </c>
      <c r="C14" s="7">
        <v>5627</v>
      </c>
      <c r="D14" s="7">
        <v>2032</v>
      </c>
      <c r="E14" s="7">
        <v>4622</v>
      </c>
      <c r="F14" s="7">
        <v>7515</v>
      </c>
    </row>
    <row r="19" spans="1:10" ht="60" x14ac:dyDescent="0.25">
      <c r="A19" s="14" t="s">
        <v>15</v>
      </c>
      <c r="B19" s="14" t="s">
        <v>16</v>
      </c>
      <c r="C19" s="11" t="s">
        <v>9</v>
      </c>
      <c r="D19" s="11" t="s">
        <v>10</v>
      </c>
      <c r="E19" s="11" t="s">
        <v>11</v>
      </c>
      <c r="F19" s="11" t="s">
        <v>17</v>
      </c>
      <c r="G19" s="11" t="s">
        <v>12</v>
      </c>
      <c r="H19" s="11" t="s">
        <v>13</v>
      </c>
      <c r="I19" s="9" t="s">
        <v>14</v>
      </c>
      <c r="J19" s="16" t="s">
        <v>18</v>
      </c>
    </row>
    <row r="20" spans="1:10" x14ac:dyDescent="0.25">
      <c r="A20" s="10">
        <v>1</v>
      </c>
      <c r="B20" s="10" t="s">
        <v>7</v>
      </c>
      <c r="C20" s="12">
        <v>0.35</v>
      </c>
      <c r="D20" s="12">
        <v>0.2</v>
      </c>
      <c r="E20" s="12">
        <v>0.08</v>
      </c>
      <c r="F20" s="13">
        <f>eu_imports*C20+eu_electricity*D20+eu_industry*E20</f>
        <v>3675.2999999999997</v>
      </c>
      <c r="G20" s="13">
        <f>eu_imports - F20</f>
        <v>3362.7000000000003</v>
      </c>
      <c r="H20" s="12">
        <f>G20/(eu_household+eu_commercial)</f>
        <v>0.59622340425531917</v>
      </c>
      <c r="I20" s="8">
        <f>(eu_imports - (eu_imports*C20+eu_electricity*D20+eu_industry*E20))/(eu_household+eu_commercial)</f>
        <v>0.59622340425531917</v>
      </c>
      <c r="J20">
        <f>eu_industry*E20+G20</f>
        <v>3846.7000000000003</v>
      </c>
    </row>
    <row r="21" spans="1:10" x14ac:dyDescent="0.25">
      <c r="A21" s="10">
        <v>2</v>
      </c>
      <c r="B21" s="10" t="s">
        <v>8</v>
      </c>
      <c r="C21" s="12">
        <v>0.35</v>
      </c>
      <c r="D21" s="12">
        <v>0.2</v>
      </c>
      <c r="E21" s="12">
        <v>0.08</v>
      </c>
      <c r="F21" s="13">
        <f>eur_imports*C21+eur_electricity*D21+eur_industry*E21</f>
        <v>4008.5</v>
      </c>
      <c r="G21" s="13">
        <f>eur_imports - F21</f>
        <v>3085.5</v>
      </c>
      <c r="H21" s="12">
        <f>G21/(eur_household+eur_commercial)</f>
        <v>0.40285938112025066</v>
      </c>
      <c r="I21" s="8">
        <f>(eur_imports - (eur_imports*C21+eur_electricity*D21+eur_industry*E21))/(eur_household+eur_commercial)</f>
        <v>0.40285938112025066</v>
      </c>
      <c r="J21">
        <f>eu_industry*E21+G21</f>
        <v>3569.5</v>
      </c>
    </row>
    <row r="22" spans="1:10" x14ac:dyDescent="0.25">
      <c r="A22" s="10">
        <v>3</v>
      </c>
      <c r="B22" s="15" t="s">
        <v>7</v>
      </c>
      <c r="C22" s="12">
        <v>0.35</v>
      </c>
      <c r="D22" s="12">
        <v>0.54</v>
      </c>
      <c r="E22" s="12">
        <v>0.08</v>
      </c>
      <c r="F22" s="13">
        <f>eu_imports*C22+eu_electricity*D22+eu_industry*E22</f>
        <v>4912.8999999999996</v>
      </c>
      <c r="G22" s="13">
        <f>eu_imports - F22</f>
        <v>2125.1000000000004</v>
      </c>
      <c r="H22" s="12">
        <f>G22/(eu_household+eu_commercial)</f>
        <v>0.37679078014184403</v>
      </c>
      <c r="I22" s="8"/>
      <c r="J22">
        <f>eu_industry*E22+G22</f>
        <v>2609.1000000000004</v>
      </c>
    </row>
    <row r="23" spans="1:10" x14ac:dyDescent="0.25">
      <c r="A23" s="10">
        <v>4</v>
      </c>
      <c r="B23" s="15" t="s">
        <v>8</v>
      </c>
      <c r="C23" s="12">
        <v>0.35</v>
      </c>
      <c r="D23" s="12">
        <v>0.54</v>
      </c>
      <c r="E23" s="12">
        <v>0.08</v>
      </c>
      <c r="F23" s="13">
        <f>eur_imports*C23+eur_electricity*D23+eur_industry*E23</f>
        <v>5579.98</v>
      </c>
      <c r="G23" s="13">
        <f>eur_imports - F23</f>
        <v>1514.0200000000004</v>
      </c>
      <c r="H23" s="12">
        <f>G23/(eur_household+eur_commercial)</f>
        <v>0.19767854811333077</v>
      </c>
      <c r="I23" s="8"/>
      <c r="J23">
        <f>eu_industry*E23+G23</f>
        <v>1998.0200000000004</v>
      </c>
    </row>
    <row r="24" spans="1:10" x14ac:dyDescent="0.25">
      <c r="A24" s="10">
        <v>5</v>
      </c>
      <c r="B24" s="15" t="s">
        <v>7</v>
      </c>
      <c r="C24" s="12">
        <v>0.45</v>
      </c>
      <c r="D24" s="12">
        <v>0.2</v>
      </c>
      <c r="E24" s="12">
        <v>0.08</v>
      </c>
      <c r="F24" s="13">
        <f>eu_imports*C24+eu_electricity*D24+eu_industry*E24</f>
        <v>4379.1000000000004</v>
      </c>
      <c r="G24" s="13">
        <f>eu_imports - F24</f>
        <v>2658.8999999999996</v>
      </c>
      <c r="H24" s="12">
        <f>G24/(eu_household+eu_commercial)</f>
        <v>0.4714361702127659</v>
      </c>
      <c r="I24" s="8"/>
      <c r="J24">
        <f>eu_industry*E24+G24</f>
        <v>3142.8999999999996</v>
      </c>
    </row>
    <row r="25" spans="1:10" x14ac:dyDescent="0.25">
      <c r="A25" s="10">
        <v>6</v>
      </c>
      <c r="B25" s="15" t="s">
        <v>8</v>
      </c>
      <c r="C25" s="12">
        <v>0.45</v>
      </c>
      <c r="D25" s="12">
        <v>0.2</v>
      </c>
      <c r="E25" s="12">
        <v>0.08</v>
      </c>
      <c r="F25" s="13">
        <f>eur_imports*C25+eur_electricity*D25+eur_industry*E25</f>
        <v>4717.9000000000005</v>
      </c>
      <c r="G25" s="13">
        <f>eur_imports - F25</f>
        <v>2376.0999999999995</v>
      </c>
      <c r="H25" s="12">
        <f>G25/(eur_household+eur_commercial)</f>
        <v>0.3102363232798015</v>
      </c>
      <c r="I25" s="8"/>
      <c r="J25">
        <f>eu_industry*E25+G25</f>
        <v>2860.0999999999995</v>
      </c>
    </row>
    <row r="26" spans="1:10" x14ac:dyDescent="0.25">
      <c r="A26" s="10">
        <v>7</v>
      </c>
      <c r="B26" s="10" t="s">
        <v>7</v>
      </c>
      <c r="C26" s="12">
        <v>0.35</v>
      </c>
      <c r="D26" s="12">
        <v>0</v>
      </c>
      <c r="E26" s="12">
        <v>0.08</v>
      </c>
      <c r="F26" s="13">
        <f>eu_imports*C26+eu_electricity*D26+eu_industry*E26</f>
        <v>2947.2999999999997</v>
      </c>
      <c r="G26" s="13">
        <f>eu_imports - F26</f>
        <v>4090.7000000000003</v>
      </c>
      <c r="H26" s="12">
        <f>G26/(eu_household+eu_commercial)</f>
        <v>0.72530141843971641</v>
      </c>
      <c r="I26" s="8">
        <f>(eu_imports - (eu_imports*C26+eu_electricity*D26+eu_industry*E26))/(eu_household+eu_commercial)</f>
        <v>0.72530141843971641</v>
      </c>
      <c r="J26">
        <f>eu_industry*E26+G26</f>
        <v>4574.7000000000007</v>
      </c>
    </row>
    <row r="27" spans="1:10" x14ac:dyDescent="0.25">
      <c r="A27" s="10">
        <v>8</v>
      </c>
      <c r="B27" s="10" t="s">
        <v>8</v>
      </c>
      <c r="C27" s="12">
        <v>0.35</v>
      </c>
      <c r="D27" s="12">
        <v>0</v>
      </c>
      <c r="E27" s="12">
        <v>0.08</v>
      </c>
      <c r="F27" s="13">
        <f>eur_imports*C27+eur_electricity*D27+eur_industry*E27</f>
        <v>3084.0999999999995</v>
      </c>
      <c r="G27" s="13">
        <f>eur_imports - F27</f>
        <v>4009.9000000000005</v>
      </c>
      <c r="H27" s="12">
        <f>G27/(eur_household+eur_commercial)</f>
        <v>0.52355398877138015</v>
      </c>
      <c r="I27" s="8">
        <f>(eur_imports - (eur_imports*C27+eur_electricity*D27+eur_industry*E27))/(eur_household+eur_commercial)</f>
        <v>0.52355398877138015</v>
      </c>
      <c r="J27">
        <f>eu_industry*E27+G27</f>
        <v>4493.9000000000005</v>
      </c>
    </row>
    <row r="28" spans="1:10" x14ac:dyDescent="0.25">
      <c r="A28" s="10">
        <v>9</v>
      </c>
      <c r="B28" s="10" t="s">
        <v>7</v>
      </c>
      <c r="C28" s="12">
        <v>0</v>
      </c>
      <c r="D28" s="12">
        <v>0.2</v>
      </c>
      <c r="E28" s="12">
        <v>0.08</v>
      </c>
      <c r="F28" s="13">
        <f>eu_imports*C28+eu_electricity*D28+eu_industry*E28</f>
        <v>1212</v>
      </c>
      <c r="G28" s="13">
        <f>eu_imports - F28</f>
        <v>5826</v>
      </c>
      <c r="H28" s="12">
        <f>G28/(eu_household+eu_commercial)</f>
        <v>1.0329787234042553</v>
      </c>
      <c r="I28" s="8">
        <f>(eu_imports - (eu_imports*C28+eu_electricity*D28+eu_industry*E28))/(eu_household+eu_commercial)</f>
        <v>1.0329787234042553</v>
      </c>
      <c r="J28">
        <f>eu_industry*E28+G28</f>
        <v>6310</v>
      </c>
    </row>
    <row r="29" spans="1:10" x14ac:dyDescent="0.25">
      <c r="A29" s="10">
        <v>10</v>
      </c>
      <c r="B29" s="10" t="s">
        <v>8</v>
      </c>
      <c r="C29" s="12">
        <v>0</v>
      </c>
      <c r="D29" s="12">
        <v>0.2</v>
      </c>
      <c r="E29" s="12">
        <v>0.08</v>
      </c>
      <c r="F29" s="13">
        <f>eur_imports*C29+eur_electricity*D29+eur_industry*E29</f>
        <v>1525.6000000000001</v>
      </c>
      <c r="G29" s="13">
        <f>eur_imports - F29</f>
        <v>5568.4</v>
      </c>
      <c r="H29" s="12">
        <f>G29/(eur_household+eur_commercial)</f>
        <v>0.72704008356182259</v>
      </c>
      <c r="I29" s="8">
        <f>(eur_imports - (eur_imports*C29+eur_electricity*D29+eur_industry*E29))/(eur_household+eur_commercial)</f>
        <v>0.72704008356182259</v>
      </c>
      <c r="J29">
        <f>eu_industry*E29+G29</f>
        <v>6052.4</v>
      </c>
    </row>
    <row r="30" spans="1:10" x14ac:dyDescent="0.25">
      <c r="A30" s="10">
        <v>11</v>
      </c>
      <c r="B30" s="10" t="s">
        <v>7</v>
      </c>
      <c r="C30" s="12">
        <v>0</v>
      </c>
      <c r="D30" s="12">
        <v>0</v>
      </c>
      <c r="E30" s="12">
        <v>0.08</v>
      </c>
      <c r="F30" s="13">
        <f>eu_imports*C30+eu_electricity*D30+eu_industry*E30</f>
        <v>484</v>
      </c>
      <c r="G30" s="13">
        <f>eu_imports - F30</f>
        <v>6554</v>
      </c>
      <c r="H30" s="12">
        <f>G30/(eu_household+eu_commercial)</f>
        <v>1.1620567375886526</v>
      </c>
      <c r="I30" s="8">
        <f>(eu_imports - (eu_imports*C30+eu_electricity*D30+eu_industry*E30))/(eu_household+eu_commercial)</f>
        <v>1.1620567375886526</v>
      </c>
      <c r="J30">
        <f>eu_industry*E30+G30</f>
        <v>7038</v>
      </c>
    </row>
    <row r="31" spans="1:10" x14ac:dyDescent="0.25">
      <c r="A31" s="10">
        <v>12</v>
      </c>
      <c r="B31" s="10" t="s">
        <v>8</v>
      </c>
      <c r="C31" s="12">
        <v>0</v>
      </c>
      <c r="D31" s="12">
        <v>0</v>
      </c>
      <c r="E31" s="12">
        <v>0.08</v>
      </c>
      <c r="F31" s="13">
        <f>eur_imports*C31+eur_electricity*D31+eur_industry*E31</f>
        <v>601.20000000000005</v>
      </c>
      <c r="G31" s="13">
        <f>eur_imports - F31</f>
        <v>6492.8</v>
      </c>
      <c r="H31" s="12">
        <f>G31/(eur_household+eur_commercial)</f>
        <v>0.84773469121295209</v>
      </c>
      <c r="I31" s="8">
        <f>(eur_imports - (eur_imports*C31+eur_electricity*D31+eur_industry*E31))/(eur_household+eur_commercial)</f>
        <v>0.84773469121295209</v>
      </c>
      <c r="J31">
        <f>eu_industry*E31+G31</f>
        <v>6976.8</v>
      </c>
    </row>
    <row r="32" spans="1:10" x14ac:dyDescent="0.25">
      <c r="A32" s="10">
        <v>13</v>
      </c>
      <c r="B32" s="10" t="s">
        <v>7</v>
      </c>
      <c r="C32" s="12">
        <v>0</v>
      </c>
      <c r="D32" s="12">
        <v>0</v>
      </c>
      <c r="E32" s="12">
        <v>0</v>
      </c>
      <c r="F32" s="13">
        <f>eu_imports*C32+eu_electricity*D32+eu_industry*E32</f>
        <v>0</v>
      </c>
      <c r="G32" s="13">
        <f>eu_imports - F32</f>
        <v>7038</v>
      </c>
      <c r="H32" s="12">
        <f>G32/(eu_household+eu_commercial)</f>
        <v>1.2478723404255319</v>
      </c>
      <c r="I32" s="8">
        <f>(eu_imports - (eu_imports*C32+eu_electricity*D32+eu_industry*E32))/(eu_household+eu_commercial)</f>
        <v>1.2478723404255319</v>
      </c>
      <c r="J32">
        <f>eu_industry*E32+G32</f>
        <v>7038</v>
      </c>
    </row>
    <row r="33" spans="1:10" x14ac:dyDescent="0.25">
      <c r="A33" s="10">
        <v>14</v>
      </c>
      <c r="B33" s="10" t="s">
        <v>8</v>
      </c>
      <c r="C33" s="12">
        <v>0</v>
      </c>
      <c r="D33" s="12">
        <v>0</v>
      </c>
      <c r="E33" s="12">
        <v>0</v>
      </c>
      <c r="F33" s="13">
        <f>eur_imports*C33+eur_electricity*D33+eur_industry*E33</f>
        <v>0</v>
      </c>
      <c r="G33" s="13">
        <f>eur_imports - F33</f>
        <v>7094</v>
      </c>
      <c r="H33" s="12">
        <f>G33/(eur_household+eur_commercial)</f>
        <v>0.92623057840449141</v>
      </c>
      <c r="I33" s="8">
        <f>(eur_imports - (eur_imports*C33+eur_electricity*D33+eur_industry*E33))/(eur_household+eur_commercial)</f>
        <v>0.92623057840449141</v>
      </c>
      <c r="J33">
        <f>eu_industry*E33+G33</f>
        <v>7094</v>
      </c>
    </row>
    <row r="34" spans="1:10" x14ac:dyDescent="0.25">
      <c r="A34" s="10">
        <v>15</v>
      </c>
      <c r="B34" s="10" t="s">
        <v>7</v>
      </c>
      <c r="C34" s="12">
        <v>0.45</v>
      </c>
      <c r="D34" s="12">
        <v>0.2</v>
      </c>
      <c r="E34" s="12">
        <v>0.08</v>
      </c>
      <c r="F34" s="13">
        <f>eu_imports*C34+eu_electricity*D34+eu_industry*E34</f>
        <v>4379.1000000000004</v>
      </c>
      <c r="G34" s="13">
        <f>eu_imports - F34</f>
        <v>2658.8999999999996</v>
      </c>
      <c r="H34" s="12">
        <f>G34/(eu_household+eu_commercial)</f>
        <v>0.4714361702127659</v>
      </c>
      <c r="I34" s="8">
        <f>(eu_imports - (eu_imports*C34+eu_electricity*D34+eu_industry*E34))/(eu_household+eu_commercial)</f>
        <v>0.4714361702127659</v>
      </c>
      <c r="J34">
        <f>eu_industry*E34+G34</f>
        <v>3142.8999999999996</v>
      </c>
    </row>
    <row r="35" spans="1:10" x14ac:dyDescent="0.25">
      <c r="A35" s="10">
        <v>16</v>
      </c>
      <c r="B35" s="10" t="s">
        <v>8</v>
      </c>
      <c r="C35" s="12">
        <v>0.45</v>
      </c>
      <c r="D35" s="12">
        <v>0.2</v>
      </c>
      <c r="E35" s="12">
        <v>0.08</v>
      </c>
      <c r="F35" s="13">
        <f>eur_imports*C35+eur_electricity*D35+eur_industry*E35</f>
        <v>4717.9000000000005</v>
      </c>
      <c r="G35" s="13">
        <f>eur_imports - F35</f>
        <v>2376.0999999999995</v>
      </c>
      <c r="H35" s="12">
        <f>G35/(eur_household+eur_commercial)</f>
        <v>0.3102363232798015</v>
      </c>
      <c r="I35" s="8">
        <f>(eur_imports - (eur_imports*C35+eur_electricity*D35+eur_industry*E35))/(eur_household+eur_commercial)</f>
        <v>0.3102363232798015</v>
      </c>
      <c r="J35">
        <f>eu_industry*E35+G35</f>
        <v>2860.0999999999995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eu_commercial</vt:lpstr>
      <vt:lpstr>eu_electricity</vt:lpstr>
      <vt:lpstr>eu_household</vt:lpstr>
      <vt:lpstr>eu_imports</vt:lpstr>
      <vt:lpstr>eu_industry</vt:lpstr>
      <vt:lpstr>eur_commercial</vt:lpstr>
      <vt:lpstr>eur_electricity</vt:lpstr>
      <vt:lpstr>eur_household</vt:lpstr>
      <vt:lpstr>eur_imports</vt:lpstr>
      <vt:lpstr>eur_industry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Blasum</dc:creator>
  <cp:lastModifiedBy>Holger Blasum</cp:lastModifiedBy>
  <dcterms:created xsi:type="dcterms:W3CDTF">2022-04-29T05:54:04Z</dcterms:created>
  <dcterms:modified xsi:type="dcterms:W3CDTF">2022-04-30T09:49:10Z</dcterms:modified>
</cp:coreProperties>
</file>