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ITR\MyLectures\PSNM\"/>
    </mc:Choice>
  </mc:AlternateContent>
  <bookViews>
    <workbookView xWindow="0" yWindow="0" windowWidth="28800" windowHeight="12330" activeTab="2"/>
  </bookViews>
  <sheets>
    <sheet name="Example" sheetId="1" r:id="rId1"/>
    <sheet name="Gold" sheetId="2" r:id="rId2"/>
    <sheet name="Sens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3" l="1"/>
  <c r="D26" i="3"/>
  <c r="E26" i="3"/>
  <c r="C27" i="3"/>
  <c r="D27" i="3"/>
  <c r="E27" i="3"/>
  <c r="I2" i="3"/>
  <c r="J2" i="3" s="1"/>
  <c r="I3" i="3"/>
  <c r="J3" i="3" s="1"/>
  <c r="I4" i="3"/>
  <c r="J4" i="3" s="1"/>
  <c r="I8" i="3"/>
  <c r="J8" i="3" s="1"/>
  <c r="I9" i="3"/>
  <c r="J9" i="3" s="1"/>
  <c r="I10" i="3"/>
  <c r="J10" i="3" s="1"/>
  <c r="I14" i="3"/>
  <c r="J14" i="3" s="1"/>
  <c r="I15" i="3"/>
  <c r="J15" i="3" s="1"/>
  <c r="I16" i="3"/>
  <c r="J16" i="3" s="1"/>
  <c r="I20" i="3"/>
  <c r="J20" i="3" s="1"/>
  <c r="I21" i="3"/>
  <c r="J21" i="3" s="1"/>
  <c r="I22" i="3"/>
  <c r="J22" i="3" s="1"/>
  <c r="F27" i="3"/>
  <c r="B27" i="3"/>
  <c r="I5" i="3"/>
  <c r="J5" i="3" s="1"/>
  <c r="F26" i="3"/>
  <c r="B26" i="3"/>
  <c r="G5" i="3" s="1"/>
  <c r="G25" i="3" l="1"/>
  <c r="G19" i="3"/>
  <c r="H19" i="3" s="1"/>
  <c r="G15" i="3"/>
  <c r="K15" i="3" s="1"/>
  <c r="G9" i="3"/>
  <c r="K9" i="3" s="1"/>
  <c r="G7" i="3"/>
  <c r="H7" i="3" s="1"/>
  <c r="G22" i="3"/>
  <c r="K22" i="3" s="1"/>
  <c r="G14" i="3"/>
  <c r="K14" i="3" s="1"/>
  <c r="G4" i="3"/>
  <c r="H4" i="3" s="1"/>
  <c r="G21" i="3"/>
  <c r="H21" i="3" s="1"/>
  <c r="G13" i="3"/>
  <c r="H13" i="3" s="1"/>
  <c r="G3" i="3"/>
  <c r="K3" i="3" s="1"/>
  <c r="G20" i="3"/>
  <c r="H20" i="3" s="1"/>
  <c r="G10" i="3"/>
  <c r="K10" i="3" s="1"/>
  <c r="G2" i="3"/>
  <c r="K2" i="3" s="1"/>
  <c r="G16" i="3"/>
  <c r="K16" i="3" s="1"/>
  <c r="G8" i="3"/>
  <c r="K8" i="3" s="1"/>
  <c r="K5" i="3"/>
  <c r="H5" i="3"/>
  <c r="H10" i="3"/>
  <c r="H3" i="3"/>
  <c r="I13" i="3"/>
  <c r="J13" i="3" s="1"/>
  <c r="G24" i="3"/>
  <c r="G18" i="3"/>
  <c r="G12" i="3"/>
  <c r="G6" i="3"/>
  <c r="I24" i="3"/>
  <c r="J24" i="3" s="1"/>
  <c r="I18" i="3"/>
  <c r="J18" i="3" s="1"/>
  <c r="I12" i="3"/>
  <c r="J12" i="3" s="1"/>
  <c r="I6" i="3"/>
  <c r="J6" i="3" s="1"/>
  <c r="H25" i="3"/>
  <c r="I25" i="3"/>
  <c r="J25" i="3" s="1"/>
  <c r="I19" i="3"/>
  <c r="J19" i="3" s="1"/>
  <c r="I7" i="3"/>
  <c r="J7" i="3" s="1"/>
  <c r="G23" i="3"/>
  <c r="G17" i="3"/>
  <c r="G11" i="3"/>
  <c r="I23" i="3"/>
  <c r="J23" i="3" s="1"/>
  <c r="I17" i="3"/>
  <c r="J17" i="3" s="1"/>
  <c r="I11" i="3"/>
  <c r="J11" i="3" s="1"/>
  <c r="D23" i="2"/>
  <c r="F25" i="2"/>
  <c r="G25" i="2" s="1"/>
  <c r="D27" i="2"/>
  <c r="E27" i="2" s="1"/>
  <c r="D29" i="2"/>
  <c r="H29" i="2" s="1"/>
  <c r="F29" i="2"/>
  <c r="G29" i="2" s="1"/>
  <c r="F31" i="2"/>
  <c r="G31" i="2" s="1"/>
  <c r="D33" i="2"/>
  <c r="E33" i="2" s="1"/>
  <c r="D35" i="2"/>
  <c r="H35" i="2" s="1"/>
  <c r="F35" i="2"/>
  <c r="G35" i="2" s="1"/>
  <c r="F37" i="2"/>
  <c r="G37" i="2" s="1"/>
  <c r="D39" i="2"/>
  <c r="E39" i="2" s="1"/>
  <c r="D41" i="2"/>
  <c r="H41" i="2" s="1"/>
  <c r="F41" i="2"/>
  <c r="G41" i="2" s="1"/>
  <c r="F43" i="2"/>
  <c r="G43" i="2" s="1"/>
  <c r="D45" i="2"/>
  <c r="E45" i="2" s="1"/>
  <c r="F15" i="1"/>
  <c r="F14" i="1"/>
  <c r="F12" i="1"/>
  <c r="F53" i="2"/>
  <c r="G53" i="2" s="1"/>
  <c r="F59" i="2"/>
  <c r="G59" i="2" s="1"/>
  <c r="C62" i="2"/>
  <c r="F4" i="2" s="1"/>
  <c r="G4" i="2" s="1"/>
  <c r="B62" i="2"/>
  <c r="D60" i="2" s="1"/>
  <c r="E60" i="2" s="1"/>
  <c r="C14" i="1"/>
  <c r="B14" i="1"/>
  <c r="C12" i="1"/>
  <c r="F8" i="1" s="1"/>
  <c r="G8" i="1" s="1"/>
  <c r="B12" i="1"/>
  <c r="D7" i="1" s="1"/>
  <c r="K4" i="3" l="1"/>
  <c r="H14" i="3"/>
  <c r="H2" i="3"/>
  <c r="H15" i="3"/>
  <c r="H9" i="3"/>
  <c r="J26" i="3"/>
  <c r="K20" i="3"/>
  <c r="H22" i="3"/>
  <c r="K7" i="3"/>
  <c r="K21" i="3"/>
  <c r="K25" i="3"/>
  <c r="H8" i="3"/>
  <c r="H16" i="3"/>
  <c r="H17" i="3"/>
  <c r="K17" i="3"/>
  <c r="K13" i="3"/>
  <c r="K12" i="3"/>
  <c r="H12" i="3"/>
  <c r="K23" i="3"/>
  <c r="H23" i="3"/>
  <c r="K18" i="3"/>
  <c r="H18" i="3"/>
  <c r="K24" i="3"/>
  <c r="H24" i="3"/>
  <c r="H11" i="3"/>
  <c r="K11" i="3"/>
  <c r="K6" i="3"/>
  <c r="H6" i="3"/>
  <c r="K19" i="3"/>
  <c r="F23" i="2"/>
  <c r="G23" i="2" s="1"/>
  <c r="D21" i="2"/>
  <c r="F17" i="2"/>
  <c r="G17" i="2" s="1"/>
  <c r="D15" i="2"/>
  <c r="F11" i="2"/>
  <c r="G11" i="2" s="1"/>
  <c r="D9" i="2"/>
  <c r="F5" i="2"/>
  <c r="G5" i="2" s="1"/>
  <c r="D3" i="2"/>
  <c r="F54" i="2"/>
  <c r="G54" i="2" s="1"/>
  <c r="F42" i="2"/>
  <c r="G42" i="2" s="1"/>
  <c r="E41" i="2"/>
  <c r="D40" i="2"/>
  <c r="F36" i="2"/>
  <c r="G36" i="2" s="1"/>
  <c r="E35" i="2"/>
  <c r="D34" i="2"/>
  <c r="F30" i="2"/>
  <c r="G30" i="2" s="1"/>
  <c r="E29" i="2"/>
  <c r="D28" i="2"/>
  <c r="F24" i="2"/>
  <c r="G24" i="2" s="1"/>
  <c r="E23" i="2"/>
  <c r="D22" i="2"/>
  <c r="F18" i="2"/>
  <c r="G18" i="2" s="1"/>
  <c r="D16" i="2"/>
  <c r="F12" i="2"/>
  <c r="G12" i="2" s="1"/>
  <c r="D10" i="2"/>
  <c r="F6" i="2"/>
  <c r="G6" i="2" s="1"/>
  <c r="D4" i="2"/>
  <c r="F48" i="2"/>
  <c r="G48" i="2" s="1"/>
  <c r="F44" i="2"/>
  <c r="G44" i="2" s="1"/>
  <c r="D42" i="2"/>
  <c r="F38" i="2"/>
  <c r="G38" i="2" s="1"/>
  <c r="D36" i="2"/>
  <c r="F32" i="2"/>
  <c r="G32" i="2" s="1"/>
  <c r="D30" i="2"/>
  <c r="F26" i="2"/>
  <c r="G26" i="2" s="1"/>
  <c r="D24" i="2"/>
  <c r="F20" i="2"/>
  <c r="G20" i="2" s="1"/>
  <c r="D18" i="2"/>
  <c r="F14" i="2"/>
  <c r="G14" i="2" s="1"/>
  <c r="D12" i="2"/>
  <c r="F8" i="2"/>
  <c r="G8" i="2" s="1"/>
  <c r="D6" i="2"/>
  <c r="F2" i="2"/>
  <c r="G2" i="2" s="1"/>
  <c r="H39" i="2"/>
  <c r="F47" i="2"/>
  <c r="G47" i="2" s="1"/>
  <c r="F45" i="2"/>
  <c r="G45" i="2" s="1"/>
  <c r="D43" i="2"/>
  <c r="F39" i="2"/>
  <c r="G39" i="2" s="1"/>
  <c r="D37" i="2"/>
  <c r="F33" i="2"/>
  <c r="D31" i="2"/>
  <c r="F27" i="2"/>
  <c r="D25" i="2"/>
  <c r="F21" i="2"/>
  <c r="G21" i="2" s="1"/>
  <c r="D19" i="2"/>
  <c r="F15" i="2"/>
  <c r="G15" i="2" s="1"/>
  <c r="D13" i="2"/>
  <c r="F9" i="2"/>
  <c r="G9" i="2" s="1"/>
  <c r="D7" i="2"/>
  <c r="F3" i="2"/>
  <c r="G3" i="2" s="1"/>
  <c r="F19" i="2"/>
  <c r="G19" i="2" s="1"/>
  <c r="D17" i="2"/>
  <c r="F13" i="2"/>
  <c r="G13" i="2" s="1"/>
  <c r="D11" i="2"/>
  <c r="F7" i="2"/>
  <c r="G7" i="2" s="1"/>
  <c r="D5" i="2"/>
  <c r="F60" i="2"/>
  <c r="G60" i="2" s="1"/>
  <c r="D44" i="2"/>
  <c r="F40" i="2"/>
  <c r="G40" i="2" s="1"/>
  <c r="D38" i="2"/>
  <c r="F34" i="2"/>
  <c r="G34" i="2" s="1"/>
  <c r="D32" i="2"/>
  <c r="F28" i="2"/>
  <c r="G28" i="2" s="1"/>
  <c r="D26" i="2"/>
  <c r="F22" i="2"/>
  <c r="G22" i="2" s="1"/>
  <c r="D20" i="2"/>
  <c r="F16" i="2"/>
  <c r="G16" i="2" s="1"/>
  <c r="D14" i="2"/>
  <c r="F10" i="2"/>
  <c r="G10" i="2" s="1"/>
  <c r="D8" i="2"/>
  <c r="D2" i="2"/>
  <c r="F58" i="2"/>
  <c r="G58" i="2" s="1"/>
  <c r="F52" i="2"/>
  <c r="G52" i="2" s="1"/>
  <c r="F46" i="2"/>
  <c r="G46" i="2" s="1"/>
  <c r="H60" i="2"/>
  <c r="B64" i="2"/>
  <c r="F57" i="2"/>
  <c r="G57" i="2" s="1"/>
  <c r="F51" i="2"/>
  <c r="G51" i="2" s="1"/>
  <c r="C64" i="2"/>
  <c r="F56" i="2"/>
  <c r="G56" i="2" s="1"/>
  <c r="F50" i="2"/>
  <c r="G50" i="2" s="1"/>
  <c r="F61" i="2"/>
  <c r="G61" i="2" s="1"/>
  <c r="F55" i="2"/>
  <c r="G55" i="2" s="1"/>
  <c r="F49" i="2"/>
  <c r="G49" i="2" s="1"/>
  <c r="D50" i="2"/>
  <c r="D49" i="2"/>
  <c r="D47" i="2"/>
  <c r="D56" i="2"/>
  <c r="D55" i="2"/>
  <c r="D61" i="2"/>
  <c r="D54" i="2"/>
  <c r="D48" i="2"/>
  <c r="D53" i="2"/>
  <c r="D58" i="2"/>
  <c r="D52" i="2"/>
  <c r="D46" i="2"/>
  <c r="D59" i="2"/>
  <c r="D57" i="2"/>
  <c r="D51" i="2"/>
  <c r="D2" i="1"/>
  <c r="E2" i="1" s="1"/>
  <c r="D10" i="1"/>
  <c r="E10" i="1" s="1"/>
  <c r="D3" i="1"/>
  <c r="E3" i="1" s="1"/>
  <c r="D11" i="1"/>
  <c r="E11" i="1" s="1"/>
  <c r="D8" i="1"/>
  <c r="E8" i="1" s="1"/>
  <c r="D4" i="1"/>
  <c r="E4" i="1" s="1"/>
  <c r="D5" i="1"/>
  <c r="E5" i="1" s="1"/>
  <c r="D9" i="1"/>
  <c r="E9" i="1" s="1"/>
  <c r="F4" i="1"/>
  <c r="G4" i="1" s="1"/>
  <c r="F5" i="1"/>
  <c r="G5" i="1" s="1"/>
  <c r="F10" i="1"/>
  <c r="G10" i="1" s="1"/>
  <c r="F6" i="1"/>
  <c r="G6" i="1" s="1"/>
  <c r="F7" i="1"/>
  <c r="G7" i="1" s="1"/>
  <c r="F2" i="1"/>
  <c r="G2" i="1" s="1"/>
  <c r="F11" i="1"/>
  <c r="G11" i="1" s="1"/>
  <c r="E7" i="1"/>
  <c r="D6" i="1"/>
  <c r="F3" i="1"/>
  <c r="G3" i="1" s="1"/>
  <c r="F9" i="1"/>
  <c r="G9" i="1" s="1"/>
  <c r="K26" i="3" l="1"/>
  <c r="H26" i="3"/>
  <c r="I27" i="3" s="1"/>
  <c r="I28" i="3" s="1"/>
  <c r="J29" i="3" s="1"/>
  <c r="B30" i="3" s="1"/>
  <c r="E38" i="2"/>
  <c r="H38" i="2"/>
  <c r="E43" i="2"/>
  <c r="H43" i="2"/>
  <c r="E2" i="2"/>
  <c r="H2" i="2"/>
  <c r="H27" i="2"/>
  <c r="G27" i="2"/>
  <c r="H12" i="2"/>
  <c r="E12" i="2"/>
  <c r="H30" i="2"/>
  <c r="E30" i="2"/>
  <c r="E15" i="2"/>
  <c r="H15" i="2"/>
  <c r="E25" i="2"/>
  <c r="H25" i="2"/>
  <c r="E8" i="2"/>
  <c r="H8" i="2"/>
  <c r="E26" i="2"/>
  <c r="H26" i="2"/>
  <c r="E44" i="2"/>
  <c r="H44" i="2"/>
  <c r="H17" i="2"/>
  <c r="E17" i="2"/>
  <c r="E13" i="2"/>
  <c r="H13" i="2"/>
  <c r="E31" i="2"/>
  <c r="H31" i="2"/>
  <c r="H4" i="2"/>
  <c r="E4" i="2"/>
  <c r="H22" i="2"/>
  <c r="E22" i="2"/>
  <c r="H34" i="2"/>
  <c r="E34" i="2"/>
  <c r="E7" i="2"/>
  <c r="H7" i="2"/>
  <c r="G33" i="2"/>
  <c r="H33" i="2"/>
  <c r="H18" i="2"/>
  <c r="E18" i="2"/>
  <c r="H36" i="2"/>
  <c r="E36" i="2"/>
  <c r="E3" i="2"/>
  <c r="H3" i="2"/>
  <c r="E21" i="2"/>
  <c r="H21" i="2"/>
  <c r="E20" i="2"/>
  <c r="H20" i="2"/>
  <c r="E14" i="2"/>
  <c r="H14" i="2"/>
  <c r="E32" i="2"/>
  <c r="H32" i="2"/>
  <c r="H5" i="2"/>
  <c r="E5" i="2"/>
  <c r="H45" i="2"/>
  <c r="E19" i="2"/>
  <c r="H19" i="2"/>
  <c r="E37" i="2"/>
  <c r="H37" i="2"/>
  <c r="H10" i="2"/>
  <c r="E10" i="2"/>
  <c r="H11" i="2"/>
  <c r="E11" i="2"/>
  <c r="H16" i="2"/>
  <c r="E16" i="2"/>
  <c r="H6" i="2"/>
  <c r="E6" i="2"/>
  <c r="H24" i="2"/>
  <c r="E24" i="2"/>
  <c r="H42" i="2"/>
  <c r="E42" i="2"/>
  <c r="H28" i="2"/>
  <c r="E28" i="2"/>
  <c r="H40" i="2"/>
  <c r="E40" i="2"/>
  <c r="E9" i="2"/>
  <c r="H9" i="2"/>
  <c r="H23" i="2"/>
  <c r="E57" i="2"/>
  <c r="H57" i="2"/>
  <c r="E49" i="2"/>
  <c r="H49" i="2"/>
  <c r="E59" i="2"/>
  <c r="H59" i="2"/>
  <c r="E54" i="2"/>
  <c r="H54" i="2"/>
  <c r="E50" i="2"/>
  <c r="H50" i="2"/>
  <c r="G62" i="2"/>
  <c r="E48" i="2"/>
  <c r="H48" i="2"/>
  <c r="E46" i="2"/>
  <c r="H46" i="2"/>
  <c r="E61" i="2"/>
  <c r="H61" i="2"/>
  <c r="E51" i="2"/>
  <c r="H51" i="2"/>
  <c r="E53" i="2"/>
  <c r="H53" i="2"/>
  <c r="E47" i="2"/>
  <c r="H47" i="2"/>
  <c r="E52" i="2"/>
  <c r="H52" i="2"/>
  <c r="E55" i="2"/>
  <c r="H55" i="2"/>
  <c r="E58" i="2"/>
  <c r="H58" i="2"/>
  <c r="E56" i="2"/>
  <c r="H56" i="2"/>
  <c r="H5" i="1"/>
  <c r="H2" i="1"/>
  <c r="H8" i="1"/>
  <c r="H4" i="1"/>
  <c r="G12" i="1"/>
  <c r="H7" i="1"/>
  <c r="H10" i="1"/>
  <c r="H11" i="1"/>
  <c r="H3" i="1"/>
  <c r="H6" i="1"/>
  <c r="E6" i="1"/>
  <c r="H9" i="1"/>
  <c r="B31" i="3" l="1"/>
  <c r="B34" i="3" s="1"/>
  <c r="H62" i="2"/>
  <c r="E62" i="2"/>
  <c r="F63" i="2" s="1"/>
  <c r="F64" i="2" s="1"/>
  <c r="E12" i="1"/>
  <c r="H13" i="1"/>
  <c r="F65" i="2" l="1"/>
  <c r="B67" i="2" s="1"/>
  <c r="B17" i="1"/>
  <c r="B18" i="1" s="1"/>
  <c r="B21" i="1" s="1"/>
  <c r="B68" i="2" l="1"/>
  <c r="B74" i="2" s="1"/>
  <c r="B71" i="2"/>
</calcChain>
</file>

<file path=xl/sharedStrings.xml><?xml version="1.0" encoding="utf-8"?>
<sst xmlns="http://schemas.openxmlformats.org/spreadsheetml/2006/main" count="47" uniqueCount="29">
  <si>
    <t xml:space="preserve">mean = </t>
  </si>
  <si>
    <t>Marks (x)</t>
  </si>
  <si>
    <t>Attendance (y)</t>
  </si>
  <si>
    <t xml:space="preserve"> (x-xbar)</t>
  </si>
  <si>
    <t xml:space="preserve"> (x-xbar)^2</t>
  </si>
  <si>
    <t>(y-ybar)</t>
  </si>
  <si>
    <t>(y-ybar)^2</t>
  </si>
  <si>
    <t>(x-xbar)*(y-ybar)</t>
  </si>
  <si>
    <t xml:space="preserve">standard deviation = </t>
  </si>
  <si>
    <t xml:space="preserve">slope = </t>
  </si>
  <si>
    <t xml:space="preserve">constant = </t>
  </si>
  <si>
    <t>y=?</t>
  </si>
  <si>
    <t>x=given</t>
  </si>
  <si>
    <t>coefficient r=</t>
  </si>
  <si>
    <t>Year (X)</t>
  </si>
  <si>
    <t>Price  (Y)</t>
  </si>
  <si>
    <t xml:space="preserve">coefficient r = </t>
  </si>
  <si>
    <t xml:space="preserve">x =  given = </t>
  </si>
  <si>
    <t>y = price = ?</t>
  </si>
  <si>
    <t>x = year  = ?</t>
  </si>
  <si>
    <t xml:space="preserve">y = price = </t>
  </si>
  <si>
    <t>Open</t>
  </si>
  <si>
    <t>High</t>
  </si>
  <si>
    <t>Low</t>
  </si>
  <si>
    <t>Sensex Close (Y)</t>
  </si>
  <si>
    <t xml:space="preserve">Mean = </t>
  </si>
  <si>
    <t xml:space="preserve">Standard Deviation = </t>
  </si>
  <si>
    <t xml:space="preserve">Coefficient r = </t>
  </si>
  <si>
    <t xml:space="preserve">x =  given = year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</si>
</sst>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Border="1"/>
    <xf numFmtId="1" fontId="1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" fontId="5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Example!$C$1</c:f>
              <c:strCache>
                <c:ptCount val="1"/>
                <c:pt idx="0">
                  <c:v>Attendance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Example!$B$2:$B$11</c:f>
              <c:numCache>
                <c:formatCode>General</c:formatCode>
                <c:ptCount val="10"/>
                <c:pt idx="0">
                  <c:v>17</c:v>
                </c:pt>
                <c:pt idx="1">
                  <c:v>13</c:v>
                </c:pt>
                <c:pt idx="2">
                  <c:v>12</c:v>
                </c:pt>
                <c:pt idx="3">
                  <c:v>15</c:v>
                </c:pt>
                <c:pt idx="4">
                  <c:v>16</c:v>
                </c:pt>
                <c:pt idx="5">
                  <c:v>14</c:v>
                </c:pt>
                <c:pt idx="6">
                  <c:v>16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Example!$C$2:$C$11</c:f>
              <c:numCache>
                <c:formatCode>General</c:formatCode>
                <c:ptCount val="10"/>
                <c:pt idx="0">
                  <c:v>94</c:v>
                </c:pt>
                <c:pt idx="1">
                  <c:v>73</c:v>
                </c:pt>
                <c:pt idx="2">
                  <c:v>59</c:v>
                </c:pt>
                <c:pt idx="3">
                  <c:v>80</c:v>
                </c:pt>
                <c:pt idx="4">
                  <c:v>93</c:v>
                </c:pt>
                <c:pt idx="5">
                  <c:v>85</c:v>
                </c:pt>
                <c:pt idx="6">
                  <c:v>66</c:v>
                </c:pt>
                <c:pt idx="7">
                  <c:v>79</c:v>
                </c:pt>
                <c:pt idx="8">
                  <c:v>77</c:v>
                </c:pt>
                <c:pt idx="9">
                  <c:v>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73-47EF-AEFF-349EF68C6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10143"/>
        <c:axId val="86110975"/>
      </c:scatterChart>
      <c:valAx>
        <c:axId val="8611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10975"/>
        <c:crosses val="autoZero"/>
        <c:crossBetween val="midCat"/>
      </c:valAx>
      <c:valAx>
        <c:axId val="8611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1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Example!$C$1</c:f>
              <c:strCache>
                <c:ptCount val="1"/>
                <c:pt idx="0">
                  <c:v>Attendance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Example!$B$2:$B$11</c:f>
              <c:numCache>
                <c:formatCode>General</c:formatCode>
                <c:ptCount val="10"/>
                <c:pt idx="0">
                  <c:v>17</c:v>
                </c:pt>
                <c:pt idx="1">
                  <c:v>13</c:v>
                </c:pt>
                <c:pt idx="2">
                  <c:v>12</c:v>
                </c:pt>
                <c:pt idx="3">
                  <c:v>15</c:v>
                </c:pt>
                <c:pt idx="4">
                  <c:v>16</c:v>
                </c:pt>
                <c:pt idx="5">
                  <c:v>14</c:v>
                </c:pt>
                <c:pt idx="6">
                  <c:v>16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Example!$C$2:$C$11</c:f>
              <c:numCache>
                <c:formatCode>General</c:formatCode>
                <c:ptCount val="10"/>
                <c:pt idx="0">
                  <c:v>94</c:v>
                </c:pt>
                <c:pt idx="1">
                  <c:v>73</c:v>
                </c:pt>
                <c:pt idx="2">
                  <c:v>59</c:v>
                </c:pt>
                <c:pt idx="3">
                  <c:v>80</c:v>
                </c:pt>
                <c:pt idx="4">
                  <c:v>93</c:v>
                </c:pt>
                <c:pt idx="5">
                  <c:v>85</c:v>
                </c:pt>
                <c:pt idx="6">
                  <c:v>66</c:v>
                </c:pt>
                <c:pt idx="7">
                  <c:v>79</c:v>
                </c:pt>
                <c:pt idx="8">
                  <c:v>77</c:v>
                </c:pt>
                <c:pt idx="9">
                  <c:v>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94-4AD8-B1E6-0A34E1AF3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5344"/>
        <c:axId val="9515760"/>
      </c:scatterChart>
      <c:valAx>
        <c:axId val="951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5760"/>
        <c:crosses val="autoZero"/>
        <c:crossBetween val="midCat"/>
      </c:valAx>
      <c:valAx>
        <c:axId val="95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Gold!$C$1</c:f>
              <c:strCache>
                <c:ptCount val="1"/>
                <c:pt idx="0">
                  <c:v>Price 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Gold!$B$2:$B$61</c:f>
              <c:numCache>
                <c:formatCode>General</c:formatCode>
                <c:ptCount val="60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  <c:pt idx="59">
                  <c:v>2024</c:v>
                </c:pt>
              </c:numCache>
            </c:numRef>
          </c:xVal>
          <c:yVal>
            <c:numRef>
              <c:f>Gold!$C$2:$C$61</c:f>
              <c:numCache>
                <c:formatCode>0.00</c:formatCode>
                <c:ptCount val="60"/>
                <c:pt idx="0">
                  <c:v>63.25</c:v>
                </c:pt>
                <c:pt idx="1">
                  <c:v>71.75</c:v>
                </c:pt>
                <c:pt idx="2">
                  <c:v>83.75</c:v>
                </c:pt>
                <c:pt idx="3">
                  <c:v>102.5</c:v>
                </c:pt>
                <c:pt idx="4">
                  <c:v>162</c:v>
                </c:pt>
                <c:pt idx="5">
                  <c:v>176</c:v>
                </c:pt>
                <c:pt idx="6">
                  <c:v>184</c:v>
                </c:pt>
                <c:pt idx="7">
                  <c:v>193</c:v>
                </c:pt>
                <c:pt idx="8">
                  <c:v>202</c:v>
                </c:pt>
                <c:pt idx="9">
                  <c:v>278.5</c:v>
                </c:pt>
                <c:pt idx="10">
                  <c:v>506</c:v>
                </c:pt>
                <c:pt idx="11">
                  <c:v>540</c:v>
                </c:pt>
                <c:pt idx="12">
                  <c:v>432</c:v>
                </c:pt>
                <c:pt idx="13">
                  <c:v>486</c:v>
                </c:pt>
                <c:pt idx="14">
                  <c:v>685</c:v>
                </c:pt>
                <c:pt idx="15">
                  <c:v>937</c:v>
                </c:pt>
                <c:pt idx="16">
                  <c:v>1330</c:v>
                </c:pt>
                <c:pt idx="17">
                  <c:v>1670</c:v>
                </c:pt>
                <c:pt idx="18">
                  <c:v>1645</c:v>
                </c:pt>
                <c:pt idx="19">
                  <c:v>1800</c:v>
                </c:pt>
                <c:pt idx="20">
                  <c:v>1970</c:v>
                </c:pt>
                <c:pt idx="21">
                  <c:v>2130</c:v>
                </c:pt>
                <c:pt idx="22">
                  <c:v>2140</c:v>
                </c:pt>
                <c:pt idx="23">
                  <c:v>2570</c:v>
                </c:pt>
                <c:pt idx="24">
                  <c:v>3130</c:v>
                </c:pt>
                <c:pt idx="25">
                  <c:v>3140</c:v>
                </c:pt>
                <c:pt idx="26">
                  <c:v>3200</c:v>
                </c:pt>
                <c:pt idx="27">
                  <c:v>3466</c:v>
                </c:pt>
                <c:pt idx="28">
                  <c:v>4334</c:v>
                </c:pt>
                <c:pt idx="29">
                  <c:v>4140</c:v>
                </c:pt>
                <c:pt idx="30">
                  <c:v>4598</c:v>
                </c:pt>
                <c:pt idx="31">
                  <c:v>4680</c:v>
                </c:pt>
                <c:pt idx="32">
                  <c:v>5160</c:v>
                </c:pt>
                <c:pt idx="33">
                  <c:v>4725</c:v>
                </c:pt>
                <c:pt idx="34">
                  <c:v>4045</c:v>
                </c:pt>
                <c:pt idx="35">
                  <c:v>4234</c:v>
                </c:pt>
                <c:pt idx="36">
                  <c:v>4400</c:v>
                </c:pt>
                <c:pt idx="37">
                  <c:v>4300</c:v>
                </c:pt>
                <c:pt idx="38">
                  <c:v>4990</c:v>
                </c:pt>
                <c:pt idx="39">
                  <c:v>5600</c:v>
                </c:pt>
                <c:pt idx="40">
                  <c:v>5850</c:v>
                </c:pt>
                <c:pt idx="41">
                  <c:v>7000</c:v>
                </c:pt>
                <c:pt idx="42">
                  <c:v>10800</c:v>
                </c:pt>
                <c:pt idx="43">
                  <c:v>12500</c:v>
                </c:pt>
                <c:pt idx="44">
                  <c:v>14500</c:v>
                </c:pt>
                <c:pt idx="45">
                  <c:v>18500</c:v>
                </c:pt>
                <c:pt idx="46">
                  <c:v>26400</c:v>
                </c:pt>
                <c:pt idx="47">
                  <c:v>31050</c:v>
                </c:pt>
                <c:pt idx="48">
                  <c:v>29600</c:v>
                </c:pt>
                <c:pt idx="49">
                  <c:v>28006.5</c:v>
                </c:pt>
                <c:pt idx="50">
                  <c:v>26343.5</c:v>
                </c:pt>
                <c:pt idx="51">
                  <c:v>28623.5</c:v>
                </c:pt>
                <c:pt idx="52">
                  <c:v>29667.5</c:v>
                </c:pt>
                <c:pt idx="53">
                  <c:v>31438</c:v>
                </c:pt>
                <c:pt idx="54">
                  <c:v>35220</c:v>
                </c:pt>
                <c:pt idx="55">
                  <c:v>48651</c:v>
                </c:pt>
                <c:pt idx="56">
                  <c:v>48720</c:v>
                </c:pt>
                <c:pt idx="57">
                  <c:v>52670</c:v>
                </c:pt>
                <c:pt idx="58">
                  <c:v>65330</c:v>
                </c:pt>
                <c:pt idx="59">
                  <c:v>77913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E9-462E-A3FC-CF40141B6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98383"/>
        <c:axId val="88390479"/>
      </c:scatterChart>
      <c:valAx>
        <c:axId val="8839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90479"/>
        <c:crosses val="autoZero"/>
        <c:crossBetween val="midCat"/>
      </c:valAx>
      <c:valAx>
        <c:axId val="883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98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Sensex!$F$1</c:f>
              <c:strCache>
                <c:ptCount val="1"/>
                <c:pt idx="0">
                  <c:v>Sensex Close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Sensex!$F$2:$F$25</c:f>
              <c:numCache>
                <c:formatCode>0.00</c:formatCode>
                <c:ptCount val="24"/>
                <c:pt idx="0">
                  <c:v>3262.33</c:v>
                </c:pt>
                <c:pt idx="1">
                  <c:v>3377.28</c:v>
                </c:pt>
                <c:pt idx="2">
                  <c:v>5838.96</c:v>
                </c:pt>
                <c:pt idx="3">
                  <c:v>6602.69</c:v>
                </c:pt>
                <c:pt idx="4">
                  <c:v>9397.93</c:v>
                </c:pt>
                <c:pt idx="5">
                  <c:v>13786.91</c:v>
                </c:pt>
                <c:pt idx="6">
                  <c:v>20286.990000000002</c:v>
                </c:pt>
                <c:pt idx="7">
                  <c:v>9647.31</c:v>
                </c:pt>
                <c:pt idx="8">
                  <c:v>17464.810000000001</c:v>
                </c:pt>
                <c:pt idx="9">
                  <c:v>20509.09</c:v>
                </c:pt>
                <c:pt idx="10">
                  <c:v>15454.92</c:v>
                </c:pt>
                <c:pt idx="11">
                  <c:v>19426.71</c:v>
                </c:pt>
                <c:pt idx="12">
                  <c:v>21170.68</c:v>
                </c:pt>
                <c:pt idx="13">
                  <c:v>27499.42</c:v>
                </c:pt>
                <c:pt idx="14">
                  <c:v>26117.54</c:v>
                </c:pt>
                <c:pt idx="15">
                  <c:v>26626.46</c:v>
                </c:pt>
                <c:pt idx="16">
                  <c:v>34056.83</c:v>
                </c:pt>
                <c:pt idx="17">
                  <c:v>36068.33</c:v>
                </c:pt>
                <c:pt idx="18">
                  <c:v>41253.74</c:v>
                </c:pt>
                <c:pt idx="19">
                  <c:v>47751.33</c:v>
                </c:pt>
                <c:pt idx="20">
                  <c:v>58253.82</c:v>
                </c:pt>
                <c:pt idx="21">
                  <c:v>60840.74</c:v>
                </c:pt>
                <c:pt idx="22">
                  <c:v>72240.259999999995</c:v>
                </c:pt>
                <c:pt idx="23">
                  <c:v>78139.009999999995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9-4902-8A18-3CB1B6AAA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6256"/>
        <c:axId val="14060000"/>
      </c:scatterChart>
      <c:valAx>
        <c:axId val="1405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0000"/>
        <c:crosses val="autoZero"/>
        <c:crossBetween val="midCat"/>
      </c:valAx>
      <c:valAx>
        <c:axId val="140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14208</xdr:colOff>
      <xdr:row>6</xdr:row>
      <xdr:rowOff>22340</xdr:rowOff>
    </xdr:from>
    <xdr:to>
      <xdr:col>23</xdr:col>
      <xdr:colOff>324147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328449</xdr:colOff>
      <xdr:row>2</xdr:row>
      <xdr:rowOff>119555</xdr:rowOff>
    </xdr:from>
    <xdr:to>
      <xdr:col>16</xdr:col>
      <xdr:colOff>13138</xdr:colOff>
      <xdr:row>17</xdr:row>
      <xdr:rowOff>5255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459439</xdr:colOff>
      <xdr:row>36</xdr:row>
      <xdr:rowOff>174811</xdr:rowOff>
    </xdr:from>
    <xdr:to>
      <xdr:col>33</xdr:col>
      <xdr:colOff>81642</xdr:colOff>
      <xdr:row>79</xdr:row>
      <xdr:rowOff>122465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447674</xdr:colOff>
      <xdr:row>1</xdr:row>
      <xdr:rowOff>161924</xdr:rowOff>
    </xdr:from>
    <xdr:to>
      <xdr:col>25</xdr:col>
      <xdr:colOff>266699</xdr:colOff>
      <xdr:row>30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45" zoomScaleNormal="145" workbookViewId="0">
      <selection activeCell="B21" sqref="B21"/>
    </sheetView>
  </sheetViews>
  <sheetFormatPr defaultRowHeight="15" x14ac:dyDescent="0.25"/>
  <cols>
    <col min="1" max="1" width="17.85546875" bestFit="1" customWidth="1"/>
    <col min="2" max="2" width="10.85546875" customWidth="1"/>
    <col min="3" max="3" width="14.28515625" bestFit="1" customWidth="1"/>
    <col min="5" max="5" width="12.7109375" bestFit="1" customWidth="1"/>
    <col min="8" max="8" width="16.140625" bestFit="1" customWidth="1"/>
  </cols>
  <sheetData>
    <row r="1" spans="1:8" x14ac:dyDescent="0.25">
      <c r="A1" s="1"/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</row>
    <row r="2" spans="1:8" x14ac:dyDescent="0.25">
      <c r="A2" s="1"/>
      <c r="B2" s="1">
        <v>17</v>
      </c>
      <c r="C2" s="1">
        <v>94</v>
      </c>
      <c r="D2" s="5">
        <f>B2-B12</f>
        <v>1.4000000000000004</v>
      </c>
      <c r="E2" s="5">
        <f>D2*D2</f>
        <v>1.9600000000000011</v>
      </c>
      <c r="F2" s="5">
        <f>C2-C12</f>
        <v>14.299999999999997</v>
      </c>
      <c r="G2" s="5">
        <f>F2*F2</f>
        <v>204.48999999999992</v>
      </c>
      <c r="H2" s="5">
        <f>D2*F2</f>
        <v>20.02</v>
      </c>
    </row>
    <row r="3" spans="1:8" x14ac:dyDescent="0.25">
      <c r="A3" s="1"/>
      <c r="B3" s="1">
        <v>13</v>
      </c>
      <c r="C3" s="1">
        <v>73</v>
      </c>
      <c r="D3" s="5">
        <f>B3-B12</f>
        <v>-2.5999999999999996</v>
      </c>
      <c r="E3" s="5">
        <f t="shared" ref="E3:E11" si="0">D3*D3</f>
        <v>6.759999999999998</v>
      </c>
      <c r="F3" s="5">
        <f>C3-C12</f>
        <v>-6.7000000000000028</v>
      </c>
      <c r="G3" s="5">
        <f t="shared" ref="G3:G11" si="1">F3*F3</f>
        <v>44.890000000000036</v>
      </c>
      <c r="H3" s="5">
        <f t="shared" ref="H3:H11" si="2">D3*F3</f>
        <v>17.420000000000005</v>
      </c>
    </row>
    <row r="4" spans="1:8" x14ac:dyDescent="0.25">
      <c r="A4" s="1"/>
      <c r="B4" s="1">
        <v>12</v>
      </c>
      <c r="C4" s="1">
        <v>59</v>
      </c>
      <c r="D4" s="5">
        <f>B4-B12</f>
        <v>-3.5999999999999996</v>
      </c>
      <c r="E4" s="5">
        <f t="shared" si="0"/>
        <v>12.959999999999997</v>
      </c>
      <c r="F4" s="5">
        <f>C4-C12</f>
        <v>-20.700000000000003</v>
      </c>
      <c r="G4" s="5">
        <f t="shared" si="1"/>
        <v>428.49000000000012</v>
      </c>
      <c r="H4" s="5">
        <f t="shared" si="2"/>
        <v>74.52</v>
      </c>
    </row>
    <row r="5" spans="1:8" x14ac:dyDescent="0.25">
      <c r="A5" s="1"/>
      <c r="B5" s="1">
        <v>15</v>
      </c>
      <c r="C5" s="1">
        <v>80</v>
      </c>
      <c r="D5" s="5">
        <f>B5-B12</f>
        <v>-0.59999999999999964</v>
      </c>
      <c r="E5" s="5">
        <f t="shared" si="0"/>
        <v>0.3599999999999996</v>
      </c>
      <c r="F5" s="5">
        <f>C5-C12</f>
        <v>0.29999999999999716</v>
      </c>
      <c r="G5" s="5">
        <f t="shared" si="1"/>
        <v>8.999999999999829E-2</v>
      </c>
      <c r="H5" s="5">
        <f t="shared" si="2"/>
        <v>-0.17999999999999819</v>
      </c>
    </row>
    <row r="6" spans="1:8" x14ac:dyDescent="0.25">
      <c r="A6" s="1"/>
      <c r="B6" s="1">
        <v>16</v>
      </c>
      <c r="C6" s="1">
        <v>93</v>
      </c>
      <c r="D6" s="5">
        <f>B6-B12</f>
        <v>0.40000000000000036</v>
      </c>
      <c r="E6" s="5">
        <f t="shared" si="0"/>
        <v>0.16000000000000028</v>
      </c>
      <c r="F6" s="5">
        <f>C6-C12</f>
        <v>13.299999999999997</v>
      </c>
      <c r="G6" s="5">
        <f t="shared" si="1"/>
        <v>176.88999999999993</v>
      </c>
      <c r="H6" s="5">
        <f t="shared" si="2"/>
        <v>5.3200000000000038</v>
      </c>
    </row>
    <row r="7" spans="1:8" x14ac:dyDescent="0.25">
      <c r="A7" s="1"/>
      <c r="B7" s="1">
        <v>14</v>
      </c>
      <c r="C7" s="1">
        <v>85</v>
      </c>
      <c r="D7" s="5">
        <f>B7-B12</f>
        <v>-1.5999999999999996</v>
      </c>
      <c r="E7" s="5">
        <f t="shared" si="0"/>
        <v>2.5599999999999987</v>
      </c>
      <c r="F7" s="5">
        <f>C7-C12</f>
        <v>5.2999999999999972</v>
      </c>
      <c r="G7" s="5">
        <f t="shared" si="1"/>
        <v>28.089999999999971</v>
      </c>
      <c r="H7" s="5">
        <f t="shared" si="2"/>
        <v>-8.4799999999999933</v>
      </c>
    </row>
    <row r="8" spans="1:8" x14ac:dyDescent="0.25">
      <c r="A8" s="1"/>
      <c r="B8" s="1">
        <v>16</v>
      </c>
      <c r="C8" s="1">
        <v>66</v>
      </c>
      <c r="D8" s="5">
        <f>B8-B12</f>
        <v>0.40000000000000036</v>
      </c>
      <c r="E8" s="5">
        <f t="shared" si="0"/>
        <v>0.16000000000000028</v>
      </c>
      <c r="F8" s="5">
        <f>C8-C12</f>
        <v>-13.700000000000003</v>
      </c>
      <c r="G8" s="5">
        <f t="shared" si="1"/>
        <v>187.69000000000008</v>
      </c>
      <c r="H8" s="5">
        <f t="shared" si="2"/>
        <v>-5.4800000000000058</v>
      </c>
    </row>
    <row r="9" spans="1:8" x14ac:dyDescent="0.25">
      <c r="A9" s="1"/>
      <c r="B9" s="1">
        <v>16</v>
      </c>
      <c r="C9" s="1">
        <v>79</v>
      </c>
      <c r="D9" s="5">
        <f>B9-B12</f>
        <v>0.40000000000000036</v>
      </c>
      <c r="E9" s="5">
        <f t="shared" si="0"/>
        <v>0.16000000000000028</v>
      </c>
      <c r="F9" s="5">
        <f>C9-C12</f>
        <v>-0.70000000000000284</v>
      </c>
      <c r="G9" s="5">
        <f t="shared" si="1"/>
        <v>0.49000000000000399</v>
      </c>
      <c r="H9" s="5">
        <f t="shared" si="2"/>
        <v>-0.28000000000000136</v>
      </c>
    </row>
    <row r="10" spans="1:8" x14ac:dyDescent="0.25">
      <c r="A10" s="1"/>
      <c r="B10" s="1">
        <v>18</v>
      </c>
      <c r="C10" s="1">
        <v>77</v>
      </c>
      <c r="D10" s="5">
        <f>B10-B12</f>
        <v>2.4000000000000004</v>
      </c>
      <c r="E10" s="5">
        <f t="shared" si="0"/>
        <v>5.7600000000000016</v>
      </c>
      <c r="F10" s="5">
        <f>C10-C12</f>
        <v>-2.7000000000000028</v>
      </c>
      <c r="G10" s="5">
        <f t="shared" si="1"/>
        <v>7.2900000000000151</v>
      </c>
      <c r="H10" s="5">
        <f t="shared" si="2"/>
        <v>-6.4800000000000075</v>
      </c>
    </row>
    <row r="11" spans="1:8" x14ac:dyDescent="0.25">
      <c r="A11" s="1"/>
      <c r="B11" s="1">
        <v>19</v>
      </c>
      <c r="C11" s="1">
        <v>91</v>
      </c>
      <c r="D11" s="5">
        <f>B11-B12</f>
        <v>3.4000000000000004</v>
      </c>
      <c r="E11" s="5">
        <f t="shared" si="0"/>
        <v>11.560000000000002</v>
      </c>
      <c r="F11" s="5">
        <f>C11-C12</f>
        <v>11.299999999999997</v>
      </c>
      <c r="G11" s="5">
        <f t="shared" si="1"/>
        <v>127.68999999999994</v>
      </c>
      <c r="H11" s="5">
        <f t="shared" si="2"/>
        <v>38.419999999999995</v>
      </c>
    </row>
    <row r="12" spans="1:8" x14ac:dyDescent="0.25">
      <c r="A12" s="2" t="s">
        <v>0</v>
      </c>
      <c r="B12" s="8">
        <f>AVERAGE(B2:B11)</f>
        <v>15.6</v>
      </c>
      <c r="C12" s="8">
        <f>AVERAGE(C2:C11)</f>
        <v>79.7</v>
      </c>
      <c r="D12" s="5"/>
      <c r="E12" s="5">
        <f>SUM(E2:E11)</f>
        <v>42.4</v>
      </c>
      <c r="F12" s="5">
        <f>E12*G12</f>
        <v>51138.639999999992</v>
      </c>
      <c r="G12" s="5">
        <f>SUM(G2:G11)</f>
        <v>1206.0999999999999</v>
      </c>
      <c r="H12" s="1"/>
    </row>
    <row r="13" spans="1:8" x14ac:dyDescent="0.25">
      <c r="A13" s="1"/>
      <c r="B13" s="1"/>
      <c r="C13" s="1"/>
      <c r="D13" s="1"/>
      <c r="E13" s="7"/>
      <c r="G13" s="7"/>
      <c r="H13" s="5">
        <f>SUM(H2:H11)</f>
        <v>134.80000000000001</v>
      </c>
    </row>
    <row r="14" spans="1:8" x14ac:dyDescent="0.25">
      <c r="A14" s="2" t="s">
        <v>8</v>
      </c>
      <c r="B14" s="8">
        <f>_xlfn.STDEV.P(B2:B11)</f>
        <v>2.0591260281974</v>
      </c>
      <c r="C14" s="8">
        <f>_xlfn.STDEV.P(C2:C11)</f>
        <v>10.982258419833327</v>
      </c>
      <c r="D14" s="1"/>
      <c r="E14" s="1"/>
      <c r="F14" s="1">
        <f>SQRT(F12)</f>
        <v>226.13854160668851</v>
      </c>
      <c r="G14" s="1"/>
      <c r="H14" s="1"/>
    </row>
    <row r="15" spans="1:8" x14ac:dyDescent="0.25">
      <c r="A15" s="1"/>
      <c r="B15" s="1"/>
      <c r="C15" s="1"/>
      <c r="D15" s="1"/>
      <c r="E15" s="2" t="s">
        <v>13</v>
      </c>
      <c r="F15" s="2">
        <f>H13/F14</f>
        <v>0.59609476138946249</v>
      </c>
      <c r="G15" s="1"/>
      <c r="H15" s="1"/>
    </row>
    <row r="17" spans="1:2" x14ac:dyDescent="0.25">
      <c r="A17" s="9" t="s">
        <v>9</v>
      </c>
      <c r="B17" s="3">
        <f>F15*C14/B14</f>
        <v>3.1792452830188691</v>
      </c>
    </row>
    <row r="18" spans="1:2" x14ac:dyDescent="0.25">
      <c r="A18" s="9" t="s">
        <v>10</v>
      </c>
      <c r="B18" s="3">
        <f>C12-B17*B12</f>
        <v>30.103773584905646</v>
      </c>
    </row>
    <row r="20" spans="1:2" x14ac:dyDescent="0.25">
      <c r="A20" s="9" t="s">
        <v>12</v>
      </c>
      <c r="B20">
        <v>15</v>
      </c>
    </row>
    <row r="21" spans="1:2" x14ac:dyDescent="0.25">
      <c r="A21" s="9" t="s">
        <v>11</v>
      </c>
      <c r="B21" s="3">
        <f>B17*B20+B18</f>
        <v>77.79245283018868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="70" zoomScaleNormal="70" workbookViewId="0">
      <pane ySplit="1" topLeftCell="A26" activePane="bottomLeft" state="frozen"/>
      <selection pane="bottomLeft" activeCell="B68" sqref="B68"/>
    </sheetView>
  </sheetViews>
  <sheetFormatPr defaultRowHeight="15" x14ac:dyDescent="0.25"/>
  <cols>
    <col min="1" max="1" width="19.7109375" bestFit="1" customWidth="1"/>
    <col min="2" max="2" width="17.7109375" bestFit="1" customWidth="1"/>
    <col min="3" max="3" width="17.28515625" style="4" customWidth="1"/>
    <col min="4" max="4" width="9.42578125" style="4" bestFit="1" customWidth="1"/>
    <col min="5" max="5" width="15.140625" style="4" bestFit="1" customWidth="1"/>
    <col min="6" max="6" width="23.140625" style="4" bestFit="1" customWidth="1"/>
    <col min="7" max="7" width="18.140625" style="4" customWidth="1"/>
    <col min="8" max="8" width="18" style="4" bestFit="1" customWidth="1"/>
  </cols>
  <sheetData>
    <row r="1" spans="2:8" ht="15.75" x14ac:dyDescent="0.25">
      <c r="B1" s="10" t="s">
        <v>14</v>
      </c>
      <c r="C1" s="12" t="s">
        <v>15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</row>
    <row r="2" spans="2:8" ht="15.75" x14ac:dyDescent="0.25">
      <c r="B2" s="11">
        <v>1964</v>
      </c>
      <c r="C2" s="13">
        <v>63.25</v>
      </c>
      <c r="D2" s="14">
        <f>B2-B62</f>
        <v>-29.799999999999955</v>
      </c>
      <c r="E2" s="14">
        <f>D2*D2</f>
        <v>888.03999999999724</v>
      </c>
      <c r="F2" s="14">
        <f>C2-C62</f>
        <v>-11891.4625</v>
      </c>
      <c r="G2" s="14">
        <f>F2*F2</f>
        <v>141406880.38890624</v>
      </c>
      <c r="H2" s="14">
        <f>D2*F2</f>
        <v>354365.58249999944</v>
      </c>
    </row>
    <row r="3" spans="2:8" ht="15.75" x14ac:dyDescent="0.25">
      <c r="B3" s="11">
        <v>1965</v>
      </c>
      <c r="C3" s="13">
        <v>71.75</v>
      </c>
      <c r="D3" s="14">
        <f>B3-B62</f>
        <v>-28.799999999999955</v>
      </c>
      <c r="E3" s="14">
        <f t="shared" ref="E3:E61" si="0">D3*D3</f>
        <v>829.43999999999733</v>
      </c>
      <c r="F3" s="14">
        <f>C3-C62</f>
        <v>-11882.9625</v>
      </c>
      <c r="G3" s="14">
        <f t="shared" ref="G3:G61" si="1">F3*F3</f>
        <v>141204797.77640623</v>
      </c>
      <c r="H3" s="14">
        <f t="shared" ref="H3:H61" si="2">D3*F3</f>
        <v>342229.31999999942</v>
      </c>
    </row>
    <row r="4" spans="2:8" ht="15.75" x14ac:dyDescent="0.25">
      <c r="B4" s="11">
        <v>1966</v>
      </c>
      <c r="C4" s="13">
        <v>83.75</v>
      </c>
      <c r="D4" s="14">
        <f>B4-B62</f>
        <v>-27.799999999999955</v>
      </c>
      <c r="E4" s="14">
        <f t="shared" si="0"/>
        <v>772.83999999999742</v>
      </c>
      <c r="F4" s="14">
        <f>C4-C62</f>
        <v>-11870.9625</v>
      </c>
      <c r="G4" s="14">
        <f t="shared" si="1"/>
        <v>140919750.67640623</v>
      </c>
      <c r="H4" s="14">
        <f t="shared" si="2"/>
        <v>330012.75749999942</v>
      </c>
    </row>
    <row r="5" spans="2:8" ht="15.75" x14ac:dyDescent="0.25">
      <c r="B5" s="11">
        <v>1967</v>
      </c>
      <c r="C5" s="13">
        <v>102.5</v>
      </c>
      <c r="D5" s="14">
        <f>B5-B62</f>
        <v>-26.799999999999955</v>
      </c>
      <c r="E5" s="14">
        <f t="shared" si="0"/>
        <v>718.23999999999751</v>
      </c>
      <c r="F5" s="14">
        <f>C5-C62</f>
        <v>-11852.2125</v>
      </c>
      <c r="G5" s="14">
        <f t="shared" si="1"/>
        <v>140474941.14515623</v>
      </c>
      <c r="H5" s="14">
        <f t="shared" si="2"/>
        <v>317639.29499999946</v>
      </c>
    </row>
    <row r="6" spans="2:8" ht="15.75" x14ac:dyDescent="0.25">
      <c r="B6" s="11">
        <v>1968</v>
      </c>
      <c r="C6" s="13">
        <v>162</v>
      </c>
      <c r="D6" s="14">
        <f>B6-B62</f>
        <v>-25.799999999999955</v>
      </c>
      <c r="E6" s="14">
        <f t="shared" si="0"/>
        <v>665.6399999999976</v>
      </c>
      <c r="F6" s="14">
        <f>C6-C62</f>
        <v>-11792.7125</v>
      </c>
      <c r="G6" s="14">
        <f t="shared" si="1"/>
        <v>139068068.10765624</v>
      </c>
      <c r="H6" s="14">
        <f t="shared" si="2"/>
        <v>304251.98249999946</v>
      </c>
    </row>
    <row r="7" spans="2:8" ht="15.75" x14ac:dyDescent="0.25">
      <c r="B7" s="11">
        <v>1969</v>
      </c>
      <c r="C7" s="13">
        <v>176</v>
      </c>
      <c r="D7" s="14">
        <f>B7-B62</f>
        <v>-24.799999999999955</v>
      </c>
      <c r="E7" s="14">
        <f t="shared" si="0"/>
        <v>615.03999999999769</v>
      </c>
      <c r="F7" s="14">
        <f>C7-C62</f>
        <v>-11778.7125</v>
      </c>
      <c r="G7" s="14">
        <f t="shared" si="1"/>
        <v>138738068.15765625</v>
      </c>
      <c r="H7" s="14">
        <f t="shared" si="2"/>
        <v>292112.06999999948</v>
      </c>
    </row>
    <row r="8" spans="2:8" ht="15.75" x14ac:dyDescent="0.25">
      <c r="B8" s="11">
        <v>1970</v>
      </c>
      <c r="C8" s="13">
        <v>184</v>
      </c>
      <c r="D8" s="14">
        <f>B8-B62</f>
        <v>-23.799999999999955</v>
      </c>
      <c r="E8" s="14">
        <f t="shared" si="0"/>
        <v>566.43999999999778</v>
      </c>
      <c r="F8" s="14">
        <f>C8-C62</f>
        <v>-11770.7125</v>
      </c>
      <c r="G8" s="14">
        <f t="shared" si="1"/>
        <v>138549672.75765625</v>
      </c>
      <c r="H8" s="14">
        <f t="shared" si="2"/>
        <v>280142.95749999944</v>
      </c>
    </row>
    <row r="9" spans="2:8" ht="15.75" x14ac:dyDescent="0.25">
      <c r="B9" s="11">
        <v>1971</v>
      </c>
      <c r="C9" s="13">
        <v>193</v>
      </c>
      <c r="D9" s="14">
        <f>B9-B62</f>
        <v>-22.799999999999955</v>
      </c>
      <c r="E9" s="14">
        <f t="shared" si="0"/>
        <v>519.83999999999787</v>
      </c>
      <c r="F9" s="14">
        <f>C9-C62</f>
        <v>-11761.7125</v>
      </c>
      <c r="G9" s="14">
        <f t="shared" si="1"/>
        <v>138337880.93265623</v>
      </c>
      <c r="H9" s="14">
        <f t="shared" si="2"/>
        <v>268167.04499999946</v>
      </c>
    </row>
    <row r="10" spans="2:8" ht="15.75" x14ac:dyDescent="0.25">
      <c r="B10" s="11">
        <v>1972</v>
      </c>
      <c r="C10" s="13">
        <v>202</v>
      </c>
      <c r="D10" s="14">
        <f>B10-B62</f>
        <v>-21.799999999999955</v>
      </c>
      <c r="E10" s="14">
        <f t="shared" si="0"/>
        <v>475.23999999999802</v>
      </c>
      <c r="F10" s="14">
        <f>C10-C62</f>
        <v>-11752.7125</v>
      </c>
      <c r="G10" s="14">
        <f t="shared" si="1"/>
        <v>138126251.10765624</v>
      </c>
      <c r="H10" s="14">
        <f t="shared" si="2"/>
        <v>256209.13249999945</v>
      </c>
    </row>
    <row r="11" spans="2:8" ht="15.75" x14ac:dyDescent="0.25">
      <c r="B11" s="11">
        <v>1973</v>
      </c>
      <c r="C11" s="13">
        <v>278.5</v>
      </c>
      <c r="D11" s="14">
        <f>B11-B62</f>
        <v>-20.799999999999955</v>
      </c>
      <c r="E11" s="14">
        <f t="shared" si="0"/>
        <v>432.63999999999811</v>
      </c>
      <c r="F11" s="14">
        <f>C11-C62</f>
        <v>-11676.2125</v>
      </c>
      <c r="G11" s="14">
        <f t="shared" si="1"/>
        <v>136333938.34515625</v>
      </c>
      <c r="H11" s="14">
        <f t="shared" si="2"/>
        <v>242865.21999999945</v>
      </c>
    </row>
    <row r="12" spans="2:8" ht="15.75" x14ac:dyDescent="0.25">
      <c r="B12" s="11">
        <v>1974</v>
      </c>
      <c r="C12" s="13">
        <v>506</v>
      </c>
      <c r="D12" s="14">
        <f>B12-B62</f>
        <v>-19.799999999999955</v>
      </c>
      <c r="E12" s="14">
        <f t="shared" si="0"/>
        <v>392.0399999999982</v>
      </c>
      <c r="F12" s="14">
        <f>C12-C62</f>
        <v>-11448.7125</v>
      </c>
      <c r="G12" s="14">
        <f t="shared" si="1"/>
        <v>131073017.90765624</v>
      </c>
      <c r="H12" s="14">
        <f t="shared" si="2"/>
        <v>226684.50749999948</v>
      </c>
    </row>
    <row r="13" spans="2:8" ht="15.75" x14ac:dyDescent="0.25">
      <c r="B13" s="11">
        <v>1975</v>
      </c>
      <c r="C13" s="13">
        <v>540</v>
      </c>
      <c r="D13" s="14">
        <f>B13-B62</f>
        <v>-18.799999999999955</v>
      </c>
      <c r="E13" s="14">
        <f t="shared" si="0"/>
        <v>353.43999999999829</v>
      </c>
      <c r="F13" s="14">
        <f>C13-C62</f>
        <v>-11414.7125</v>
      </c>
      <c r="G13" s="14">
        <f t="shared" si="1"/>
        <v>130295661.45765623</v>
      </c>
      <c r="H13" s="14">
        <f t="shared" si="2"/>
        <v>214596.59499999948</v>
      </c>
    </row>
    <row r="14" spans="2:8" ht="15.75" x14ac:dyDescent="0.25">
      <c r="B14" s="11">
        <v>1976</v>
      </c>
      <c r="C14" s="13">
        <v>432</v>
      </c>
      <c r="D14" s="14">
        <f>B14-B62</f>
        <v>-17.799999999999955</v>
      </c>
      <c r="E14" s="14">
        <f t="shared" si="0"/>
        <v>316.83999999999838</v>
      </c>
      <c r="F14" s="14">
        <f>C14-C62</f>
        <v>-11522.7125</v>
      </c>
      <c r="G14" s="14">
        <f t="shared" si="1"/>
        <v>132772903.35765624</v>
      </c>
      <c r="H14" s="14">
        <f t="shared" si="2"/>
        <v>205104.28249999948</v>
      </c>
    </row>
    <row r="15" spans="2:8" ht="15.75" x14ac:dyDescent="0.25">
      <c r="B15" s="11">
        <v>1977</v>
      </c>
      <c r="C15" s="13">
        <v>486</v>
      </c>
      <c r="D15" s="14">
        <f>B15-B62</f>
        <v>-16.799999999999955</v>
      </c>
      <c r="E15" s="14">
        <f t="shared" si="0"/>
        <v>282.23999999999847</v>
      </c>
      <c r="F15" s="14">
        <f>C15-C62</f>
        <v>-11468.7125</v>
      </c>
      <c r="G15" s="14">
        <f t="shared" si="1"/>
        <v>131531366.40765624</v>
      </c>
      <c r="H15" s="14">
        <f t="shared" si="2"/>
        <v>192674.36999999947</v>
      </c>
    </row>
    <row r="16" spans="2:8" ht="15.75" x14ac:dyDescent="0.25">
      <c r="B16" s="11">
        <v>1978</v>
      </c>
      <c r="C16" s="13">
        <v>685</v>
      </c>
      <c r="D16" s="14">
        <f>B16-B62</f>
        <v>-15.799999999999955</v>
      </c>
      <c r="E16" s="14">
        <f t="shared" si="0"/>
        <v>249.63999999999857</v>
      </c>
      <c r="F16" s="14">
        <f>C16-C62</f>
        <v>-11269.7125</v>
      </c>
      <c r="G16" s="14">
        <f t="shared" si="1"/>
        <v>127006419.83265623</v>
      </c>
      <c r="H16" s="14">
        <f t="shared" si="2"/>
        <v>178061.45749999949</v>
      </c>
    </row>
    <row r="17" spans="2:8" ht="15.75" x14ac:dyDescent="0.25">
      <c r="B17" s="11">
        <v>1979</v>
      </c>
      <c r="C17" s="13">
        <v>937</v>
      </c>
      <c r="D17" s="14">
        <f>B17-B62</f>
        <v>-14.799999999999955</v>
      </c>
      <c r="E17" s="14">
        <f t="shared" si="0"/>
        <v>219.03999999999866</v>
      </c>
      <c r="F17" s="14">
        <f>C17-C62</f>
        <v>-11017.7125</v>
      </c>
      <c r="G17" s="14">
        <f t="shared" si="1"/>
        <v>121389988.73265624</v>
      </c>
      <c r="H17" s="14">
        <f t="shared" si="2"/>
        <v>163062.14499999949</v>
      </c>
    </row>
    <row r="18" spans="2:8" ht="15.75" x14ac:dyDescent="0.25">
      <c r="B18" s="11">
        <v>1980</v>
      </c>
      <c r="C18" s="13">
        <v>1330</v>
      </c>
      <c r="D18" s="14">
        <f>B18-B62</f>
        <v>-13.799999999999955</v>
      </c>
      <c r="E18" s="14">
        <f t="shared" si="0"/>
        <v>190.43999999999875</v>
      </c>
      <c r="F18" s="14">
        <f>C18-C62</f>
        <v>-10624.7125</v>
      </c>
      <c r="G18" s="14">
        <f t="shared" si="1"/>
        <v>112884515.70765625</v>
      </c>
      <c r="H18" s="14">
        <f t="shared" si="2"/>
        <v>146621.03249999951</v>
      </c>
    </row>
    <row r="19" spans="2:8" ht="15.75" x14ac:dyDescent="0.25">
      <c r="B19" s="11">
        <v>1981</v>
      </c>
      <c r="C19" s="13">
        <v>1670</v>
      </c>
      <c r="D19" s="14">
        <f>B19-B62</f>
        <v>-12.799999999999955</v>
      </c>
      <c r="E19" s="14">
        <f t="shared" si="0"/>
        <v>163.83999999999884</v>
      </c>
      <c r="F19" s="14">
        <f>C19-C62</f>
        <v>-10284.7125</v>
      </c>
      <c r="G19" s="14">
        <f t="shared" si="1"/>
        <v>105775311.20765625</v>
      </c>
      <c r="H19" s="14">
        <f t="shared" si="2"/>
        <v>131644.31999999954</v>
      </c>
    </row>
    <row r="20" spans="2:8" ht="15.75" x14ac:dyDescent="0.25">
      <c r="B20" s="11">
        <v>1982</v>
      </c>
      <c r="C20" s="13">
        <v>1645</v>
      </c>
      <c r="D20" s="14">
        <f>B20-B62</f>
        <v>-11.799999999999955</v>
      </c>
      <c r="E20" s="14">
        <f t="shared" si="0"/>
        <v>139.23999999999893</v>
      </c>
      <c r="F20" s="14">
        <f>C20-C62</f>
        <v>-10309.7125</v>
      </c>
      <c r="G20" s="14">
        <f t="shared" si="1"/>
        <v>106290171.83265625</v>
      </c>
      <c r="H20" s="14">
        <f t="shared" si="2"/>
        <v>121654.60749999953</v>
      </c>
    </row>
    <row r="21" spans="2:8" ht="15.75" x14ac:dyDescent="0.25">
      <c r="B21" s="11">
        <v>1983</v>
      </c>
      <c r="C21" s="13">
        <v>1800</v>
      </c>
      <c r="D21" s="14">
        <f>B21-B62</f>
        <v>-10.799999999999955</v>
      </c>
      <c r="E21" s="14">
        <f t="shared" si="0"/>
        <v>116.63999999999902</v>
      </c>
      <c r="F21" s="14">
        <f>C21-C62</f>
        <v>-10154.7125</v>
      </c>
      <c r="G21" s="14">
        <f t="shared" si="1"/>
        <v>103118185.95765625</v>
      </c>
      <c r="H21" s="14">
        <f t="shared" si="2"/>
        <v>109670.89499999954</v>
      </c>
    </row>
    <row r="22" spans="2:8" ht="15.75" x14ac:dyDescent="0.25">
      <c r="B22" s="11">
        <v>1984</v>
      </c>
      <c r="C22" s="13">
        <v>1970</v>
      </c>
      <c r="D22" s="14">
        <f>B22-B62</f>
        <v>-9.7999999999999545</v>
      </c>
      <c r="E22" s="14">
        <f t="shared" si="0"/>
        <v>96.039999999999111</v>
      </c>
      <c r="F22" s="14">
        <f>C22-C62</f>
        <v>-9984.7124999999996</v>
      </c>
      <c r="G22" s="14">
        <f t="shared" si="1"/>
        <v>99694483.707656249</v>
      </c>
      <c r="H22" s="14">
        <f t="shared" si="2"/>
        <v>97850.182499999544</v>
      </c>
    </row>
    <row r="23" spans="2:8" ht="15.75" x14ac:dyDescent="0.25">
      <c r="B23" s="11">
        <v>1985</v>
      </c>
      <c r="C23" s="13">
        <v>2130</v>
      </c>
      <c r="D23" s="14">
        <f>B23-B62</f>
        <v>-8.7999999999999545</v>
      </c>
      <c r="E23" s="14">
        <f t="shared" si="0"/>
        <v>77.439999999999202</v>
      </c>
      <c r="F23" s="14">
        <f>C23-C62</f>
        <v>-9824.7124999999996</v>
      </c>
      <c r="G23" s="14">
        <f t="shared" si="1"/>
        <v>96524975.707656249</v>
      </c>
      <c r="H23" s="14">
        <f t="shared" si="2"/>
        <v>86457.46999999955</v>
      </c>
    </row>
    <row r="24" spans="2:8" ht="15.75" x14ac:dyDescent="0.25">
      <c r="B24" s="11">
        <v>1986</v>
      </c>
      <c r="C24" s="13">
        <v>2140</v>
      </c>
      <c r="D24" s="14">
        <f>B24-B62</f>
        <v>-7.7999999999999545</v>
      </c>
      <c r="E24" s="14">
        <f t="shared" si="0"/>
        <v>60.839999999999293</v>
      </c>
      <c r="F24" s="14">
        <f>C24-C62</f>
        <v>-9814.7124999999996</v>
      </c>
      <c r="G24" s="14">
        <f t="shared" si="1"/>
        <v>96328581.457656249</v>
      </c>
      <c r="H24" s="14">
        <f t="shared" si="2"/>
        <v>76554.757499999556</v>
      </c>
    </row>
    <row r="25" spans="2:8" ht="15.75" x14ac:dyDescent="0.25">
      <c r="B25" s="11">
        <v>1987</v>
      </c>
      <c r="C25" s="13">
        <v>2570</v>
      </c>
      <c r="D25" s="14">
        <f>B25-B62</f>
        <v>-6.7999999999999545</v>
      </c>
      <c r="E25" s="14">
        <f t="shared" si="0"/>
        <v>46.239999999999384</v>
      </c>
      <c r="F25" s="14">
        <f>C25-C62</f>
        <v>-9384.7124999999996</v>
      </c>
      <c r="G25" s="14">
        <f t="shared" si="1"/>
        <v>88072828.707656249</v>
      </c>
      <c r="H25" s="14">
        <f t="shared" si="2"/>
        <v>63816.044999999569</v>
      </c>
    </row>
    <row r="26" spans="2:8" ht="15.75" x14ac:dyDescent="0.25">
      <c r="B26" s="11">
        <v>1988</v>
      </c>
      <c r="C26" s="13">
        <v>3130</v>
      </c>
      <c r="D26" s="14">
        <f>B26-B62</f>
        <v>-5.7999999999999545</v>
      </c>
      <c r="E26" s="14">
        <f t="shared" si="0"/>
        <v>33.639999999999475</v>
      </c>
      <c r="F26" s="14">
        <f>C26-C62</f>
        <v>-8824.7124999999996</v>
      </c>
      <c r="G26" s="14">
        <f t="shared" si="1"/>
        <v>77875550.707656249</v>
      </c>
      <c r="H26" s="14">
        <f t="shared" si="2"/>
        <v>51183.332499999597</v>
      </c>
    </row>
    <row r="27" spans="2:8" ht="15.75" x14ac:dyDescent="0.25">
      <c r="B27" s="11">
        <v>1989</v>
      </c>
      <c r="C27" s="13">
        <v>3140</v>
      </c>
      <c r="D27" s="14">
        <f>B27-B62</f>
        <v>-4.7999999999999545</v>
      </c>
      <c r="E27" s="14">
        <f t="shared" si="0"/>
        <v>23.039999999999562</v>
      </c>
      <c r="F27" s="14">
        <f>C27-C62</f>
        <v>-8814.7124999999996</v>
      </c>
      <c r="G27" s="14">
        <f t="shared" si="1"/>
        <v>77699156.457656249</v>
      </c>
      <c r="H27" s="14">
        <f t="shared" si="2"/>
        <v>42310.619999999595</v>
      </c>
    </row>
    <row r="28" spans="2:8" ht="15.75" x14ac:dyDescent="0.25">
      <c r="B28" s="11">
        <v>1990</v>
      </c>
      <c r="C28" s="13">
        <v>3200</v>
      </c>
      <c r="D28" s="14">
        <f>B28-B62</f>
        <v>-3.7999999999999545</v>
      </c>
      <c r="E28" s="14">
        <f t="shared" si="0"/>
        <v>14.439999999999655</v>
      </c>
      <c r="F28" s="14">
        <f>C28-C62</f>
        <v>-8754.7124999999996</v>
      </c>
      <c r="G28" s="14">
        <f t="shared" si="1"/>
        <v>76644990.957656249</v>
      </c>
      <c r="H28" s="14">
        <f t="shared" si="2"/>
        <v>33267.907499999601</v>
      </c>
    </row>
    <row r="29" spans="2:8" ht="15.75" x14ac:dyDescent="0.25">
      <c r="B29" s="11">
        <v>1991</v>
      </c>
      <c r="C29" s="13">
        <v>3466</v>
      </c>
      <c r="D29" s="14">
        <f>B29-B62</f>
        <v>-2.7999999999999545</v>
      </c>
      <c r="E29" s="14">
        <f t="shared" si="0"/>
        <v>7.839999999999745</v>
      </c>
      <c r="F29" s="14">
        <f>C29-C62</f>
        <v>-8488.7124999999996</v>
      </c>
      <c r="G29" s="14">
        <f t="shared" si="1"/>
        <v>72058239.907656237</v>
      </c>
      <c r="H29" s="14">
        <f t="shared" si="2"/>
        <v>23768.394999999611</v>
      </c>
    </row>
    <row r="30" spans="2:8" ht="15.75" x14ac:dyDescent="0.25">
      <c r="B30" s="11">
        <v>1992</v>
      </c>
      <c r="C30" s="13">
        <v>4334</v>
      </c>
      <c r="D30" s="14">
        <f>B30-B62</f>
        <v>-1.7999999999999545</v>
      </c>
      <c r="E30" s="14">
        <f t="shared" si="0"/>
        <v>3.2399999999998363</v>
      </c>
      <c r="F30" s="14">
        <f>C30-C62</f>
        <v>-7620.7124999999996</v>
      </c>
      <c r="G30" s="14">
        <f t="shared" si="1"/>
        <v>58075259.007656246</v>
      </c>
      <c r="H30" s="14">
        <f t="shared" si="2"/>
        <v>13717.282499999652</v>
      </c>
    </row>
    <row r="31" spans="2:8" ht="15.75" x14ac:dyDescent="0.25">
      <c r="B31" s="11">
        <v>1993</v>
      </c>
      <c r="C31" s="13">
        <v>4140</v>
      </c>
      <c r="D31" s="14">
        <f>B31-B62</f>
        <v>-0.79999999999995453</v>
      </c>
      <c r="E31" s="14">
        <f t="shared" si="0"/>
        <v>0.63999999999992729</v>
      </c>
      <c r="F31" s="14">
        <f>C31-C62</f>
        <v>-7814.7124999999996</v>
      </c>
      <c r="G31" s="14">
        <f t="shared" si="1"/>
        <v>61069731.457656242</v>
      </c>
      <c r="H31" s="14">
        <f t="shared" si="2"/>
        <v>6251.7699999996439</v>
      </c>
    </row>
    <row r="32" spans="2:8" ht="15.75" x14ac:dyDescent="0.25">
      <c r="B32" s="11">
        <v>1994</v>
      </c>
      <c r="C32" s="13">
        <v>4598</v>
      </c>
      <c r="D32" s="14">
        <f>B32-B62</f>
        <v>0.20000000000004547</v>
      </c>
      <c r="E32" s="14">
        <f t="shared" si="0"/>
        <v>4.0000000000018188E-2</v>
      </c>
      <c r="F32" s="14">
        <f>C32-C62</f>
        <v>-7356.7124999999996</v>
      </c>
      <c r="G32" s="14">
        <f t="shared" si="1"/>
        <v>54121218.807656243</v>
      </c>
      <c r="H32" s="14">
        <f t="shared" si="2"/>
        <v>-1471.3425000003344</v>
      </c>
    </row>
    <row r="33" spans="2:8" ht="15.75" x14ac:dyDescent="0.25">
      <c r="B33" s="11">
        <v>1995</v>
      </c>
      <c r="C33" s="13">
        <v>4680</v>
      </c>
      <c r="D33" s="14">
        <f>B33-B62</f>
        <v>1.2000000000000455</v>
      </c>
      <c r="E33" s="14">
        <f t="shared" si="0"/>
        <v>1.4400000000001092</v>
      </c>
      <c r="F33" s="14">
        <f>C33-C62</f>
        <v>-7274.7124999999996</v>
      </c>
      <c r="G33" s="14">
        <f t="shared" si="1"/>
        <v>52921441.957656242</v>
      </c>
      <c r="H33" s="14">
        <f t="shared" si="2"/>
        <v>-8729.6550000003299</v>
      </c>
    </row>
    <row r="34" spans="2:8" ht="15.75" x14ac:dyDescent="0.25">
      <c r="B34" s="11">
        <v>1996</v>
      </c>
      <c r="C34" s="13">
        <v>5160</v>
      </c>
      <c r="D34" s="14">
        <f>B34-B62</f>
        <v>2.2000000000000455</v>
      </c>
      <c r="E34" s="14">
        <f t="shared" si="0"/>
        <v>4.8400000000001997</v>
      </c>
      <c r="F34" s="14">
        <f>C34-C62</f>
        <v>-6794.7124999999996</v>
      </c>
      <c r="G34" s="14">
        <f t="shared" si="1"/>
        <v>46168117.957656242</v>
      </c>
      <c r="H34" s="14">
        <f t="shared" si="2"/>
        <v>-14948.367500000308</v>
      </c>
    </row>
    <row r="35" spans="2:8" ht="15.75" x14ac:dyDescent="0.25">
      <c r="B35" s="11">
        <v>1997</v>
      </c>
      <c r="C35" s="13">
        <v>4725</v>
      </c>
      <c r="D35" s="14">
        <f>B35-B62</f>
        <v>3.2000000000000455</v>
      </c>
      <c r="E35" s="14">
        <f t="shared" si="0"/>
        <v>10.240000000000292</v>
      </c>
      <c r="F35" s="14">
        <f>C35-C62</f>
        <v>-7229.7124999999996</v>
      </c>
      <c r="G35" s="14">
        <f t="shared" si="1"/>
        <v>52268742.832656242</v>
      </c>
      <c r="H35" s="14">
        <f t="shared" si="2"/>
        <v>-23135.080000000329</v>
      </c>
    </row>
    <row r="36" spans="2:8" ht="15.75" x14ac:dyDescent="0.25">
      <c r="B36" s="11">
        <v>1998</v>
      </c>
      <c r="C36" s="13">
        <v>4045</v>
      </c>
      <c r="D36" s="14">
        <f>B36-B62</f>
        <v>4.2000000000000455</v>
      </c>
      <c r="E36" s="14">
        <f t="shared" si="0"/>
        <v>17.640000000000381</v>
      </c>
      <c r="F36" s="14">
        <f>C36-C62</f>
        <v>-7909.7124999999996</v>
      </c>
      <c r="G36" s="14">
        <f t="shared" si="1"/>
        <v>62563551.832656242</v>
      </c>
      <c r="H36" s="14">
        <f t="shared" si="2"/>
        <v>-33220.79250000036</v>
      </c>
    </row>
    <row r="37" spans="2:8" ht="15.75" x14ac:dyDescent="0.25">
      <c r="B37" s="11">
        <v>1999</v>
      </c>
      <c r="C37" s="13">
        <v>4234</v>
      </c>
      <c r="D37" s="14">
        <f>B37-B62</f>
        <v>5.2000000000000455</v>
      </c>
      <c r="E37" s="14">
        <f t="shared" si="0"/>
        <v>27.040000000000472</v>
      </c>
      <c r="F37" s="14">
        <f>C37-C62</f>
        <v>-7720.7124999999996</v>
      </c>
      <c r="G37" s="14">
        <f t="shared" si="1"/>
        <v>59609401.507656246</v>
      </c>
      <c r="H37" s="14">
        <f t="shared" si="2"/>
        <v>-40147.705000000351</v>
      </c>
    </row>
    <row r="38" spans="2:8" ht="15.75" x14ac:dyDescent="0.25">
      <c r="B38" s="11">
        <v>2000</v>
      </c>
      <c r="C38" s="13">
        <v>4400</v>
      </c>
      <c r="D38" s="14">
        <f>B38-B62</f>
        <v>6.2000000000000455</v>
      </c>
      <c r="E38" s="14">
        <f t="shared" si="0"/>
        <v>38.440000000000566</v>
      </c>
      <c r="F38" s="14">
        <f>C38-C62</f>
        <v>-7554.7124999999996</v>
      </c>
      <c r="G38" s="14">
        <f t="shared" si="1"/>
        <v>57073680.957656242</v>
      </c>
      <c r="H38" s="14">
        <f t="shared" si="2"/>
        <v>-46839.217500000341</v>
      </c>
    </row>
    <row r="39" spans="2:8" ht="15.75" x14ac:dyDescent="0.25">
      <c r="B39" s="11">
        <v>2001</v>
      </c>
      <c r="C39" s="13">
        <v>4300</v>
      </c>
      <c r="D39" s="14">
        <f>B39-B62</f>
        <v>7.2000000000000455</v>
      </c>
      <c r="E39" s="14">
        <f t="shared" si="0"/>
        <v>51.840000000000657</v>
      </c>
      <c r="F39" s="14">
        <f>C39-C62</f>
        <v>-7654.7124999999996</v>
      </c>
      <c r="G39" s="14">
        <f t="shared" si="1"/>
        <v>58594623.457656242</v>
      </c>
      <c r="H39" s="14">
        <f t="shared" si="2"/>
        <v>-55113.930000000342</v>
      </c>
    </row>
    <row r="40" spans="2:8" ht="15.75" x14ac:dyDescent="0.25">
      <c r="B40" s="11">
        <v>2002</v>
      </c>
      <c r="C40" s="13">
        <v>4990</v>
      </c>
      <c r="D40" s="14">
        <f>B40-B62</f>
        <v>8.2000000000000455</v>
      </c>
      <c r="E40" s="14">
        <f t="shared" si="0"/>
        <v>67.240000000000748</v>
      </c>
      <c r="F40" s="14">
        <f>C40-C62</f>
        <v>-6964.7124999999996</v>
      </c>
      <c r="G40" s="14">
        <f t="shared" si="1"/>
        <v>48507220.207656242</v>
      </c>
      <c r="H40" s="14">
        <f t="shared" si="2"/>
        <v>-57110.642500000315</v>
      </c>
    </row>
    <row r="41" spans="2:8" ht="15.75" x14ac:dyDescent="0.25">
      <c r="B41" s="11">
        <v>2003</v>
      </c>
      <c r="C41" s="13">
        <v>5600</v>
      </c>
      <c r="D41" s="14">
        <f>B41-B62</f>
        <v>9.2000000000000455</v>
      </c>
      <c r="E41" s="14">
        <f t="shared" si="0"/>
        <v>84.640000000000839</v>
      </c>
      <c r="F41" s="14">
        <f>C41-C62</f>
        <v>-6354.7124999999996</v>
      </c>
      <c r="G41" s="14">
        <f t="shared" si="1"/>
        <v>40382370.957656242</v>
      </c>
      <c r="H41" s="14">
        <f t="shared" si="2"/>
        <v>-58463.355000000287</v>
      </c>
    </row>
    <row r="42" spans="2:8" ht="15.75" x14ac:dyDescent="0.25">
      <c r="B42" s="11">
        <v>2004</v>
      </c>
      <c r="C42" s="13">
        <v>5850</v>
      </c>
      <c r="D42" s="14">
        <f>B42-B62</f>
        <v>10.200000000000045</v>
      </c>
      <c r="E42" s="14">
        <f t="shared" si="0"/>
        <v>104.04000000000093</v>
      </c>
      <c r="F42" s="14">
        <f>C42-C62</f>
        <v>-6104.7124999999996</v>
      </c>
      <c r="G42" s="14">
        <f t="shared" si="1"/>
        <v>37267514.707656242</v>
      </c>
      <c r="H42" s="14">
        <f t="shared" si="2"/>
        <v>-62268.067500000274</v>
      </c>
    </row>
    <row r="43" spans="2:8" ht="15.75" x14ac:dyDescent="0.25">
      <c r="B43" s="11">
        <v>2005</v>
      </c>
      <c r="C43" s="13">
        <v>7000</v>
      </c>
      <c r="D43" s="14">
        <f>B43-B62</f>
        <v>11.200000000000045</v>
      </c>
      <c r="E43" s="14">
        <f t="shared" si="0"/>
        <v>125.44000000000102</v>
      </c>
      <c r="F43" s="14">
        <f>C43-C62</f>
        <v>-4954.7124999999996</v>
      </c>
      <c r="G43" s="14">
        <f t="shared" si="1"/>
        <v>24549175.957656246</v>
      </c>
      <c r="H43" s="14">
        <f t="shared" si="2"/>
        <v>-55492.780000000224</v>
      </c>
    </row>
    <row r="44" spans="2:8" ht="15.75" x14ac:dyDescent="0.25">
      <c r="B44" s="11">
        <v>2007</v>
      </c>
      <c r="C44" s="13">
        <v>10800</v>
      </c>
      <c r="D44" s="14">
        <f>B44-B62</f>
        <v>13.200000000000045</v>
      </c>
      <c r="E44" s="14">
        <f t="shared" si="0"/>
        <v>174.2400000000012</v>
      </c>
      <c r="F44" s="14">
        <f>C44-C62</f>
        <v>-1154.7124999999996</v>
      </c>
      <c r="G44" s="14">
        <f t="shared" si="1"/>
        <v>1333360.9576562492</v>
      </c>
      <c r="H44" s="14">
        <f t="shared" si="2"/>
        <v>-15242.205000000047</v>
      </c>
    </row>
    <row r="45" spans="2:8" ht="15.75" x14ac:dyDescent="0.25">
      <c r="B45" s="11">
        <v>2008</v>
      </c>
      <c r="C45" s="13">
        <v>12500</v>
      </c>
      <c r="D45" s="14">
        <f>B45-B62</f>
        <v>14.200000000000045</v>
      </c>
      <c r="E45" s="14">
        <f t="shared" si="0"/>
        <v>201.64000000000129</v>
      </c>
      <c r="F45" s="14">
        <f>C45-C62</f>
        <v>545.28750000000036</v>
      </c>
      <c r="G45" s="14">
        <f t="shared" si="1"/>
        <v>297338.45765625039</v>
      </c>
      <c r="H45" s="14">
        <f t="shared" si="2"/>
        <v>7743.0825000000295</v>
      </c>
    </row>
    <row r="46" spans="2:8" ht="15.75" x14ac:dyDescent="0.25">
      <c r="B46" s="11">
        <v>2009</v>
      </c>
      <c r="C46" s="13">
        <v>14500</v>
      </c>
      <c r="D46" s="14">
        <f>B46-B62</f>
        <v>15.200000000000045</v>
      </c>
      <c r="E46" s="14">
        <f t="shared" si="0"/>
        <v>231.04000000000138</v>
      </c>
      <c r="F46" s="14">
        <f>C46-C62</f>
        <v>2545.2875000000004</v>
      </c>
      <c r="G46" s="14">
        <f t="shared" si="1"/>
        <v>6478488.4576562522</v>
      </c>
      <c r="H46" s="14">
        <f t="shared" si="2"/>
        <v>38688.370000000119</v>
      </c>
    </row>
    <row r="47" spans="2:8" ht="15.75" x14ac:dyDescent="0.25">
      <c r="B47" s="11">
        <v>2010</v>
      </c>
      <c r="C47" s="13">
        <v>18500</v>
      </c>
      <c r="D47" s="14">
        <f>B47-B62</f>
        <v>16.200000000000045</v>
      </c>
      <c r="E47" s="14">
        <f t="shared" si="0"/>
        <v>262.44000000000148</v>
      </c>
      <c r="F47" s="14">
        <f>C47-C62</f>
        <v>6545.2875000000004</v>
      </c>
      <c r="G47" s="14">
        <f t="shared" si="1"/>
        <v>42840788.457656257</v>
      </c>
      <c r="H47" s="14">
        <f t="shared" si="2"/>
        <v>106033.65750000031</v>
      </c>
    </row>
    <row r="48" spans="2:8" ht="15.75" x14ac:dyDescent="0.25">
      <c r="B48" s="11">
        <v>2011</v>
      </c>
      <c r="C48" s="13">
        <v>26400</v>
      </c>
      <c r="D48" s="14">
        <f>B48-B62</f>
        <v>17.200000000000045</v>
      </c>
      <c r="E48" s="14">
        <f t="shared" si="0"/>
        <v>295.84000000000157</v>
      </c>
      <c r="F48" s="14">
        <f>C48-C62</f>
        <v>14445.2875</v>
      </c>
      <c r="G48" s="14">
        <f t="shared" si="1"/>
        <v>208666330.95765626</v>
      </c>
      <c r="H48" s="14">
        <f t="shared" si="2"/>
        <v>248458.94500000068</v>
      </c>
    </row>
    <row r="49" spans="1:8" ht="15.75" x14ac:dyDescent="0.25">
      <c r="B49" s="11">
        <v>2012</v>
      </c>
      <c r="C49" s="13">
        <v>31050</v>
      </c>
      <c r="D49" s="14">
        <f>B49-B62</f>
        <v>18.200000000000045</v>
      </c>
      <c r="E49" s="14">
        <f t="shared" si="0"/>
        <v>331.24000000000166</v>
      </c>
      <c r="F49" s="14">
        <f>C49-C62</f>
        <v>19095.287499999999</v>
      </c>
      <c r="G49" s="14">
        <f t="shared" si="1"/>
        <v>364630004.7076562</v>
      </c>
      <c r="H49" s="14">
        <f t="shared" si="2"/>
        <v>347534.23250000086</v>
      </c>
    </row>
    <row r="50" spans="1:8" ht="15.75" x14ac:dyDescent="0.25">
      <c r="B50" s="11">
        <v>2013</v>
      </c>
      <c r="C50" s="13">
        <v>29600</v>
      </c>
      <c r="D50" s="14">
        <f>B50-B62</f>
        <v>19.200000000000045</v>
      </c>
      <c r="E50" s="14">
        <f t="shared" si="0"/>
        <v>368.64000000000175</v>
      </c>
      <c r="F50" s="14">
        <f>C50-C62</f>
        <v>17645.287499999999</v>
      </c>
      <c r="G50" s="14">
        <f t="shared" si="1"/>
        <v>311356170.9576562</v>
      </c>
      <c r="H50" s="14">
        <f t="shared" si="2"/>
        <v>338789.52000000078</v>
      </c>
    </row>
    <row r="51" spans="1:8" ht="15.75" x14ac:dyDescent="0.25">
      <c r="B51" s="11">
        <v>2014</v>
      </c>
      <c r="C51" s="13">
        <v>28006.5</v>
      </c>
      <c r="D51" s="14">
        <f>B51-B62</f>
        <v>20.200000000000045</v>
      </c>
      <c r="E51" s="14">
        <f t="shared" si="0"/>
        <v>408.04000000000184</v>
      </c>
      <c r="F51" s="14">
        <f>C51-C62</f>
        <v>16051.7875</v>
      </c>
      <c r="G51" s="14">
        <f t="shared" si="1"/>
        <v>257659881.94515628</v>
      </c>
      <c r="H51" s="14">
        <f t="shared" si="2"/>
        <v>324246.10750000074</v>
      </c>
    </row>
    <row r="52" spans="1:8" ht="15.75" x14ac:dyDescent="0.25">
      <c r="B52" s="11">
        <v>2015</v>
      </c>
      <c r="C52" s="13">
        <v>26343.5</v>
      </c>
      <c r="D52" s="14">
        <f>B52-B62</f>
        <v>21.200000000000045</v>
      </c>
      <c r="E52" s="14">
        <f t="shared" si="0"/>
        <v>449.44000000000193</v>
      </c>
      <c r="F52" s="14">
        <f>C52-C62</f>
        <v>14388.7875</v>
      </c>
      <c r="G52" s="14">
        <f t="shared" si="1"/>
        <v>207037205.72015625</v>
      </c>
      <c r="H52" s="14">
        <f t="shared" si="2"/>
        <v>305042.29500000068</v>
      </c>
    </row>
    <row r="53" spans="1:8" ht="15.75" x14ac:dyDescent="0.25">
      <c r="B53" s="11">
        <v>2016</v>
      </c>
      <c r="C53" s="13">
        <v>28623.5</v>
      </c>
      <c r="D53" s="14">
        <f>B53-B62</f>
        <v>22.200000000000045</v>
      </c>
      <c r="E53" s="14">
        <f t="shared" si="0"/>
        <v>492.84000000000202</v>
      </c>
      <c r="F53" s="14">
        <f>C53-C62</f>
        <v>16668.787499999999</v>
      </c>
      <c r="G53" s="14">
        <f t="shared" si="1"/>
        <v>277848476.72015619</v>
      </c>
      <c r="H53" s="14">
        <f t="shared" si="2"/>
        <v>370047.08250000072</v>
      </c>
    </row>
    <row r="54" spans="1:8" ht="15.75" x14ac:dyDescent="0.25">
      <c r="B54" s="11">
        <v>2017</v>
      </c>
      <c r="C54" s="13">
        <v>29667.5</v>
      </c>
      <c r="D54" s="14">
        <f>B54-B62</f>
        <v>23.200000000000045</v>
      </c>
      <c r="E54" s="14">
        <f t="shared" si="0"/>
        <v>538.24000000000206</v>
      </c>
      <c r="F54" s="14">
        <f>C54-C62</f>
        <v>17712.787499999999</v>
      </c>
      <c r="G54" s="14">
        <f t="shared" si="1"/>
        <v>313742841.0201562</v>
      </c>
      <c r="H54" s="14">
        <f t="shared" si="2"/>
        <v>410936.6700000008</v>
      </c>
    </row>
    <row r="55" spans="1:8" ht="15.75" x14ac:dyDescent="0.25">
      <c r="B55" s="11">
        <v>2018</v>
      </c>
      <c r="C55" s="13">
        <v>31438</v>
      </c>
      <c r="D55" s="14">
        <f>B55-B62</f>
        <v>24.200000000000045</v>
      </c>
      <c r="E55" s="14">
        <f t="shared" si="0"/>
        <v>585.64000000000215</v>
      </c>
      <c r="F55" s="14">
        <f>C55-C62</f>
        <v>19483.287499999999</v>
      </c>
      <c r="G55" s="14">
        <f t="shared" si="1"/>
        <v>379598491.80765617</v>
      </c>
      <c r="H55" s="14">
        <f t="shared" si="2"/>
        <v>471495.55750000087</v>
      </c>
    </row>
    <row r="56" spans="1:8" ht="15.75" x14ac:dyDescent="0.25">
      <c r="B56" s="11">
        <v>2019</v>
      </c>
      <c r="C56" s="13">
        <v>35220</v>
      </c>
      <c r="D56" s="14">
        <f>B56-B62</f>
        <v>25.200000000000045</v>
      </c>
      <c r="E56" s="14">
        <f t="shared" si="0"/>
        <v>635.04000000000224</v>
      </c>
      <c r="F56" s="14">
        <f>C56-C62</f>
        <v>23265.287499999999</v>
      </c>
      <c r="G56" s="14">
        <f t="shared" si="1"/>
        <v>541273602.45765615</v>
      </c>
      <c r="H56" s="14">
        <f t="shared" si="2"/>
        <v>586285.24500000104</v>
      </c>
    </row>
    <row r="57" spans="1:8" ht="15.75" x14ac:dyDescent="0.25">
      <c r="B57" s="11">
        <v>2020</v>
      </c>
      <c r="C57" s="13">
        <v>48651</v>
      </c>
      <c r="D57" s="14">
        <f>B57-B62</f>
        <v>26.200000000000045</v>
      </c>
      <c r="E57" s="14">
        <f t="shared" si="0"/>
        <v>686.44000000000233</v>
      </c>
      <c r="F57" s="14">
        <f>C57-C62</f>
        <v>36696.287499999999</v>
      </c>
      <c r="G57" s="14">
        <f t="shared" si="1"/>
        <v>1346617516.2826562</v>
      </c>
      <c r="H57" s="14">
        <f t="shared" si="2"/>
        <v>961442.73250000167</v>
      </c>
    </row>
    <row r="58" spans="1:8" ht="15.75" x14ac:dyDescent="0.25">
      <c r="B58" s="11">
        <v>2021</v>
      </c>
      <c r="C58" s="13">
        <v>48720</v>
      </c>
      <c r="D58" s="14">
        <f>B58-B62</f>
        <v>27.200000000000045</v>
      </c>
      <c r="E58" s="14">
        <f t="shared" si="0"/>
        <v>739.84000000000242</v>
      </c>
      <c r="F58" s="14">
        <f>C58-C62</f>
        <v>36765.287499999999</v>
      </c>
      <c r="G58" s="14">
        <f t="shared" si="1"/>
        <v>1351686364.9576561</v>
      </c>
      <c r="H58" s="14">
        <f t="shared" si="2"/>
        <v>1000015.8200000016</v>
      </c>
    </row>
    <row r="59" spans="1:8" ht="15.75" x14ac:dyDescent="0.25">
      <c r="B59" s="11">
        <v>2022</v>
      </c>
      <c r="C59" s="13">
        <v>52670</v>
      </c>
      <c r="D59" s="14">
        <f>B59-B62</f>
        <v>28.200000000000045</v>
      </c>
      <c r="E59" s="14">
        <f t="shared" si="0"/>
        <v>795.24000000000251</v>
      </c>
      <c r="F59" s="14">
        <f>C59-C62</f>
        <v>40715.287499999999</v>
      </c>
      <c r="G59" s="14">
        <f t="shared" si="1"/>
        <v>1657734636.2076561</v>
      </c>
      <c r="H59" s="14">
        <f t="shared" si="2"/>
        <v>1148171.1075000018</v>
      </c>
    </row>
    <row r="60" spans="1:8" ht="15.75" x14ac:dyDescent="0.25">
      <c r="B60" s="11">
        <v>2023</v>
      </c>
      <c r="C60" s="13">
        <v>65330</v>
      </c>
      <c r="D60" s="14">
        <f>B60-B62</f>
        <v>29.200000000000045</v>
      </c>
      <c r="E60" s="14">
        <f t="shared" si="0"/>
        <v>852.6400000000026</v>
      </c>
      <c r="F60" s="14">
        <f>C60-C62</f>
        <v>53375.287499999999</v>
      </c>
      <c r="G60" s="14">
        <f t="shared" si="1"/>
        <v>2848921315.7076559</v>
      </c>
      <c r="H60" s="14">
        <f t="shared" si="2"/>
        <v>1558558.3950000023</v>
      </c>
    </row>
    <row r="61" spans="1:8" ht="15.75" x14ac:dyDescent="0.25">
      <c r="B61" s="11">
        <v>2024</v>
      </c>
      <c r="C61" s="13">
        <v>77913</v>
      </c>
      <c r="D61" s="14">
        <f>B61-B62</f>
        <v>30.200000000000045</v>
      </c>
      <c r="E61" s="14">
        <f t="shared" si="0"/>
        <v>912.04000000000269</v>
      </c>
      <c r="F61" s="14">
        <f>C61-C62</f>
        <v>65958.287500000006</v>
      </c>
      <c r="G61" s="14">
        <f t="shared" si="1"/>
        <v>4350495689.9326572</v>
      </c>
      <c r="H61" s="14">
        <f t="shared" si="2"/>
        <v>1991940.2825000032</v>
      </c>
    </row>
    <row r="62" spans="1:8" ht="15.75" x14ac:dyDescent="0.25">
      <c r="A62" s="9" t="s">
        <v>0</v>
      </c>
      <c r="B62" s="18">
        <f>AVERAGE(B2:B61)</f>
        <v>1993.8</v>
      </c>
      <c r="C62" s="16">
        <f>AVERAGE(C2:C61)</f>
        <v>11954.7125</v>
      </c>
      <c r="D62" s="14"/>
      <c r="E62" s="14">
        <f>SUM(E2:E61)</f>
        <v>18763.600000000006</v>
      </c>
      <c r="F62" s="14"/>
      <c r="G62" s="14">
        <f>SUM(G2:G61)</f>
        <v>18461587156.728127</v>
      </c>
      <c r="H62" s="14">
        <f>SUM(H2:H61)</f>
        <v>14916193.300000001</v>
      </c>
    </row>
    <row r="63" spans="1:8" ht="15.75" x14ac:dyDescent="0.25">
      <c r="B63" s="15"/>
      <c r="C63" s="14"/>
      <c r="D63" s="14"/>
      <c r="E63" s="14"/>
      <c r="F63" s="14">
        <f>E62*G62</f>
        <v>346405836773984</v>
      </c>
      <c r="G63" s="14"/>
      <c r="H63" s="14"/>
    </row>
    <row r="64" spans="1:8" ht="15.75" x14ac:dyDescent="0.25">
      <c r="A64" s="9" t="s">
        <v>8</v>
      </c>
      <c r="B64" s="18">
        <f>_xlfn.STDEV.P(B2:B62)</f>
        <v>17.538529014715007</v>
      </c>
      <c r="C64" s="18">
        <f>_xlfn.STDEV.P(C2:C62)</f>
        <v>17396.809183940262</v>
      </c>
      <c r="D64" s="14"/>
      <c r="E64" s="14"/>
      <c r="F64" s="14">
        <f>SQRT(F63)</f>
        <v>18611981.000795804</v>
      </c>
      <c r="G64" s="14"/>
      <c r="H64" s="14"/>
    </row>
    <row r="65" spans="1:8" ht="15.75" x14ac:dyDescent="0.25">
      <c r="B65" s="15"/>
      <c r="C65" s="14"/>
      <c r="D65" s="14"/>
      <c r="E65" s="16" t="s">
        <v>16</v>
      </c>
      <c r="F65" s="16">
        <f>H62/F64</f>
        <v>0.80142964359152413</v>
      </c>
      <c r="G65" s="14"/>
      <c r="H65" s="14"/>
    </row>
    <row r="66" spans="1:8" ht="15.75" x14ac:dyDescent="0.25">
      <c r="B66" s="15"/>
      <c r="C66" s="14"/>
      <c r="D66" s="14"/>
      <c r="E66" s="14"/>
      <c r="F66" s="14"/>
      <c r="G66" s="14"/>
      <c r="H66" s="14"/>
    </row>
    <row r="67" spans="1:8" x14ac:dyDescent="0.25">
      <c r="A67" s="9" t="s">
        <v>9</v>
      </c>
      <c r="B67" s="9">
        <f>F65*(C64/B64)</f>
        <v>794.95370291415259</v>
      </c>
    </row>
    <row r="68" spans="1:8" x14ac:dyDescent="0.25">
      <c r="A68" s="9" t="s">
        <v>10</v>
      </c>
      <c r="B68" s="9">
        <f>C62-(B62*B67)</f>
        <v>-1573023.9803702375</v>
      </c>
    </row>
    <row r="70" spans="1:8" x14ac:dyDescent="0.25">
      <c r="A70" s="9" t="s">
        <v>17</v>
      </c>
      <c r="B70" s="9">
        <v>2025</v>
      </c>
    </row>
    <row r="71" spans="1:8" x14ac:dyDescent="0.25">
      <c r="A71" s="9" t="s">
        <v>18</v>
      </c>
      <c r="B71" s="9">
        <f>B67*B70+B68</f>
        <v>36757.268030921463</v>
      </c>
    </row>
    <row r="74" spans="1:8" x14ac:dyDescent="0.25">
      <c r="A74" s="9" t="s">
        <v>19</v>
      </c>
      <c r="B74" s="19">
        <f>(B75-B68)/B67</f>
        <v>2104.5552391758697</v>
      </c>
    </row>
    <row r="75" spans="1:8" x14ac:dyDescent="0.25">
      <c r="A75" s="9" t="s">
        <v>20</v>
      </c>
      <c r="B75" s="9">
        <v>100000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B34" sqref="B34"/>
    </sheetView>
  </sheetViews>
  <sheetFormatPr defaultRowHeight="15" x14ac:dyDescent="0.25"/>
  <cols>
    <col min="1" max="1" width="20" bestFit="1" customWidth="1"/>
    <col min="3" max="5" width="0" hidden="1" customWidth="1"/>
    <col min="6" max="6" width="11.5703125" style="3" customWidth="1"/>
    <col min="7" max="7" width="9.140625" style="3"/>
    <col min="8" max="8" width="11.5703125" style="3" bestFit="1" customWidth="1"/>
    <col min="9" max="9" width="20.85546875" style="3" bestFit="1" customWidth="1"/>
    <col min="10" max="10" width="13.85546875" style="3" customWidth="1"/>
    <col min="11" max="11" width="17.5703125" style="3" bestFit="1" customWidth="1"/>
  </cols>
  <sheetData>
    <row r="1" spans="1:11" ht="30" x14ac:dyDescent="0.25">
      <c r="A1" s="25"/>
      <c r="B1" s="20" t="s">
        <v>14</v>
      </c>
      <c r="C1" s="20" t="s">
        <v>21</v>
      </c>
      <c r="D1" s="20" t="s">
        <v>22</v>
      </c>
      <c r="E1" s="20" t="s">
        <v>23</v>
      </c>
      <c r="F1" s="21" t="s">
        <v>24</v>
      </c>
      <c r="G1" s="8" t="s">
        <v>3</v>
      </c>
      <c r="H1" s="8" t="s">
        <v>4</v>
      </c>
      <c r="I1" s="8" t="s">
        <v>5</v>
      </c>
      <c r="J1" s="26" t="s">
        <v>6</v>
      </c>
      <c r="K1" s="26" t="s">
        <v>7</v>
      </c>
    </row>
    <row r="2" spans="1:11" x14ac:dyDescent="0.25">
      <c r="A2" s="25"/>
      <c r="B2" s="22">
        <v>2001</v>
      </c>
      <c r="C2" s="23">
        <v>3990.65</v>
      </c>
      <c r="D2" s="23">
        <v>4462.1099999999997</v>
      </c>
      <c r="E2" s="23">
        <v>2594.87</v>
      </c>
      <c r="F2" s="24">
        <v>3262.33</v>
      </c>
      <c r="G2" s="27">
        <f>B2-B26</f>
        <v>-11.5</v>
      </c>
      <c r="H2" s="27">
        <f>G2*F2</f>
        <v>-37516.794999999998</v>
      </c>
      <c r="I2" s="27">
        <f>C2-C26</f>
        <v>-21086.495833333327</v>
      </c>
      <c r="J2" s="27">
        <f>I2*I2</f>
        <v>444640306.52918375</v>
      </c>
      <c r="K2" s="27">
        <f>G2*I2</f>
        <v>242494.70208333325</v>
      </c>
    </row>
    <row r="3" spans="1:11" x14ac:dyDescent="0.25">
      <c r="A3" s="25"/>
      <c r="B3" s="22">
        <v>2002</v>
      </c>
      <c r="C3" s="23">
        <v>3262.01</v>
      </c>
      <c r="D3" s="23">
        <v>3758.27</v>
      </c>
      <c r="E3" s="23">
        <v>2828.48</v>
      </c>
      <c r="F3" s="24">
        <v>3377.28</v>
      </c>
      <c r="G3" s="27">
        <f>B3-B26</f>
        <v>-10.5</v>
      </c>
      <c r="H3" s="27">
        <f t="shared" ref="H3:H25" si="0">G3*F3</f>
        <v>-35461.440000000002</v>
      </c>
      <c r="I3" s="27">
        <f>C3-C26</f>
        <v>-21815.135833333326</v>
      </c>
      <c r="J3" s="27">
        <f t="shared" ref="J3:J25" si="1">I3*I3</f>
        <v>475900151.42678374</v>
      </c>
      <c r="K3" s="27">
        <f t="shared" ref="K3:K25" si="2">G3*I3</f>
        <v>229058.92624999993</v>
      </c>
    </row>
    <row r="4" spans="1:11" x14ac:dyDescent="0.25">
      <c r="A4" s="25"/>
      <c r="B4" s="22">
        <v>2003</v>
      </c>
      <c r="C4" s="23">
        <v>3383.85</v>
      </c>
      <c r="D4" s="23">
        <v>5920.76</v>
      </c>
      <c r="E4" s="23">
        <v>2904.44</v>
      </c>
      <c r="F4" s="24">
        <v>5838.96</v>
      </c>
      <c r="G4" s="27">
        <f>B4-B26</f>
        <v>-9.5</v>
      </c>
      <c r="H4" s="27">
        <f t="shared" si="0"/>
        <v>-55470.12</v>
      </c>
      <c r="I4" s="27">
        <f>C4-C26</f>
        <v>-21693.29583333333</v>
      </c>
      <c r="J4" s="27">
        <f t="shared" si="1"/>
        <v>470599084.11251724</v>
      </c>
      <c r="K4" s="27">
        <f t="shared" si="2"/>
        <v>206086.31041666665</v>
      </c>
    </row>
    <row r="5" spans="1:11" x14ac:dyDescent="0.25">
      <c r="A5" s="25"/>
      <c r="B5" s="22">
        <v>2004</v>
      </c>
      <c r="C5" s="23">
        <v>5872.48</v>
      </c>
      <c r="D5" s="23">
        <v>6617.15</v>
      </c>
      <c r="E5" s="23">
        <v>4227.5</v>
      </c>
      <c r="F5" s="24">
        <v>6602.69</v>
      </c>
      <c r="G5" s="27">
        <f>B5-B26</f>
        <v>-8.5</v>
      </c>
      <c r="H5" s="27">
        <f t="shared" si="0"/>
        <v>-56122.864999999998</v>
      </c>
      <c r="I5" s="27">
        <f>C5-C26</f>
        <v>-19204.665833333329</v>
      </c>
      <c r="J5" s="27">
        <f t="shared" si="1"/>
        <v>368819189.77000052</v>
      </c>
      <c r="K5" s="27">
        <f t="shared" si="2"/>
        <v>163239.6595833333</v>
      </c>
    </row>
    <row r="6" spans="1:11" x14ac:dyDescent="0.25">
      <c r="A6" s="25"/>
      <c r="B6" s="22">
        <v>2005</v>
      </c>
      <c r="C6" s="23">
        <v>6626.49</v>
      </c>
      <c r="D6" s="23">
        <v>9442.98</v>
      </c>
      <c r="E6" s="23">
        <v>6069.33</v>
      </c>
      <c r="F6" s="24">
        <v>9397.93</v>
      </c>
      <c r="G6" s="27">
        <f>B6-B26</f>
        <v>-7.5</v>
      </c>
      <c r="H6" s="27">
        <f t="shared" si="0"/>
        <v>-70484.475000000006</v>
      </c>
      <c r="I6" s="27">
        <f>C6-C26</f>
        <v>-18450.655833333331</v>
      </c>
      <c r="J6" s="27">
        <f t="shared" si="1"/>
        <v>340426700.68011725</v>
      </c>
      <c r="K6" s="27">
        <f t="shared" si="2"/>
        <v>138379.91874999998</v>
      </c>
    </row>
    <row r="7" spans="1:11" x14ac:dyDescent="0.25">
      <c r="A7" s="25"/>
      <c r="B7" s="22">
        <v>2006</v>
      </c>
      <c r="C7" s="23">
        <v>9422.49</v>
      </c>
      <c r="D7" s="23">
        <v>14035.3</v>
      </c>
      <c r="E7" s="23">
        <v>8799.01</v>
      </c>
      <c r="F7" s="24">
        <v>13786.91</v>
      </c>
      <c r="G7" s="27">
        <f>B7-B26</f>
        <v>-6.5</v>
      </c>
      <c r="H7" s="27">
        <f t="shared" si="0"/>
        <v>-89614.914999999994</v>
      </c>
      <c r="I7" s="27">
        <f>C7-C26</f>
        <v>-15654.655833333329</v>
      </c>
      <c r="J7" s="27">
        <f t="shared" si="1"/>
        <v>245068249.2601172</v>
      </c>
      <c r="K7" s="27">
        <f t="shared" si="2"/>
        <v>101755.26291666663</v>
      </c>
    </row>
    <row r="8" spans="1:11" x14ac:dyDescent="0.25">
      <c r="A8" s="25"/>
      <c r="B8" s="22">
        <v>2007</v>
      </c>
      <c r="C8" s="23">
        <v>13827.77</v>
      </c>
      <c r="D8" s="23">
        <v>20498.11</v>
      </c>
      <c r="E8" s="23">
        <v>12316.1</v>
      </c>
      <c r="F8" s="24">
        <v>20286.990000000002</v>
      </c>
      <c r="G8" s="27">
        <f>B8-B26</f>
        <v>-5.5</v>
      </c>
      <c r="H8" s="27">
        <f t="shared" si="0"/>
        <v>-111578.44500000001</v>
      </c>
      <c r="I8" s="27">
        <f>C8-C26</f>
        <v>-11249.375833333328</v>
      </c>
      <c r="J8" s="27">
        <f t="shared" si="1"/>
        <v>126548456.63958392</v>
      </c>
      <c r="K8" s="27">
        <f t="shared" si="2"/>
        <v>61871.567083333306</v>
      </c>
    </row>
    <row r="9" spans="1:11" x14ac:dyDescent="0.25">
      <c r="A9" s="25"/>
      <c r="B9" s="22">
        <v>2008</v>
      </c>
      <c r="C9" s="23">
        <v>20325.27</v>
      </c>
      <c r="D9" s="23">
        <v>21206.77</v>
      </c>
      <c r="E9" s="23">
        <v>7697.39</v>
      </c>
      <c r="F9" s="24">
        <v>9647.31</v>
      </c>
      <c r="G9" s="27">
        <f>B9-B26</f>
        <v>-4.5</v>
      </c>
      <c r="H9" s="27">
        <f t="shared" si="0"/>
        <v>-43412.894999999997</v>
      </c>
      <c r="I9" s="27">
        <f>C9-C26</f>
        <v>-4751.875833333328</v>
      </c>
      <c r="J9" s="27">
        <f t="shared" si="1"/>
        <v>22580323.935417309</v>
      </c>
      <c r="K9" s="27">
        <f t="shared" si="2"/>
        <v>21383.441249999974</v>
      </c>
    </row>
    <row r="10" spans="1:11" x14ac:dyDescent="0.25">
      <c r="A10" s="25"/>
      <c r="B10" s="22">
        <v>2009</v>
      </c>
      <c r="C10" s="23">
        <v>9720.5499999999993</v>
      </c>
      <c r="D10" s="23">
        <v>17530.939999999999</v>
      </c>
      <c r="E10" s="23">
        <v>8047.17</v>
      </c>
      <c r="F10" s="24">
        <v>17464.810000000001</v>
      </c>
      <c r="G10" s="27">
        <f>B10-B26</f>
        <v>-3.5</v>
      </c>
      <c r="H10" s="27">
        <f t="shared" si="0"/>
        <v>-61126.835000000006</v>
      </c>
      <c r="I10" s="27">
        <f>C10-C26</f>
        <v>-15356.595833333329</v>
      </c>
      <c r="J10" s="27">
        <f t="shared" si="1"/>
        <v>235825035.58835056</v>
      </c>
      <c r="K10" s="27">
        <f t="shared" si="2"/>
        <v>53748.085416666654</v>
      </c>
    </row>
    <row r="11" spans="1:11" x14ac:dyDescent="0.25">
      <c r="A11" s="25"/>
      <c r="B11" s="22">
        <v>2010</v>
      </c>
      <c r="C11" s="23">
        <v>17473.45</v>
      </c>
      <c r="D11" s="23">
        <v>21108.639999999999</v>
      </c>
      <c r="E11" s="23">
        <v>15651.99</v>
      </c>
      <c r="F11" s="24">
        <v>20509.09</v>
      </c>
      <c r="G11" s="27">
        <f>B11-B26</f>
        <v>-2.5</v>
      </c>
      <c r="H11" s="27">
        <f t="shared" si="0"/>
        <v>-51272.724999999999</v>
      </c>
      <c r="I11" s="27">
        <f>C11-C26</f>
        <v>-7603.6958333333278</v>
      </c>
      <c r="J11" s="27">
        <f t="shared" si="1"/>
        <v>57816190.325850606</v>
      </c>
      <c r="K11" s="27">
        <f t="shared" si="2"/>
        <v>19009.239583333321</v>
      </c>
    </row>
    <row r="12" spans="1:11" x14ac:dyDescent="0.25">
      <c r="A12" s="25"/>
      <c r="B12" s="22">
        <v>2011</v>
      </c>
      <c r="C12" s="23">
        <v>20621.61</v>
      </c>
      <c r="D12" s="23">
        <v>20664.8</v>
      </c>
      <c r="E12" s="23">
        <v>15135.86</v>
      </c>
      <c r="F12" s="24">
        <v>15454.92</v>
      </c>
      <c r="G12" s="27">
        <f>B12-B26</f>
        <v>-1.5</v>
      </c>
      <c r="H12" s="27">
        <f t="shared" si="0"/>
        <v>-23182.38</v>
      </c>
      <c r="I12" s="27">
        <f>C12-C26</f>
        <v>-4455.5358333333279</v>
      </c>
      <c r="J12" s="27">
        <f t="shared" si="1"/>
        <v>19851799.562117312</v>
      </c>
      <c r="K12" s="27">
        <f t="shared" si="2"/>
        <v>6683.3037499999919</v>
      </c>
    </row>
    <row r="13" spans="1:11" x14ac:dyDescent="0.25">
      <c r="A13" s="25"/>
      <c r="B13" s="22">
        <v>2012</v>
      </c>
      <c r="C13" s="23">
        <v>15534.67</v>
      </c>
      <c r="D13" s="23">
        <v>19612.18</v>
      </c>
      <c r="E13" s="23">
        <v>15358.02</v>
      </c>
      <c r="F13" s="24">
        <v>19426.71</v>
      </c>
      <c r="G13" s="27">
        <f>B13-B26</f>
        <v>-0.5</v>
      </c>
      <c r="H13" s="27">
        <f t="shared" si="0"/>
        <v>-9713.3549999999996</v>
      </c>
      <c r="I13" s="27">
        <f>C13-C26</f>
        <v>-9542.4758333333284</v>
      </c>
      <c r="J13" s="27">
        <f t="shared" si="1"/>
        <v>91058845.0297506</v>
      </c>
      <c r="K13" s="27">
        <f t="shared" si="2"/>
        <v>4771.2379166666642</v>
      </c>
    </row>
    <row r="14" spans="1:11" x14ac:dyDescent="0.25">
      <c r="A14" s="25"/>
      <c r="B14" s="22">
        <v>2013</v>
      </c>
      <c r="C14" s="23">
        <v>19513.45</v>
      </c>
      <c r="D14" s="23">
        <v>21483.74</v>
      </c>
      <c r="E14" s="23">
        <v>17448.71</v>
      </c>
      <c r="F14" s="24">
        <v>21170.68</v>
      </c>
      <c r="G14" s="27">
        <f>B14-B26</f>
        <v>0.5</v>
      </c>
      <c r="H14" s="27">
        <f t="shared" si="0"/>
        <v>10585.34</v>
      </c>
      <c r="I14" s="27">
        <f>C14-C26</f>
        <v>-5563.6958333333278</v>
      </c>
      <c r="J14" s="27">
        <f t="shared" si="1"/>
        <v>30954711.325850632</v>
      </c>
      <c r="K14" s="27">
        <f t="shared" si="2"/>
        <v>-2781.8479166666639</v>
      </c>
    </row>
    <row r="15" spans="1:11" x14ac:dyDescent="0.25">
      <c r="A15" s="25"/>
      <c r="B15" s="22">
        <v>2014</v>
      </c>
      <c r="C15" s="23">
        <v>21222.19</v>
      </c>
      <c r="D15" s="23">
        <v>28822.37</v>
      </c>
      <c r="E15" s="23">
        <v>19963.12</v>
      </c>
      <c r="F15" s="24">
        <v>27499.42</v>
      </c>
      <c r="G15" s="27">
        <f>B15-B26</f>
        <v>1.5</v>
      </c>
      <c r="H15" s="27">
        <f t="shared" si="0"/>
        <v>41249.129999999997</v>
      </c>
      <c r="I15" s="27">
        <f>C15-C26</f>
        <v>-3854.9558333333298</v>
      </c>
      <c r="J15" s="27">
        <f t="shared" si="1"/>
        <v>14860684.476950668</v>
      </c>
      <c r="K15" s="27">
        <f t="shared" si="2"/>
        <v>-5782.4337499999947</v>
      </c>
    </row>
    <row r="16" spans="1:11" x14ac:dyDescent="0.25">
      <c r="A16" s="25"/>
      <c r="B16" s="22">
        <v>2015</v>
      </c>
      <c r="C16" s="23">
        <v>27485.77</v>
      </c>
      <c r="D16" s="23">
        <v>30024.74</v>
      </c>
      <c r="E16" s="23">
        <v>24833.54</v>
      </c>
      <c r="F16" s="24">
        <v>26117.54</v>
      </c>
      <c r="G16" s="27">
        <f>B16-B26</f>
        <v>2.5</v>
      </c>
      <c r="H16" s="27">
        <f t="shared" si="0"/>
        <v>65293.850000000006</v>
      </c>
      <c r="I16" s="27">
        <f>C16-C26</f>
        <v>2408.624166666672</v>
      </c>
      <c r="J16" s="27">
        <f t="shared" si="1"/>
        <v>5801470.3762507197</v>
      </c>
      <c r="K16" s="27">
        <f t="shared" si="2"/>
        <v>6021.5604166666799</v>
      </c>
    </row>
    <row r="17" spans="1:11" x14ac:dyDescent="0.25">
      <c r="A17" s="25"/>
      <c r="B17" s="22">
        <v>2016</v>
      </c>
      <c r="C17" s="23">
        <v>26101.5</v>
      </c>
      <c r="D17" s="23">
        <v>29077.279999999999</v>
      </c>
      <c r="E17" s="23">
        <v>22494.61</v>
      </c>
      <c r="F17" s="24">
        <v>26626.46</v>
      </c>
      <c r="G17" s="27">
        <f>B17-B26</f>
        <v>3.5</v>
      </c>
      <c r="H17" s="27">
        <f t="shared" si="0"/>
        <v>93192.61</v>
      </c>
      <c r="I17" s="27">
        <f>C17-C26</f>
        <v>1024.3541666666715</v>
      </c>
      <c r="J17" s="27">
        <f t="shared" si="1"/>
        <v>1049301.458767371</v>
      </c>
      <c r="K17" s="27">
        <f t="shared" si="2"/>
        <v>3585.2395833333503</v>
      </c>
    </row>
    <row r="18" spans="1:11" x14ac:dyDescent="0.25">
      <c r="A18" s="25"/>
      <c r="B18" s="22">
        <v>2017</v>
      </c>
      <c r="C18" s="23">
        <v>26711.15</v>
      </c>
      <c r="D18" s="23">
        <v>34137.97</v>
      </c>
      <c r="E18" s="23">
        <v>26447.06</v>
      </c>
      <c r="F18" s="24">
        <v>34056.83</v>
      </c>
      <c r="G18" s="27">
        <f>B18-B26</f>
        <v>4.5</v>
      </c>
      <c r="H18" s="27">
        <f t="shared" si="0"/>
        <v>153255.73500000002</v>
      </c>
      <c r="I18" s="27">
        <f>C18-C26</f>
        <v>1634.004166666673</v>
      </c>
      <c r="J18" s="27">
        <f t="shared" si="1"/>
        <v>2669969.6166840484</v>
      </c>
      <c r="K18" s="27">
        <f t="shared" si="2"/>
        <v>7353.0187500000284</v>
      </c>
    </row>
    <row r="19" spans="1:11" x14ac:dyDescent="0.25">
      <c r="A19" s="25"/>
      <c r="B19" s="22">
        <v>2018</v>
      </c>
      <c r="C19" s="23">
        <v>34059.99</v>
      </c>
      <c r="D19" s="23">
        <v>38989.65</v>
      </c>
      <c r="E19" s="23">
        <v>32483.84</v>
      </c>
      <c r="F19" s="24">
        <v>36068.33</v>
      </c>
      <c r="G19" s="27">
        <f>B19-B26</f>
        <v>5.5</v>
      </c>
      <c r="H19" s="27">
        <f t="shared" si="0"/>
        <v>198375.815</v>
      </c>
      <c r="I19" s="27">
        <f>C19-C26</f>
        <v>8982.8441666666695</v>
      </c>
      <c r="J19" s="27">
        <f t="shared" si="1"/>
        <v>80691489.322617412</v>
      </c>
      <c r="K19" s="27">
        <f t="shared" si="2"/>
        <v>49405.642916666679</v>
      </c>
    </row>
    <row r="20" spans="1:11" x14ac:dyDescent="0.25">
      <c r="A20" s="25"/>
      <c r="B20" s="22">
        <v>2019</v>
      </c>
      <c r="C20" s="23">
        <v>36161.800000000003</v>
      </c>
      <c r="D20" s="23">
        <v>41809.96</v>
      </c>
      <c r="E20" s="23">
        <v>35287.160000000003</v>
      </c>
      <c r="F20" s="24">
        <v>41253.74</v>
      </c>
      <c r="G20" s="27">
        <f>B20-B26</f>
        <v>6.5</v>
      </c>
      <c r="H20" s="27">
        <f t="shared" si="0"/>
        <v>268149.31</v>
      </c>
      <c r="I20" s="27">
        <f>C20-C26</f>
        <v>11084.654166666674</v>
      </c>
      <c r="J20" s="27">
        <f t="shared" si="1"/>
        <v>122869557.99460086</v>
      </c>
      <c r="K20" s="27">
        <f t="shared" si="2"/>
        <v>72050.252083333384</v>
      </c>
    </row>
    <row r="21" spans="1:11" x14ac:dyDescent="0.25">
      <c r="A21" s="25"/>
      <c r="B21" s="22">
        <v>2020</v>
      </c>
      <c r="C21" s="23">
        <v>41349.360000000001</v>
      </c>
      <c r="D21" s="23">
        <v>47896.97</v>
      </c>
      <c r="E21" s="23">
        <v>25638.9</v>
      </c>
      <c r="F21" s="24">
        <v>47751.33</v>
      </c>
      <c r="G21" s="27">
        <f>B21-B26</f>
        <v>7.5</v>
      </c>
      <c r="H21" s="27">
        <f t="shared" si="0"/>
        <v>358134.97500000003</v>
      </c>
      <c r="I21" s="27">
        <f>C21-C26</f>
        <v>16272.214166666672</v>
      </c>
      <c r="J21" s="27">
        <f t="shared" si="1"/>
        <v>264784953.88586754</v>
      </c>
      <c r="K21" s="27">
        <f t="shared" si="2"/>
        <v>122041.60625000004</v>
      </c>
    </row>
    <row r="22" spans="1:11" x14ac:dyDescent="0.25">
      <c r="A22" s="25"/>
      <c r="B22" s="22">
        <v>2021</v>
      </c>
      <c r="C22" s="23">
        <v>47785.279999999999</v>
      </c>
      <c r="D22" s="23">
        <v>62245.43</v>
      </c>
      <c r="E22" s="23">
        <v>46160.46</v>
      </c>
      <c r="F22" s="24">
        <v>58253.82</v>
      </c>
      <c r="G22" s="27">
        <f>B22-B26</f>
        <v>8.5</v>
      </c>
      <c r="H22" s="27">
        <f t="shared" si="0"/>
        <v>495157.47</v>
      </c>
      <c r="I22" s="27">
        <f>C22-C26</f>
        <v>22708.13416666667</v>
      </c>
      <c r="J22" s="27">
        <f t="shared" si="1"/>
        <v>515659357.33133417</v>
      </c>
      <c r="K22" s="27">
        <f t="shared" si="2"/>
        <v>193019.14041666669</v>
      </c>
    </row>
    <row r="23" spans="1:11" x14ac:dyDescent="0.25">
      <c r="A23" s="25"/>
      <c r="B23" s="22">
        <v>2022</v>
      </c>
      <c r="C23" s="23">
        <v>58310.09</v>
      </c>
      <c r="D23" s="23">
        <v>63583.07</v>
      </c>
      <c r="E23" s="23">
        <v>50921.22</v>
      </c>
      <c r="F23" s="24">
        <v>60840.74</v>
      </c>
      <c r="G23" s="27">
        <f>B23-B26</f>
        <v>9.5</v>
      </c>
      <c r="H23" s="27">
        <f t="shared" si="0"/>
        <v>577987.03</v>
      </c>
      <c r="I23" s="27">
        <f>C23-C26</f>
        <v>33232.944166666668</v>
      </c>
      <c r="J23" s="27">
        <f t="shared" si="1"/>
        <v>1104428577.9847841</v>
      </c>
      <c r="K23" s="27">
        <f t="shared" si="2"/>
        <v>315712.96958333335</v>
      </c>
    </row>
    <row r="24" spans="1:11" x14ac:dyDescent="0.25">
      <c r="A24" s="25"/>
      <c r="B24" s="22">
        <v>2023</v>
      </c>
      <c r="C24" s="23">
        <v>60871.24</v>
      </c>
      <c r="D24" s="23">
        <v>72484.34</v>
      </c>
      <c r="E24" s="23">
        <v>57084.91</v>
      </c>
      <c r="F24" s="24">
        <v>72240.259999999995</v>
      </c>
      <c r="G24" s="27">
        <f>B24-B26</f>
        <v>10.5</v>
      </c>
      <c r="H24" s="27">
        <f t="shared" si="0"/>
        <v>758522.73</v>
      </c>
      <c r="I24" s="27">
        <f>C24-C26</f>
        <v>35794.094166666669</v>
      </c>
      <c r="J24" s="27">
        <f t="shared" si="1"/>
        <v>1281217177.2122009</v>
      </c>
      <c r="K24" s="27">
        <f t="shared" si="2"/>
        <v>375837.98875000002</v>
      </c>
    </row>
    <row r="25" spans="1:11" x14ac:dyDescent="0.25">
      <c r="A25" s="25"/>
      <c r="B25" s="22">
        <v>2024</v>
      </c>
      <c r="C25" s="23">
        <v>72218.39</v>
      </c>
      <c r="D25" s="23">
        <v>85978.25</v>
      </c>
      <c r="E25" s="23">
        <v>70001.600000000006</v>
      </c>
      <c r="F25" s="24">
        <v>78139.009999999995</v>
      </c>
      <c r="G25" s="27">
        <f>B25-B26</f>
        <v>11.5</v>
      </c>
      <c r="H25" s="27">
        <f t="shared" si="0"/>
        <v>898598.61499999999</v>
      </c>
      <c r="I25" s="27">
        <f>C25-C26</f>
        <v>47141.244166666671</v>
      </c>
      <c r="J25" s="27">
        <f t="shared" si="1"/>
        <v>2222296901.5812845</v>
      </c>
      <c r="K25" s="27">
        <f t="shared" si="2"/>
        <v>542124.30791666673</v>
      </c>
    </row>
    <row r="26" spans="1:11" x14ac:dyDescent="0.25">
      <c r="A26" s="8" t="s">
        <v>25</v>
      </c>
      <c r="B26" s="27">
        <f>AVERAGE(B2:B25)</f>
        <v>2012.5</v>
      </c>
      <c r="C26" s="27">
        <f t="shared" ref="C26:F26" si="3">AVERAGE(C2:C25)</f>
        <v>25077.145833333328</v>
      </c>
      <c r="D26" s="27">
        <f t="shared" si="3"/>
        <v>30057.990833333333</v>
      </c>
      <c r="E26" s="27">
        <f t="shared" si="3"/>
        <v>22099.803750000003</v>
      </c>
      <c r="F26" s="27">
        <f t="shared" si="3"/>
        <v>28128.087083333336</v>
      </c>
      <c r="G26" s="27"/>
      <c r="H26" s="27">
        <f>SUM(H2:H25)</f>
        <v>3273545.3650000002</v>
      </c>
      <c r="I26" s="27"/>
      <c r="J26" s="27">
        <f>SUM(J2:J25)</f>
        <v>8546418485.4269829</v>
      </c>
      <c r="K26" s="27">
        <f>SUM(K2:K25)</f>
        <v>2927069.0999999996</v>
      </c>
    </row>
    <row r="27" spans="1:11" x14ac:dyDescent="0.25">
      <c r="A27" s="8" t="s">
        <v>26</v>
      </c>
      <c r="B27" s="27">
        <f>_xlfn.STDEV.P(B2:B25)</f>
        <v>6.9221865524317288</v>
      </c>
      <c r="C27" s="27">
        <f t="shared" ref="C27:F27" si="4">_xlfn.STDEV.P(C2:C25)</f>
        <v>18870.63248081856</v>
      </c>
      <c r="D27" s="27">
        <f t="shared" si="4"/>
        <v>21871.316631671936</v>
      </c>
      <c r="E27" s="27">
        <f t="shared" si="4"/>
        <v>18010.250320953528</v>
      </c>
      <c r="F27" s="27">
        <f t="shared" si="4"/>
        <v>21108.793068106013</v>
      </c>
      <c r="G27" s="27"/>
      <c r="H27" s="27"/>
      <c r="I27" s="27">
        <f>H26*J26</f>
        <v>2.797708862031982E+16</v>
      </c>
      <c r="J27" s="27"/>
      <c r="K27" s="27"/>
    </row>
    <row r="28" spans="1:11" x14ac:dyDescent="0.25">
      <c r="A28" s="27"/>
      <c r="B28" s="27"/>
      <c r="C28" s="27"/>
      <c r="D28" s="27"/>
      <c r="E28" s="27"/>
      <c r="F28" s="27"/>
      <c r="G28" s="27"/>
      <c r="H28" s="27"/>
      <c r="I28" s="27">
        <f>SQRT(I27)</f>
        <v>167263530.45514679</v>
      </c>
      <c r="J28" s="27"/>
      <c r="K28" s="27"/>
    </row>
    <row r="29" spans="1:11" x14ac:dyDescent="0.25">
      <c r="A29" s="28"/>
      <c r="B29" s="28"/>
      <c r="C29" s="28"/>
      <c r="D29" s="28"/>
      <c r="E29" s="28"/>
      <c r="F29" s="28"/>
      <c r="G29" s="28"/>
      <c r="H29" s="28"/>
      <c r="I29" s="29" t="s">
        <v>27</v>
      </c>
      <c r="J29" s="28">
        <f>K26/I28</f>
        <v>1.7499744816069869E-2</v>
      </c>
      <c r="K29" s="28"/>
    </row>
    <row r="30" spans="1:11" x14ac:dyDescent="0.25">
      <c r="A30" s="9" t="s">
        <v>9</v>
      </c>
      <c r="B30" s="28">
        <f>J29*F27/B27</f>
        <v>53.364423115310579</v>
      </c>
      <c r="C30" s="28"/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A31" s="9" t="s">
        <v>10</v>
      </c>
      <c r="B31">
        <f>F26-B30*B26</f>
        <v>-79267.814436229208</v>
      </c>
    </row>
    <row r="33" spans="1:2" x14ac:dyDescent="0.25">
      <c r="A33" s="9" t="s">
        <v>28</v>
      </c>
      <c r="B33">
        <v>2030</v>
      </c>
    </row>
    <row r="34" spans="1:2" x14ac:dyDescent="0.25">
      <c r="A34" s="9" t="s">
        <v>18</v>
      </c>
      <c r="B34">
        <f>B30*B33+B31</f>
        <v>29061.964487851263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Gold</vt:lpstr>
      <vt:lpstr>Sensex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Patel</dc:creator>
  <cp:lastModifiedBy>Karan Patel</cp:lastModifiedBy>
  <dcterms:created xsi:type="dcterms:W3CDTF">2025-03-03T06:38:37Z</dcterms:created>
  <dcterms:modified xsi:type="dcterms:W3CDTF">2025-03-03T10:06:38Z</dcterms:modified>
</cp:coreProperties>
</file>