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hidePivotFieldList="1" defaultThemeVersion="166925"/>
  <mc:AlternateContent xmlns:mc="http://schemas.openxmlformats.org/markup-compatibility/2006">
    <mc:Choice Requires="x15">
      <x15ac:absPath xmlns:x15ac="http://schemas.microsoft.com/office/spreadsheetml/2010/11/ac" url="F:\Cultivation\Records\2020\Trellising\"/>
    </mc:Choice>
  </mc:AlternateContent>
  <xr:revisionPtr revIDLastSave="0" documentId="13_ncr:1_{37FADBA5-835F-4C7C-AA73-5D3F4396D3C8}" xr6:coauthVersionLast="45" xr6:coauthVersionMax="45" xr10:uidLastSave="{00000000-0000-0000-0000-000000000000}"/>
  <bookViews>
    <workbookView xWindow="-120" yWindow="-120" windowWidth="20730" windowHeight="11160" firstSheet="3" activeTab="7" xr2:uid="{D317CDE9-F778-4D2B-9532-29CE3BC82E97}"/>
  </bookViews>
  <sheets>
    <sheet name="HOW TO" sheetId="5" r:id="rId1"/>
    <sheet name="DateWeight" sheetId="1" r:id="rId2"/>
    <sheet name="Historical" sheetId="13" r:id="rId3"/>
    <sheet name="MAKENUMBERS" sheetId="7" r:id="rId4"/>
    <sheet name="V5toF5_PredictionAccuracy" sheetId="3" state="hidden" r:id="rId5"/>
    <sheet name="PrintC29" sheetId="12" state="hidden" r:id="rId6"/>
    <sheet name="PrintC32" sheetId="17" state="hidden" r:id="rId7"/>
    <sheet name="PrintC36" sheetId="21" r:id="rId8"/>
    <sheet name="PrintFormat" sheetId="9" r:id="rId9"/>
    <sheet name="C34" sheetId="19" state="hidden" r:id="rId10"/>
  </sheets>
  <externalReferences>
    <externalReference r:id="rId11"/>
    <externalReference r:id="rId12"/>
  </externalReferences>
  <calcPr calcId="191029"/>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4" i="7" l="1"/>
  <c r="O25" i="7"/>
  <c r="R25" i="7"/>
  <c r="S24" i="7"/>
  <c r="U24" i="7" s="1"/>
  <c r="R24" i="7" s="1"/>
  <c r="S25" i="7"/>
  <c r="T24" i="7"/>
  <c r="T25" i="7"/>
  <c r="U25" i="7"/>
  <c r="V24" i="7"/>
  <c r="V25" i="7"/>
  <c r="W24" i="7"/>
  <c r="W25" i="7"/>
  <c r="X24" i="7"/>
  <c r="X25" i="7"/>
  <c r="F275" i="7" l="1"/>
  <c r="F276" i="7"/>
  <c r="F110" i="7"/>
  <c r="F852" i="7"/>
  <c r="F208" i="7"/>
  <c r="F159" i="7"/>
  <c r="F575" i="7"/>
  <c r="F803" i="7"/>
  <c r="F277" i="7"/>
  <c r="F67" i="7"/>
  <c r="F209" i="7"/>
  <c r="F576" i="7"/>
  <c r="F642" i="7"/>
  <c r="F316" i="7"/>
  <c r="F278" i="7"/>
  <c r="F678" i="7"/>
  <c r="F50" i="7"/>
  <c r="F897" i="7"/>
  <c r="F188" i="7"/>
  <c r="F1063" i="7"/>
  <c r="F536" i="7"/>
  <c r="F643" i="7"/>
  <c r="F134" i="7"/>
  <c r="F853" i="7"/>
  <c r="F804" i="7"/>
  <c r="F961" i="7"/>
  <c r="F854" i="7"/>
  <c r="F1095" i="7"/>
  <c r="F1085" i="7"/>
  <c r="F855" i="7"/>
  <c r="F898" i="7"/>
  <c r="F378" i="7"/>
  <c r="F679" i="7"/>
  <c r="F210" i="7"/>
  <c r="F279" i="7"/>
  <c r="F644" i="7"/>
  <c r="F577" i="7"/>
  <c r="F537" i="7"/>
  <c r="F538" i="7"/>
  <c r="F317" i="7"/>
  <c r="F428" i="7"/>
  <c r="F740" i="7"/>
  <c r="F318" i="7"/>
  <c r="F379" i="7"/>
  <c r="F460" i="7"/>
  <c r="F380" i="7"/>
  <c r="F612" i="7"/>
  <c r="F243" i="7"/>
  <c r="F645" i="7"/>
  <c r="F680" i="7"/>
  <c r="F716" i="7"/>
  <c r="F539" i="7"/>
  <c r="F741" i="7"/>
  <c r="F717" i="7"/>
  <c r="F429" i="7"/>
  <c r="F504" i="7"/>
  <c r="F646" i="7"/>
  <c r="F899" i="7"/>
  <c r="F681" i="7"/>
  <c r="F505" i="7"/>
  <c r="F718" i="7"/>
  <c r="F16" i="7"/>
  <c r="F578" i="7"/>
  <c r="F779" i="7"/>
  <c r="F28" i="7"/>
  <c r="F613" i="7"/>
  <c r="F973" i="7"/>
  <c r="F931" i="7"/>
  <c r="F1054" i="7"/>
  <c r="F647" i="7"/>
  <c r="F579" i="7"/>
  <c r="F580" i="7"/>
  <c r="F614" i="7"/>
  <c r="F319" i="7"/>
  <c r="F381" i="7"/>
  <c r="F382" i="7"/>
  <c r="F461" i="7"/>
  <c r="F615" i="7"/>
  <c r="F280" i="7"/>
  <c r="F719" i="7"/>
  <c r="F430" i="7"/>
  <c r="F462" i="7"/>
  <c r="F281" i="7"/>
  <c r="F581" i="7"/>
  <c r="F347" i="7"/>
  <c r="F244" i="7"/>
  <c r="F51" i="7"/>
  <c r="F463" i="7"/>
  <c r="F211" i="7"/>
  <c r="F282" i="7"/>
  <c r="F431" i="7"/>
  <c r="F682" i="7"/>
  <c r="F582" i="7"/>
  <c r="F245" i="7"/>
  <c r="F212" i="7"/>
  <c r="F780" i="7"/>
  <c r="F320" i="7"/>
  <c r="F283" i="7"/>
  <c r="F284" i="7"/>
  <c r="F285" i="7"/>
  <c r="F781" i="7"/>
  <c r="F742" i="7"/>
  <c r="F39" i="7"/>
  <c r="F583" i="7"/>
  <c r="F135" i="7"/>
  <c r="F96" i="7"/>
  <c r="F383" i="7"/>
  <c r="F384" i="7"/>
  <c r="F160" i="7"/>
  <c r="F648" i="7"/>
  <c r="F286" i="7"/>
  <c r="F321" i="7"/>
  <c r="F161" i="7"/>
  <c r="F464" i="7"/>
  <c r="F743" i="7"/>
  <c r="F683" i="7"/>
  <c r="F246" i="7"/>
  <c r="F247" i="7"/>
  <c r="F287" i="7"/>
  <c r="F162" i="7"/>
  <c r="F348" i="7"/>
  <c r="F189" i="7"/>
  <c r="F962" i="7"/>
  <c r="F1101" i="7"/>
  <c r="F829" i="7"/>
  <c r="F1116" i="7"/>
  <c r="F1017" i="7"/>
  <c r="F385" i="7"/>
  <c r="F974" i="7"/>
  <c r="F856" i="7"/>
  <c r="F248" i="7"/>
  <c r="F975" i="7"/>
  <c r="F506" i="7"/>
  <c r="F432" i="7"/>
  <c r="F857" i="7"/>
  <c r="F830" i="7"/>
  <c r="F900" i="7"/>
  <c r="F744" i="7"/>
  <c r="F989" i="7"/>
  <c r="F433" i="7"/>
  <c r="F901" i="7"/>
  <c r="F990" i="7"/>
  <c r="F288" i="7"/>
  <c r="F805" i="7"/>
  <c r="F507" i="7"/>
  <c r="F649" i="7"/>
  <c r="F976" i="7"/>
  <c r="F720" i="7"/>
  <c r="F902" i="7"/>
  <c r="F932" i="7"/>
  <c r="F616" i="7"/>
  <c r="F540" i="7"/>
  <c r="F650" i="7"/>
  <c r="F806" i="7"/>
  <c r="F386" i="7"/>
  <c r="F684" i="7"/>
  <c r="F584" i="7"/>
  <c r="F874" i="7"/>
  <c r="F434" i="7"/>
  <c r="F782" i="7"/>
  <c r="F807" i="7"/>
  <c r="F783" i="7"/>
  <c r="F721" i="7"/>
  <c r="F651" i="7"/>
  <c r="F652" i="7"/>
  <c r="F685" i="7"/>
  <c r="F1018" i="7"/>
  <c r="F808" i="7"/>
  <c r="F809" i="7"/>
  <c r="F831" i="7"/>
  <c r="F745" i="7"/>
  <c r="F686" i="7"/>
  <c r="F1064" i="7"/>
  <c r="F465" i="7"/>
  <c r="F858" i="7"/>
  <c r="F746" i="7"/>
  <c r="F653" i="7"/>
  <c r="F991" i="7"/>
  <c r="F747" i="7"/>
  <c r="F541" i="7"/>
  <c r="F542" i="7"/>
  <c r="F289" i="7"/>
  <c r="F1086" i="7"/>
  <c r="F654" i="7"/>
  <c r="F213" i="7"/>
  <c r="F163" i="7"/>
  <c r="F1074" i="7"/>
  <c r="F933" i="7"/>
  <c r="F687" i="7"/>
  <c r="F387" i="7"/>
  <c r="F466" i="7"/>
  <c r="F388" i="7"/>
  <c r="F1104" i="7"/>
  <c r="F722" i="7"/>
  <c r="F617" i="7"/>
  <c r="F784" i="7"/>
  <c r="F214" i="7"/>
  <c r="F1003" i="7"/>
  <c r="F934" i="7"/>
  <c r="F585" i="7"/>
  <c r="F215" i="7"/>
  <c r="F249" i="7"/>
  <c r="F903" i="7"/>
  <c r="F586" i="7"/>
  <c r="F136" i="7"/>
  <c r="F290" i="7"/>
  <c r="F1019" i="7"/>
  <c r="F810" i="7"/>
  <c r="F467" i="7"/>
  <c r="F291" i="7"/>
  <c r="F435" i="7"/>
  <c r="F688" i="7"/>
  <c r="F1020" i="7"/>
  <c r="F587" i="7"/>
  <c r="F389" i="7"/>
  <c r="F468" i="7"/>
  <c r="F543" i="7"/>
  <c r="F977" i="7"/>
  <c r="F978" i="7"/>
  <c r="F436" i="7"/>
  <c r="F390" i="7"/>
  <c r="F723" i="7"/>
  <c r="F724" i="7"/>
  <c r="F588" i="7"/>
  <c r="F391" i="7"/>
  <c r="F292" i="7"/>
  <c r="F469" i="7"/>
  <c r="F293" i="7"/>
  <c r="F392" i="7"/>
  <c r="F748" i="7"/>
  <c r="F655" i="7"/>
  <c r="F189" i="13" l="1"/>
  <c r="F190" i="13"/>
  <c r="F193" i="13"/>
  <c r="F194" i="13"/>
  <c r="F197" i="13"/>
  <c r="F186" i="13"/>
  <c r="F184" i="13"/>
  <c r="F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7" i="13"/>
  <c r="F178" i="13"/>
  <c r="F185" i="13"/>
  <c r="F187" i="13"/>
  <c r="F188" i="13"/>
  <c r="F191" i="13"/>
  <c r="F192" i="13"/>
  <c r="F195" i="13"/>
  <c r="F196" i="13"/>
  <c r="F205" i="13"/>
  <c r="F216" i="13"/>
  <c r="F217" i="13"/>
  <c r="F218" i="13"/>
  <c r="F219" i="13"/>
  <c r="F220" i="13"/>
  <c r="F221" i="13"/>
  <c r="F222" i="13"/>
  <c r="F223" i="13"/>
  <c r="F224" i="13"/>
  <c r="F225" i="13"/>
  <c r="F226" i="13"/>
  <c r="F227" i="13"/>
  <c r="F228" i="13"/>
  <c r="F229" i="13"/>
  <c r="F230" i="13"/>
  <c r="F231" i="13"/>
  <c r="F232" i="13"/>
  <c r="F173" i="13"/>
  <c r="F174" i="13"/>
  <c r="F175" i="13"/>
  <c r="F176" i="13"/>
  <c r="F179" i="13"/>
  <c r="F180" i="13"/>
  <c r="F181" i="13"/>
  <c r="F182" i="13"/>
  <c r="F183" i="13"/>
  <c r="F172" i="13"/>
  <c r="F199" i="13"/>
  <c r="F200" i="13"/>
  <c r="F201" i="13"/>
  <c r="F202" i="13"/>
  <c r="F203" i="13"/>
  <c r="F204" i="13"/>
  <c r="F206" i="13"/>
  <c r="F207" i="13"/>
  <c r="F208" i="13"/>
  <c r="F209" i="13"/>
  <c r="F210" i="13"/>
  <c r="F211" i="13"/>
  <c r="F212" i="13"/>
  <c r="F213" i="13"/>
  <c r="F214" i="13"/>
  <c r="F215" i="13"/>
  <c r="F198" i="13"/>
  <c r="G227" i="13" l="1"/>
  <c r="G228" i="13"/>
  <c r="G229" i="13"/>
  <c r="G230" i="13"/>
  <c r="G231" i="13"/>
  <c r="G232" i="13"/>
  <c r="G225" i="13"/>
  <c r="G226" i="13"/>
  <c r="G224" i="13"/>
  <c r="G223" i="13"/>
  <c r="G216" i="13"/>
  <c r="G217" i="13"/>
  <c r="G218" i="13"/>
  <c r="G219" i="13"/>
  <c r="G220" i="13"/>
  <c r="G221" i="13"/>
  <c r="G222" i="13"/>
  <c r="O4" i="7" l="1"/>
  <c r="O16" i="7"/>
  <c r="S4" i="7"/>
  <c r="U4" i="7" s="1"/>
  <c r="R4" i="7" s="1"/>
  <c r="S16" i="7"/>
  <c r="U16" i="7" s="1"/>
  <c r="R16" i="7" s="1"/>
  <c r="T4" i="7"/>
  <c r="T16" i="7"/>
  <c r="V4" i="7"/>
  <c r="V16" i="7"/>
  <c r="W4" i="7"/>
  <c r="W16" i="7"/>
  <c r="X4" i="7"/>
  <c r="X16" i="7"/>
  <c r="G198" i="13" l="1"/>
  <c r="G199" i="13"/>
  <c r="G200" i="13"/>
  <c r="G201" i="13"/>
  <c r="G202" i="13"/>
  <c r="G203" i="13"/>
  <c r="G204" i="13"/>
  <c r="G205" i="13"/>
  <c r="G206" i="13"/>
  <c r="G207" i="13"/>
  <c r="G208" i="13"/>
  <c r="G209" i="13"/>
  <c r="G210" i="13"/>
  <c r="G211" i="13"/>
  <c r="G212" i="13"/>
  <c r="G213" i="13"/>
  <c r="G214" i="13"/>
  <c r="G215" i="13"/>
  <c r="W7" i="7"/>
  <c r="W8" i="7"/>
  <c r="W22" i="7"/>
  <c r="W21" i="7"/>
  <c r="W19" i="7"/>
  <c r="W20" i="7"/>
  <c r="W15" i="7"/>
  <c r="W6" i="7"/>
  <c r="W11" i="7"/>
  <c r="W12" i="7"/>
  <c r="W17" i="7"/>
  <c r="W10" i="7"/>
  <c r="W9" i="7"/>
  <c r="W5" i="7"/>
  <c r="W14" i="7"/>
  <c r="W13" i="7"/>
  <c r="W23" i="7"/>
  <c r="W18" i="7"/>
  <c r="F927" i="7" l="1"/>
  <c r="F447" i="7"/>
  <c r="F349" i="7"/>
  <c r="F358" i="7"/>
  <c r="F919" i="7"/>
  <c r="F332" i="7"/>
  <c r="F610" i="7"/>
  <c r="F548" i="7"/>
  <c r="F844" i="7"/>
  <c r="F843" i="7"/>
  <c r="F957" i="7"/>
  <c r="F408" i="7"/>
  <c r="F705" i="7"/>
  <c r="F443" i="7"/>
  <c r="F298" i="7"/>
  <c r="F636" i="7"/>
  <c r="F880" i="7"/>
  <c r="F1114" i="7"/>
  <c r="F37" i="7"/>
  <c r="F88" i="7"/>
  <c r="F68" i="7"/>
  <c r="F146" i="7"/>
  <c r="F483" i="7"/>
  <c r="F851" i="7"/>
  <c r="F23" i="7"/>
  <c r="F236" i="7"/>
  <c r="F114" i="7"/>
  <c r="F98" i="7"/>
  <c r="F274" i="7"/>
  <c r="F180" i="7"/>
  <c r="F796" i="7"/>
  <c r="F522" i="7"/>
  <c r="F965" i="7"/>
  <c r="F398" i="7"/>
  <c r="F187" i="7"/>
  <c r="F1081" i="7"/>
  <c r="F394" i="7"/>
  <c r="F102" i="7"/>
  <c r="F595" i="7"/>
  <c r="F471" i="7"/>
  <c r="F812" i="7"/>
  <c r="F158" i="7"/>
  <c r="F842" i="7"/>
  <c r="F1079" i="7"/>
  <c r="F896" i="7"/>
  <c r="F658" i="7"/>
  <c r="F296" i="7"/>
  <c r="F877" i="7"/>
  <c r="F418" i="7"/>
  <c r="F1002" i="7"/>
  <c r="F800" i="7"/>
  <c r="F260" i="7"/>
  <c r="F446" i="7"/>
  <c r="F113" i="7"/>
  <c r="F125" i="7"/>
  <c r="F594" i="7"/>
  <c r="F1062" i="7"/>
  <c r="F1046" i="7"/>
  <c r="F129" i="7"/>
  <c r="F868" i="7"/>
  <c r="F499" i="7"/>
  <c r="F75" i="7"/>
  <c r="F947" i="7"/>
  <c r="F141" i="7"/>
  <c r="F1056" i="7"/>
  <c r="F535" i="7"/>
  <c r="F1124" i="7"/>
  <c r="F670" i="7"/>
  <c r="F867" i="7"/>
  <c r="F560" i="7"/>
  <c r="F1123" i="7"/>
  <c r="F259" i="7"/>
  <c r="F562" i="7"/>
  <c r="F405" i="7"/>
  <c r="F928" i="7"/>
  <c r="F361" i="7"/>
  <c r="F1042" i="7"/>
  <c r="F138" i="7"/>
  <c r="F563" i="7"/>
  <c r="F735" i="7"/>
  <c r="F326" i="7"/>
  <c r="F1007" i="7"/>
  <c r="F476" i="7"/>
  <c r="F488" i="7"/>
  <c r="F1058" i="7"/>
  <c r="F1039" i="7"/>
  <c r="F968" i="7"/>
  <c r="F789" i="7"/>
  <c r="F938" i="7"/>
  <c r="F258" i="7"/>
  <c r="F1038" i="7"/>
  <c r="F32" i="7"/>
  <c r="F695" i="7"/>
  <c r="F477" i="7"/>
  <c r="F372" i="7"/>
  <c r="F1111" i="7"/>
  <c r="F731" i="7"/>
  <c r="F147" i="7"/>
  <c r="F302" i="7"/>
  <c r="F1078" i="7"/>
  <c r="F271" i="7"/>
  <c r="F703" i="7"/>
  <c r="F786" i="7"/>
  <c r="F111" i="7"/>
  <c r="F836" i="7"/>
  <c r="F486" i="7"/>
  <c r="F790" i="7"/>
  <c r="F123" i="7"/>
  <c r="F155" i="7"/>
  <c r="F920" i="7"/>
  <c r="F100" i="7"/>
  <c r="F699" i="7"/>
  <c r="F179" i="7"/>
  <c r="F233" i="7"/>
  <c r="F918" i="7"/>
  <c r="F573" i="7"/>
  <c r="F948" i="7"/>
  <c r="F676" i="7"/>
  <c r="F104" i="7"/>
  <c r="F126" i="7"/>
  <c r="F495" i="7"/>
  <c r="F772" i="7"/>
  <c r="F144" i="7"/>
  <c r="F1118" i="7"/>
  <c r="F237" i="7"/>
  <c r="F339" i="7"/>
  <c r="F66" i="7"/>
  <c r="F1076" i="7"/>
  <c r="F1028" i="7"/>
  <c r="F706" i="7"/>
  <c r="F426" i="7"/>
  <c r="F892" i="7"/>
  <c r="F207" i="7"/>
  <c r="F1005" i="7"/>
  <c r="F20" i="7"/>
  <c r="F1065" i="7"/>
  <c r="F262" i="7"/>
  <c r="F411" i="7"/>
  <c r="F333" i="7"/>
  <c r="F755" i="7"/>
  <c r="F497" i="7"/>
  <c r="F494" i="7"/>
  <c r="F438" i="7"/>
  <c r="F404" i="7"/>
  <c r="F739" i="7"/>
  <c r="F364" i="7"/>
  <c r="F661" i="7"/>
  <c r="F555" i="7"/>
  <c r="F694" i="7"/>
  <c r="F757" i="7"/>
  <c r="F545" i="7"/>
  <c r="F597" i="7"/>
  <c r="F951" i="7"/>
  <c r="F238" i="7"/>
  <c r="F78" i="7"/>
  <c r="F1110" i="7"/>
  <c r="F261" i="7"/>
  <c r="F362" i="7"/>
  <c r="F142" i="7"/>
  <c r="F917" i="7"/>
  <c r="F869" i="7"/>
  <c r="F818" i="7"/>
  <c r="F1115" i="7"/>
  <c r="F216" i="7"/>
  <c r="F308" i="7"/>
  <c r="F659" i="7"/>
  <c r="F72" i="7"/>
  <c r="F241" i="7"/>
  <c r="F363" i="7"/>
  <c r="F589" i="7"/>
  <c r="F768" i="7"/>
  <c r="F873" i="7"/>
  <c r="F459" i="7"/>
  <c r="F58" i="7"/>
  <c r="F498" i="7"/>
  <c r="F926" i="7"/>
  <c r="F700" i="7"/>
  <c r="F1073" i="7"/>
  <c r="F1027" i="7"/>
  <c r="F325" i="7"/>
  <c r="F689" i="7"/>
  <c r="F915" i="7"/>
  <c r="F273" i="7"/>
  <c r="F628" i="7"/>
  <c r="F793" i="7"/>
  <c r="F46" i="7"/>
  <c r="F1006" i="7"/>
  <c r="F1113" i="7"/>
  <c r="F297" i="7"/>
  <c r="F217" i="7"/>
  <c r="F35" i="7"/>
  <c r="F623" i="7"/>
  <c r="F549" i="7"/>
  <c r="F143" i="7"/>
  <c r="F369" i="7"/>
  <c r="F268" i="7"/>
  <c r="F399" i="7"/>
  <c r="F860" i="7"/>
  <c r="F228" i="7"/>
  <c r="F707" i="7"/>
  <c r="F420" i="7"/>
  <c r="F605" i="7"/>
  <c r="F128" i="7"/>
  <c r="F140" i="7"/>
  <c r="F225" i="7"/>
  <c r="F164" i="7"/>
  <c r="F503" i="7"/>
  <c r="F393" i="7"/>
  <c r="F334" i="7"/>
  <c r="F863" i="7"/>
  <c r="F1032" i="7"/>
  <c r="F894" i="7"/>
  <c r="F702" i="7"/>
  <c r="F872" i="7"/>
  <c r="F713" i="7"/>
  <c r="F59" i="7"/>
  <c r="F149" i="7"/>
  <c r="F657" i="7"/>
  <c r="F396" i="7"/>
  <c r="F492" i="7"/>
  <c r="F106" i="7"/>
  <c r="F884" i="7"/>
  <c r="F593" i="7"/>
  <c r="F848" i="7"/>
  <c r="F306" i="7"/>
  <c r="F510" i="7"/>
  <c r="F637" i="7"/>
  <c r="F489" i="7"/>
  <c r="F322" i="7"/>
  <c r="F1105" i="7"/>
  <c r="F524" i="7"/>
  <c r="F940" i="7"/>
  <c r="F1033" i="7"/>
  <c r="F257" i="7"/>
  <c r="F630" i="7"/>
  <c r="F691" i="7"/>
  <c r="F607" i="7"/>
  <c r="F916" i="7"/>
  <c r="F54" i="7"/>
  <c r="F294" i="7"/>
  <c r="F156" i="7"/>
  <c r="F785" i="7"/>
  <c r="F19" i="7"/>
  <c r="F324" i="7"/>
  <c r="F558" i="7"/>
  <c r="F117" i="7"/>
  <c r="F30" i="7"/>
  <c r="F402" i="7"/>
  <c r="F604" i="7"/>
  <c r="F118" i="7"/>
  <c r="F794" i="7"/>
  <c r="F883" i="7"/>
  <c r="F726" i="7"/>
  <c r="F185" i="7"/>
  <c r="F331" i="7"/>
  <c r="F313" i="7"/>
  <c r="F1109" i="7"/>
  <c r="F234" i="7"/>
  <c r="F1091" i="7"/>
  <c r="F878" i="7"/>
  <c r="F24" i="7"/>
  <c r="F516" i="7"/>
  <c r="F235" i="7"/>
  <c r="F949" i="7"/>
  <c r="F640" i="7"/>
  <c r="F697" i="7"/>
  <c r="F633" i="7"/>
  <c r="F370" i="7"/>
  <c r="F508" i="7"/>
  <c r="F139" i="7"/>
  <c r="F133" i="7"/>
  <c r="F204" i="7"/>
  <c r="F1043" i="7"/>
  <c r="F733" i="7"/>
  <c r="F959" i="7"/>
  <c r="F1001" i="7"/>
  <c r="F198" i="7"/>
  <c r="F1022" i="7"/>
  <c r="F925" i="7"/>
  <c r="F759" i="7"/>
  <c r="F1083" i="7"/>
  <c r="F979" i="7"/>
  <c r="F1080" i="7"/>
  <c r="F41" i="7"/>
  <c r="F263" i="7"/>
  <c r="F414" i="7"/>
  <c r="F346" i="7"/>
  <c r="F458" i="7"/>
  <c r="F356" i="7"/>
  <c r="F529" i="7"/>
  <c r="F954" i="7"/>
  <c r="F206" i="7"/>
  <c r="F634" i="7"/>
  <c r="F417" i="7"/>
  <c r="F817" i="7"/>
  <c r="F437" i="7"/>
  <c r="F335" i="7"/>
  <c r="F424" i="7"/>
  <c r="F774" i="7"/>
  <c r="F265" i="7"/>
  <c r="F416" i="7"/>
  <c r="F1029" i="7"/>
  <c r="F314" i="7"/>
  <c r="F552" i="7"/>
  <c r="F956" i="7"/>
  <c r="F665" i="7"/>
  <c r="F178" i="7"/>
  <c r="F725" i="7"/>
  <c r="F692" i="7"/>
  <c r="F987" i="7"/>
  <c r="F1069" i="7"/>
  <c r="F400" i="7"/>
  <c r="F771" i="7"/>
  <c r="F395" i="7"/>
  <c r="F107" i="7"/>
  <c r="F481" i="7"/>
  <c r="F1097" i="7"/>
  <c r="F763" i="7"/>
  <c r="F25" i="7"/>
  <c r="F776" i="7"/>
  <c r="F672" i="7"/>
  <c r="F3" i="7"/>
  <c r="F176" i="7"/>
  <c r="F336" i="7"/>
  <c r="F837" i="7"/>
  <c r="F232" i="7"/>
  <c r="F368" i="7"/>
  <c r="F171" i="7"/>
  <c r="F813" i="7"/>
  <c r="F112" i="7"/>
  <c r="F457" i="7"/>
  <c r="F1060" i="7"/>
  <c r="F876" i="7"/>
  <c r="F422" i="7"/>
  <c r="F795" i="7"/>
  <c r="F9" i="7"/>
  <c r="F127" i="7"/>
  <c r="F94" i="7"/>
  <c r="F778" i="7"/>
  <c r="F412" i="7"/>
  <c r="F629" i="7"/>
  <c r="F625" i="7"/>
  <c r="F533" i="7"/>
  <c r="F455" i="7"/>
  <c r="F181" i="7"/>
  <c r="F337" i="7"/>
  <c r="F619" i="7"/>
  <c r="F165" i="7"/>
  <c r="F116" i="7"/>
  <c r="F1103" i="7"/>
  <c r="F631" i="7"/>
  <c r="F10" i="7"/>
  <c r="F410" i="7"/>
  <c r="F449" i="7"/>
  <c r="F846" i="7"/>
  <c r="F220" i="7"/>
  <c r="F1093" i="7"/>
  <c r="F89" i="7"/>
  <c r="F120" i="7"/>
  <c r="F849" i="7"/>
  <c r="F547" i="7"/>
  <c r="F557" i="7"/>
  <c r="F888" i="7"/>
  <c r="F454" i="7"/>
  <c r="F186" i="7"/>
  <c r="F698" i="7"/>
  <c r="F770" i="7"/>
  <c r="F518" i="7"/>
  <c r="F1000" i="7"/>
  <c r="F196" i="7"/>
  <c r="F939" i="7"/>
  <c r="F311" i="7"/>
  <c r="F1066" i="7"/>
  <c r="F195" i="7"/>
  <c r="F964" i="7"/>
  <c r="F1087" i="7"/>
  <c r="F752" i="7"/>
  <c r="F921" i="7"/>
  <c r="F674" i="7"/>
  <c r="F517" i="7"/>
  <c r="F105" i="7"/>
  <c r="F1061" i="7"/>
  <c r="F530" i="7"/>
  <c r="F1048" i="7"/>
  <c r="F937" i="7"/>
  <c r="F904" i="7"/>
  <c r="F994" i="7"/>
  <c r="F823" i="7"/>
  <c r="F365" i="7"/>
  <c r="F935" i="7"/>
  <c r="F662" i="7"/>
  <c r="F341" i="7"/>
  <c r="F1098" i="7"/>
  <c r="F862" i="7"/>
  <c r="F478" i="7"/>
  <c r="F300" i="7"/>
  <c r="F519" i="7"/>
  <c r="F71" i="7"/>
  <c r="F1092" i="7"/>
  <c r="F835" i="7"/>
  <c r="F1009" i="7"/>
  <c r="F792" i="7"/>
  <c r="F240" i="7"/>
  <c r="F838" i="7"/>
  <c r="F1112" i="7"/>
  <c r="F448" i="7"/>
  <c r="F1014" i="7"/>
  <c r="F914" i="7"/>
  <c r="F608" i="7"/>
  <c r="F1084" i="7"/>
  <c r="F1096" i="7"/>
  <c r="F711" i="7"/>
  <c r="F553" i="7"/>
  <c r="F603" i="7"/>
  <c r="F998" i="7"/>
  <c r="F1015" i="7"/>
  <c r="F1107" i="7"/>
  <c r="F866" i="7"/>
  <c r="F832" i="7"/>
  <c r="F231" i="7"/>
  <c r="F1053" i="7"/>
  <c r="F1122" i="7"/>
  <c r="F885" i="7"/>
  <c r="F193" i="7"/>
  <c r="F374" i="7"/>
  <c r="F254" i="7"/>
  <c r="F814" i="7"/>
  <c r="F452" i="7"/>
  <c r="F252" i="7"/>
  <c r="F955" i="7"/>
  <c r="F1031" i="7"/>
  <c r="F148" i="7"/>
  <c r="F355" i="7"/>
  <c r="F190" i="7"/>
  <c r="F963" i="7"/>
  <c r="F850" i="7"/>
  <c r="F451" i="7"/>
  <c r="F255" i="7"/>
  <c r="F675" i="7"/>
  <c r="F952" i="7"/>
  <c r="F63" i="7"/>
  <c r="F359" i="7"/>
  <c r="F108" i="7"/>
  <c r="F79" i="7"/>
  <c r="F996" i="7"/>
  <c r="F827" i="7"/>
  <c r="F554" i="7"/>
  <c r="F986" i="7"/>
  <c r="F534" i="7"/>
  <c r="F194" i="7"/>
  <c r="F27" i="7"/>
  <c r="F170" i="7"/>
  <c r="F758" i="7"/>
  <c r="F908" i="7"/>
  <c r="F487" i="7"/>
  <c r="F493" i="7"/>
  <c r="F624" i="7"/>
  <c r="F667" i="7"/>
  <c r="F376" i="7"/>
  <c r="F81" i="7"/>
  <c r="F544" i="7"/>
  <c r="F266" i="7"/>
  <c r="F52" i="7"/>
  <c r="F953" i="7"/>
  <c r="F864" i="7"/>
  <c r="F839" i="7"/>
  <c r="F600" i="7"/>
  <c r="F7" i="7"/>
  <c r="F440" i="7"/>
  <c r="F943" i="7"/>
  <c r="F1071" i="7"/>
  <c r="F36" i="7"/>
  <c r="F330" i="7"/>
  <c r="F513" i="7"/>
  <c r="F5" i="7"/>
  <c r="F531" i="7"/>
  <c r="F1072" i="7"/>
  <c r="F103" i="7"/>
  <c r="F865" i="7"/>
  <c r="F701" i="7"/>
  <c r="F45" i="7"/>
  <c r="F969" i="7"/>
  <c r="F677" i="7"/>
  <c r="F999" i="7"/>
  <c r="F73" i="7"/>
  <c r="F738" i="7"/>
  <c r="F33" i="7"/>
  <c r="F1024" i="7"/>
  <c r="F1057" i="7"/>
  <c r="F847" i="7"/>
  <c r="F944" i="7"/>
  <c r="F1050" i="7"/>
  <c r="F21" i="7"/>
  <c r="F950" i="7"/>
  <c r="F728" i="7"/>
  <c r="F570" i="7"/>
  <c r="F1088" i="7"/>
  <c r="F1041" i="7"/>
  <c r="F219" i="7"/>
  <c r="F93" i="7"/>
  <c r="F945" i="7"/>
  <c r="F821" i="7"/>
  <c r="F218" i="7"/>
  <c r="F769" i="7"/>
  <c r="F609" i="7"/>
  <c r="F982" i="7"/>
  <c r="F253" i="7"/>
  <c r="F199" i="7"/>
  <c r="F1055" i="7"/>
  <c r="F182" i="7"/>
  <c r="F875" i="7"/>
  <c r="F352" i="7"/>
  <c r="F997" i="7"/>
  <c r="F824" i="7"/>
  <c r="F559" i="7"/>
  <c r="F756" i="7"/>
  <c r="F708" i="7"/>
  <c r="F590" i="7"/>
  <c r="F1068" i="7"/>
  <c r="F301" i="7"/>
  <c r="F307" i="7"/>
  <c r="F222" i="7"/>
  <c r="F797" i="7"/>
  <c r="F109" i="7"/>
  <c r="F971" i="7"/>
  <c r="F169" i="7"/>
  <c r="F192" i="7"/>
  <c r="F737" i="7"/>
  <c r="F568" i="7"/>
  <c r="F1052" i="7"/>
  <c r="F56" i="7"/>
  <c r="F312" i="7"/>
  <c r="F966" i="7"/>
  <c r="F57" i="7"/>
  <c r="F992" i="7"/>
  <c r="F572" i="7"/>
  <c r="F175" i="7"/>
  <c r="F357" i="7"/>
  <c r="F47" i="7"/>
  <c r="F482" i="7"/>
  <c r="F1010" i="7"/>
  <c r="F840" i="7"/>
  <c r="F1047" i="7"/>
  <c r="F377" i="7"/>
  <c r="F401" i="7"/>
  <c r="F351" i="7"/>
  <c r="F342" i="7"/>
  <c r="F970" i="7"/>
  <c r="F90" i="7"/>
  <c r="F889" i="7"/>
  <c r="F1121" i="7"/>
  <c r="F6" i="7"/>
  <c r="F710" i="7"/>
  <c r="F502" i="7"/>
  <c r="F439" i="7"/>
  <c r="F622" i="7"/>
  <c r="F1106" i="7"/>
  <c r="F598" i="7"/>
  <c r="F406" i="7"/>
  <c r="F923" i="7"/>
  <c r="F130" i="7"/>
  <c r="F1008" i="7"/>
  <c r="F828" i="7"/>
  <c r="F26" i="7"/>
  <c r="F882" i="7"/>
  <c r="F132" i="7"/>
  <c r="F599" i="7"/>
  <c r="F641" i="7"/>
  <c r="F1082" i="7"/>
  <c r="F626" i="7"/>
  <c r="F551" i="7"/>
  <c r="F44" i="7"/>
  <c r="F664" i="7"/>
  <c r="F834" i="7"/>
  <c r="F635" i="7"/>
  <c r="F490" i="7"/>
  <c r="F304" i="7"/>
  <c r="F168" i="7"/>
  <c r="F638" i="7"/>
  <c r="F881" i="7"/>
  <c r="F1030" i="7"/>
  <c r="F18" i="7"/>
  <c r="F816" i="7"/>
  <c r="F65" i="7"/>
  <c r="F250" i="7"/>
  <c r="F115" i="7"/>
  <c r="F69" i="7"/>
  <c r="F727" i="7"/>
  <c r="F157" i="7"/>
  <c r="F474" i="7"/>
  <c r="F930" i="7"/>
  <c r="F295" i="7"/>
  <c r="F267" i="7"/>
  <c r="F871" i="7"/>
  <c r="F511" i="7"/>
  <c r="F515" i="7"/>
  <c r="F822" i="7"/>
  <c r="F1040" i="7"/>
  <c r="F85" i="7"/>
  <c r="F1013" i="7"/>
  <c r="F621" i="7"/>
  <c r="F565" i="7"/>
  <c r="F639" i="7"/>
  <c r="F730" i="7"/>
  <c r="F415" i="7"/>
  <c r="F760" i="7"/>
  <c r="F1034" i="7"/>
  <c r="F690" i="7"/>
  <c r="F76" i="7"/>
  <c r="F993" i="7"/>
  <c r="F521" i="7"/>
  <c r="F174" i="7"/>
  <c r="F1012" i="7"/>
  <c r="F183" i="7"/>
  <c r="F99" i="7"/>
  <c r="F1051" i="7"/>
  <c r="F988" i="7"/>
  <c r="F340" i="7"/>
  <c r="F350" i="7"/>
  <c r="F409" i="7"/>
  <c r="F184" i="7"/>
  <c r="O20" i="7"/>
  <c r="O23" i="7"/>
  <c r="O18" i="7"/>
  <c r="O22" i="7"/>
  <c r="O8" i="7"/>
  <c r="O6" i="7"/>
  <c r="S20" i="7"/>
  <c r="U20" i="7" s="1"/>
  <c r="R20" i="7" s="1"/>
  <c r="S23" i="7"/>
  <c r="U23" i="7" s="1"/>
  <c r="R23" i="7" s="1"/>
  <c r="S18" i="7"/>
  <c r="U18" i="7" s="1"/>
  <c r="R18" i="7" s="1"/>
  <c r="S22" i="7"/>
  <c r="U22" i="7" s="1"/>
  <c r="R22" i="7" s="1"/>
  <c r="S8" i="7"/>
  <c r="U8" i="7" s="1"/>
  <c r="R8" i="7" s="1"/>
  <c r="S6" i="7"/>
  <c r="U6" i="7" s="1"/>
  <c r="R6" i="7" s="1"/>
  <c r="T20" i="7"/>
  <c r="T23" i="7"/>
  <c r="T18" i="7"/>
  <c r="T22" i="7"/>
  <c r="T8" i="7"/>
  <c r="T6" i="7"/>
  <c r="V20" i="7"/>
  <c r="V23" i="7"/>
  <c r="V18" i="7"/>
  <c r="V22" i="7"/>
  <c r="V8" i="7"/>
  <c r="V6" i="7"/>
  <c r="X20" i="7"/>
  <c r="X23" i="7"/>
  <c r="X18" i="7"/>
  <c r="X22" i="7"/>
  <c r="X8" i="7"/>
  <c r="X6" i="7"/>
  <c r="F525" i="7" l="1"/>
  <c r="F1120" i="7"/>
  <c r="F879" i="7"/>
  <c r="F407" i="7"/>
  <c r="F150" i="7"/>
  <c r="F732" i="7"/>
  <c r="F264" i="7"/>
  <c r="F122" i="7"/>
  <c r="F167" i="7"/>
  <c r="F239" i="7"/>
  <c r="F523" i="7"/>
  <c r="F972" i="7"/>
  <c r="F119" i="7"/>
  <c r="F226" i="7"/>
  <c r="F153" i="7"/>
  <c r="F749" i="7"/>
  <c r="F1100" i="7"/>
  <c r="F666" i="7"/>
  <c r="F327" i="7"/>
  <c r="F799" i="7"/>
  <c r="F55" i="7"/>
  <c r="F62" i="7"/>
  <c r="F1049" i="7"/>
  <c r="F8" i="7"/>
  <c r="F765" i="7"/>
  <c r="F861" i="7"/>
  <c r="F470" i="7"/>
  <c r="F773" i="7"/>
  <c r="F371" i="7"/>
  <c r="F788" i="7"/>
  <c r="F83" i="7"/>
  <c r="F64" i="7"/>
  <c r="G186" i="13" l="1"/>
  <c r="G187" i="13"/>
  <c r="G188" i="13"/>
  <c r="G189" i="13"/>
  <c r="G190" i="13"/>
  <c r="G191" i="13"/>
  <c r="G192" i="13"/>
  <c r="G193" i="13"/>
  <c r="G194" i="13"/>
  <c r="G195" i="13"/>
  <c r="G196" i="13"/>
  <c r="G197" i="13"/>
  <c r="T10" i="7" l="1"/>
  <c r="T19" i="7"/>
  <c r="T9" i="7"/>
  <c r="T5" i="7"/>
  <c r="T7" i="7"/>
  <c r="T14" i="7"/>
  <c r="T13" i="7"/>
  <c r="T21" i="7"/>
  <c r="T12" i="7"/>
  <c r="T11" i="7"/>
  <c r="T15" i="7"/>
  <c r="T17" i="7"/>
  <c r="S12" i="7"/>
  <c r="U12" i="7" s="1"/>
  <c r="R12" i="7" s="1"/>
  <c r="O11" i="7" l="1"/>
  <c r="O15" i="7"/>
  <c r="O17" i="7"/>
  <c r="S11" i="7"/>
  <c r="U11" i="7" s="1"/>
  <c r="R11" i="7" s="1"/>
  <c r="S15" i="7"/>
  <c r="U15" i="7" s="1"/>
  <c r="R15" i="7" s="1"/>
  <c r="S17" i="7"/>
  <c r="U17" i="7" s="1"/>
  <c r="R17" i="7" s="1"/>
  <c r="V11" i="7"/>
  <c r="V15" i="7"/>
  <c r="V17" i="7"/>
  <c r="X11" i="7"/>
  <c r="X15" i="7"/>
  <c r="X17" i="7"/>
  <c r="O10" i="7"/>
  <c r="O19" i="7"/>
  <c r="O9" i="7"/>
  <c r="O5" i="7"/>
  <c r="O7" i="7"/>
  <c r="O14" i="7"/>
  <c r="O13" i="7"/>
  <c r="O21" i="7"/>
  <c r="O12" i="7"/>
  <c r="F564" i="7"/>
  <c r="F911" i="7"/>
  <c r="F922" i="7"/>
  <c r="F177" i="7"/>
  <c r="F775" i="7"/>
  <c r="F618" i="7"/>
  <c r="F1119" i="7"/>
  <c r="F764" i="7"/>
  <c r="F397" i="7"/>
  <c r="F890" i="7"/>
  <c r="F14" i="7"/>
  <c r="F453" i="7"/>
  <c r="F95" i="7"/>
  <c r="F620" i="7"/>
  <c r="F413" i="7"/>
  <c r="F338" i="7"/>
  <c r="F97" i="7"/>
  <c r="F48" i="7"/>
  <c r="F242" i="7"/>
  <c r="F137" i="7"/>
  <c r="F92" i="7"/>
  <c r="F1037" i="7"/>
  <c r="F859" i="7"/>
  <c r="F798" i="7"/>
  <c r="F12" i="7"/>
  <c r="F484" i="7"/>
  <c r="F606" i="7"/>
  <c r="F984" i="7"/>
  <c r="F567" i="7"/>
  <c r="F223" i="7"/>
  <c r="F611" i="7"/>
  <c r="F912" i="7"/>
  <c r="F344" i="7"/>
  <c r="F84" i="7"/>
  <c r="F1075" i="7"/>
  <c r="F173" i="7"/>
  <c r="F203" i="7"/>
  <c r="F343" i="7"/>
  <c r="F11" i="7"/>
  <c r="F801" i="7"/>
  <c r="F819" i="7"/>
  <c r="F841" i="7"/>
  <c r="F152" i="7"/>
  <c r="F656" i="7"/>
  <c r="F423" i="7"/>
  <c r="F480" i="7"/>
  <c r="F496" i="7"/>
  <c r="F87" i="7"/>
  <c r="F591" i="7"/>
  <c r="F40" i="7"/>
  <c r="F767" i="7"/>
  <c r="F442" i="7"/>
  <c r="F15" i="7"/>
  <c r="F671" i="7"/>
  <c r="G172" i="13" l="1"/>
  <c r="G173" i="13"/>
  <c r="G174" i="13"/>
  <c r="G175" i="13"/>
  <c r="G176" i="13"/>
  <c r="G177" i="13"/>
  <c r="G178" i="13"/>
  <c r="G179" i="13"/>
  <c r="G180" i="13"/>
  <c r="G181" i="13"/>
  <c r="G182" i="13"/>
  <c r="G183" i="13"/>
  <c r="G184" i="13"/>
  <c r="G185" i="13"/>
  <c r="X10" i="7"/>
  <c r="X19" i="7"/>
  <c r="X9" i="7"/>
  <c r="X5" i="7"/>
  <c r="X7" i="7"/>
  <c r="X14" i="7"/>
  <c r="X13" i="7"/>
  <c r="X21" i="7"/>
  <c r="X12" i="7"/>
  <c r="V7" i="7"/>
  <c r="V10" i="7"/>
  <c r="V19" i="7"/>
  <c r="V9" i="7"/>
  <c r="V5" i="7"/>
  <c r="V14" i="7"/>
  <c r="V13" i="7"/>
  <c r="V21" i="7"/>
  <c r="V12" i="7"/>
  <c r="S7" i="7"/>
  <c r="F528" i="7" l="1"/>
  <c r="F826" i="7"/>
  <c r="F328" i="7"/>
  <c r="F592" i="7"/>
  <c r="F571" i="7"/>
  <c r="F981" i="7"/>
  <c r="F17" i="7"/>
  <c r="F375" i="7"/>
  <c r="F145" i="7"/>
  <c r="F124" i="7"/>
  <c r="F43" i="7"/>
  <c r="F82" i="7"/>
  <c r="F762" i="7"/>
  <c r="F1090" i="7"/>
  <c r="F942" i="7"/>
  <c r="F532" i="7"/>
  <c r="F601" i="7"/>
  <c r="F602" i="7"/>
  <c r="F91" i="7"/>
  <c r="F1099" i="7"/>
  <c r="F709" i="7"/>
  <c r="F704" i="7"/>
  <c r="F272" i="7"/>
  <c r="F310" i="7"/>
  <c r="F1025" i="7"/>
  <c r="F479" i="7"/>
  <c r="F191" i="7"/>
  <c r="F329" i="7"/>
  <c r="F574" i="7"/>
  <c r="F693" i="7"/>
  <c r="F500" i="7"/>
  <c r="F131" i="7"/>
  <c r="F936" i="7"/>
  <c r="F905" i="7"/>
  <c r="F172" i="7"/>
  <c r="F527" i="7"/>
  <c r="F985" i="7"/>
  <c r="F960" i="7"/>
  <c r="F895" i="7"/>
  <c r="F802" i="7"/>
  <c r="F1108" i="7"/>
  <c r="F80" i="7"/>
  <c r="F929" i="7"/>
  <c r="F909" i="7"/>
  <c r="F256" i="7"/>
  <c r="F1035" i="7"/>
  <c r="F967" i="7"/>
  <c r="F734" i="7"/>
  <c r="F729" i="7"/>
  <c r="F472" i="7"/>
  <c r="F669" i="7"/>
  <c r="F201" i="7"/>
  <c r="G163" i="13" l="1"/>
  <c r="G167" i="13"/>
  <c r="G170" i="13"/>
  <c r="G171" i="13"/>
  <c r="G2" i="13"/>
  <c r="G3" i="13"/>
  <c r="G4" i="13"/>
  <c r="G5" i="13"/>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60" i="13"/>
  <c r="G161" i="13"/>
  <c r="G162" i="13"/>
  <c r="G164" i="13"/>
  <c r="G165" i="13"/>
  <c r="G166" i="13"/>
  <c r="G168" i="13"/>
  <c r="G169" i="13"/>
  <c r="S19" i="7" l="1"/>
  <c r="U19" i="7" s="1"/>
  <c r="R19" i="7" s="1"/>
  <c r="U7" i="7"/>
  <c r="R7" i="7" s="1"/>
  <c r="S14" i="7"/>
  <c r="U14" i="7" s="1"/>
  <c r="R14" i="7" s="1"/>
  <c r="S21" i="7"/>
  <c r="U21" i="7" s="1"/>
  <c r="R21" i="7" s="1"/>
  <c r="F425" i="7" l="1"/>
  <c r="F353" i="7"/>
  <c r="F761" i="7"/>
  <c r="F366" i="7"/>
  <c r="F427" i="7"/>
  <c r="F221" i="7"/>
  <c r="F251" i="7"/>
  <c r="F673" i="7"/>
  <c r="F42" i="7"/>
  <c r="F1089" i="7"/>
  <c r="F1023" i="7"/>
  <c r="F891" i="7"/>
  <c r="F825" i="7"/>
  <c r="F445" i="7"/>
  <c r="F1094" i="7"/>
  <c r="F569" i="7"/>
  <c r="F269" i="7"/>
  <c r="F509" i="7"/>
  <c r="F229" i="7"/>
  <c r="F596" i="7"/>
  <c r="F200" i="7"/>
  <c r="F53" i="7"/>
  <c r="F833" i="7"/>
  <c r="F561" i="7"/>
  <c r="F1021" i="7"/>
  <c r="F501" i="7"/>
  <c r="F946" i="7"/>
  <c r="F556" i="7"/>
  <c r="F367" i="7"/>
  <c r="F13" i="7"/>
  <c r="F995" i="7"/>
  <c r="F227" i="7"/>
  <c r="F1059" i="7"/>
  <c r="F303" i="7"/>
  <c r="F121" i="7"/>
  <c r="F450" i="7"/>
  <c r="F870" i="7"/>
  <c r="F1077" i="7"/>
  <c r="F766" i="7"/>
  <c r="F1045" i="7"/>
  <c r="S13" i="7" l="1"/>
  <c r="U13" i="7" l="1"/>
  <c r="E273" i="3" l="1"/>
  <c r="F273" i="3" s="1"/>
  <c r="E270" i="3"/>
  <c r="F270" i="3" s="1"/>
  <c r="E271" i="3"/>
  <c r="F271" i="3" s="1"/>
  <c r="E272" i="3"/>
  <c r="G272" i="3" s="1"/>
  <c r="E274" i="3"/>
  <c r="F274" i="3" s="1"/>
  <c r="E275" i="3"/>
  <c r="F275" i="3" s="1"/>
  <c r="E276" i="3"/>
  <c r="G276" i="3" s="1"/>
  <c r="E277" i="3"/>
  <c r="F277" i="3" s="1"/>
  <c r="E278" i="3"/>
  <c r="F278" i="3" s="1"/>
  <c r="E279" i="3"/>
  <c r="F279" i="3" s="1"/>
  <c r="E280" i="3"/>
  <c r="G280" i="3" s="1"/>
  <c r="E281" i="3"/>
  <c r="G281" i="3" s="1"/>
  <c r="E282" i="3"/>
  <c r="F282" i="3" s="1"/>
  <c r="E269" i="3"/>
  <c r="F269" i="3" s="1"/>
  <c r="F34" i="7"/>
  <c r="F1117" i="7"/>
  <c r="F309" i="7"/>
  <c r="F29" i="7"/>
  <c r="F751" i="7"/>
  <c r="F419" i="7"/>
  <c r="F4" i="7"/>
  <c r="F715" i="7"/>
  <c r="F663" i="7"/>
  <c r="F49" i="7"/>
  <c r="F1067" i="7"/>
  <c r="F887" i="7"/>
  <c r="F70" i="7"/>
  <c r="F913" i="7"/>
  <c r="F941" i="7"/>
  <c r="F714" i="7"/>
  <c r="F696" i="7"/>
  <c r="F1036" i="7"/>
  <c r="F980" i="7"/>
  <c r="F315" i="7"/>
  <c r="F154" i="7"/>
  <c r="F74" i="7"/>
  <c r="F205" i="7"/>
  <c r="G273" i="3" l="1"/>
  <c r="G270" i="3"/>
  <c r="G278" i="3"/>
  <c r="G271" i="3"/>
  <c r="G275" i="3"/>
  <c r="G279" i="3"/>
  <c r="G277" i="3"/>
  <c r="F281" i="3"/>
  <c r="G282" i="3"/>
  <c r="G274" i="3"/>
  <c r="F280" i="3"/>
  <c r="F276" i="3"/>
  <c r="F272" i="3"/>
  <c r="G269" i="3"/>
  <c r="F257" i="3" l="1"/>
  <c r="F261" i="3"/>
  <c r="F262" i="3"/>
  <c r="F264" i="3"/>
  <c r="F265" i="3"/>
  <c r="F268" i="3"/>
  <c r="F254" i="3"/>
  <c r="F255" i="3"/>
  <c r="F256" i="3"/>
  <c r="F258" i="3"/>
  <c r="F259" i="3"/>
  <c r="F260" i="3"/>
  <c r="F263" i="3"/>
  <c r="F266" i="3"/>
  <c r="F267" i="3"/>
  <c r="G255" i="3"/>
  <c r="G256" i="3"/>
  <c r="G257" i="3"/>
  <c r="G258" i="3"/>
  <c r="G259" i="3"/>
  <c r="G260" i="3"/>
  <c r="G262" i="3"/>
  <c r="G263" i="3"/>
  <c r="G266" i="3"/>
  <c r="G267" i="3"/>
  <c r="G240" i="3"/>
  <c r="G241" i="3"/>
  <c r="F244" i="3"/>
  <c r="F245" i="3"/>
  <c r="F247" i="3"/>
  <c r="F248" i="3"/>
  <c r="F252" i="3"/>
  <c r="F253" i="3"/>
  <c r="G238" i="3"/>
  <c r="G243" i="3"/>
  <c r="G248" i="3"/>
  <c r="F249" i="3"/>
  <c r="F242" i="3"/>
  <c r="F246" i="3"/>
  <c r="F250" i="3"/>
  <c r="F239" i="3"/>
  <c r="F243" i="3"/>
  <c r="F251" i="3"/>
  <c r="G239" i="3"/>
  <c r="G247" i="3"/>
  <c r="G251" i="3"/>
  <c r="G265" i="3" l="1"/>
  <c r="G268" i="3"/>
  <c r="G264" i="3"/>
  <c r="G261" i="3"/>
  <c r="G254" i="3"/>
  <c r="F241" i="3"/>
  <c r="G252" i="3"/>
  <c r="G245" i="3"/>
  <c r="G244" i="3"/>
  <c r="F240" i="3"/>
  <c r="G250" i="3"/>
  <c r="G246" i="3"/>
  <c r="G242" i="3"/>
  <c r="G253" i="3"/>
  <c r="G249" i="3"/>
  <c r="F238" i="3"/>
  <c r="F373" i="7" l="1"/>
  <c r="F38" i="7"/>
  <c r="F1044" i="7"/>
  <c r="F230" i="7"/>
  <c r="F101" i="7"/>
  <c r="F512" i="7"/>
  <c r="F811" i="7"/>
  <c r="F441" i="7"/>
  <c r="F491" i="7"/>
  <c r="F815" i="7"/>
  <c r="F1026" i="7"/>
  <c r="F270" i="7"/>
  <c r="F753" i="7"/>
  <c r="F983" i="7"/>
  <c r="F403" i="7"/>
  <c r="R13" i="7" l="1"/>
  <c r="S5" i="7"/>
  <c r="U5" i="7" s="1"/>
  <c r="R5" i="7" s="1"/>
  <c r="S10" i="7"/>
  <c r="U10" i="7" s="1"/>
  <c r="R10" i="7" s="1"/>
  <c r="S9" i="7"/>
  <c r="U9" i="7" s="1"/>
  <c r="R9" i="7" s="1"/>
  <c r="F791" i="7"/>
  <c r="F627" i="7"/>
  <c r="F526" i="7"/>
  <c r="F151" i="7"/>
  <c r="F360" i="7"/>
  <c r="F202" i="7"/>
  <c r="F777" i="7"/>
  <c r="F546" i="7"/>
  <c r="F958" i="7"/>
  <c r="F473" i="7"/>
  <c r="F907" i="7"/>
  <c r="F305" i="7"/>
  <c r="F906" i="7"/>
  <c r="F893" i="7"/>
  <c r="F750" i="7"/>
  <c r="F323" i="7"/>
  <c r="F354" i="7"/>
  <c r="F632" i="7"/>
  <c r="F1102" i="7"/>
  <c r="F60" i="7"/>
  <c r="F910" i="7"/>
  <c r="F712" i="7"/>
  <c r="F566" i="7"/>
  <c r="F1011" i="7"/>
  <c r="F485" i="7"/>
  <c r="F520" i="7"/>
  <c r="F475" i="7"/>
  <c r="F22" i="7"/>
  <c r="F444" i="7"/>
  <c r="F166" i="7"/>
  <c r="F820" i="7"/>
  <c r="F787" i="7"/>
  <c r="F31" i="7"/>
  <c r="F886" i="7"/>
  <c r="F197" i="7"/>
  <c r="F736" i="7"/>
  <c r="F668" i="7"/>
  <c r="F345" i="7"/>
  <c r="F1004" i="7"/>
  <c r="F1070" i="7"/>
  <c r="F421" i="7"/>
  <c r="F924" i="7"/>
  <c r="F1016" i="7"/>
  <c r="F550" i="7"/>
  <c r="F36" i="1" l="1"/>
  <c r="E36" i="1" s="1"/>
  <c r="E35" i="1"/>
  <c r="C38" i="1"/>
  <c r="C39" i="1"/>
  <c r="C40" i="1"/>
  <c r="C41" i="1"/>
  <c r="C42" i="1"/>
  <c r="C43" i="1"/>
  <c r="D44" i="1"/>
  <c r="D45" i="1" s="1"/>
  <c r="F22" i="1"/>
  <c r="C35" i="1"/>
  <c r="C36" i="1"/>
  <c r="C37" i="1"/>
  <c r="D29" i="1"/>
  <c r="D30" i="1" s="1"/>
  <c r="C29" i="1" l="1"/>
  <c r="C44" i="1"/>
  <c r="D31" i="1"/>
  <c r="C30" i="1"/>
  <c r="D46" i="1"/>
  <c r="C45" i="1"/>
  <c r="F37" i="1"/>
  <c r="C46" i="1" l="1"/>
  <c r="D47" i="1"/>
  <c r="F38" i="1"/>
  <c r="E37" i="1"/>
  <c r="D32" i="1"/>
  <c r="C31" i="1"/>
  <c r="F39" i="1" l="1"/>
  <c r="E38" i="1"/>
  <c r="C47" i="1"/>
  <c r="D48" i="1"/>
  <c r="D33" i="1"/>
  <c r="C32" i="1"/>
  <c r="D49" i="1" l="1"/>
  <c r="C48" i="1"/>
  <c r="D34" i="1"/>
  <c r="C34" i="1" s="1"/>
  <c r="C33" i="1"/>
  <c r="F40" i="1"/>
  <c r="E39" i="1"/>
  <c r="F41" i="1" l="1"/>
  <c r="E40" i="1"/>
  <c r="D50" i="1"/>
  <c r="C49" i="1"/>
  <c r="D51" i="1" l="1"/>
  <c r="C50" i="1"/>
  <c r="F42" i="1"/>
  <c r="E41" i="1"/>
  <c r="C51" i="1" l="1"/>
  <c r="D52" i="1"/>
  <c r="F43" i="1"/>
  <c r="E42" i="1"/>
  <c r="D53" i="1" l="1"/>
  <c r="C52" i="1"/>
  <c r="F44" i="1"/>
  <c r="E43" i="1"/>
  <c r="C53" i="1" l="1"/>
  <c r="D54" i="1"/>
  <c r="F45" i="1"/>
  <c r="E44" i="1"/>
  <c r="D55" i="1" l="1"/>
  <c r="C54" i="1"/>
  <c r="F46" i="1"/>
  <c r="E45" i="1"/>
  <c r="D56" i="1" l="1"/>
  <c r="C55" i="1"/>
  <c r="F47" i="1"/>
  <c r="E46" i="1"/>
  <c r="D57" i="1" l="1"/>
  <c r="C56" i="1"/>
  <c r="F48" i="1"/>
  <c r="E47" i="1"/>
  <c r="D58" i="1" l="1"/>
  <c r="C57" i="1"/>
  <c r="F49" i="1"/>
  <c r="E48" i="1"/>
  <c r="D59" i="1" l="1"/>
  <c r="C58" i="1"/>
  <c r="F50" i="1"/>
  <c r="E49" i="1"/>
  <c r="D60" i="1" l="1"/>
  <c r="C59" i="1"/>
  <c r="F51" i="1"/>
  <c r="E50" i="1"/>
  <c r="F19" i="1"/>
  <c r="F16" i="1"/>
  <c r="F15" i="1" s="1"/>
  <c r="F23" i="1"/>
  <c r="F514" i="7"/>
  <c r="F86" i="7"/>
  <c r="F299" i="7"/>
  <c r="F456" i="7"/>
  <c r="F61" i="7"/>
  <c r="F845" i="7"/>
  <c r="F754" i="7"/>
  <c r="F224" i="7"/>
  <c r="F77" i="7"/>
  <c r="F660" i="7"/>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18" i="1"/>
  <c r="F17" i="1" s="1"/>
  <c r="E17" i="1" s="1"/>
  <c r="B4" i="1"/>
  <c r="D4" i="1" s="1"/>
  <c r="F20" i="1"/>
  <c r="F21" i="1"/>
  <c r="E51" i="1" l="1"/>
  <c r="F52" i="1"/>
  <c r="G52" i="1" s="1"/>
  <c r="H52" i="1" s="1"/>
  <c r="D61" i="1"/>
  <c r="C60" i="1"/>
  <c r="G37" i="1"/>
  <c r="H37" i="1" s="1"/>
  <c r="G41" i="1"/>
  <c r="H41" i="1" s="1"/>
  <c r="G45" i="1"/>
  <c r="H45" i="1" s="1"/>
  <c r="G49" i="1"/>
  <c r="H49" i="1" s="1"/>
  <c r="G38" i="1"/>
  <c r="H38" i="1" s="1"/>
  <c r="G42" i="1"/>
  <c r="H42" i="1" s="1"/>
  <c r="G46" i="1"/>
  <c r="H46" i="1" s="1"/>
  <c r="G50" i="1"/>
  <c r="H50" i="1" s="1"/>
  <c r="G35" i="1"/>
  <c r="H35" i="1" s="1"/>
  <c r="G39" i="1"/>
  <c r="H39" i="1" s="1"/>
  <c r="G43" i="1"/>
  <c r="H43" i="1" s="1"/>
  <c r="G47" i="1"/>
  <c r="H47" i="1" s="1"/>
  <c r="G51" i="1"/>
  <c r="H51" i="1" s="1"/>
  <c r="G36" i="1"/>
  <c r="H36" i="1" s="1"/>
  <c r="G40" i="1"/>
  <c r="H40" i="1" s="1"/>
  <c r="G44" i="1"/>
  <c r="H44" i="1" s="1"/>
  <c r="G48" i="1"/>
  <c r="H48" i="1" s="1"/>
  <c r="F14" i="1"/>
  <c r="G14" i="1" s="1"/>
  <c r="H14" i="1" s="1"/>
  <c r="E15" i="1"/>
  <c r="G21" i="1"/>
  <c r="H21" i="1" s="1"/>
  <c r="G17" i="1"/>
  <c r="H17" i="1" s="1"/>
  <c r="G22" i="1"/>
  <c r="H22" i="1" s="1"/>
  <c r="G18" i="1"/>
  <c r="H18" i="1" s="1"/>
  <c r="G20" i="1"/>
  <c r="H20" i="1" s="1"/>
  <c r="G16" i="1"/>
  <c r="H16" i="1" s="1"/>
  <c r="G23" i="1"/>
  <c r="H23" i="1" s="1"/>
  <c r="G19" i="1"/>
  <c r="H19" i="1" s="1"/>
  <c r="G15" i="1"/>
  <c r="H15" i="1" s="1"/>
  <c r="F24" i="1"/>
  <c r="G24" i="1" s="1"/>
  <c r="H24" i="1" s="1"/>
  <c r="D62" i="1" l="1"/>
  <c r="C61" i="1"/>
  <c r="F53" i="1"/>
  <c r="E52" i="1"/>
  <c r="F13" i="1"/>
  <c r="E14" i="1"/>
  <c r="F25" i="1"/>
  <c r="G25" i="1" s="1"/>
  <c r="E24" i="1"/>
  <c r="F54" i="1" l="1"/>
  <c r="E53" i="1"/>
  <c r="G53" i="1"/>
  <c r="H53" i="1" s="1"/>
  <c r="D63" i="1"/>
  <c r="C62" i="1"/>
  <c r="F12" i="1"/>
  <c r="E13" i="1"/>
  <c r="G13" i="1"/>
  <c r="H13" i="1" s="1"/>
  <c r="F26" i="1"/>
  <c r="G26" i="1" s="1"/>
  <c r="H26" i="1" s="1"/>
  <c r="E25" i="1"/>
  <c r="G1095" i="7" l="1"/>
  <c r="H1095" i="7" s="1"/>
  <c r="G317" i="7"/>
  <c r="H317" i="7" s="1"/>
  <c r="G379" i="7"/>
  <c r="H379" i="7" s="1"/>
  <c r="G504" i="7"/>
  <c r="H504" i="7" s="1"/>
  <c r="G931" i="7"/>
  <c r="H931" i="7" s="1"/>
  <c r="G319" i="7"/>
  <c r="H319" i="7" s="1"/>
  <c r="G615" i="7"/>
  <c r="H615" i="7" s="1"/>
  <c r="G682" i="7"/>
  <c r="H682" i="7" s="1"/>
  <c r="G246" i="7"/>
  <c r="H246" i="7" s="1"/>
  <c r="G348" i="7"/>
  <c r="H348" i="7" s="1"/>
  <c r="G506" i="7"/>
  <c r="H506" i="7" s="1"/>
  <c r="G507" i="7"/>
  <c r="H507" i="7" s="1"/>
  <c r="G650" i="7"/>
  <c r="H650" i="7" s="1"/>
  <c r="G584" i="7"/>
  <c r="H584" i="7" s="1"/>
  <c r="G807" i="7"/>
  <c r="H807" i="7" s="1"/>
  <c r="G436" i="7"/>
  <c r="H436" i="7" s="1"/>
  <c r="G588" i="7"/>
  <c r="H588" i="7" s="1"/>
  <c r="G1085" i="7"/>
  <c r="H1085" i="7" s="1"/>
  <c r="G428" i="7"/>
  <c r="H428" i="7" s="1"/>
  <c r="G460" i="7"/>
  <c r="H460" i="7" s="1"/>
  <c r="G646" i="7"/>
  <c r="H646" i="7" s="1"/>
  <c r="G1054" i="7"/>
  <c r="H1054" i="7" s="1"/>
  <c r="G381" i="7"/>
  <c r="H381" i="7" s="1"/>
  <c r="G280" i="7"/>
  <c r="H280" i="7" s="1"/>
  <c r="G582" i="7"/>
  <c r="H582" i="7" s="1"/>
  <c r="G247" i="7"/>
  <c r="H247" i="7" s="1"/>
  <c r="G189" i="7"/>
  <c r="H189" i="7" s="1"/>
  <c r="G432" i="7"/>
  <c r="H432" i="7" s="1"/>
  <c r="G649" i="7"/>
  <c r="H649" i="7" s="1"/>
  <c r="G806" i="7"/>
  <c r="H806" i="7" s="1"/>
  <c r="G874" i="7"/>
  <c r="H874" i="7" s="1"/>
  <c r="G783" i="7"/>
  <c r="H783" i="7" s="1"/>
  <c r="G210" i="7"/>
  <c r="H210" i="7" s="1"/>
  <c r="G382" i="7"/>
  <c r="H382" i="7" s="1"/>
  <c r="G781" i="7"/>
  <c r="H781" i="7" s="1"/>
  <c r="G743" i="7"/>
  <c r="H743" i="7" s="1"/>
  <c r="G287" i="7"/>
  <c r="H287" i="7" s="1"/>
  <c r="G391" i="7"/>
  <c r="H391" i="7" s="1"/>
  <c r="G279" i="7"/>
  <c r="H279" i="7" s="1"/>
  <c r="G683" i="7"/>
  <c r="H683" i="7" s="1"/>
  <c r="G742" i="7"/>
  <c r="H742" i="7" s="1"/>
  <c r="G461" i="7"/>
  <c r="H461" i="7" s="1"/>
  <c r="G162" i="7"/>
  <c r="H162" i="7" s="1"/>
  <c r="G390" i="7"/>
  <c r="H390" i="7" s="1"/>
  <c r="G313" i="7"/>
  <c r="H313" i="7" s="1"/>
  <c r="G235" i="7"/>
  <c r="H235" i="7" s="1"/>
  <c r="G966" i="7"/>
  <c r="H966" i="7" s="1"/>
  <c r="G1030" i="7"/>
  <c r="H1030" i="7" s="1"/>
  <c r="G1120" i="7"/>
  <c r="H1120" i="7" s="1"/>
  <c r="G922" i="7"/>
  <c r="H922" i="7" s="1"/>
  <c r="G1093" i="7"/>
  <c r="H1093" i="7" s="1"/>
  <c r="G951" i="7"/>
  <c r="H951" i="7" s="1"/>
  <c r="G236" i="7"/>
  <c r="H236" i="7" s="1"/>
  <c r="G185" i="7"/>
  <c r="H185" i="7" s="1"/>
  <c r="G703" i="7"/>
  <c r="H703" i="7" s="1"/>
  <c r="G1121" i="7"/>
  <c r="H1121" i="7" s="1"/>
  <c r="G237" i="7"/>
  <c r="H237" i="7" s="1"/>
  <c r="G1051" i="7"/>
  <c r="H1051" i="7" s="1"/>
  <c r="G1033" i="7"/>
  <c r="H1033" i="7" s="1"/>
  <c r="G186" i="7"/>
  <c r="H186" i="7" s="1"/>
  <c r="G889" i="7"/>
  <c r="H889" i="7" s="1"/>
  <c r="G1038" i="7"/>
  <c r="H1038" i="7" s="1"/>
  <c r="G312" i="7"/>
  <c r="H312" i="7" s="1"/>
  <c r="G1049" i="7"/>
  <c r="H1049" i="7" s="1"/>
  <c r="G492" i="7"/>
  <c r="H492" i="7" s="1"/>
  <c r="G1087" i="7"/>
  <c r="H1087" i="7" s="1"/>
  <c r="G1012" i="7"/>
  <c r="H1012" i="7" s="1"/>
  <c r="G1026" i="7"/>
  <c r="H1026" i="7" s="1"/>
  <c r="G994" i="7"/>
  <c r="H994" i="7" s="1"/>
  <c r="D64" i="1"/>
  <c r="C63" i="1"/>
  <c r="F55" i="1"/>
  <c r="E54" i="1"/>
  <c r="G54" i="1"/>
  <c r="H54" i="1" s="1"/>
  <c r="F11" i="1"/>
  <c r="E12" i="1"/>
  <c r="G12" i="1"/>
  <c r="H12" i="1" s="1"/>
  <c r="E26" i="1"/>
  <c r="F27" i="1"/>
  <c r="G27" i="1" s="1"/>
  <c r="H27" i="1" s="1"/>
  <c r="G451" i="7" s="1"/>
  <c r="H451" i="7" s="1"/>
  <c r="G238" i="7" l="1"/>
  <c r="H238" i="7" s="1"/>
  <c r="G660" i="7"/>
  <c r="H660" i="7" s="1"/>
  <c r="G1107" i="7"/>
  <c r="H1107" i="7" s="1"/>
  <c r="G840" i="7"/>
  <c r="H840" i="7" s="1"/>
  <c r="G530" i="7"/>
  <c r="H530" i="7" s="1"/>
  <c r="G535" i="7"/>
  <c r="H535" i="7" s="1"/>
  <c r="G533" i="7"/>
  <c r="H533" i="7" s="1"/>
  <c r="G513" i="7"/>
  <c r="H513" i="7" s="1"/>
  <c r="G489" i="7"/>
  <c r="H489" i="7" s="1"/>
  <c r="G888" i="7"/>
  <c r="H888" i="7" s="1"/>
  <c r="G148" i="7"/>
  <c r="H148" i="7" s="1"/>
  <c r="G829" i="7"/>
  <c r="H829" i="7" s="1"/>
  <c r="G900" i="7"/>
  <c r="H900" i="7" s="1"/>
  <c r="G902" i="7"/>
  <c r="H902" i="7" s="1"/>
  <c r="G1086" i="7"/>
  <c r="H1086" i="7" s="1"/>
  <c r="G903" i="7"/>
  <c r="H903" i="7" s="1"/>
  <c r="G856" i="7"/>
  <c r="H856" i="7" s="1"/>
  <c r="G990" i="7"/>
  <c r="H990" i="7" s="1"/>
  <c r="G1064" i="7"/>
  <c r="H1064" i="7" s="1"/>
  <c r="G1104" i="7"/>
  <c r="H1104" i="7" s="1"/>
  <c r="G1020" i="7"/>
  <c r="H1020" i="7" s="1"/>
  <c r="G962" i="7"/>
  <c r="H962" i="7" s="1"/>
  <c r="G1017" i="7"/>
  <c r="H1017" i="7" s="1"/>
  <c r="G857" i="7"/>
  <c r="H857" i="7" s="1"/>
  <c r="G989" i="7"/>
  <c r="H989" i="7" s="1"/>
  <c r="G976" i="7"/>
  <c r="H976" i="7" s="1"/>
  <c r="G1018" i="7"/>
  <c r="H1018" i="7" s="1"/>
  <c r="G991" i="7"/>
  <c r="H991" i="7" s="1"/>
  <c r="G1074" i="7"/>
  <c r="H1074" i="7" s="1"/>
  <c r="G1003" i="7"/>
  <c r="H1003" i="7" s="1"/>
  <c r="G1019" i="7"/>
  <c r="H1019" i="7" s="1"/>
  <c r="G376" i="7"/>
  <c r="H376" i="7" s="1"/>
  <c r="G751" i="7"/>
  <c r="H751" i="7" s="1"/>
  <c r="G597" i="7"/>
  <c r="H597" i="7" s="1"/>
  <c r="G314" i="7"/>
  <c r="H314" i="7" s="1"/>
  <c r="G113" i="7"/>
  <c r="H113" i="7" s="1"/>
  <c r="G610" i="7"/>
  <c r="H610" i="7" s="1"/>
  <c r="G911" i="7"/>
  <c r="H911" i="7" s="1"/>
  <c r="G308" i="7"/>
  <c r="H308" i="7" s="1"/>
  <c r="G846" i="7"/>
  <c r="H846" i="7" s="1"/>
  <c r="G503" i="7"/>
  <c r="H503" i="7" s="1"/>
  <c r="G866" i="7"/>
  <c r="H866" i="7" s="1"/>
  <c r="G343" i="7"/>
  <c r="H343" i="7" s="1"/>
  <c r="G937" i="7"/>
  <c r="H937" i="7" s="1"/>
  <c r="G303" i="7"/>
  <c r="H303" i="7" s="1"/>
  <c r="G332" i="7"/>
  <c r="H332" i="7" s="1"/>
  <c r="G333" i="7"/>
  <c r="H333" i="7" s="1"/>
  <c r="G623" i="7"/>
  <c r="H623" i="7" s="1"/>
  <c r="G1065" i="7"/>
  <c r="H1065" i="7" s="1"/>
  <c r="G1027" i="7"/>
  <c r="H1027" i="7" s="1"/>
  <c r="G1066" i="7"/>
  <c r="H1066" i="7" s="1"/>
  <c r="G1080" i="7"/>
  <c r="H1080" i="7" s="1"/>
  <c r="G446" i="7"/>
  <c r="H446" i="7" s="1"/>
  <c r="G953" i="7"/>
  <c r="H953" i="7" s="1"/>
  <c r="G1081" i="7"/>
  <c r="H1081" i="7" s="1"/>
  <c r="G883" i="7"/>
  <c r="H883" i="7" s="1"/>
  <c r="G827" i="7"/>
  <c r="H827" i="7" s="1"/>
  <c r="G1114" i="7"/>
  <c r="H1114" i="7" s="1"/>
  <c r="G701" i="7"/>
  <c r="H701" i="7" s="1"/>
  <c r="G1082" i="7"/>
  <c r="H1082" i="7" s="1"/>
  <c r="G1071" i="7"/>
  <c r="H1071" i="7" s="1"/>
  <c r="G923" i="7"/>
  <c r="H923" i="7" s="1"/>
  <c r="G944" i="7"/>
  <c r="H944" i="7" s="1"/>
  <c r="G671" i="7"/>
  <c r="H671" i="7" s="1"/>
  <c r="G839" i="7"/>
  <c r="H839" i="7" s="1"/>
  <c r="G1110" i="7"/>
  <c r="H1110" i="7" s="1"/>
  <c r="G1046" i="7"/>
  <c r="H1046" i="7" s="1"/>
  <c r="G1124" i="7"/>
  <c r="H1124" i="7" s="1"/>
  <c r="G426" i="7"/>
  <c r="H426" i="7" s="1"/>
  <c r="G1105" i="7"/>
  <c r="H1105" i="7" s="1"/>
  <c r="G938" i="7"/>
  <c r="H938" i="7" s="1"/>
  <c r="G458" i="7"/>
  <c r="H458" i="7" s="1"/>
  <c r="G981" i="7"/>
  <c r="H981" i="7" s="1"/>
  <c r="G980" i="7"/>
  <c r="H980" i="7" s="1"/>
  <c r="G936" i="7"/>
  <c r="H936" i="7" s="1"/>
  <c r="F56" i="1"/>
  <c r="E55" i="1"/>
  <c r="G55" i="1"/>
  <c r="H55" i="1" s="1"/>
  <c r="D65" i="1"/>
  <c r="C64" i="1"/>
  <c r="G1067" i="7"/>
  <c r="H1067" i="7" s="1"/>
  <c r="F10" i="1"/>
  <c r="E10" i="1" s="1"/>
  <c r="E11" i="1"/>
  <c r="G11" i="1"/>
  <c r="H11" i="1" s="1"/>
  <c r="E27" i="1"/>
  <c r="F28" i="1"/>
  <c r="F29" i="1" s="1"/>
  <c r="G29" i="1" s="1"/>
  <c r="H29" i="1" s="1"/>
  <c r="G1103" i="7" s="1"/>
  <c r="H1103" i="7" s="1"/>
  <c r="G39" i="7" l="1"/>
  <c r="H39" i="7" s="1"/>
  <c r="G858" i="7"/>
  <c r="H858" i="7" s="1"/>
  <c r="G687" i="7"/>
  <c r="H687" i="7" s="1"/>
  <c r="G585" i="7"/>
  <c r="H585" i="7" s="1"/>
  <c r="G467" i="7"/>
  <c r="H467" i="7" s="1"/>
  <c r="G208" i="7"/>
  <c r="H208" i="7" s="1"/>
  <c r="G316" i="7"/>
  <c r="H316" i="7" s="1"/>
  <c r="G804" i="7"/>
  <c r="H804" i="7" s="1"/>
  <c r="G282" i="7"/>
  <c r="H282" i="7" s="1"/>
  <c r="G831" i="7"/>
  <c r="H831" i="7" s="1"/>
  <c r="G542" i="7"/>
  <c r="H542" i="7" s="1"/>
  <c r="G1063" i="7"/>
  <c r="H1063" i="7" s="1"/>
  <c r="G51" i="7"/>
  <c r="H51" i="7" s="1"/>
  <c r="G654" i="7"/>
  <c r="H654" i="7" s="1"/>
  <c r="G586" i="7"/>
  <c r="H586" i="7" s="1"/>
  <c r="G430" i="7"/>
  <c r="H430" i="7" s="1"/>
  <c r="G212" i="7"/>
  <c r="H212" i="7" s="1"/>
  <c r="G160" i="7"/>
  <c r="H160" i="7" s="1"/>
  <c r="G587" i="7"/>
  <c r="H587" i="7" s="1"/>
  <c r="G347" i="7"/>
  <c r="H347" i="7" s="1"/>
  <c r="G284" i="7"/>
  <c r="H284" i="7" s="1"/>
  <c r="G161" i="7"/>
  <c r="H161" i="7" s="1"/>
  <c r="G722" i="7"/>
  <c r="H722" i="7" s="1"/>
  <c r="G67" i="7"/>
  <c r="H67" i="7" s="1"/>
  <c r="G96" i="7"/>
  <c r="H96" i="7" s="1"/>
  <c r="G844" i="7"/>
  <c r="H844" i="7" s="1"/>
  <c r="G739" i="7"/>
  <c r="H739" i="7" s="1"/>
  <c r="G702" i="7"/>
  <c r="H702" i="7" s="1"/>
  <c r="G869" i="7"/>
  <c r="H869" i="7" s="1"/>
  <c r="G766" i="7"/>
  <c r="H766" i="7" s="1"/>
  <c r="G399" i="7"/>
  <c r="H399" i="7" s="1"/>
  <c r="G1088" i="7"/>
  <c r="H1088" i="7" s="1"/>
  <c r="G1097" i="7"/>
  <c r="H1097" i="7" s="1"/>
  <c r="G867" i="7"/>
  <c r="H867" i="7" s="1"/>
  <c r="G547" i="7"/>
  <c r="H547" i="7" s="1"/>
  <c r="G158" i="7"/>
  <c r="H158" i="7" s="1"/>
  <c r="G240" i="7"/>
  <c r="H240" i="7" s="1"/>
  <c r="G770" i="7"/>
  <c r="H770" i="7" s="1"/>
  <c r="G955" i="7"/>
  <c r="H955" i="7" s="1"/>
  <c r="G797" i="7"/>
  <c r="H797" i="7" s="1"/>
  <c r="G672" i="7"/>
  <c r="H672" i="7" s="1"/>
  <c r="G133" i="7"/>
  <c r="H133" i="7" s="1"/>
  <c r="G274" i="7"/>
  <c r="H274" i="7" s="1"/>
  <c r="G529" i="7"/>
  <c r="H529" i="7" s="1"/>
  <c r="G1098" i="7"/>
  <c r="H1098" i="7" s="1"/>
  <c r="G442" i="7"/>
  <c r="H442" i="7" s="1"/>
  <c r="G1083" i="7"/>
  <c r="H1083" i="7" s="1"/>
  <c r="G935" i="7"/>
  <c r="H935" i="7" s="1"/>
  <c r="G952" i="7"/>
  <c r="H952" i="7" s="1"/>
  <c r="G167" i="7"/>
  <c r="H167" i="7" s="1"/>
  <c r="G957" i="7"/>
  <c r="H957" i="7" s="1"/>
  <c r="G638" i="7"/>
  <c r="H638" i="7" s="1"/>
  <c r="G640" i="7"/>
  <c r="H640" i="7" s="1"/>
  <c r="G674" i="7"/>
  <c r="H674" i="7" s="1"/>
  <c r="G1048" i="7"/>
  <c r="H1048" i="7" s="1"/>
  <c r="G242" i="7"/>
  <c r="H242" i="7" s="1"/>
  <c r="G870" i="7"/>
  <c r="H870" i="7" s="1"/>
  <c r="G355" i="7"/>
  <c r="H355" i="7" s="1"/>
  <c r="G193" i="7"/>
  <c r="H193" i="7" s="1"/>
  <c r="G912" i="7"/>
  <c r="H912" i="7" s="1"/>
  <c r="G918" i="7"/>
  <c r="H918" i="7" s="1"/>
  <c r="G968" i="7"/>
  <c r="H968" i="7" s="1"/>
  <c r="G270" i="7"/>
  <c r="H270" i="7" s="1"/>
  <c r="G496" i="7"/>
  <c r="H496" i="7" s="1"/>
  <c r="G232" i="7"/>
  <c r="H232" i="7" s="1"/>
  <c r="G659" i="7"/>
  <c r="H659" i="7" s="1"/>
  <c r="G813" i="7"/>
  <c r="H813" i="7" s="1"/>
  <c r="G925" i="7"/>
  <c r="H925" i="7" s="1"/>
  <c r="G181" i="7"/>
  <c r="H181" i="7" s="1"/>
  <c r="G81" i="7"/>
  <c r="H81" i="7" s="1"/>
  <c r="G1076" i="7"/>
  <c r="H1076" i="7" s="1"/>
  <c r="G758" i="7"/>
  <c r="H758" i="7" s="1"/>
  <c r="G1072" i="7"/>
  <c r="H1072" i="7" s="1"/>
  <c r="G590" i="7"/>
  <c r="H590" i="7" s="1"/>
  <c r="G370" i="7"/>
  <c r="H370" i="7" s="1"/>
  <c r="G534" i="7"/>
  <c r="H534" i="7" s="1"/>
  <c r="G1057" i="7"/>
  <c r="H1057" i="7" s="1"/>
  <c r="G998" i="7"/>
  <c r="H998" i="7" s="1"/>
  <c r="G890" i="7"/>
  <c r="H890" i="7" s="1"/>
  <c r="G353" i="7"/>
  <c r="H353" i="7" s="1"/>
  <c r="G499" i="7"/>
  <c r="H499" i="7" s="1"/>
  <c r="G837" i="7"/>
  <c r="H837" i="7" s="1"/>
  <c r="G886" i="7"/>
  <c r="H886" i="7" s="1"/>
  <c r="G823" i="7"/>
  <c r="H823" i="7" s="1"/>
  <c r="G261" i="7"/>
  <c r="H261" i="7" s="1"/>
  <c r="G954" i="7"/>
  <c r="H954" i="7" s="1"/>
  <c r="G982" i="7"/>
  <c r="H982" i="7" s="1"/>
  <c r="G1050" i="7"/>
  <c r="H1050" i="7" s="1"/>
  <c r="G224" i="7"/>
  <c r="H224" i="7" s="1"/>
  <c r="G972" i="7"/>
  <c r="H972" i="7" s="1"/>
  <c r="G905" i="7"/>
  <c r="H905" i="7" s="1"/>
  <c r="G191" i="7"/>
  <c r="H191" i="7" s="1"/>
  <c r="G924" i="7"/>
  <c r="H924" i="7" s="1"/>
  <c r="D66" i="1"/>
  <c r="C65" i="1"/>
  <c r="F57" i="1"/>
  <c r="E56" i="1"/>
  <c r="G56" i="1"/>
  <c r="H56" i="1" s="1"/>
  <c r="F30" i="1"/>
  <c r="G30" i="1" s="1"/>
  <c r="H30" i="1" s="1"/>
  <c r="E29" i="1"/>
  <c r="G10" i="1"/>
  <c r="H10" i="1" s="1"/>
  <c r="G28" i="1"/>
  <c r="H28" i="1" s="1"/>
  <c r="G848" i="7" s="1"/>
  <c r="H848" i="7" s="1"/>
  <c r="E28" i="1"/>
  <c r="G297" i="7" l="1"/>
  <c r="H297" i="7" s="1"/>
  <c r="G927" i="7"/>
  <c r="H927" i="7" s="1"/>
  <c r="G495" i="7"/>
  <c r="H495" i="7" s="1"/>
  <c r="G1042" i="7"/>
  <c r="H1042" i="7" s="1"/>
  <c r="G620" i="7"/>
  <c r="H620" i="7" s="1"/>
  <c r="G710" i="7"/>
  <c r="H710" i="7" s="1"/>
  <c r="G964" i="7"/>
  <c r="H964" i="7" s="1"/>
  <c r="G634" i="7"/>
  <c r="H634" i="7" s="1"/>
  <c r="G165" i="7"/>
  <c r="H165" i="7" s="1"/>
  <c r="G340" i="7"/>
  <c r="H340" i="7" s="1"/>
  <c r="G170" i="7"/>
  <c r="H170" i="7" s="1"/>
  <c r="G256" i="7"/>
  <c r="H256" i="7" s="1"/>
  <c r="G456" i="7"/>
  <c r="H456" i="7" s="1"/>
  <c r="G641" i="7"/>
  <c r="H641" i="7" s="1"/>
  <c r="G265" i="7"/>
  <c r="H265" i="7" s="1"/>
  <c r="G153" i="7"/>
  <c r="H153" i="7" s="1"/>
  <c r="G218" i="7"/>
  <c r="H218" i="7" s="1"/>
  <c r="G629" i="7"/>
  <c r="H629" i="7" s="1"/>
  <c r="G462" i="7"/>
  <c r="H462" i="7" s="1"/>
  <c r="G780" i="7"/>
  <c r="H780" i="7" s="1"/>
  <c r="G648" i="7"/>
  <c r="H648" i="7" s="1"/>
  <c r="G188" i="7"/>
  <c r="H188" i="7" s="1"/>
  <c r="G583" i="7"/>
  <c r="H583" i="7" s="1"/>
  <c r="G277" i="7"/>
  <c r="H277" i="7" s="1"/>
  <c r="G808" i="7"/>
  <c r="H808" i="7" s="1"/>
  <c r="G747" i="7"/>
  <c r="H747" i="7" s="1"/>
  <c r="G463" i="7"/>
  <c r="H463" i="7" s="1"/>
  <c r="G933" i="7"/>
  <c r="H933" i="7" s="1"/>
  <c r="G934" i="7"/>
  <c r="H934" i="7" s="1"/>
  <c r="G810" i="7"/>
  <c r="H810" i="7" s="1"/>
  <c r="G56" i="7"/>
  <c r="H56" i="7" s="1"/>
  <c r="G445" i="7"/>
  <c r="H445" i="7" s="1"/>
  <c r="G546" i="7"/>
  <c r="H546" i="7" s="1"/>
  <c r="G95" i="7"/>
  <c r="H95" i="7" s="1"/>
  <c r="G108" i="7"/>
  <c r="H108" i="7" s="1"/>
  <c r="G566" i="7"/>
  <c r="H566" i="7" s="1"/>
  <c r="G78" i="7"/>
  <c r="H78" i="7" s="1"/>
  <c r="G183" i="7"/>
  <c r="H183" i="7" s="1"/>
  <c r="G130" i="7"/>
  <c r="H130" i="7" s="1"/>
  <c r="G482" i="7"/>
  <c r="H482" i="7" s="1"/>
  <c r="G46" i="7"/>
  <c r="H46" i="7" s="1"/>
  <c r="G548" i="7"/>
  <c r="H548" i="7" s="1"/>
  <c r="G599" i="7"/>
  <c r="H599" i="7" s="1"/>
  <c r="G19" i="7"/>
  <c r="H19" i="7" s="1"/>
  <c r="G735" i="7"/>
  <c r="H735" i="7" s="1"/>
  <c r="G821" i="7"/>
  <c r="H821" i="7" s="1"/>
  <c r="G454" i="7"/>
  <c r="H454" i="7" s="1"/>
  <c r="G217" i="7"/>
  <c r="H217" i="7" s="1"/>
  <c r="G768" i="7"/>
  <c r="H768" i="7" s="1"/>
  <c r="G418" i="7"/>
  <c r="H418" i="7" s="1"/>
  <c r="G736" i="7"/>
  <c r="H736" i="7" s="1"/>
  <c r="G371" i="7"/>
  <c r="H371" i="7" s="1"/>
  <c r="G368" i="7"/>
  <c r="H368" i="7" s="1"/>
  <c r="G680" i="7"/>
  <c r="H680" i="7" s="1"/>
  <c r="G741" i="7"/>
  <c r="H741" i="7" s="1"/>
  <c r="G16" i="7"/>
  <c r="H16" i="7" s="1"/>
  <c r="G28" i="7"/>
  <c r="H28" i="7" s="1"/>
  <c r="G617" i="7"/>
  <c r="H617" i="7" s="1"/>
  <c r="G389" i="7"/>
  <c r="H389" i="7" s="1"/>
  <c r="G110" i="7"/>
  <c r="H110" i="7" s="1"/>
  <c r="G134" i="7"/>
  <c r="H134" i="7" s="1"/>
  <c r="G746" i="7"/>
  <c r="H746" i="7" s="1"/>
  <c r="G387" i="7"/>
  <c r="H387" i="7" s="1"/>
  <c r="G291" i="7"/>
  <c r="H291" i="7" s="1"/>
  <c r="G50" i="7"/>
  <c r="H50" i="7" s="1"/>
  <c r="G719" i="7"/>
  <c r="H719" i="7" s="1"/>
  <c r="G581" i="7"/>
  <c r="H581" i="7" s="1"/>
  <c r="G245" i="7"/>
  <c r="H245" i="7" s="1"/>
  <c r="G283" i="7"/>
  <c r="H283" i="7" s="1"/>
  <c r="G384" i="7"/>
  <c r="H384" i="7" s="1"/>
  <c r="G321" i="7"/>
  <c r="H321" i="7" s="1"/>
  <c r="G248" i="7"/>
  <c r="H248" i="7" s="1"/>
  <c r="G288" i="7"/>
  <c r="H288" i="7" s="1"/>
  <c r="G745" i="7"/>
  <c r="H745" i="7" s="1"/>
  <c r="G433" i="7"/>
  <c r="H433" i="7" s="1"/>
  <c r="G385" i="7"/>
  <c r="H385" i="7" s="1"/>
  <c r="G555" i="7"/>
  <c r="H555" i="7" s="1"/>
  <c r="G364" i="7"/>
  <c r="H364" i="7" s="1"/>
  <c r="G956" i="7"/>
  <c r="H956" i="7" s="1"/>
  <c r="G865" i="7"/>
  <c r="H865" i="7" s="1"/>
  <c r="G1047" i="7"/>
  <c r="H1047" i="7" s="1"/>
  <c r="G419" i="7"/>
  <c r="H419" i="7" s="1"/>
  <c r="G94" i="7"/>
  <c r="H94" i="7" s="1"/>
  <c r="G416" i="7"/>
  <c r="H416" i="7" s="1"/>
  <c r="G1015" i="7"/>
  <c r="H1015" i="7" s="1"/>
  <c r="G66" i="7"/>
  <c r="H66" i="7" s="1"/>
  <c r="G1000" i="7"/>
  <c r="H1000" i="7" s="1"/>
  <c r="G884" i="7"/>
  <c r="H884" i="7" s="1"/>
  <c r="G169" i="7"/>
  <c r="H169" i="7" s="1"/>
  <c r="G145" i="7"/>
  <c r="H145" i="7" s="1"/>
  <c r="G1053" i="7"/>
  <c r="H1053" i="7" s="1"/>
  <c r="G568" i="7"/>
  <c r="H568" i="7" s="1"/>
  <c r="G558" i="7"/>
  <c r="H558" i="7" s="1"/>
  <c r="G339" i="7"/>
  <c r="H339" i="7" s="1"/>
  <c r="G987" i="7"/>
  <c r="H987" i="7" s="1"/>
  <c r="G1001" i="7"/>
  <c r="H1001" i="7" s="1"/>
  <c r="G963" i="7"/>
  <c r="H963" i="7" s="1"/>
  <c r="G868" i="7"/>
  <c r="H868" i="7" s="1"/>
  <c r="G139" i="7"/>
  <c r="H139" i="7" s="1"/>
  <c r="G521" i="7"/>
  <c r="H521" i="7" s="1"/>
  <c r="G756" i="7"/>
  <c r="H756" i="7" s="1"/>
  <c r="G362" i="7"/>
  <c r="H362" i="7" s="1"/>
  <c r="G405" i="7"/>
  <c r="H405" i="7" s="1"/>
  <c r="G299" i="7"/>
  <c r="H299" i="7" s="1"/>
  <c r="G439" i="7"/>
  <c r="H439" i="7" s="1"/>
  <c r="G622" i="7"/>
  <c r="H622" i="7" s="1"/>
  <c r="G838" i="7"/>
  <c r="H838" i="7" s="1"/>
  <c r="G630" i="7"/>
  <c r="H630" i="7" s="1"/>
  <c r="G787" i="7"/>
  <c r="H787" i="7" s="1"/>
  <c r="G943" i="7"/>
  <c r="H943" i="7" s="1"/>
  <c r="G789" i="7"/>
  <c r="H789" i="7" s="1"/>
  <c r="G202" i="7"/>
  <c r="H202" i="7" s="1"/>
  <c r="G417" i="7"/>
  <c r="H417" i="7" s="1"/>
  <c r="G631" i="7"/>
  <c r="H631" i="7" s="1"/>
  <c r="G301" i="7"/>
  <c r="H301" i="7" s="1"/>
  <c r="G733" i="7"/>
  <c r="H733" i="7" s="1"/>
  <c r="G404" i="7"/>
  <c r="H404" i="7" s="1"/>
  <c r="G508" i="7"/>
  <c r="H508" i="7" s="1"/>
  <c r="G142" i="7"/>
  <c r="H142" i="7" s="1"/>
  <c r="G352" i="7"/>
  <c r="H352" i="7" s="1"/>
  <c r="G825" i="7"/>
  <c r="H825" i="7" s="1"/>
  <c r="G619" i="7"/>
  <c r="H619" i="7" s="1"/>
  <c r="G794" i="7"/>
  <c r="H794" i="7" s="1"/>
  <c r="G1115" i="7"/>
  <c r="H1115" i="7" s="1"/>
  <c r="G979" i="7"/>
  <c r="H979" i="7" s="1"/>
  <c r="G986" i="7"/>
  <c r="H986" i="7" s="1"/>
  <c r="G233" i="7"/>
  <c r="H233" i="7" s="1"/>
  <c r="G255" i="7"/>
  <c r="H255" i="7" s="1"/>
  <c r="G398" i="7"/>
  <c r="H398" i="7" s="1"/>
  <c r="G589" i="7"/>
  <c r="H589" i="7" s="1"/>
  <c r="G755" i="7"/>
  <c r="H755" i="7" s="1"/>
  <c r="G394" i="7"/>
  <c r="H394" i="7" s="1"/>
  <c r="G146" i="7"/>
  <c r="H146" i="7" s="1"/>
  <c r="G842" i="7"/>
  <c r="H842" i="7" s="1"/>
  <c r="G1111" i="7"/>
  <c r="H1111" i="7" s="1"/>
  <c r="G727" i="7"/>
  <c r="H727" i="7" s="1"/>
  <c r="G875" i="7"/>
  <c r="H875" i="7" s="1"/>
  <c r="G147" i="7"/>
  <c r="H147" i="7" s="1"/>
  <c r="G1113" i="7"/>
  <c r="H1113" i="7" s="1"/>
  <c r="G814" i="7"/>
  <c r="H814" i="7" s="1"/>
  <c r="G324" i="7"/>
  <c r="H324" i="7" s="1"/>
  <c r="G750" i="7"/>
  <c r="H750" i="7" s="1"/>
  <c r="G138" i="7"/>
  <c r="H138" i="7" s="1"/>
  <c r="G1106" i="7"/>
  <c r="H1106" i="7" s="1"/>
  <c r="G985" i="7"/>
  <c r="H985" i="7" s="1"/>
  <c r="G753" i="7"/>
  <c r="H753" i="7" s="1"/>
  <c r="G252" i="7"/>
  <c r="H252" i="7" s="1"/>
  <c r="G1044" i="7"/>
  <c r="H1044" i="7" s="1"/>
  <c r="G861" i="7"/>
  <c r="H861" i="7" s="1"/>
  <c r="G55" i="7"/>
  <c r="H55" i="7" s="1"/>
  <c r="G1021" i="7"/>
  <c r="H1021" i="7" s="1"/>
  <c r="G895" i="7"/>
  <c r="H895" i="7" s="1"/>
  <c r="G514" i="7"/>
  <c r="H514" i="7" s="1"/>
  <c r="G1011" i="7"/>
  <c r="H1011" i="7" s="1"/>
  <c r="G273" i="7"/>
  <c r="H273" i="7" s="1"/>
  <c r="G624" i="7"/>
  <c r="H624" i="7" s="1"/>
  <c r="G959" i="7"/>
  <c r="H959" i="7" s="1"/>
  <c r="G771" i="7"/>
  <c r="H771" i="7" s="1"/>
  <c r="G359" i="7"/>
  <c r="H359" i="7" s="1"/>
  <c r="G298" i="7"/>
  <c r="H298" i="7" s="1"/>
  <c r="G549" i="7"/>
  <c r="H549" i="7" s="1"/>
  <c r="G1039" i="7"/>
  <c r="H1039" i="7" s="1"/>
  <c r="G772" i="7"/>
  <c r="H772" i="7" s="1"/>
  <c r="G915" i="7"/>
  <c r="H915" i="7" s="1"/>
  <c r="G1058" i="7"/>
  <c r="H1058" i="7" s="1"/>
  <c r="G105" i="7"/>
  <c r="H105" i="7" s="1"/>
  <c r="G795" i="7"/>
  <c r="H795" i="7" s="1"/>
  <c r="G325" i="7"/>
  <c r="H325" i="7" s="1"/>
  <c r="G835" i="7"/>
  <c r="H835" i="7" s="1"/>
  <c r="G921" i="7"/>
  <c r="H921" i="7" s="1"/>
  <c r="G880" i="7"/>
  <c r="H880" i="7" s="1"/>
  <c r="G920" i="7"/>
  <c r="H920" i="7" s="1"/>
  <c r="G950" i="7"/>
  <c r="H950" i="7" s="1"/>
  <c r="G824" i="7"/>
  <c r="H824" i="7" s="1"/>
  <c r="G497" i="7"/>
  <c r="H497" i="7" s="1"/>
  <c r="G818" i="7"/>
  <c r="H818" i="7" s="1"/>
  <c r="G402" i="7"/>
  <c r="H402" i="7" s="1"/>
  <c r="G171" i="7"/>
  <c r="H171" i="7" s="1"/>
  <c r="G481" i="7"/>
  <c r="H481" i="7" s="1"/>
  <c r="G266" i="7"/>
  <c r="H266" i="7" s="1"/>
  <c r="G330" i="7"/>
  <c r="H330" i="7" s="1"/>
  <c r="G375" i="7"/>
  <c r="H375" i="7" s="1"/>
  <c r="G34" i="7"/>
  <c r="H34" i="7" s="1"/>
  <c r="G1068" i="7"/>
  <c r="H1068" i="7" s="1"/>
  <c r="G192" i="7"/>
  <c r="H192" i="7" s="1"/>
  <c r="G1108" i="7"/>
  <c r="H1108" i="7" s="1"/>
  <c r="G633" i="7"/>
  <c r="H633" i="7" s="1"/>
  <c r="G635" i="7"/>
  <c r="H635" i="7" s="1"/>
  <c r="G894" i="7"/>
  <c r="H894" i="7" s="1"/>
  <c r="G295" i="7"/>
  <c r="H295" i="7" s="1"/>
  <c r="G519" i="7"/>
  <c r="H519" i="7" s="1"/>
  <c r="G969" i="7"/>
  <c r="H969" i="7" s="1"/>
  <c r="G1096" i="7"/>
  <c r="H1096" i="7" s="1"/>
  <c r="G114" i="7"/>
  <c r="H114" i="7" s="1"/>
  <c r="G1118" i="7"/>
  <c r="H1118" i="7" s="1"/>
  <c r="G200" i="7"/>
  <c r="H200" i="7" s="1"/>
  <c r="G564" i="7"/>
  <c r="H564" i="7" s="1"/>
  <c r="G11" i="7"/>
  <c r="H11" i="7" s="1"/>
  <c r="G315" i="7"/>
  <c r="H315" i="7" s="1"/>
  <c r="G728" i="7"/>
  <c r="H728" i="7" s="1"/>
  <c r="G1055" i="7"/>
  <c r="H1055" i="7" s="1"/>
  <c r="G239" i="7"/>
  <c r="H239" i="7" s="1"/>
  <c r="G115" i="7"/>
  <c r="H115" i="7" s="1"/>
  <c r="G1078" i="7"/>
  <c r="H1078" i="7" s="1"/>
  <c r="G300" i="7"/>
  <c r="H300" i="7" s="1"/>
  <c r="G206" i="7"/>
  <c r="H206" i="7" s="1"/>
  <c r="G992" i="7"/>
  <c r="H992" i="7" s="1"/>
  <c r="G175" i="7"/>
  <c r="H175" i="7" s="1"/>
  <c r="G946" i="7"/>
  <c r="H946" i="7" s="1"/>
  <c r="G893" i="7"/>
  <c r="H893" i="7" s="1"/>
  <c r="G360" i="7"/>
  <c r="H360" i="7" s="1"/>
  <c r="G1077" i="7"/>
  <c r="H1077" i="7" s="1"/>
  <c r="G737" i="7"/>
  <c r="H737" i="7" s="1"/>
  <c r="G993" i="7"/>
  <c r="H993" i="7" s="1"/>
  <c r="G666" i="7"/>
  <c r="H666" i="7" s="1"/>
  <c r="G592" i="7"/>
  <c r="H592" i="7" s="1"/>
  <c r="G668" i="7"/>
  <c r="H668" i="7" s="1"/>
  <c r="G223" i="7"/>
  <c r="H223" i="7" s="1"/>
  <c r="G802" i="7"/>
  <c r="H802" i="7" s="1"/>
  <c r="G344" i="7"/>
  <c r="H344" i="7" s="1"/>
  <c r="G80" i="7"/>
  <c r="H80" i="7" s="1"/>
  <c r="G754" i="7"/>
  <c r="H754" i="7" s="1"/>
  <c r="G767" i="7"/>
  <c r="H767" i="7" s="1"/>
  <c r="G1102" i="7"/>
  <c r="H1102" i="7" s="1"/>
  <c r="G910" i="7"/>
  <c r="H910" i="7" s="1"/>
  <c r="G1094" i="7"/>
  <c r="H1094" i="7" s="1"/>
  <c r="G523" i="7"/>
  <c r="H523" i="7" s="1"/>
  <c r="G397" i="7"/>
  <c r="H397" i="7" s="1"/>
  <c r="G656" i="7"/>
  <c r="H656" i="7" s="1"/>
  <c r="G712" i="7"/>
  <c r="H712" i="7" s="1"/>
  <c r="G826" i="7"/>
  <c r="H826" i="7" s="1"/>
  <c r="G345" i="7"/>
  <c r="H345" i="7" s="1"/>
  <c r="G815" i="7"/>
  <c r="H815" i="7" s="1"/>
  <c r="G929" i="7"/>
  <c r="H929" i="7" s="1"/>
  <c r="F58" i="1"/>
  <c r="E57" i="1"/>
  <c r="G57" i="1"/>
  <c r="H57" i="1" s="1"/>
  <c r="D67" i="1"/>
  <c r="C66" i="1"/>
  <c r="G891" i="7"/>
  <c r="H891" i="7" s="1"/>
  <c r="G309" i="7"/>
  <c r="H309" i="7" s="1"/>
  <c r="G550" i="7"/>
  <c r="H550" i="7" s="1"/>
  <c r="F31" i="1"/>
  <c r="G31" i="1" s="1"/>
  <c r="H31" i="1" s="1"/>
  <c r="G102" i="7" s="1"/>
  <c r="H102" i="7" s="1"/>
  <c r="E30" i="1"/>
  <c r="G1089" i="7" l="1"/>
  <c r="H1089" i="7" s="1"/>
  <c r="G704" i="7"/>
  <c r="H704" i="7" s="1"/>
  <c r="G152" i="7"/>
  <c r="H152" i="7" s="1"/>
  <c r="G195" i="7"/>
  <c r="H195" i="7" s="1"/>
  <c r="G61" i="7"/>
  <c r="H61" i="7" s="1"/>
  <c r="G21" i="7"/>
  <c r="H21" i="7" s="1"/>
  <c r="G476" i="7"/>
  <c r="H476" i="7" s="1"/>
  <c r="G17" i="7"/>
  <c r="H17" i="7" s="1"/>
  <c r="G18" i="7"/>
  <c r="H18" i="7" s="1"/>
  <c r="G544" i="7"/>
  <c r="H544" i="7" s="1"/>
  <c r="G166" i="7"/>
  <c r="H166" i="7" s="1"/>
  <c r="G422" i="7"/>
  <c r="H422" i="7" s="1"/>
  <c r="G269" i="7"/>
  <c r="H269" i="7" s="1"/>
  <c r="G276" i="7"/>
  <c r="H276" i="7" s="1"/>
  <c r="G643" i="7"/>
  <c r="H643" i="7" s="1"/>
  <c r="G612" i="7"/>
  <c r="H612" i="7" s="1"/>
  <c r="G681" i="7"/>
  <c r="H681" i="7" s="1"/>
  <c r="G579" i="7"/>
  <c r="H579" i="7" s="1"/>
  <c r="G576" i="7"/>
  <c r="H576" i="7" s="1"/>
  <c r="G678" i="7"/>
  <c r="H678" i="7" s="1"/>
  <c r="G854" i="7"/>
  <c r="H854" i="7" s="1"/>
  <c r="G429" i="7"/>
  <c r="H429" i="7" s="1"/>
  <c r="G973" i="7"/>
  <c r="H973" i="7" s="1"/>
  <c r="G575" i="7"/>
  <c r="H575" i="7" s="1"/>
  <c r="G718" i="7"/>
  <c r="H718" i="7" s="1"/>
  <c r="G645" i="7"/>
  <c r="H645" i="7" s="1"/>
  <c r="G779" i="7"/>
  <c r="H779" i="7" s="1"/>
  <c r="G614" i="7"/>
  <c r="H614" i="7" s="1"/>
  <c r="G539" i="7"/>
  <c r="H539" i="7" s="1"/>
  <c r="G190" i="7"/>
  <c r="H190" i="7" s="1"/>
  <c r="G851" i="7"/>
  <c r="H851" i="7" s="1"/>
  <c r="G54" i="7"/>
  <c r="H54" i="7" s="1"/>
  <c r="G272" i="7"/>
  <c r="H272" i="7" s="1"/>
  <c r="G220" i="7"/>
  <c r="H220" i="7" s="1"/>
  <c r="G337" i="7"/>
  <c r="H337" i="7" s="1"/>
  <c r="G73" i="7"/>
  <c r="H73" i="7" s="1"/>
  <c r="G377" i="7"/>
  <c r="H377" i="7" s="1"/>
  <c r="G157" i="7"/>
  <c r="H157" i="7" s="1"/>
  <c r="G33" i="7"/>
  <c r="H33" i="7" s="1"/>
  <c r="G1123" i="7"/>
  <c r="H1123" i="7" s="1"/>
  <c r="G914" i="7"/>
  <c r="H914" i="7" s="1"/>
  <c r="G329" i="7"/>
  <c r="H329" i="7" s="1"/>
  <c r="G107" i="7"/>
  <c r="H107" i="7" s="1"/>
  <c r="G89" i="7"/>
  <c r="H89" i="7" s="1"/>
  <c r="G502" i="7"/>
  <c r="H502" i="7" s="1"/>
  <c r="G459" i="7"/>
  <c r="H459" i="7" s="1"/>
  <c r="G374" i="7"/>
  <c r="H374" i="7" s="1"/>
  <c r="G531" i="7"/>
  <c r="H531" i="7" s="1"/>
  <c r="G251" i="7"/>
  <c r="H251" i="7" s="1"/>
  <c r="G140" i="7"/>
  <c r="H140" i="7" s="1"/>
  <c r="G69" i="7"/>
  <c r="H69" i="7" s="1"/>
  <c r="G32" i="7"/>
  <c r="H32" i="7" s="1"/>
  <c r="G104" i="7"/>
  <c r="H104" i="7" s="1"/>
  <c r="G116" i="7"/>
  <c r="H116" i="7" s="1"/>
  <c r="G773" i="7"/>
  <c r="H773" i="7" s="1"/>
  <c r="G449" i="7"/>
  <c r="H449" i="7" s="1"/>
  <c r="G141" i="7"/>
  <c r="H141" i="7" s="1"/>
  <c r="G393" i="7"/>
  <c r="H393" i="7" s="1"/>
  <c r="G562" i="7"/>
  <c r="H562" i="7" s="1"/>
  <c r="G501" i="7"/>
  <c r="H501" i="7" s="1"/>
  <c r="G532" i="7"/>
  <c r="H532" i="7" s="1"/>
  <c r="G65" i="7"/>
  <c r="H65" i="7" s="1"/>
  <c r="G77" i="7"/>
  <c r="H77" i="7" s="1"/>
  <c r="G82" i="7"/>
  <c r="H82" i="7" s="1"/>
  <c r="G336" i="7"/>
  <c r="H336" i="7" s="1"/>
  <c r="G752" i="7"/>
  <c r="H752" i="7" s="1"/>
  <c r="G180" i="7"/>
  <c r="H180" i="7" s="1"/>
  <c r="G76" i="7"/>
  <c r="H76" i="7" s="1"/>
  <c r="G182" i="7"/>
  <c r="H182" i="7" s="1"/>
  <c r="G151" i="7"/>
  <c r="H151" i="7" s="1"/>
  <c r="G491" i="7"/>
  <c r="H491" i="7" s="1"/>
  <c r="G1090" i="7"/>
  <c r="H1090" i="7" s="1"/>
  <c r="G137" i="7"/>
  <c r="H137" i="7" s="1"/>
  <c r="G1099" i="7"/>
  <c r="H1099" i="7" s="1"/>
  <c r="G996" i="7"/>
  <c r="H996" i="7" s="1"/>
  <c r="G637" i="7"/>
  <c r="H637" i="7" s="1"/>
  <c r="G62" i="7"/>
  <c r="H62" i="7" s="1"/>
  <c r="G91" i="7"/>
  <c r="H91" i="7" s="1"/>
  <c r="G262" i="7"/>
  <c r="H262" i="7" s="1"/>
  <c r="G53" i="7"/>
  <c r="H53" i="7" s="1"/>
  <c r="G995" i="7"/>
  <c r="H995" i="7" s="1"/>
  <c r="G43" i="7"/>
  <c r="H43" i="7" s="1"/>
  <c r="G294" i="7"/>
  <c r="H294" i="7" s="1"/>
  <c r="G41" i="7"/>
  <c r="H41" i="7" s="1"/>
  <c r="G129" i="7"/>
  <c r="H129" i="7" s="1"/>
  <c r="G512" i="7"/>
  <c r="H512" i="7" s="1"/>
  <c r="G323" i="7"/>
  <c r="H323" i="7" s="1"/>
  <c r="G500" i="7"/>
  <c r="H500" i="7" s="1"/>
  <c r="G424" i="7"/>
  <c r="H424" i="7" s="1"/>
  <c r="G350" i="7"/>
  <c r="H350" i="7" s="1"/>
  <c r="G90" i="7"/>
  <c r="H90" i="7" s="1"/>
  <c r="G99" i="7"/>
  <c r="H99" i="7" s="1"/>
  <c r="G63" i="7"/>
  <c r="H63" i="7" s="1"/>
  <c r="G5" i="7"/>
  <c r="H5" i="7" s="1"/>
  <c r="G691" i="7"/>
  <c r="H691" i="7" s="1"/>
  <c r="G606" i="7"/>
  <c r="H606" i="7" s="1"/>
  <c r="G441" i="7"/>
  <c r="H441" i="7" s="1"/>
  <c r="G879" i="7"/>
  <c r="H879" i="7" s="1"/>
  <c r="G475" i="7"/>
  <c r="H475" i="7" s="1"/>
  <c r="G569" i="7"/>
  <c r="H569" i="7" s="1"/>
  <c r="G520" i="7"/>
  <c r="H520" i="7" s="1"/>
  <c r="G1037" i="7"/>
  <c r="H1037" i="7" s="1"/>
  <c r="G571" i="7"/>
  <c r="H571" i="7" s="1"/>
  <c r="G545" i="7"/>
  <c r="H545" i="7" s="1"/>
  <c r="G665" i="7"/>
  <c r="H665" i="7" s="1"/>
  <c r="G812" i="7"/>
  <c r="H812" i="7" s="1"/>
  <c r="G302" i="7"/>
  <c r="H302" i="7" s="1"/>
  <c r="G216" i="7"/>
  <c r="H216" i="7" s="1"/>
  <c r="G164" i="7"/>
  <c r="H164" i="7" s="1"/>
  <c r="G916" i="7"/>
  <c r="H916" i="7" s="1"/>
  <c r="G112" i="7"/>
  <c r="H112" i="7" s="1"/>
  <c r="G79" i="7"/>
  <c r="H79" i="7" s="1"/>
  <c r="G1092" i="7"/>
  <c r="H1092" i="7" s="1"/>
  <c r="G68" i="7"/>
  <c r="H68" i="7" s="1"/>
  <c r="G917" i="7"/>
  <c r="H917" i="7" s="1"/>
  <c r="G400" i="7"/>
  <c r="H400" i="7" s="1"/>
  <c r="G862" i="7"/>
  <c r="H862" i="7" s="1"/>
  <c r="G1091" i="7"/>
  <c r="H1091" i="7" s="1"/>
  <c r="G608" i="7"/>
  <c r="H608" i="7" s="1"/>
  <c r="G928" i="7"/>
  <c r="H928" i="7" s="1"/>
  <c r="G872" i="7"/>
  <c r="H872" i="7" s="1"/>
  <c r="G948" i="7"/>
  <c r="H948" i="7" s="1"/>
  <c r="G699" i="7"/>
  <c r="H699" i="7" s="1"/>
  <c r="G706" i="7"/>
  <c r="H706" i="7" s="1"/>
  <c r="G296" i="7"/>
  <c r="H296" i="7" s="1"/>
  <c r="G904" i="7"/>
  <c r="H904" i="7" s="1"/>
  <c r="G738" i="7"/>
  <c r="H738" i="7" s="1"/>
  <c r="G1024" i="7"/>
  <c r="H1024" i="7" s="1"/>
  <c r="G598" i="7"/>
  <c r="H598" i="7" s="1"/>
  <c r="G798" i="7"/>
  <c r="H798" i="7" s="1"/>
  <c r="G22" i="7"/>
  <c r="H22" i="7" s="1"/>
  <c r="G941" i="7"/>
  <c r="H941" i="7" s="1"/>
  <c r="G109" i="7"/>
  <c r="H109" i="7" s="1"/>
  <c r="G437" i="7"/>
  <c r="H437" i="7" s="1"/>
  <c r="G999" i="7"/>
  <c r="H999" i="7" s="1"/>
  <c r="G1034" i="7"/>
  <c r="H1034" i="7" s="1"/>
  <c r="G591" i="7"/>
  <c r="H591" i="7" s="1"/>
  <c r="G479" i="7"/>
  <c r="H479" i="7" s="1"/>
  <c r="G1023" i="7"/>
  <c r="H1023" i="7" s="1"/>
  <c r="G832" i="7"/>
  <c r="H832" i="7" s="1"/>
  <c r="G841" i="7"/>
  <c r="H841" i="7" s="1"/>
  <c r="G843" i="7"/>
  <c r="H843" i="7" s="1"/>
  <c r="G358" i="7"/>
  <c r="H358" i="7" s="1"/>
  <c r="G30" i="7"/>
  <c r="H30" i="7" s="1"/>
  <c r="G600" i="7"/>
  <c r="H600" i="7" s="1"/>
  <c r="G1005" i="7"/>
  <c r="H1005" i="7" s="1"/>
  <c r="G322" i="7"/>
  <c r="H322" i="7" s="1"/>
  <c r="G1022" i="7"/>
  <c r="H1022" i="7" s="1"/>
  <c r="G669" i="7"/>
  <c r="H669" i="7" s="1"/>
  <c r="G730" i="7"/>
  <c r="H730" i="7" s="1"/>
  <c r="G470" i="7"/>
  <c r="H470" i="7" s="1"/>
  <c r="G478" i="7"/>
  <c r="H478" i="7" s="1"/>
  <c r="G693" i="7"/>
  <c r="H693" i="7" s="1"/>
  <c r="G1045" i="7"/>
  <c r="H1045" i="7" s="1"/>
  <c r="G121" i="7"/>
  <c r="H121" i="7" s="1"/>
  <c r="G1059" i="7"/>
  <c r="H1059" i="7" s="1"/>
  <c r="G896" i="7"/>
  <c r="H896" i="7" s="1"/>
  <c r="G187" i="7"/>
  <c r="H187" i="7" s="1"/>
  <c r="G88" i="7"/>
  <c r="H88" i="7" s="1"/>
  <c r="G23" i="7"/>
  <c r="H23" i="7" s="1"/>
  <c r="G573" i="7"/>
  <c r="H573" i="7" s="1"/>
  <c r="G926" i="7"/>
  <c r="H926" i="7" s="1"/>
  <c r="G628" i="7"/>
  <c r="H628" i="7" s="1"/>
  <c r="G369" i="7"/>
  <c r="H369" i="7" s="1"/>
  <c r="G420" i="7"/>
  <c r="H420" i="7" s="1"/>
  <c r="G143" i="7"/>
  <c r="H143" i="7" s="1"/>
  <c r="G713" i="7"/>
  <c r="H713" i="7" s="1"/>
  <c r="G692" i="7"/>
  <c r="H692" i="7" s="1"/>
  <c r="G1069" i="7"/>
  <c r="H1069" i="7" s="1"/>
  <c r="G965" i="7"/>
  <c r="H965" i="7" s="1"/>
  <c r="G676" i="7"/>
  <c r="H676" i="7" s="1"/>
  <c r="G331" i="7"/>
  <c r="H331" i="7" s="1"/>
  <c r="G849" i="7"/>
  <c r="H849" i="7" s="1"/>
  <c r="G570" i="7"/>
  <c r="H570" i="7" s="1"/>
  <c r="G440" i="7"/>
  <c r="H440" i="7" s="1"/>
  <c r="G450" i="7"/>
  <c r="H450" i="7" s="1"/>
  <c r="G997" i="7"/>
  <c r="H997" i="7" s="1"/>
  <c r="G690" i="7"/>
  <c r="H690" i="7" s="1"/>
  <c r="G572" i="7"/>
  <c r="H572" i="7" s="1"/>
  <c r="G528" i="7"/>
  <c r="H528" i="7" s="1"/>
  <c r="G221" i="7"/>
  <c r="H221" i="7" s="1"/>
  <c r="G1070" i="7"/>
  <c r="H1070" i="7" s="1"/>
  <c r="G764" i="7"/>
  <c r="H764" i="7" s="1"/>
  <c r="G197" i="7"/>
  <c r="H197" i="7" s="1"/>
  <c r="G639" i="7"/>
  <c r="H639" i="7" s="1"/>
  <c r="G172" i="7"/>
  <c r="H172" i="7" s="1"/>
  <c r="G38" i="7"/>
  <c r="H38" i="7" s="1"/>
  <c r="G574" i="7"/>
  <c r="H574" i="7" s="1"/>
  <c r="G485" i="7"/>
  <c r="H485" i="7" s="1"/>
  <c r="G596" i="7"/>
  <c r="H596" i="7" s="1"/>
  <c r="G473" i="7"/>
  <c r="H473" i="7" s="1"/>
  <c r="G1100" i="7"/>
  <c r="H1100" i="7" s="1"/>
  <c r="G769" i="7"/>
  <c r="H769" i="7" s="1"/>
  <c r="G1010" i="7"/>
  <c r="H1010" i="7" s="1"/>
  <c r="G882" i="7"/>
  <c r="H882" i="7" s="1"/>
  <c r="G342" i="7"/>
  <c r="H342" i="7" s="1"/>
  <c r="G799" i="7"/>
  <c r="H799" i="7" s="1"/>
  <c r="G12" i="7"/>
  <c r="H12" i="7" s="1"/>
  <c r="G124" i="7"/>
  <c r="H124" i="7" s="1"/>
  <c r="G226" i="7"/>
  <c r="H226" i="7" s="1"/>
  <c r="G92" i="7"/>
  <c r="H92" i="7" s="1"/>
  <c r="G732" i="7"/>
  <c r="H732" i="7" s="1"/>
  <c r="G791" i="7"/>
  <c r="H791" i="7" s="1"/>
  <c r="G983" i="7"/>
  <c r="H983" i="7" s="1"/>
  <c r="G984" i="7"/>
  <c r="H984" i="7" s="1"/>
  <c r="G761" i="7"/>
  <c r="H761" i="7" s="1"/>
  <c r="G1004" i="7"/>
  <c r="H1004" i="7" s="1"/>
  <c r="G403" i="7"/>
  <c r="H403" i="7" s="1"/>
  <c r="G1117" i="7"/>
  <c r="H1117" i="7" s="1"/>
  <c r="D68" i="1"/>
  <c r="C67" i="1"/>
  <c r="F59" i="1"/>
  <c r="E58" i="1"/>
  <c r="G58" i="1"/>
  <c r="H58" i="1" s="1"/>
  <c r="F32" i="1"/>
  <c r="G32" i="1" s="1"/>
  <c r="H32" i="1" s="1"/>
  <c r="G836" i="7" s="1"/>
  <c r="H836" i="7" s="1"/>
  <c r="E31" i="1"/>
  <c r="G601" i="7" l="1"/>
  <c r="H601" i="7" s="1"/>
  <c r="G559" i="7"/>
  <c r="H559" i="7" s="1"/>
  <c r="G788" i="7"/>
  <c r="H788" i="7" s="1"/>
  <c r="G819" i="7"/>
  <c r="H819" i="7" s="1"/>
  <c r="G1006" i="7"/>
  <c r="H1006" i="7" s="1"/>
  <c r="G1016" i="7"/>
  <c r="H1016" i="7" s="1"/>
  <c r="G1043" i="7"/>
  <c r="H1043" i="7" s="1"/>
  <c r="G472" i="7"/>
  <c r="H472" i="7" s="1"/>
  <c r="G453" i="7"/>
  <c r="H453" i="7" s="1"/>
  <c r="G988" i="7"/>
  <c r="H988" i="7" s="1"/>
  <c r="G209" i="7"/>
  <c r="H209" i="7" s="1"/>
  <c r="G378" i="7"/>
  <c r="H378" i="7" s="1"/>
  <c r="G644" i="7"/>
  <c r="H644" i="7" s="1"/>
  <c r="G686" i="7"/>
  <c r="H686" i="7" s="1"/>
  <c r="G213" i="7"/>
  <c r="H213" i="7" s="1"/>
  <c r="G136" i="7"/>
  <c r="H136" i="7" s="1"/>
  <c r="G679" i="7"/>
  <c r="H679" i="7" s="1"/>
  <c r="G577" i="7"/>
  <c r="H577" i="7" s="1"/>
  <c r="G159" i="7"/>
  <c r="H159" i="7" s="1"/>
  <c r="G278" i="7"/>
  <c r="H278" i="7" s="1"/>
  <c r="G961" i="7"/>
  <c r="H961" i="7" s="1"/>
  <c r="G855" i="7"/>
  <c r="H855" i="7" s="1"/>
  <c r="G537" i="7"/>
  <c r="H537" i="7" s="1"/>
  <c r="G740" i="7"/>
  <c r="H740" i="7" s="1"/>
  <c r="G616" i="7"/>
  <c r="H616" i="7" s="1"/>
  <c r="G386" i="7"/>
  <c r="H386" i="7" s="1"/>
  <c r="G434" i="7"/>
  <c r="H434" i="7" s="1"/>
  <c r="G721" i="7"/>
  <c r="H721" i="7" s="1"/>
  <c r="G652" i="7"/>
  <c r="H652" i="7" s="1"/>
  <c r="G784" i="7"/>
  <c r="H784" i="7" s="1"/>
  <c r="G215" i="7"/>
  <c r="H215" i="7" s="1"/>
  <c r="G468" i="7"/>
  <c r="H468" i="7" s="1"/>
  <c r="G977" i="7"/>
  <c r="H977" i="7" s="1"/>
  <c r="G723" i="7"/>
  <c r="H723" i="7" s="1"/>
  <c r="G318" i="7"/>
  <c r="H318" i="7" s="1"/>
  <c r="G684" i="7"/>
  <c r="H684" i="7" s="1"/>
  <c r="G466" i="7"/>
  <c r="H466" i="7" s="1"/>
  <c r="G724" i="7"/>
  <c r="H724" i="7" s="1"/>
  <c r="G748" i="7"/>
  <c r="H748" i="7" s="1"/>
  <c r="G898" i="7"/>
  <c r="H898" i="7" s="1"/>
  <c r="G782" i="7"/>
  <c r="H782" i="7" s="1"/>
  <c r="G289" i="7"/>
  <c r="H289" i="7" s="1"/>
  <c r="G293" i="7"/>
  <c r="H293" i="7" s="1"/>
  <c r="G655" i="7"/>
  <c r="H655" i="7" s="1"/>
  <c r="G978" i="7"/>
  <c r="H978" i="7" s="1"/>
  <c r="G392" i="7"/>
  <c r="H392" i="7" s="1"/>
  <c r="G651" i="7"/>
  <c r="H651" i="7" s="1"/>
  <c r="G469" i="7"/>
  <c r="H469" i="7" s="1"/>
  <c r="G538" i="7"/>
  <c r="H538" i="7" s="1"/>
  <c r="G540" i="7"/>
  <c r="H540" i="7" s="1"/>
  <c r="G653" i="7"/>
  <c r="H653" i="7" s="1"/>
  <c r="G536" i="7"/>
  <c r="H536" i="7" s="1"/>
  <c r="G292" i="7"/>
  <c r="H292" i="7" s="1"/>
  <c r="G275" i="7"/>
  <c r="H275" i="7" s="1"/>
  <c r="G685" i="7"/>
  <c r="H685" i="7" s="1"/>
  <c r="G435" i="7"/>
  <c r="H435" i="7" s="1"/>
  <c r="G1032" i="7"/>
  <c r="H1032" i="7" s="1"/>
  <c r="G697" i="7"/>
  <c r="H697" i="7" s="1"/>
  <c r="G828" i="7"/>
  <c r="H828" i="7" s="1"/>
  <c r="G396" i="7"/>
  <c r="H396" i="7" s="1"/>
  <c r="G241" i="7"/>
  <c r="H241" i="7" s="1"/>
  <c r="G1084" i="7"/>
  <c r="H1084" i="7" s="1"/>
  <c r="G174" i="7"/>
  <c r="H174" i="7" s="1"/>
  <c r="G427" i="7"/>
  <c r="H427" i="7" s="1"/>
  <c r="G557" i="7"/>
  <c r="H557" i="7" s="1"/>
  <c r="G677" i="7"/>
  <c r="H677" i="7" s="1"/>
  <c r="G1041" i="7"/>
  <c r="H1041" i="7" s="1"/>
  <c r="G604" i="7"/>
  <c r="H604" i="7" s="1"/>
  <c r="G945" i="7"/>
  <c r="H945" i="7" s="1"/>
  <c r="G907" i="7"/>
  <c r="H907" i="7" s="1"/>
  <c r="G452" i="7"/>
  <c r="H452" i="7" s="1"/>
  <c r="G395" i="7"/>
  <c r="H395" i="7" s="1"/>
  <c r="G1052" i="7"/>
  <c r="H1052" i="7" s="1"/>
  <c r="G1061" i="7"/>
  <c r="H1061" i="7" s="1"/>
  <c r="G777" i="7"/>
  <c r="H777" i="7" s="1"/>
  <c r="G517" i="7"/>
  <c r="H517" i="7" s="1"/>
  <c r="G31" i="7"/>
  <c r="H31" i="7" s="1"/>
  <c r="G553" i="7"/>
  <c r="H553" i="7" s="1"/>
  <c r="G908" i="7"/>
  <c r="H908" i="7" s="1"/>
  <c r="G361" i="7"/>
  <c r="H361" i="7" s="1"/>
  <c r="G488" i="7"/>
  <c r="H488" i="7" s="1"/>
  <c r="G667" i="7"/>
  <c r="H667" i="7" s="1"/>
  <c r="G871" i="7"/>
  <c r="H871" i="7" s="1"/>
  <c r="G759" i="7"/>
  <c r="H759" i="7" s="1"/>
  <c r="G930" i="7"/>
  <c r="H930" i="7" s="1"/>
  <c r="G847" i="7"/>
  <c r="H847" i="7" s="1"/>
  <c r="G887" i="7"/>
  <c r="H887" i="7" s="1"/>
  <c r="G694" i="7"/>
  <c r="H694" i="7" s="1"/>
  <c r="G1013" i="7"/>
  <c r="H1013" i="7" s="1"/>
  <c r="G1112" i="7"/>
  <c r="H1112" i="7" s="1"/>
  <c r="G663" i="7"/>
  <c r="H663" i="7" s="1"/>
  <c r="G334" i="7"/>
  <c r="H334" i="7" s="1"/>
  <c r="G487" i="7"/>
  <c r="H487" i="7" s="1"/>
  <c r="G98" i="7"/>
  <c r="H98" i="7" s="1"/>
  <c r="G1031" i="7"/>
  <c r="H1031" i="7" s="1"/>
  <c r="G602" i="7"/>
  <c r="H602" i="7" s="1"/>
  <c r="G603" i="7"/>
  <c r="H603" i="7" s="1"/>
  <c r="G408" i="7"/>
  <c r="H408" i="7" s="1"/>
  <c r="G696" i="7"/>
  <c r="H696" i="7" s="1"/>
  <c r="G518" i="7"/>
  <c r="H518" i="7" s="1"/>
  <c r="G817" i="7"/>
  <c r="H817" i="7" s="1"/>
  <c r="G409" i="7"/>
  <c r="H409" i="7" s="1"/>
  <c r="G510" i="7"/>
  <c r="H510" i="7" s="1"/>
  <c r="G111" i="7"/>
  <c r="H111" i="7" s="1"/>
  <c r="G816" i="7"/>
  <c r="H816" i="7" s="1"/>
  <c r="G913" i="7"/>
  <c r="H913" i="7" s="1"/>
  <c r="G698" i="7"/>
  <c r="H698" i="7" s="1"/>
  <c r="G971" i="7"/>
  <c r="H971" i="7" s="1"/>
  <c r="G970" i="7"/>
  <c r="H970" i="7" s="1"/>
  <c r="G486" i="7"/>
  <c r="H486" i="7" s="1"/>
  <c r="G881" i="7"/>
  <c r="H881" i="7" s="1"/>
  <c r="G257" i="7"/>
  <c r="H257" i="7" s="1"/>
  <c r="G406" i="7"/>
  <c r="H406" i="7" s="1"/>
  <c r="G474" i="7"/>
  <c r="H474" i="7" s="1"/>
  <c r="G627" i="7"/>
  <c r="H627" i="7" s="1"/>
  <c r="G658" i="7"/>
  <c r="H658" i="7" s="1"/>
  <c r="G885" i="7"/>
  <c r="H885" i="7" s="1"/>
  <c r="G455" i="7"/>
  <c r="H455" i="7" s="1"/>
  <c r="G626" i="7"/>
  <c r="H626" i="7" s="1"/>
  <c r="G219" i="7"/>
  <c r="H219" i="7" s="1"/>
  <c r="G749" i="7"/>
  <c r="H749" i="7" s="1"/>
  <c r="G351" i="7"/>
  <c r="H351" i="7" s="1"/>
  <c r="G173" i="7"/>
  <c r="H173" i="7" s="1"/>
  <c r="G834" i="7"/>
  <c r="H834" i="7" s="1"/>
  <c r="G1025" i="7"/>
  <c r="H1025" i="7" s="1"/>
  <c r="G700" i="7"/>
  <c r="H700" i="7" s="1"/>
  <c r="G29" i="7"/>
  <c r="H29" i="7" s="1"/>
  <c r="G1036" i="7"/>
  <c r="H1036" i="7" s="1"/>
  <c r="G207" i="7"/>
  <c r="H207" i="7" s="1"/>
  <c r="G664" i="7"/>
  <c r="H664" i="7" s="1"/>
  <c r="G349" i="7"/>
  <c r="H349" i="7" s="1"/>
  <c r="G471" i="7"/>
  <c r="H471" i="7" s="1"/>
  <c r="G561" i="7"/>
  <c r="H561" i="7" s="1"/>
  <c r="G97" i="7"/>
  <c r="H97" i="7" s="1"/>
  <c r="G1029" i="7"/>
  <c r="H1029" i="7" s="1"/>
  <c r="G792" i="7"/>
  <c r="H792" i="7" s="1"/>
  <c r="G106" i="7"/>
  <c r="H106" i="7" s="1"/>
  <c r="G52" i="7"/>
  <c r="H52" i="7" s="1"/>
  <c r="G560" i="7"/>
  <c r="H560" i="7" s="1"/>
  <c r="G20" i="7"/>
  <c r="H20" i="7" s="1"/>
  <c r="G731" i="7"/>
  <c r="H731" i="7" s="1"/>
  <c r="G1002" i="7"/>
  <c r="H1002" i="7" s="1"/>
  <c r="G1062" i="7"/>
  <c r="H1062" i="7" s="1"/>
  <c r="G522" i="7"/>
  <c r="H522" i="7" s="1"/>
  <c r="G605" i="7"/>
  <c r="H605" i="7" s="1"/>
  <c r="G919" i="7"/>
  <c r="H919" i="7" s="1"/>
  <c r="G335" i="7"/>
  <c r="H335" i="7" s="1"/>
  <c r="G873" i="7"/>
  <c r="H873" i="7" s="1"/>
  <c r="G940" i="7"/>
  <c r="H940" i="7" s="1"/>
  <c r="G1122" i="7"/>
  <c r="H1122" i="7" s="1"/>
  <c r="G892" i="7"/>
  <c r="H892" i="7" s="1"/>
  <c r="G498" i="7"/>
  <c r="H498" i="7" s="1"/>
  <c r="G786" i="7"/>
  <c r="H786" i="7" s="1"/>
  <c r="G790" i="7"/>
  <c r="H790" i="7" s="1"/>
  <c r="G563" i="7"/>
  <c r="H563" i="7" s="1"/>
  <c r="G179" i="7"/>
  <c r="H179" i="7" s="1"/>
  <c r="G670" i="7"/>
  <c r="H670" i="7" s="1"/>
  <c r="G1028" i="7"/>
  <c r="H1028" i="7" s="1"/>
  <c r="G1060" i="7"/>
  <c r="H1060" i="7" s="1"/>
  <c r="G477" i="7"/>
  <c r="H477" i="7" s="1"/>
  <c r="G412" i="7"/>
  <c r="H412" i="7" s="1"/>
  <c r="G661" i="7"/>
  <c r="H661" i="7" s="1"/>
  <c r="G565" i="7"/>
  <c r="H565" i="7" s="1"/>
  <c r="G1040" i="7"/>
  <c r="H1040" i="7" s="1"/>
  <c r="G407" i="7"/>
  <c r="H407" i="7" s="1"/>
  <c r="G762" i="7"/>
  <c r="H762" i="7" s="1"/>
  <c r="G250" i="7"/>
  <c r="H250" i="7" s="1"/>
  <c r="G443" i="7"/>
  <c r="H443" i="7" s="1"/>
  <c r="G1008" i="7"/>
  <c r="H1008" i="7" s="1"/>
  <c r="G117" i="7"/>
  <c r="H117" i="7" s="1"/>
  <c r="G757" i="7"/>
  <c r="H757" i="7" s="1"/>
  <c r="G304" i="7"/>
  <c r="H304" i="7" s="1"/>
  <c r="G199" i="7"/>
  <c r="H199" i="7" s="1"/>
  <c r="G253" i="7"/>
  <c r="H253" i="7" s="1"/>
  <c r="G227" i="7"/>
  <c r="H227" i="7" s="1"/>
  <c r="G765" i="7"/>
  <c r="H765" i="7" s="1"/>
  <c r="G1079" i="7"/>
  <c r="H1079" i="7" s="1"/>
  <c r="G793" i="7"/>
  <c r="H793" i="7" s="1"/>
  <c r="G554" i="7"/>
  <c r="H554" i="7" s="1"/>
  <c r="G346" i="7"/>
  <c r="H346" i="7" s="1"/>
  <c r="G511" i="7"/>
  <c r="H511" i="7" s="1"/>
  <c r="G438" i="7"/>
  <c r="H438" i="7" s="1"/>
  <c r="G1109" i="7"/>
  <c r="H1109" i="7" s="1"/>
  <c r="G763" i="7"/>
  <c r="H763" i="7" s="1"/>
  <c r="G705" i="7"/>
  <c r="H705" i="7" s="1"/>
  <c r="G411" i="7"/>
  <c r="H411" i="7" s="1"/>
  <c r="G760" i="7"/>
  <c r="H760" i="7" s="1"/>
  <c r="G1007" i="7"/>
  <c r="H1007" i="7" s="1"/>
  <c r="G1009" i="7"/>
  <c r="H1009" i="7" s="1"/>
  <c r="G222" i="7"/>
  <c r="H222" i="7" s="1"/>
  <c r="G1075" i="7"/>
  <c r="H1075" i="7" s="1"/>
  <c r="G845" i="7"/>
  <c r="H845" i="7" s="1"/>
  <c r="G413" i="7"/>
  <c r="H413" i="7" s="1"/>
  <c r="G909" i="7"/>
  <c r="H909" i="7" s="1"/>
  <c r="G967" i="7"/>
  <c r="H967" i="7" s="1"/>
  <c r="G410" i="7"/>
  <c r="H410" i="7" s="1"/>
  <c r="G775" i="7"/>
  <c r="H775" i="7" s="1"/>
  <c r="G414" i="7"/>
  <c r="H414" i="7" s="1"/>
  <c r="G906" i="7"/>
  <c r="H906" i="7" s="1"/>
  <c r="G1056" i="7"/>
  <c r="H1056" i="7" s="1"/>
  <c r="G415" i="7"/>
  <c r="H415" i="7" s="1"/>
  <c r="G709" i="7"/>
  <c r="H709" i="7" s="1"/>
  <c r="G958" i="7"/>
  <c r="H958" i="7" s="1"/>
  <c r="G822" i="7"/>
  <c r="H822" i="7" s="1"/>
  <c r="G1035" i="7"/>
  <c r="H1035" i="7" s="1"/>
  <c r="G448" i="7"/>
  <c r="H448" i="7" s="1"/>
  <c r="G194" i="7"/>
  <c r="H194" i="7" s="1"/>
  <c r="G1014" i="7"/>
  <c r="H1014" i="7" s="1"/>
  <c r="G595" i="7"/>
  <c r="H595" i="7" s="1"/>
  <c r="G556" i="7"/>
  <c r="H556" i="7" s="1"/>
  <c r="G729" i="7"/>
  <c r="H729" i="7" s="1"/>
  <c r="G801" i="7"/>
  <c r="H801" i="7" s="1"/>
  <c r="G168" i="7"/>
  <c r="H168" i="7" s="1"/>
  <c r="G632" i="7"/>
  <c r="H632" i="7" s="1"/>
  <c r="G423" i="7"/>
  <c r="H423" i="7" s="1"/>
  <c r="G662" i="7"/>
  <c r="H662" i="7" s="1"/>
  <c r="G1119" i="7"/>
  <c r="H1119" i="7" s="1"/>
  <c r="G425" i="7"/>
  <c r="H425" i="7" s="1"/>
  <c r="G939" i="7"/>
  <c r="H939" i="7" s="1"/>
  <c r="G725" i="7"/>
  <c r="H725" i="7" s="1"/>
  <c r="G820" i="7"/>
  <c r="H820" i="7" s="1"/>
  <c r="G942" i="7"/>
  <c r="H942" i="7" s="1"/>
  <c r="F60" i="1"/>
  <c r="E59" i="1"/>
  <c r="G59" i="1"/>
  <c r="H59" i="1" s="1"/>
  <c r="D69" i="1"/>
  <c r="C68" i="1"/>
  <c r="F33" i="1"/>
  <c r="G33" i="1" s="1"/>
  <c r="H33" i="1" s="1"/>
  <c r="G75" i="7" s="1"/>
  <c r="H75" i="7" s="1"/>
  <c r="E32" i="1"/>
  <c r="G354" i="7" l="1"/>
  <c r="H354" i="7" s="1"/>
  <c r="G618" i="7"/>
  <c r="H618" i="7" s="1"/>
  <c r="G607" i="7"/>
  <c r="H607" i="7" s="1"/>
  <c r="G625" i="7"/>
  <c r="H625" i="7" s="1"/>
  <c r="G154" i="7"/>
  <c r="H154" i="7" s="1"/>
  <c r="G10" i="7"/>
  <c r="H10" i="7" s="1"/>
  <c r="G1073" i="7"/>
  <c r="H1073" i="7" s="1"/>
  <c r="G447" i="7"/>
  <c r="H447" i="7" s="1"/>
  <c r="G48" i="7"/>
  <c r="H48" i="7" s="1"/>
  <c r="G850" i="7"/>
  <c r="H850" i="7" s="1"/>
  <c r="G621" i="7"/>
  <c r="H621" i="7" s="1"/>
  <c r="G365" i="7"/>
  <c r="H365" i="7" s="1"/>
  <c r="G127" i="7"/>
  <c r="H127" i="7" s="1"/>
  <c r="G897" i="7"/>
  <c r="H897" i="7" s="1"/>
  <c r="G211" i="7"/>
  <c r="H211" i="7" s="1"/>
  <c r="G974" i="7"/>
  <c r="H974" i="7" s="1"/>
  <c r="G901" i="7"/>
  <c r="H901" i="7" s="1"/>
  <c r="G809" i="7"/>
  <c r="H809" i="7" s="1"/>
  <c r="G541" i="7"/>
  <c r="H541" i="7" s="1"/>
  <c r="G388" i="7"/>
  <c r="H388" i="7" s="1"/>
  <c r="G688" i="7"/>
  <c r="H688" i="7" s="1"/>
  <c r="G803" i="7"/>
  <c r="H803" i="7" s="1"/>
  <c r="G281" i="7"/>
  <c r="H281" i="7" s="1"/>
  <c r="G244" i="7"/>
  <c r="H244" i="7" s="1"/>
  <c r="G320" i="7"/>
  <c r="H320" i="7" s="1"/>
  <c r="G285" i="7"/>
  <c r="H285" i="7" s="1"/>
  <c r="G383" i="7"/>
  <c r="H383" i="7" s="1"/>
  <c r="G286" i="7"/>
  <c r="H286" i="7" s="1"/>
  <c r="G464" i="7"/>
  <c r="H464" i="7" s="1"/>
  <c r="G1116" i="7"/>
  <c r="H1116" i="7" s="1"/>
  <c r="G744" i="7"/>
  <c r="H744" i="7" s="1"/>
  <c r="G932" i="7"/>
  <c r="H932" i="7" s="1"/>
  <c r="G163" i="7"/>
  <c r="H163" i="7" s="1"/>
  <c r="G290" i="7"/>
  <c r="H290" i="7" s="1"/>
  <c r="G243" i="7"/>
  <c r="H243" i="7" s="1"/>
  <c r="G716" i="7"/>
  <c r="H716" i="7" s="1"/>
  <c r="G717" i="7"/>
  <c r="H717" i="7" s="1"/>
  <c r="G505" i="7"/>
  <c r="H505" i="7" s="1"/>
  <c r="G578" i="7"/>
  <c r="H578" i="7" s="1"/>
  <c r="G613" i="7"/>
  <c r="H613" i="7" s="1"/>
  <c r="G580" i="7"/>
  <c r="H580" i="7" s="1"/>
  <c r="G135" i="7"/>
  <c r="H135" i="7" s="1"/>
  <c r="G852" i="7"/>
  <c r="H852" i="7" s="1"/>
  <c r="G1101" i="7"/>
  <c r="H1101" i="7" s="1"/>
  <c r="G249" i="7"/>
  <c r="H249" i="7" s="1"/>
  <c r="G380" i="7"/>
  <c r="H380" i="7" s="1"/>
  <c r="G899" i="7"/>
  <c r="H899" i="7" s="1"/>
  <c r="G647" i="7"/>
  <c r="H647" i="7" s="1"/>
  <c r="G805" i="7"/>
  <c r="H805" i="7" s="1"/>
  <c r="G543" i="7"/>
  <c r="H543" i="7" s="1"/>
  <c r="G720" i="7"/>
  <c r="H720" i="7" s="1"/>
  <c r="G465" i="7"/>
  <c r="H465" i="7" s="1"/>
  <c r="G214" i="7"/>
  <c r="H214" i="7" s="1"/>
  <c r="G853" i="7"/>
  <c r="H853" i="7" s="1"/>
  <c r="G830" i="7"/>
  <c r="H830" i="7" s="1"/>
  <c r="G642" i="7"/>
  <c r="H642" i="7" s="1"/>
  <c r="G431" i="7"/>
  <c r="H431" i="7" s="1"/>
  <c r="G975" i="7"/>
  <c r="H975" i="7" s="1"/>
  <c r="G707" i="7"/>
  <c r="H707" i="7" s="1"/>
  <c r="G228" i="7"/>
  <c r="H228" i="7" s="1"/>
  <c r="G9" i="7"/>
  <c r="H9" i="7" s="1"/>
  <c r="G120" i="7"/>
  <c r="H120" i="7" s="1"/>
  <c r="G15" i="7"/>
  <c r="H15" i="7" s="1"/>
  <c r="G567" i="7"/>
  <c r="H567" i="7" s="1"/>
  <c r="G118" i="7"/>
  <c r="H118" i="7" s="1"/>
  <c r="G326" i="7"/>
  <c r="H326" i="7" s="1"/>
  <c r="G47" i="7"/>
  <c r="H47" i="7" s="1"/>
  <c r="G611" i="7"/>
  <c r="H611" i="7" s="1"/>
  <c r="G103" i="7"/>
  <c r="H103" i="7" s="1"/>
  <c r="G327" i="7"/>
  <c r="H327" i="7" s="1"/>
  <c r="G444" i="7"/>
  <c r="H444" i="7" s="1"/>
  <c r="G271" i="7"/>
  <c r="H271" i="7" s="1"/>
  <c r="G71" i="7"/>
  <c r="H71" i="7" s="1"/>
  <c r="G204" i="7"/>
  <c r="H204" i="7" s="1"/>
  <c r="G258" i="7"/>
  <c r="H258" i="7" s="1"/>
  <c r="G711" i="7"/>
  <c r="H711" i="7" s="1"/>
  <c r="G372" i="7"/>
  <c r="H372" i="7" s="1"/>
  <c r="G126" i="7"/>
  <c r="H126" i="7" s="1"/>
  <c r="G778" i="7"/>
  <c r="H778" i="7" s="1"/>
  <c r="G254" i="7"/>
  <c r="H254" i="7" s="1"/>
  <c r="G7" i="7"/>
  <c r="H7" i="7" s="1"/>
  <c r="G119" i="7"/>
  <c r="H119" i="7" s="1"/>
  <c r="G37" i="7"/>
  <c r="H37" i="7" s="1"/>
  <c r="G42" i="7"/>
  <c r="H42" i="7" s="1"/>
  <c r="G800" i="7"/>
  <c r="H800" i="7" s="1"/>
  <c r="G86" i="7"/>
  <c r="H86" i="7" s="1"/>
  <c r="G480" i="7"/>
  <c r="H480" i="7" s="1"/>
  <c r="G177" i="7"/>
  <c r="H177" i="7" s="1"/>
  <c r="G401" i="7"/>
  <c r="H401" i="7" s="1"/>
  <c r="G184" i="7"/>
  <c r="H184" i="7" s="1"/>
  <c r="G864" i="7"/>
  <c r="H864" i="7" s="1"/>
  <c r="G947" i="7"/>
  <c r="H947" i="7" s="1"/>
  <c r="G132" i="7"/>
  <c r="H132" i="7" s="1"/>
  <c r="G306" i="7"/>
  <c r="H306" i="7" s="1"/>
  <c r="G457" i="7"/>
  <c r="H457" i="7" s="1"/>
  <c r="G726" i="7"/>
  <c r="H726" i="7" s="1"/>
  <c r="G122" i="7"/>
  <c r="H122" i="7" s="1"/>
  <c r="G949" i="7"/>
  <c r="H949" i="7" s="1"/>
  <c r="G100" i="7"/>
  <c r="H100" i="7" s="1"/>
  <c r="G27" i="7"/>
  <c r="H27" i="7" s="1"/>
  <c r="G267" i="7"/>
  <c r="H267" i="7" s="1"/>
  <c r="G516" i="7"/>
  <c r="H516" i="7" s="1"/>
  <c r="G4" i="7"/>
  <c r="H4" i="7" s="1"/>
  <c r="G785" i="7"/>
  <c r="H785" i="7" s="1"/>
  <c r="G609" i="7"/>
  <c r="H609" i="7" s="1"/>
  <c r="G552" i="7"/>
  <c r="H552" i="7" s="1"/>
  <c r="G125" i="7"/>
  <c r="H125" i="7" s="1"/>
  <c r="G268" i="7"/>
  <c r="H268" i="7" s="1"/>
  <c r="G3" i="7"/>
  <c r="H3" i="7" s="1"/>
  <c r="G149" i="7"/>
  <c r="H149" i="7" s="1"/>
  <c r="G776" i="7"/>
  <c r="H776" i="7" s="1"/>
  <c r="G44" i="7"/>
  <c r="H44" i="7" s="1"/>
  <c r="G493" i="7"/>
  <c r="H493" i="7" s="1"/>
  <c r="G36" i="7"/>
  <c r="H36" i="7" s="1"/>
  <c r="G673" i="7"/>
  <c r="H673" i="7" s="1"/>
  <c r="G13" i="7"/>
  <c r="H13" i="7" s="1"/>
  <c r="G594" i="7"/>
  <c r="H594" i="7" s="1"/>
  <c r="G59" i="7"/>
  <c r="H59" i="7" s="1"/>
  <c r="G203" i="7"/>
  <c r="H203" i="7" s="1"/>
  <c r="G960" i="7"/>
  <c r="H960" i="7" s="1"/>
  <c r="G657" i="7"/>
  <c r="H657" i="7" s="1"/>
  <c r="G366" i="7"/>
  <c r="H366" i="7" s="1"/>
  <c r="G58" i="7"/>
  <c r="H58" i="7" s="1"/>
  <c r="G35" i="7"/>
  <c r="H35" i="7" s="1"/>
  <c r="G341" i="7"/>
  <c r="H341" i="7" s="1"/>
  <c r="G373" i="7"/>
  <c r="H373" i="7" s="1"/>
  <c r="G877" i="7"/>
  <c r="H877" i="7" s="1"/>
  <c r="G675" i="7"/>
  <c r="H675" i="7" s="1"/>
  <c r="G494" i="7"/>
  <c r="H494" i="7" s="1"/>
  <c r="G25" i="7"/>
  <c r="H25" i="7" s="1"/>
  <c r="G85" i="7"/>
  <c r="H85" i="7" s="1"/>
  <c r="G860" i="7"/>
  <c r="H860" i="7" s="1"/>
  <c r="G45" i="7"/>
  <c r="H45" i="7" s="1"/>
  <c r="G695" i="7"/>
  <c r="H695" i="7" s="1"/>
  <c r="G259" i="7"/>
  <c r="H259" i="7" s="1"/>
  <c r="G225" i="7"/>
  <c r="H225" i="7" s="1"/>
  <c r="G363" i="7"/>
  <c r="H363" i="7" s="1"/>
  <c r="G311" i="7"/>
  <c r="H311" i="7" s="1"/>
  <c r="G307" i="7"/>
  <c r="H307" i="7" s="1"/>
  <c r="G178" i="7"/>
  <c r="H178" i="7" s="1"/>
  <c r="G57" i="7"/>
  <c r="H57" i="7" s="1"/>
  <c r="G6" i="7"/>
  <c r="H6" i="7" s="1"/>
  <c r="G715" i="7"/>
  <c r="H715" i="7" s="1"/>
  <c r="G70" i="7"/>
  <c r="H70" i="7" s="1"/>
  <c r="G526" i="7"/>
  <c r="H526" i="7" s="1"/>
  <c r="G708" i="7"/>
  <c r="H708" i="7" s="1"/>
  <c r="G734" i="7"/>
  <c r="H734" i="7" s="1"/>
  <c r="G74" i="7"/>
  <c r="H74" i="7" s="1"/>
  <c r="G198" i="7"/>
  <c r="H198" i="7" s="1"/>
  <c r="G796" i="7"/>
  <c r="H796" i="7" s="1"/>
  <c r="G234" i="7"/>
  <c r="H234" i="7" s="1"/>
  <c r="G527" i="7"/>
  <c r="H527" i="7" s="1"/>
  <c r="G305" i="7"/>
  <c r="H305" i="7" s="1"/>
  <c r="G229" i="7"/>
  <c r="H229" i="7" s="1"/>
  <c r="G811" i="7"/>
  <c r="H811" i="7" s="1"/>
  <c r="G72" i="7"/>
  <c r="H72" i="7" s="1"/>
  <c r="G689" i="7"/>
  <c r="H689" i="7" s="1"/>
  <c r="G484" i="7"/>
  <c r="H484" i="7" s="1"/>
  <c r="G859" i="7"/>
  <c r="H859" i="7" s="1"/>
  <c r="G87" i="7"/>
  <c r="H87" i="7" s="1"/>
  <c r="G490" i="7"/>
  <c r="H490" i="7" s="1"/>
  <c r="G515" i="7"/>
  <c r="H515" i="7" s="1"/>
  <c r="G205" i="7"/>
  <c r="H205" i="7" s="1"/>
  <c r="G176" i="7"/>
  <c r="H176" i="7" s="1"/>
  <c r="G230" i="7"/>
  <c r="H230" i="7" s="1"/>
  <c r="G150" i="7"/>
  <c r="H150" i="7" s="1"/>
  <c r="G93" i="7"/>
  <c r="H93" i="7" s="1"/>
  <c r="G64" i="7"/>
  <c r="H64" i="7" s="1"/>
  <c r="G714" i="7"/>
  <c r="H714" i="7" s="1"/>
  <c r="G483" i="7"/>
  <c r="H483" i="7" s="1"/>
  <c r="G14" i="7"/>
  <c r="H14" i="7" s="1"/>
  <c r="G49" i="7"/>
  <c r="H49" i="7" s="1"/>
  <c r="G525" i="7"/>
  <c r="H525" i="7" s="1"/>
  <c r="G876" i="7"/>
  <c r="H876" i="7" s="1"/>
  <c r="G833" i="7"/>
  <c r="H833" i="7" s="1"/>
  <c r="G231" i="7"/>
  <c r="H231" i="7" s="1"/>
  <c r="G8" i="7"/>
  <c r="H8" i="7" s="1"/>
  <c r="G260" i="7"/>
  <c r="H260" i="7" s="1"/>
  <c r="G123" i="7"/>
  <c r="H123" i="7" s="1"/>
  <c r="G774" i="7"/>
  <c r="H774" i="7" s="1"/>
  <c r="G551" i="7"/>
  <c r="H551" i="7" s="1"/>
  <c r="G155" i="7"/>
  <c r="H155" i="7" s="1"/>
  <c r="G263" i="7"/>
  <c r="H263" i="7" s="1"/>
  <c r="G367" i="7"/>
  <c r="H367" i="7" s="1"/>
  <c r="G593" i="7"/>
  <c r="H593" i="7" s="1"/>
  <c r="G201" i="7"/>
  <c r="H201" i="7" s="1"/>
  <c r="G83" i="7"/>
  <c r="H83" i="7" s="1"/>
  <c r="G26" i="7"/>
  <c r="H26" i="7" s="1"/>
  <c r="G421" i="7"/>
  <c r="H421" i="7" s="1"/>
  <c r="G509" i="7"/>
  <c r="H509" i="7" s="1"/>
  <c r="G524" i="7"/>
  <c r="H524" i="7" s="1"/>
  <c r="G878" i="7"/>
  <c r="H878" i="7" s="1"/>
  <c r="G101" i="7"/>
  <c r="H101" i="7" s="1"/>
  <c r="G40" i="7"/>
  <c r="H40" i="7" s="1"/>
  <c r="G131" i="7"/>
  <c r="H131" i="7" s="1"/>
  <c r="G156" i="7"/>
  <c r="H156" i="7" s="1"/>
  <c r="G84" i="7"/>
  <c r="H84" i="7" s="1"/>
  <c r="G863" i="7"/>
  <c r="H863" i="7" s="1"/>
  <c r="G338" i="7"/>
  <c r="H338" i="7" s="1"/>
  <c r="G144" i="7"/>
  <c r="H144" i="7" s="1"/>
  <c r="G357" i="7"/>
  <c r="H357" i="7" s="1"/>
  <c r="G310" i="7"/>
  <c r="H310" i="7" s="1"/>
  <c r="G24" i="7"/>
  <c r="H24" i="7" s="1"/>
  <c r="G60" i="7"/>
  <c r="H60" i="7" s="1"/>
  <c r="G128" i="7"/>
  <c r="H128" i="7" s="1"/>
  <c r="G328" i="7"/>
  <c r="H328" i="7" s="1"/>
  <c r="G264" i="7"/>
  <c r="H264" i="7" s="1"/>
  <c r="G196" i="7"/>
  <c r="H196" i="7" s="1"/>
  <c r="G356" i="7"/>
  <c r="H356" i="7" s="1"/>
  <c r="G636" i="7"/>
  <c r="H636" i="7" s="1"/>
  <c r="D70" i="1"/>
  <c r="C69" i="1"/>
  <c r="F61" i="1"/>
  <c r="E60" i="1"/>
  <c r="G60" i="1"/>
  <c r="H60" i="1" s="1"/>
  <c r="F34" i="1"/>
  <c r="E33" i="1"/>
  <c r="F62" i="1" l="1"/>
  <c r="E61" i="1"/>
  <c r="G61" i="1"/>
  <c r="H61" i="1" s="1"/>
  <c r="D71" i="1"/>
  <c r="C70" i="1"/>
  <c r="E34" i="1"/>
  <c r="G34" i="1"/>
  <c r="H34" i="1" s="1"/>
  <c r="D72" i="1" l="1"/>
  <c r="C71" i="1"/>
  <c r="F63" i="1"/>
  <c r="E62" i="1"/>
  <c r="G62" i="1"/>
  <c r="H62" i="1" s="1"/>
  <c r="C72" i="1" l="1"/>
  <c r="D73" i="1"/>
  <c r="F64" i="1"/>
  <c r="E63" i="1"/>
  <c r="G63" i="1"/>
  <c r="H63" i="1" s="1"/>
  <c r="C73" i="1" l="1"/>
  <c r="D74" i="1"/>
  <c r="F65" i="1"/>
  <c r="E64" i="1"/>
  <c r="G64" i="1"/>
  <c r="H64" i="1" s="1"/>
  <c r="D75" i="1" l="1"/>
  <c r="C74" i="1"/>
  <c r="F66" i="1"/>
  <c r="E65" i="1"/>
  <c r="G65" i="1"/>
  <c r="H65" i="1" s="1"/>
  <c r="D76" i="1" l="1"/>
  <c r="C75" i="1"/>
  <c r="F67" i="1"/>
  <c r="E66" i="1"/>
  <c r="G66" i="1"/>
  <c r="H66" i="1" s="1"/>
  <c r="D77" i="1" l="1"/>
  <c r="C76" i="1"/>
  <c r="F68" i="1"/>
  <c r="E67" i="1"/>
  <c r="G67" i="1"/>
  <c r="H67" i="1" s="1"/>
  <c r="D78" i="1" l="1"/>
  <c r="C77" i="1"/>
  <c r="F69" i="1"/>
  <c r="E68" i="1"/>
  <c r="G68" i="1"/>
  <c r="H68" i="1" s="1"/>
  <c r="D79" i="1" l="1"/>
  <c r="C78" i="1"/>
  <c r="F70" i="1"/>
  <c r="E69" i="1"/>
  <c r="G69" i="1"/>
  <c r="H69" i="1" s="1"/>
  <c r="D80" i="1" l="1"/>
  <c r="C79" i="1"/>
  <c r="F71" i="1"/>
  <c r="E70" i="1"/>
  <c r="G70" i="1"/>
  <c r="H70" i="1" s="1"/>
  <c r="D81" i="1" l="1"/>
  <c r="C81" i="1" s="1"/>
  <c r="C80" i="1"/>
  <c r="E71" i="1"/>
  <c r="F72" i="1"/>
  <c r="F73" i="1" s="1"/>
  <c r="G71" i="1"/>
  <c r="H71" i="1" s="1"/>
  <c r="F74" i="1" l="1"/>
  <c r="E73" i="1"/>
  <c r="G73" i="1"/>
  <c r="H73" i="1" s="1"/>
  <c r="E72" i="1"/>
  <c r="G72" i="1"/>
  <c r="H72" i="1" s="1"/>
  <c r="F75" i="1" l="1"/>
  <c r="E74" i="1"/>
  <c r="G74" i="1"/>
  <c r="H74" i="1" s="1"/>
  <c r="F76" i="1" l="1"/>
  <c r="E75" i="1"/>
  <c r="G75" i="1"/>
  <c r="H75" i="1" s="1"/>
  <c r="F77" i="1" l="1"/>
  <c r="E76" i="1"/>
  <c r="G76" i="1"/>
  <c r="H76" i="1" s="1"/>
  <c r="F78" i="1" l="1"/>
  <c r="E77" i="1"/>
  <c r="G77" i="1"/>
  <c r="H77" i="1" s="1"/>
  <c r="F79" i="1" l="1"/>
  <c r="E78" i="1"/>
  <c r="G78" i="1"/>
  <c r="H78" i="1" s="1"/>
  <c r="F80" i="1" l="1"/>
  <c r="E79" i="1"/>
  <c r="G79" i="1"/>
  <c r="H79" i="1" s="1"/>
  <c r="F81" i="1" l="1"/>
  <c r="E80" i="1"/>
  <c r="G80" i="1"/>
  <c r="H80" i="1" s="1"/>
  <c r="E81" i="1" l="1"/>
  <c r="G81" i="1"/>
  <c r="H81" i="1" s="1"/>
</calcChain>
</file>

<file path=xl/sharedStrings.xml><?xml version="1.0" encoding="utf-8"?>
<sst xmlns="http://schemas.openxmlformats.org/spreadsheetml/2006/main" count="7826" uniqueCount="1095">
  <si>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</si>
  <si>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</si>
  <si>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</si>
  <si>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</si>
  <si>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</si>
  <si>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</si>
  <si>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</si>
  <si>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</si>
  <si>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</si>
  <si>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</si>
  <si>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</si>
  <si>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</si>
  <si>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</si>
  <si>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</si>
  <si>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</si>
  <si>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</si>
  <si>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</si>
  <si>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</si>
  <si>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</si>
  <si>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</si>
  <si>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</si>
  <si>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</si>
  <si>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</si>
  <si>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</si>
  <si>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</si>
  <si>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</si>
  <si>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</si>
  <si>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</si>
  <si>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</si>
  <si>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</si>
  <si>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</si>
  <si>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</si>
  <si>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</si>
  <si>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</si>
  <si>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Clone Round</t>
  </si>
  <si>
    <t>Julian Code</t>
  </si>
  <si>
    <t>Clone Date</t>
  </si>
  <si>
    <t>Trellis Date</t>
  </si>
  <si>
    <t>Trellis Code</t>
  </si>
  <si>
    <t>TODAY'S DATE:</t>
  </si>
  <si>
    <t>WEIGHT</t>
  </si>
  <si>
    <t>0-21</t>
  </si>
  <si>
    <t>22-42</t>
  </si>
  <si>
    <t>43-63</t>
  </si>
  <si>
    <t>x</t>
  </si>
  <si>
    <t>WEIGHTS OF GENERATIONS</t>
  </si>
  <si>
    <t>SECF017</t>
  </si>
  <si>
    <t>V5toF5</t>
  </si>
  <si>
    <t>PLAN004</t>
  </si>
  <si>
    <t>PLAN017</t>
  </si>
  <si>
    <t>KOKO030</t>
  </si>
  <si>
    <t>ISLA010</t>
  </si>
  <si>
    <t>JK99064</t>
  </si>
  <si>
    <t>92CK116</t>
  </si>
  <si>
    <t>HTWV003</t>
  </si>
  <si>
    <t>BHZD002</t>
  </si>
  <si>
    <t>HAMA013</t>
  </si>
  <si>
    <t>BBGM007</t>
  </si>
  <si>
    <t>92CK119</t>
  </si>
  <si>
    <t>YZUP003</t>
  </si>
  <si>
    <t>GFSD207</t>
  </si>
  <si>
    <t>POTN017</t>
  </si>
  <si>
    <t>ONED037</t>
  </si>
  <si>
    <t>DRMC001</t>
  </si>
  <si>
    <t>BBGM004</t>
  </si>
  <si>
    <t>POLO046</t>
  </si>
  <si>
    <t>HTWV016</t>
  </si>
  <si>
    <t>LDOS018</t>
  </si>
  <si>
    <t>TAHL001</t>
  </si>
  <si>
    <t>STRC017</t>
  </si>
  <si>
    <t>RBOG002</t>
  </si>
  <si>
    <t>NYFL004</t>
  </si>
  <si>
    <t>DD22008</t>
  </si>
  <si>
    <t>GFSD187</t>
  </si>
  <si>
    <t>OROB054</t>
  </si>
  <si>
    <t>DD22009</t>
  </si>
  <si>
    <t>LDOS024</t>
  </si>
  <si>
    <t>LDOS040</t>
  </si>
  <si>
    <t>STRC018</t>
  </si>
  <si>
    <t>DD22005</t>
  </si>
  <si>
    <t>DD22016</t>
  </si>
  <si>
    <t>92CK066</t>
  </si>
  <si>
    <t>STR8017</t>
  </si>
  <si>
    <t>OROB028</t>
  </si>
  <si>
    <t>92CK082</t>
  </si>
  <si>
    <t>92CK083</t>
  </si>
  <si>
    <t>92CK088</t>
  </si>
  <si>
    <t>BHZD008</t>
  </si>
  <si>
    <t>GFSD189</t>
  </si>
  <si>
    <t>NYFL011</t>
  </si>
  <si>
    <t>NYFL014</t>
  </si>
  <si>
    <t>PLKO004</t>
  </si>
  <si>
    <t>PLKO030</t>
  </si>
  <si>
    <t>SOUR002</t>
  </si>
  <si>
    <t>SOUR011</t>
  </si>
  <si>
    <t>SUNL011</t>
  </si>
  <si>
    <t>JACK021</t>
  </si>
  <si>
    <t>KING002</t>
  </si>
  <si>
    <t>KOIX007</t>
  </si>
  <si>
    <t>KOIX034</t>
  </si>
  <si>
    <t>KOKO012</t>
  </si>
  <si>
    <t>SECF009</t>
  </si>
  <si>
    <t>SOUR007</t>
  </si>
  <si>
    <t>STR8014</t>
  </si>
  <si>
    <t>STRC022</t>
  </si>
  <si>
    <t>SUNL006</t>
  </si>
  <si>
    <t>GFSD014</t>
  </si>
  <si>
    <t>HAMA021</t>
  </si>
  <si>
    <t>SKNK005</t>
  </si>
  <si>
    <t>SKNK012</t>
  </si>
  <si>
    <t>DSLD010</t>
  </si>
  <si>
    <t>DSLD015</t>
  </si>
  <si>
    <t>LDOS041</t>
  </si>
  <si>
    <t>TAHL003</t>
  </si>
  <si>
    <t>KOKO011</t>
  </si>
  <si>
    <t>F2toF5</t>
  </si>
  <si>
    <t>DSLD016</t>
  </si>
  <si>
    <t>LDOS025</t>
  </si>
  <si>
    <t>MABK007</t>
  </si>
  <si>
    <t>SKNK004</t>
  </si>
  <si>
    <t>STR8009</t>
  </si>
  <si>
    <t>SUNL013</t>
  </si>
  <si>
    <t>SUNL016</t>
  </si>
  <si>
    <t>GFSD193</t>
  </si>
  <si>
    <t>SOUR004</t>
  </si>
  <si>
    <t>Round</t>
  </si>
  <si>
    <t>Pheno</t>
  </si>
  <si>
    <t>Est.Height (w/o factor of difference)</t>
  </si>
  <si>
    <t>Act.Height (week 5)</t>
  </si>
  <si>
    <t>Difference in Inches</t>
  </si>
  <si>
    <t>Row Labels</t>
  </si>
  <si>
    <t>Grand Total</t>
  </si>
  <si>
    <t>Ratio</t>
  </si>
  <si>
    <t>Estimated Heights versus Actual Heights</t>
  </si>
  <si>
    <t>Key</t>
  </si>
  <si>
    <t>V5toF5:</t>
  </si>
  <si>
    <t>F2toF5:</t>
  </si>
  <si>
    <t>no consistent formula</t>
  </si>
  <si>
    <t>Using heights from the final week of veg to predict the final heights in flower</t>
  </si>
  <si>
    <t>Using heights from week 2 of flower phase to predict the final heights</t>
  </si>
  <si>
    <t>historical %change in height between flower week 2 and flower week 5, multiplied and added to the current flower week 2</t>
  </si>
  <si>
    <t>No second trellis</t>
  </si>
  <si>
    <t>set trelllis below the canopy, training the majority of branches</t>
  </si>
  <si>
    <t>set trellis above the canopy</t>
  </si>
  <si>
    <t>set trellis just in the canopy, training tall branches</t>
  </si>
  <si>
    <t>set trellis into the canopy, training the majority of branches</t>
  </si>
  <si>
    <t>C46</t>
  </si>
  <si>
    <t>C47</t>
  </si>
  <si>
    <t>C48</t>
  </si>
  <si>
    <t>set second trellis to split the distance between 1st and 3rd evenly, and add third trellis just above the canopy.</t>
  </si>
  <si>
    <t>PredictionAccuracy</t>
  </si>
  <si>
    <t>FL2</t>
  </si>
  <si>
    <t>FL5</t>
  </si>
  <si>
    <t>%change</t>
  </si>
  <si>
    <t>Average of %change</t>
  </si>
  <si>
    <t>StdDev of %change</t>
  </si>
  <si>
    <t>Number of Trellises</t>
  </si>
  <si>
    <t>Trellis Qualitative</t>
  </si>
  <si>
    <t>2</t>
  </si>
  <si>
    <t>Location</t>
  </si>
  <si>
    <t>Phenotype</t>
  </si>
  <si>
    <t>PLAN008</t>
  </si>
  <si>
    <t>C49</t>
  </si>
  <si>
    <t>C50</t>
  </si>
  <si>
    <t>C51</t>
  </si>
  <si>
    <t>C52</t>
  </si>
  <si>
    <t>C53</t>
  </si>
  <si>
    <t>Weight</t>
  </si>
  <si>
    <t>Weighted%change</t>
  </si>
  <si>
    <t>Sum of Weighted %Change</t>
  </si>
  <si>
    <t>&lt;0</t>
  </si>
  <si>
    <t>no weight</t>
  </si>
  <si>
    <t>&gt;800</t>
  </si>
  <si>
    <t>weight of 5</t>
  </si>
  <si>
    <t>weight of 10</t>
  </si>
  <si>
    <t>weight of 50</t>
  </si>
  <si>
    <t>weight of 30</t>
  </si>
  <si>
    <t>weight of 20</t>
  </si>
  <si>
    <t>&lt;=800</t>
  </si>
  <si>
    <t>FL2 Average</t>
  </si>
  <si>
    <t>%Change</t>
  </si>
  <si>
    <t>Difference (Inches)</t>
  </si>
  <si>
    <t>page 1</t>
  </si>
  <si>
    <t>Table</t>
  </si>
  <si>
    <t>Phenotypes</t>
  </si>
  <si>
    <t>Total Number of Trellises</t>
  </si>
  <si>
    <t>(inches)</t>
  </si>
  <si>
    <t>A</t>
  </si>
  <si>
    <t>#Trellises</t>
  </si>
  <si>
    <t>Qualitative</t>
  </si>
  <si>
    <t>Est. Growth</t>
  </si>
  <si>
    <t>A1</t>
  </si>
  <si>
    <t>A2</t>
  </si>
  <si>
    <t>A3</t>
  </si>
  <si>
    <t>A4</t>
  </si>
  <si>
    <t>A5</t>
  </si>
  <si>
    <t>B</t>
  </si>
  <si>
    <t>B1</t>
  </si>
  <si>
    <t>B2</t>
  </si>
  <si>
    <t>B3</t>
  </si>
  <si>
    <t>B4</t>
  </si>
  <si>
    <t>B5</t>
  </si>
  <si>
    <t>C</t>
  </si>
  <si>
    <t>C1</t>
  </si>
  <si>
    <t>C2</t>
  </si>
  <si>
    <t>C3</t>
  </si>
  <si>
    <t>C4</t>
  </si>
  <si>
    <t>C5</t>
  </si>
  <si>
    <t>D</t>
  </si>
  <si>
    <t>D1</t>
  </si>
  <si>
    <t>D2</t>
  </si>
  <si>
    <t>D3</t>
  </si>
  <si>
    <t>D4</t>
  </si>
  <si>
    <t>D5</t>
  </si>
  <si>
    <t>E</t>
  </si>
  <si>
    <t>E1</t>
  </si>
  <si>
    <t>E2</t>
  </si>
  <si>
    <t>E3</t>
  </si>
  <si>
    <t>E4</t>
  </si>
  <si>
    <t>E5</t>
  </si>
  <si>
    <t>F</t>
  </si>
  <si>
    <t>F1</t>
  </si>
  <si>
    <t>F2</t>
  </si>
  <si>
    <t>F3</t>
  </si>
  <si>
    <t>F4</t>
  </si>
  <si>
    <t>F5</t>
  </si>
  <si>
    <t>G</t>
  </si>
  <si>
    <t>G1</t>
  </si>
  <si>
    <t>G2</t>
  </si>
  <si>
    <t>G3</t>
  </si>
  <si>
    <t>G4</t>
  </si>
  <si>
    <t>G5</t>
  </si>
  <si>
    <t>H</t>
  </si>
  <si>
    <t>H1</t>
  </si>
  <si>
    <t>H2</t>
  </si>
  <si>
    <t>H3</t>
  </si>
  <si>
    <t>H4</t>
  </si>
  <si>
    <t>H5</t>
  </si>
  <si>
    <t>page 2</t>
  </si>
  <si>
    <t>I</t>
  </si>
  <si>
    <t>I1</t>
  </si>
  <si>
    <t>I2</t>
  </si>
  <si>
    <t>I3</t>
  </si>
  <si>
    <t>I4</t>
  </si>
  <si>
    <t>I5</t>
  </si>
  <si>
    <t>J</t>
  </si>
  <si>
    <t>J1</t>
  </si>
  <si>
    <t>J2</t>
  </si>
  <si>
    <t>J3</t>
  </si>
  <si>
    <t>J4</t>
  </si>
  <si>
    <t>J5</t>
  </si>
  <si>
    <t>K</t>
  </si>
  <si>
    <t>K1</t>
  </si>
  <si>
    <t>K2</t>
  </si>
  <si>
    <t>K3</t>
  </si>
  <si>
    <t>K4</t>
  </si>
  <si>
    <t>K5</t>
  </si>
  <si>
    <t>L</t>
  </si>
  <si>
    <t>L1</t>
  </si>
  <si>
    <t>L2</t>
  </si>
  <si>
    <t>L3</t>
  </si>
  <si>
    <t>L4</t>
  </si>
  <si>
    <t>L5</t>
  </si>
  <si>
    <t>M</t>
  </si>
  <si>
    <t>M1</t>
  </si>
  <si>
    <t>M2</t>
  </si>
  <si>
    <t>M3</t>
  </si>
  <si>
    <t>M4</t>
  </si>
  <si>
    <t>M5</t>
  </si>
  <si>
    <t>N</t>
  </si>
  <si>
    <t>N1</t>
  </si>
  <si>
    <t>N2</t>
  </si>
  <si>
    <t>N3</t>
  </si>
  <si>
    <t>N4</t>
  </si>
  <si>
    <t>N5</t>
  </si>
  <si>
    <t>O</t>
  </si>
  <si>
    <t>O1</t>
  </si>
  <si>
    <t>O2</t>
  </si>
  <si>
    <t>O3</t>
  </si>
  <si>
    <t>O4</t>
  </si>
  <si>
    <t>O5</t>
  </si>
  <si>
    <t>P</t>
  </si>
  <si>
    <t>P1</t>
  </si>
  <si>
    <t>P2</t>
  </si>
  <si>
    <t>P3</t>
  </si>
  <si>
    <t>P4</t>
  </si>
  <si>
    <t>P5</t>
  </si>
  <si>
    <t>Q</t>
  </si>
  <si>
    <t>Q1</t>
  </si>
  <si>
    <t>Q2</t>
  </si>
  <si>
    <t>Q3</t>
  </si>
  <si>
    <t>Q4</t>
  </si>
  <si>
    <t>Q5</t>
  </si>
  <si>
    <t>page 3</t>
  </si>
  <si>
    <t>R</t>
  </si>
  <si>
    <t>R1</t>
  </si>
  <si>
    <t>R2</t>
  </si>
  <si>
    <t>R3</t>
  </si>
  <si>
    <t>R4</t>
  </si>
  <si>
    <t>R5</t>
  </si>
  <si>
    <t>S</t>
  </si>
  <si>
    <t>S1</t>
  </si>
  <si>
    <t>S2</t>
  </si>
  <si>
    <t>S3</t>
  </si>
  <si>
    <t>S4</t>
  </si>
  <si>
    <t>S5</t>
  </si>
  <si>
    <t>T</t>
  </si>
  <si>
    <t>T1</t>
  </si>
  <si>
    <t>T2</t>
  </si>
  <si>
    <t>T3</t>
  </si>
  <si>
    <t>T4</t>
  </si>
  <si>
    <t>T5</t>
  </si>
  <si>
    <t>U</t>
  </si>
  <si>
    <t>U1</t>
  </si>
  <si>
    <t>U2</t>
  </si>
  <si>
    <t>U3</t>
  </si>
  <si>
    <t>U4</t>
  </si>
  <si>
    <t>U5</t>
  </si>
  <si>
    <t>V</t>
  </si>
  <si>
    <t>V1</t>
  </si>
  <si>
    <t>V2</t>
  </si>
  <si>
    <t>V3</t>
  </si>
  <si>
    <t>V4</t>
  </si>
  <si>
    <t>V5</t>
  </si>
  <si>
    <t>W</t>
  </si>
  <si>
    <t>W1</t>
  </si>
  <si>
    <t>W2</t>
  </si>
  <si>
    <t>W3</t>
  </si>
  <si>
    <t>W4</t>
  </si>
  <si>
    <t>W5</t>
  </si>
  <si>
    <t>X</t>
  </si>
  <si>
    <t>X1</t>
  </si>
  <si>
    <t>X2</t>
  </si>
  <si>
    <t>X3</t>
  </si>
  <si>
    <t>X4</t>
  </si>
  <si>
    <t>X5</t>
  </si>
  <si>
    <t>Y</t>
  </si>
  <si>
    <t>Y1</t>
  </si>
  <si>
    <t>Y2</t>
  </si>
  <si>
    <t>Y3</t>
  </si>
  <si>
    <t>Y4</t>
  </si>
  <si>
    <t>Y5</t>
  </si>
  <si>
    <t>SECOND TRELLIS</t>
  </si>
  <si>
    <t>TABLE IS SET TO</t>
  </si>
  <si>
    <t>Deviation</t>
  </si>
  <si>
    <t>UU1</t>
  </si>
  <si>
    <t>UU2</t>
  </si>
  <si>
    <t>UU3</t>
  </si>
  <si>
    <t>UU4</t>
  </si>
  <si>
    <t>UU5</t>
  </si>
  <si>
    <t>VU1</t>
  </si>
  <si>
    <t>VU2</t>
  </si>
  <si>
    <t>VU3</t>
  </si>
  <si>
    <t>VU4</t>
  </si>
  <si>
    <t>VU5</t>
  </si>
  <si>
    <t>WU1</t>
  </si>
  <si>
    <t>WU2</t>
  </si>
  <si>
    <t>WU3</t>
  </si>
  <si>
    <t>WU4</t>
  </si>
  <si>
    <t>WU5</t>
  </si>
  <si>
    <t>XU1</t>
  </si>
  <si>
    <t>XU2</t>
  </si>
  <si>
    <t>XU3</t>
  </si>
  <si>
    <t>XU4</t>
  </si>
  <si>
    <t>XU5</t>
  </si>
  <si>
    <t>YU1</t>
  </si>
  <si>
    <t>YU2</t>
  </si>
  <si>
    <t>YU3</t>
  </si>
  <si>
    <t>YU4</t>
  </si>
  <si>
    <t>YU5</t>
  </si>
  <si>
    <t>UPPER</t>
  </si>
  <si>
    <t>NL#5</t>
  </si>
  <si>
    <t>PINE</t>
  </si>
  <si>
    <t>Trellis Technique</t>
  </si>
  <si>
    <t>AL1 (F1, E)</t>
  </si>
  <si>
    <t>AL1 (F1, W)</t>
  </si>
  <si>
    <t>AL2 (F1, E)</t>
  </si>
  <si>
    <t>AL2 (F1, W)</t>
  </si>
  <si>
    <t>AL2 (F3, E)</t>
  </si>
  <si>
    <t>AL2 (F3, W)</t>
  </si>
  <si>
    <t>AL3 (F1, E)</t>
  </si>
  <si>
    <t>AL3 (F1, W)</t>
  </si>
  <si>
    <t>AL4 (F1, E)</t>
  </si>
  <si>
    <t>AL4 (F1, W)</t>
  </si>
  <si>
    <t>AL5 (F1, E)</t>
  </si>
  <si>
    <t>AL5 (F1, W)</t>
  </si>
  <si>
    <t>BL1 (F1, E)</t>
  </si>
  <si>
    <t>BL1 (F1, W)</t>
  </si>
  <si>
    <t>BL2 (F1, E)</t>
  </si>
  <si>
    <t>BL2 (F1, W)</t>
  </si>
  <si>
    <t>BL2 (F3, E)</t>
  </si>
  <si>
    <t>BL2 (F3, W)</t>
  </si>
  <si>
    <t>BL3 (F1, E)</t>
  </si>
  <si>
    <t>BL3 (F1, W)</t>
  </si>
  <si>
    <t>BL4 (F1, E)</t>
  </si>
  <si>
    <t>BL4 (F1, W)</t>
  </si>
  <si>
    <t>BL4 (F3, E)</t>
  </si>
  <si>
    <t>BL4 (F3, W)</t>
  </si>
  <si>
    <t>BL5 (F1, E)</t>
  </si>
  <si>
    <t>BL5 (F1, W)</t>
  </si>
  <si>
    <t>CL1 (F1, E)</t>
  </si>
  <si>
    <t>CL1 (F1, W)</t>
  </si>
  <si>
    <t>CL1 (F3, E)</t>
  </si>
  <si>
    <t>CL1 (F3, W)</t>
  </si>
  <si>
    <t>CL2 (F1, E)</t>
  </si>
  <si>
    <t>CL2 (F1, W)</t>
  </si>
  <si>
    <t>CL3 (F1, E)</t>
  </si>
  <si>
    <t>CL3 (F1, W)</t>
  </si>
  <si>
    <t>CL3 (F3, E)</t>
  </si>
  <si>
    <t>CL3 (F3, W)</t>
  </si>
  <si>
    <t>CL4 (F1, E)</t>
  </si>
  <si>
    <t>CL4 (F1, W)</t>
  </si>
  <si>
    <t>CL5 (F1, E)</t>
  </si>
  <si>
    <t>CL5 (F1, W)</t>
  </si>
  <si>
    <t>CL5 (F3, E)</t>
  </si>
  <si>
    <t>CL5 (F3, W)</t>
  </si>
  <si>
    <t>DL1 (F1, E)</t>
  </si>
  <si>
    <t>DL1 (F1, W)</t>
  </si>
  <si>
    <t>DL2 (F1, E)</t>
  </si>
  <si>
    <t>DL2 (F1, W)</t>
  </si>
  <si>
    <t>DL2 (F3, E)</t>
  </si>
  <si>
    <t>DL2 (F3, W)</t>
  </si>
  <si>
    <t>DL3 (F1, E)</t>
  </si>
  <si>
    <t>DL3 (F1, W)</t>
  </si>
  <si>
    <t>DL4 (F1, E)</t>
  </si>
  <si>
    <t>DL4 (F1, W)</t>
  </si>
  <si>
    <t>DL4 (F3, E)</t>
  </si>
  <si>
    <t>DL4 (F3, W)</t>
  </si>
  <si>
    <t>DL5 (F1, E)</t>
  </si>
  <si>
    <t>DL5 (F1, W)</t>
  </si>
  <si>
    <t>EL1 (F1, E)</t>
  </si>
  <si>
    <t>EL1 (F1, W)</t>
  </si>
  <si>
    <t>EL1 (F3, E)</t>
  </si>
  <si>
    <t>EL1 (F3, W)</t>
  </si>
  <si>
    <t>EL2 (F1, E)</t>
  </si>
  <si>
    <t>EL2 (F1, W)</t>
  </si>
  <si>
    <t>EL3 (F1, E)</t>
  </si>
  <si>
    <t>EL3 (F1, W)</t>
  </si>
  <si>
    <t>EL3 (F3, E)</t>
  </si>
  <si>
    <t>EL3 (F3, W)</t>
  </si>
  <si>
    <t>EL4 (F1, E)</t>
  </si>
  <si>
    <t>EL4 (F1, W)</t>
  </si>
  <si>
    <t>EL5 (F1, E)</t>
  </si>
  <si>
    <t>EL5 (F1, W)</t>
  </si>
  <si>
    <t>EL5 (F3, E)</t>
  </si>
  <si>
    <t>EL5 (F3, W)</t>
  </si>
  <si>
    <t>FL1 (F1, E)</t>
  </si>
  <si>
    <t>FL1 (F1, W)</t>
  </si>
  <si>
    <t>FL1 (F3, E)</t>
  </si>
  <si>
    <t>FL1 (F3, W)</t>
  </si>
  <si>
    <t>FL2 (F1, E)</t>
  </si>
  <si>
    <t>FL2 (F1, W)</t>
  </si>
  <si>
    <t>FL3 (F1, E)</t>
  </si>
  <si>
    <t>FL3 (F1, W)</t>
  </si>
  <si>
    <t>FL3 (F3, E)</t>
  </si>
  <si>
    <t>FL3 (F3, W)</t>
  </si>
  <si>
    <t>FL4 (F1, E)</t>
  </si>
  <si>
    <t>FL4 (F1, W)</t>
  </si>
  <si>
    <t>FL5 (F1, E)</t>
  </si>
  <si>
    <t>FL5 (F1, W)</t>
  </si>
  <si>
    <t>FL5 (F3, E)</t>
  </si>
  <si>
    <t>FL5 (F3, W)</t>
  </si>
  <si>
    <t>GL1 (F1, E)</t>
  </si>
  <si>
    <t>GL1 (F1, W)</t>
  </si>
  <si>
    <t>GL2 (F1, E)</t>
  </si>
  <si>
    <t>GL2 (F1, W)</t>
  </si>
  <si>
    <t>GL2 (F3, E)</t>
  </si>
  <si>
    <t>GL2 (F3, W)</t>
  </si>
  <si>
    <t>GL3 (F1, E)</t>
  </si>
  <si>
    <t>GL3 (F1, W)</t>
  </si>
  <si>
    <t>GL4 (F1, E)</t>
  </si>
  <si>
    <t>GL4 (F1, W)</t>
  </si>
  <si>
    <t>GL4 (F3, E)</t>
  </si>
  <si>
    <t>GL4 (F3, W)</t>
  </si>
  <si>
    <t>GL5 (F1, E)</t>
  </si>
  <si>
    <t>GL5 (F1, W)</t>
  </si>
  <si>
    <t>HL1 (F1, E)</t>
  </si>
  <si>
    <t>HL1 (F1, W)</t>
  </si>
  <si>
    <t>HL1 (F3, E)</t>
  </si>
  <si>
    <t>HL1 (F3, W)</t>
  </si>
  <si>
    <t>HL2 (F1, E)</t>
  </si>
  <si>
    <t>HL2 (F1, W)</t>
  </si>
  <si>
    <t>HL3 (F1, E)</t>
  </si>
  <si>
    <t>HL3 (F1, W)</t>
  </si>
  <si>
    <t>HL3 (F3, E)</t>
  </si>
  <si>
    <t>HL3 (F3, W)</t>
  </si>
  <si>
    <t>HL4 (F1, E)</t>
  </si>
  <si>
    <t>HL4 (F1, W)</t>
  </si>
  <si>
    <t>HL5 (F1, E)</t>
  </si>
  <si>
    <t>HL5 (F1, W)</t>
  </si>
  <si>
    <t>HL5 (F3, E)</t>
  </si>
  <si>
    <t>HL5 (F3, W)</t>
  </si>
  <si>
    <t>IL1 (F1, E)</t>
  </si>
  <si>
    <t>IL1 (F1, W)</t>
  </si>
  <si>
    <t>IL2 (F1, E)</t>
  </si>
  <si>
    <t>IL2 (F1, W)</t>
  </si>
  <si>
    <t>IL2 (F3, E)</t>
  </si>
  <si>
    <t>IL2 (F3, W)</t>
  </si>
  <si>
    <t>IL3 (F1, E)</t>
  </si>
  <si>
    <t>IL3 (F1, W)</t>
  </si>
  <si>
    <t>IL4 (F1, E)</t>
  </si>
  <si>
    <t>IL4 (F1, W)</t>
  </si>
  <si>
    <t>IL5 (F1, E)</t>
  </si>
  <si>
    <t>IL5 (F1, W)</t>
  </si>
  <si>
    <t>IL5 (F3, E)</t>
  </si>
  <si>
    <t>IL5 (F3, W)</t>
  </si>
  <si>
    <t>JL1 (F1, E)</t>
  </si>
  <si>
    <t>JL1 (F1, W)</t>
  </si>
  <si>
    <t>JL2 (F1, E)</t>
  </si>
  <si>
    <t>JL2 (F1, W)</t>
  </si>
  <si>
    <t>JL2 (F3, E)</t>
  </si>
  <si>
    <t>JL2 (F3, W)</t>
  </si>
  <si>
    <t>JL3 (F1, E)</t>
  </si>
  <si>
    <t>JL3 (F1, W)</t>
  </si>
  <si>
    <t>JL4 (F1, E)</t>
  </si>
  <si>
    <t>JL4 (F1, W)</t>
  </si>
  <si>
    <t>JL4 (F3, E)</t>
  </si>
  <si>
    <t>JL4 (F3, W)</t>
  </si>
  <si>
    <t>JL5 (F1, E)</t>
  </si>
  <si>
    <t>JL5 (F1, W)</t>
  </si>
  <si>
    <t>JL5 (F3, E)</t>
  </si>
  <si>
    <t>JL5 (F3, W)</t>
  </si>
  <si>
    <t>KL1 (F1, E)</t>
  </si>
  <si>
    <t>KL1 (F1, W)</t>
  </si>
  <si>
    <t>KL1 (F3, E)</t>
  </si>
  <si>
    <t>KL1 (F3, W)</t>
  </si>
  <si>
    <t>KL2 (F1, E)</t>
  </si>
  <si>
    <t>KL2 (F1, W)</t>
  </si>
  <si>
    <t>KL2 (F3, E)</t>
  </si>
  <si>
    <t>KL2 (F3, W)</t>
  </si>
  <si>
    <t>KL3 (F1, E)</t>
  </si>
  <si>
    <t>KL3 (F1, W)</t>
  </si>
  <si>
    <t>KL3 (F3, E)</t>
  </si>
  <si>
    <t>KL3 (F3, W)</t>
  </si>
  <si>
    <t>KL4 (F1, E)</t>
  </si>
  <si>
    <t>KL4 (F1, W)</t>
  </si>
  <si>
    <t>KL4 (F3, E)</t>
  </si>
  <si>
    <t>KL4 (F3, W)</t>
  </si>
  <si>
    <t>KL5 (F1, E)</t>
  </si>
  <si>
    <t>KL5 (F1, W)</t>
  </si>
  <si>
    <t>KL5 (F3, E)</t>
  </si>
  <si>
    <t>KL5 (F3, W)</t>
  </si>
  <si>
    <t>LL1 (F1, E)</t>
  </si>
  <si>
    <t>LL1 (F1, W)</t>
  </si>
  <si>
    <t>LL1 (F3, E)</t>
  </si>
  <si>
    <t>LL1 (F3, W)</t>
  </si>
  <si>
    <t>LL2 (F1, E)</t>
  </si>
  <si>
    <t>LL2 (F1, W)</t>
  </si>
  <si>
    <t>LL2 (F3, E)</t>
  </si>
  <si>
    <t>LL2 (F3, W)</t>
  </si>
  <si>
    <t>LL3 (F1, E)</t>
  </si>
  <si>
    <t>LL3 (F1, W)</t>
  </si>
  <si>
    <t>LL3 (F3, E)</t>
  </si>
  <si>
    <t>LL3 (F3, W)</t>
  </si>
  <si>
    <t>LL4 (F1, E)</t>
  </si>
  <si>
    <t>LL4 (F1, W)</t>
  </si>
  <si>
    <t>LL4 (F3, E)</t>
  </si>
  <si>
    <t>LL4 (F3, W)</t>
  </si>
  <si>
    <t>LL5 (F1, E)</t>
  </si>
  <si>
    <t>LL5 (F1, W)</t>
  </si>
  <si>
    <t>LL5 (F3, E)</t>
  </si>
  <si>
    <t>LL5 (F3, W)</t>
  </si>
  <si>
    <t>ML1 (F1, E)</t>
  </si>
  <si>
    <t>ML1 (F3, E)</t>
  </si>
  <si>
    <t>ML1 (F3, W)</t>
  </si>
  <si>
    <t>ML3 (F1, E)</t>
  </si>
  <si>
    <t>ML3 (F3, E)</t>
  </si>
  <si>
    <t>ML3 (F3, W)</t>
  </si>
  <si>
    <t>ML5 (F1, E)</t>
  </si>
  <si>
    <t>ML5 (F3, E)</t>
  </si>
  <si>
    <t>ML5 (F3, W)</t>
  </si>
  <si>
    <t>NL1 (F1, E)</t>
  </si>
  <si>
    <t>NL1 (F1, W)</t>
  </si>
  <si>
    <t>NL2 (F1, E)</t>
  </si>
  <si>
    <t>NL2 (F1, W)</t>
  </si>
  <si>
    <t>NL2 (F3, E)</t>
  </si>
  <si>
    <t>NL2 (F3, W)</t>
  </si>
  <si>
    <t>NL3 (F1, E)</t>
  </si>
  <si>
    <t>NL3 (F1, W)</t>
  </si>
  <si>
    <t>NL4 (F1, E)</t>
  </si>
  <si>
    <t>NL4 (F1, W)</t>
  </si>
  <si>
    <t>NL4 (F3, E)</t>
  </si>
  <si>
    <t>NL4 (F3, W)</t>
  </si>
  <si>
    <t>NL5 (F1, E)</t>
  </si>
  <si>
    <t>NL5 (F1, W)</t>
  </si>
  <si>
    <t>OL1 (F1, E)</t>
  </si>
  <si>
    <t>OL1 (F1, W)</t>
  </si>
  <si>
    <t>OL1 (F3, E)</t>
  </si>
  <si>
    <t>OL1 (F3, W)</t>
  </si>
  <si>
    <t>OL2 (F1, E)</t>
  </si>
  <si>
    <t>OL2 (F1, W)</t>
  </si>
  <si>
    <t>OL3 (F1, E)</t>
  </si>
  <si>
    <t>OL3 (F1, W)</t>
  </si>
  <si>
    <t>OL3 (F3, E)</t>
  </si>
  <si>
    <t>OL3 (F3, W)</t>
  </si>
  <si>
    <t>OL4 (F1, E)</t>
  </si>
  <si>
    <t>OL4 (F1, W)</t>
  </si>
  <si>
    <t>OL5 (F1, E)</t>
  </si>
  <si>
    <t>OL5 (F1, W)</t>
  </si>
  <si>
    <t>OL5 (F3, E)</t>
  </si>
  <si>
    <t>OL5 (F3, W)</t>
  </si>
  <si>
    <t>PL1 (F1, E)</t>
  </si>
  <si>
    <t>PL1 (F1, W)</t>
  </si>
  <si>
    <t>PL2 (F1, E)</t>
  </si>
  <si>
    <t>PL2 (F1, W)</t>
  </si>
  <si>
    <t>PL2 (F3, E)</t>
  </si>
  <si>
    <t>PL2 (F3, W)</t>
  </si>
  <si>
    <t>PL3 (F1, E)</t>
  </si>
  <si>
    <t>PL3 (F1, W)</t>
  </si>
  <si>
    <t>PL4 (F1, E)</t>
  </si>
  <si>
    <t>PL4 (F1, W)</t>
  </si>
  <si>
    <t>PL4 (F3, E)</t>
  </si>
  <si>
    <t>PL4 (F3, W)</t>
  </si>
  <si>
    <t>PL5 (F1, E)</t>
  </si>
  <si>
    <t>PL5 (F1, W)</t>
  </si>
  <si>
    <t>QL1 (F1, E)</t>
  </si>
  <si>
    <t>QL1 (F1, W)</t>
  </si>
  <si>
    <t>QL2 (F1, E)</t>
  </si>
  <si>
    <t>QL2 (F1, W)</t>
  </si>
  <si>
    <t>QL2 (F3, E)</t>
  </si>
  <si>
    <t>QL2 (F3, W)</t>
  </si>
  <si>
    <t>QL3 (F1, E)</t>
  </si>
  <si>
    <t>QL3 (F1, W)</t>
  </si>
  <si>
    <t>QL3 (F3, E)</t>
  </si>
  <si>
    <t>QL3 (F3, W)</t>
  </si>
  <si>
    <t>QL4 (F1, E)</t>
  </si>
  <si>
    <t>QL4 (F1, W)</t>
  </si>
  <si>
    <t>QL5 (F1, E)</t>
  </si>
  <si>
    <t>QL5 (F1, W)</t>
  </si>
  <si>
    <t>QL5 (F3, E)</t>
  </si>
  <si>
    <t>QL5 (F3, W)</t>
  </si>
  <si>
    <t>RL1 (F1, E)</t>
  </si>
  <si>
    <t>RL1 (F1, W)</t>
  </si>
  <si>
    <t>RL2 (F1, E)</t>
  </si>
  <si>
    <t>RL2 (F1, W)</t>
  </si>
  <si>
    <t>RL2 (F3, E)</t>
  </si>
  <si>
    <t>RL2 (F3, W)</t>
  </si>
  <si>
    <t>RL3 (F1, E)</t>
  </si>
  <si>
    <t>RL3 (F1, W)</t>
  </si>
  <si>
    <t>RL4 (F1, E)</t>
  </si>
  <si>
    <t>RL4 (F1, W)</t>
  </si>
  <si>
    <t>RL4 (F3, E)</t>
  </si>
  <si>
    <t>RL4 (F3, W)</t>
  </si>
  <si>
    <t>RL5 (F1, E)</t>
  </si>
  <si>
    <t>RL5 (F1, W)</t>
  </si>
  <si>
    <t>SL1 (F1, E)</t>
  </si>
  <si>
    <t>SL1 (F1, W)</t>
  </si>
  <si>
    <t>SL1 (F3, E)</t>
  </si>
  <si>
    <t>SL1 (F3, W)</t>
  </si>
  <si>
    <t>SL2 (F1, E)</t>
  </si>
  <si>
    <t>SL2 (F1, W)</t>
  </si>
  <si>
    <t>SL3 (F1, E)</t>
  </si>
  <si>
    <t>SL3 (F1, W)</t>
  </si>
  <si>
    <t>SL3 (F3, E)</t>
  </si>
  <si>
    <t>SL3 (F3, W)</t>
  </si>
  <si>
    <t>SL4 (F1, E)</t>
  </si>
  <si>
    <t>SL4 (F1, W)</t>
  </si>
  <si>
    <t>SL5 (F1, E)</t>
  </si>
  <si>
    <t>SL5 (F1, W)</t>
  </si>
  <si>
    <t>SL5 (F3, E)</t>
  </si>
  <si>
    <t>SL5 (F3, W)</t>
  </si>
  <si>
    <t>TL1 (F1, E)</t>
  </si>
  <si>
    <t>TL1 (F1, W)</t>
  </si>
  <si>
    <t>TL2 (F1, E)</t>
  </si>
  <si>
    <t>TL2 (F1, W)</t>
  </si>
  <si>
    <t>TL3 (F1, E)</t>
  </si>
  <si>
    <t>TL3 (F1, W)</t>
  </si>
  <si>
    <t>TL4 (F1, E)</t>
  </si>
  <si>
    <t>TL4 (F1, W)</t>
  </si>
  <si>
    <t>TL5 (F1, E)</t>
  </si>
  <si>
    <t>TL5 (F1, W)</t>
  </si>
  <si>
    <t>UL1 (F1, E)</t>
  </si>
  <si>
    <t>UL1 (F1, W)</t>
  </si>
  <si>
    <t>UL2 (F1, E)</t>
  </si>
  <si>
    <t>UL2 (F1, W)</t>
  </si>
  <si>
    <t>UL3 (F1, E)</t>
  </si>
  <si>
    <t>UL3 (F1, W)</t>
  </si>
  <si>
    <t>UL4 (F1, E)</t>
  </si>
  <si>
    <t>UL4 (F1, W)</t>
  </si>
  <si>
    <t>UL5 (F1, E)</t>
  </si>
  <si>
    <t>UL5 (F1, W)</t>
  </si>
  <si>
    <t>UL5 (F3, E)</t>
  </si>
  <si>
    <t>UL5 (F3, W)</t>
  </si>
  <si>
    <t>UU2 (F3, E)</t>
  </si>
  <si>
    <t>UU2 (F3, W)</t>
  </si>
  <si>
    <t>UU4 (F3, E)</t>
  </si>
  <si>
    <t>UU4 (F3, W)</t>
  </si>
  <si>
    <t>UU5 (F3, E)</t>
  </si>
  <si>
    <t>UU5 (F3, W)</t>
  </si>
  <si>
    <t>VL1 (F1, E)</t>
  </si>
  <si>
    <t>VL1 (F1, W)</t>
  </si>
  <si>
    <t>VL2 (F1, E)</t>
  </si>
  <si>
    <t>VL2 (F1, W)</t>
  </si>
  <si>
    <t>VL2 (F3, E)</t>
  </si>
  <si>
    <t>VL2 (F3, W)</t>
  </si>
  <si>
    <t>VL3 (F1, E)</t>
  </si>
  <si>
    <t>VL3 (F1, W)</t>
  </si>
  <si>
    <t>VL4 (F1, E)</t>
  </si>
  <si>
    <t>VL4 (F1, W)</t>
  </si>
  <si>
    <t>VL4 (F3, E)</t>
  </si>
  <si>
    <t>VL4 (F3, W)</t>
  </si>
  <si>
    <t>VL5 (F1, E)</t>
  </si>
  <si>
    <t>VL5 (F1, W)</t>
  </si>
  <si>
    <t>VU1 (F3, E)</t>
  </si>
  <si>
    <t>VU1 (F3, W)</t>
  </si>
  <si>
    <t>VU3 (F3, E)</t>
  </si>
  <si>
    <t>VU3 (F3, W)</t>
  </si>
  <si>
    <t>VU5 (F3, E)</t>
  </si>
  <si>
    <t>VU5 (F3, W)</t>
  </si>
  <si>
    <t>WL1 (F1, E)</t>
  </si>
  <si>
    <t>WL1 (F1, W)</t>
  </si>
  <si>
    <t>WL2 (F1, E)</t>
  </si>
  <si>
    <t>WL2 (F1, W)</t>
  </si>
  <si>
    <t>WL2 (F3, E)</t>
  </si>
  <si>
    <t>WL2 (F3, W)</t>
  </si>
  <si>
    <t>WL3 (F1, E)</t>
  </si>
  <si>
    <t>WL3 (F1, W)</t>
  </si>
  <si>
    <t>WL3 (F3, E)</t>
  </si>
  <si>
    <t>WL3 (F3, W)</t>
  </si>
  <si>
    <t>WL4 (F1, E)</t>
  </si>
  <si>
    <t>WL4 (F1, W)</t>
  </si>
  <si>
    <t>WL5 (F1, E)</t>
  </si>
  <si>
    <t>WL5 (F1, W)</t>
  </si>
  <si>
    <t>WL5 (F3, E)</t>
  </si>
  <si>
    <t>WL5 (F3, W)</t>
  </si>
  <si>
    <t>WU1 (F3, E)</t>
  </si>
  <si>
    <t>WU1 (F3, W)</t>
  </si>
  <si>
    <t>WU3 (F3, E)</t>
  </si>
  <si>
    <t>WU3 (F3, W)</t>
  </si>
  <si>
    <t>WU5 (F3, E)</t>
  </si>
  <si>
    <t>WU5 (F3, W)</t>
  </si>
  <si>
    <t>XL1 (F1, E)</t>
  </si>
  <si>
    <t>XL1 (F1, W)</t>
  </si>
  <si>
    <t>XL2 (F1, E)</t>
  </si>
  <si>
    <t>XL2 (F1, W)</t>
  </si>
  <si>
    <t>XL2 (F3, E)</t>
  </si>
  <si>
    <t>XL2 (F3, W)</t>
  </si>
  <si>
    <t>XL3 (F1, E)</t>
  </si>
  <si>
    <t>XL3 (F1, W)</t>
  </si>
  <si>
    <t>XL4 (F1, E)</t>
  </si>
  <si>
    <t>XL4 (F1, W)</t>
  </si>
  <si>
    <t>XL4 (F3, E)</t>
  </si>
  <si>
    <t>XL4 (F3, W)</t>
  </si>
  <si>
    <t>XL5 (F1, E)</t>
  </si>
  <si>
    <t>XL5 (F1, W)</t>
  </si>
  <si>
    <t>XU1 (F3, E)</t>
  </si>
  <si>
    <t>XU1 (F3, W)</t>
  </si>
  <si>
    <t>XU2 (F3, E)</t>
  </si>
  <si>
    <t>XU2 (F3, W)</t>
  </si>
  <si>
    <t>XU3 (F3, E)</t>
  </si>
  <si>
    <t>XU3 (F3, W)</t>
  </si>
  <si>
    <t>YL1 (F1, E)</t>
  </si>
  <si>
    <t>YL1 (F1, W)</t>
  </si>
  <si>
    <t>YL2 (F1, E)</t>
  </si>
  <si>
    <t>YL2 (F1, W)</t>
  </si>
  <si>
    <t>YL3 (F1, E)</t>
  </si>
  <si>
    <t>YL3 (F1, W)</t>
  </si>
  <si>
    <t>YL4 (F1, E)</t>
  </si>
  <si>
    <t>YL4 (F1, W)</t>
  </si>
  <si>
    <t>YL5 (F1, E)</t>
  </si>
  <si>
    <t>YL5 (F1, W)</t>
  </si>
  <si>
    <t>YU1 (F3, E)</t>
  </si>
  <si>
    <t>YU1 (F3, W)</t>
  </si>
  <si>
    <t>YU2 (F3, E)</t>
  </si>
  <si>
    <t>YU2 (F3, W)</t>
  </si>
  <si>
    <t>DURP006</t>
  </si>
  <si>
    <t>SECOND TRELLIS C29 F1</t>
  </si>
  <si>
    <t>F2 Height</t>
  </si>
  <si>
    <t>Est.Height</t>
  </si>
  <si>
    <t>Treatment</t>
  </si>
  <si>
    <t>Prediction Accuracy</t>
  </si>
  <si>
    <t>Est. Height</t>
  </si>
  <si>
    <t xml:space="preserve"> =VLOOKUP([@Phenotype],[NEWheightdata.xlsx]MasterPivot!$A$6:$B$17,2,FALSE)</t>
  </si>
  <si>
    <t>^^^</t>
  </si>
  <si>
    <t>AL1</t>
  </si>
  <si>
    <t>AL2</t>
  </si>
  <si>
    <t>AL3</t>
  </si>
  <si>
    <t>AL4</t>
  </si>
  <si>
    <t>AL5</t>
  </si>
  <si>
    <t>BL1</t>
  </si>
  <si>
    <t>BL2</t>
  </si>
  <si>
    <t>BL3</t>
  </si>
  <si>
    <t>BL4</t>
  </si>
  <si>
    <t>BL5</t>
  </si>
  <si>
    <t>CL1</t>
  </si>
  <si>
    <t>CL2</t>
  </si>
  <si>
    <t>CL3</t>
  </si>
  <si>
    <t>CL4</t>
  </si>
  <si>
    <t>CL5</t>
  </si>
  <si>
    <t>DL1</t>
  </si>
  <si>
    <t>DL2</t>
  </si>
  <si>
    <t>DL3</t>
  </si>
  <si>
    <t>DL4</t>
  </si>
  <si>
    <t>DL5</t>
  </si>
  <si>
    <t>EL1</t>
  </si>
  <si>
    <t>EL2</t>
  </si>
  <si>
    <t>EL3</t>
  </si>
  <si>
    <t>EL4</t>
  </si>
  <si>
    <t>EL5</t>
  </si>
  <si>
    <t>FL1</t>
  </si>
  <si>
    <t>FL3</t>
  </si>
  <si>
    <t>FL4</t>
  </si>
  <si>
    <t>GL1</t>
  </si>
  <si>
    <t>GL2</t>
  </si>
  <si>
    <t>GL3</t>
  </si>
  <si>
    <t>GL4</t>
  </si>
  <si>
    <t>GL5</t>
  </si>
  <si>
    <t>HL1</t>
  </si>
  <si>
    <t>HL2</t>
  </si>
  <si>
    <t>HL3</t>
  </si>
  <si>
    <t>HL4</t>
  </si>
  <si>
    <t>HL5</t>
  </si>
  <si>
    <t>IL1</t>
  </si>
  <si>
    <t>IL2</t>
  </si>
  <si>
    <t>IL3</t>
  </si>
  <si>
    <t>IL4</t>
  </si>
  <si>
    <t>IL5</t>
  </si>
  <si>
    <t>JL1</t>
  </si>
  <si>
    <t>JL2</t>
  </si>
  <si>
    <t>JL3</t>
  </si>
  <si>
    <t>JL4</t>
  </si>
  <si>
    <t>JL5</t>
  </si>
  <si>
    <t>KL1</t>
  </si>
  <si>
    <t>KL2</t>
  </si>
  <si>
    <t>KL3</t>
  </si>
  <si>
    <t>KL4</t>
  </si>
  <si>
    <t>KL5</t>
  </si>
  <si>
    <t>LL1</t>
  </si>
  <si>
    <t>LL2</t>
  </si>
  <si>
    <t>LL3</t>
  </si>
  <si>
    <t>LL4</t>
  </si>
  <si>
    <t>LL5</t>
  </si>
  <si>
    <t>ML1</t>
  </si>
  <si>
    <t>ML2</t>
  </si>
  <si>
    <t>ML3</t>
  </si>
  <si>
    <t>ML4</t>
  </si>
  <si>
    <t>ML5</t>
  </si>
  <si>
    <t>NL1</t>
  </si>
  <si>
    <t>NL2</t>
  </si>
  <si>
    <t>NL3</t>
  </si>
  <si>
    <t>NL4</t>
  </si>
  <si>
    <t>NL5</t>
  </si>
  <si>
    <t>OL1</t>
  </si>
  <si>
    <t>OL2</t>
  </si>
  <si>
    <t>OL3</t>
  </si>
  <si>
    <t>OL4</t>
  </si>
  <si>
    <t>OL5</t>
  </si>
  <si>
    <t>PL1</t>
  </si>
  <si>
    <t>PL2</t>
  </si>
  <si>
    <t>PL3</t>
  </si>
  <si>
    <t>PL4</t>
  </si>
  <si>
    <t>PL5</t>
  </si>
  <si>
    <t>QL1</t>
  </si>
  <si>
    <t>QL2</t>
  </si>
  <si>
    <t>QL3</t>
  </si>
  <si>
    <t>QL4</t>
  </si>
  <si>
    <t>QL5</t>
  </si>
  <si>
    <t>RL1</t>
  </si>
  <si>
    <t>RL2</t>
  </si>
  <si>
    <t>RL3</t>
  </si>
  <si>
    <t>RL4</t>
  </si>
  <si>
    <t>RL5</t>
  </si>
  <si>
    <t>SL1</t>
  </si>
  <si>
    <t>SL2</t>
  </si>
  <si>
    <t>SL3</t>
  </si>
  <si>
    <t>SL4</t>
  </si>
  <si>
    <t>SL5</t>
  </si>
  <si>
    <t>TL1</t>
  </si>
  <si>
    <t>TL2</t>
  </si>
  <si>
    <t>TL3</t>
  </si>
  <si>
    <t>TL4</t>
  </si>
  <si>
    <t>TL5</t>
  </si>
  <si>
    <t>UL1</t>
  </si>
  <si>
    <t>UL2</t>
  </si>
  <si>
    <t>UL3</t>
  </si>
  <si>
    <t>UL4</t>
  </si>
  <si>
    <t>UL5</t>
  </si>
  <si>
    <t>VL1</t>
  </si>
  <si>
    <t>VL2</t>
  </si>
  <si>
    <t>VL3</t>
  </si>
  <si>
    <t>VL4</t>
  </si>
  <si>
    <t>VL5</t>
  </si>
  <si>
    <t>WL1</t>
  </si>
  <si>
    <t>WL2</t>
  </si>
  <si>
    <t>WL3</t>
  </si>
  <si>
    <t>WL4</t>
  </si>
  <si>
    <t>WL5</t>
  </si>
  <si>
    <t>XL1</t>
  </si>
  <si>
    <t>XL2</t>
  </si>
  <si>
    <t>XL3</t>
  </si>
  <si>
    <t>XL4</t>
  </si>
  <si>
    <t>XL5</t>
  </si>
  <si>
    <t>YL1</t>
  </si>
  <si>
    <t>YL2</t>
  </si>
  <si>
    <t>YL3</t>
  </si>
  <si>
    <t>YL4</t>
  </si>
  <si>
    <t>YL5</t>
  </si>
  <si>
    <t>pg2</t>
  </si>
  <si>
    <t>UPDATE INFORMATION BEFORE PULLING AVERAGES - LEAVE OUT C27</t>
  </si>
  <si>
    <t>DURP001</t>
  </si>
  <si>
    <t>DURP003</t>
  </si>
  <si>
    <t>PINE002</t>
  </si>
  <si>
    <t>set second trellis at slightly more than a hands length above the first, and add third trellis just above the canopy.</t>
  </si>
  <si>
    <t/>
  </si>
  <si>
    <t>set second trellis at slightly more than the length of a forearm above the first, and add third trellis just above the canopy.</t>
  </si>
  <si>
    <t>set second trellis at slightly more than a hands length above the first, and add third trellis just into the canopy.</t>
  </si>
  <si>
    <t>set trellis below the canopy, training the majority of branches</t>
  </si>
  <si>
    <t>C54</t>
  </si>
  <si>
    <t>C55</t>
  </si>
  <si>
    <t>C56</t>
  </si>
  <si>
    <t>C57</t>
  </si>
  <si>
    <t>C58</t>
  </si>
  <si>
    <t>C59</t>
  </si>
  <si>
    <t>C60</t>
  </si>
  <si>
    <t>C61</t>
  </si>
  <si>
    <t>C62</t>
  </si>
  <si>
    <t>C63</t>
  </si>
  <si>
    <t>C64</t>
  </si>
  <si>
    <t>C65</t>
  </si>
  <si>
    <t>C66</t>
  </si>
  <si>
    <t>C67</t>
  </si>
  <si>
    <t>C68</t>
  </si>
  <si>
    <t>C69</t>
  </si>
  <si>
    <t>C70</t>
  </si>
  <si>
    <t>C71</t>
  </si>
  <si>
    <t>C72</t>
  </si>
  <si>
    <t>C73</t>
  </si>
  <si>
    <t>C74</t>
  </si>
  <si>
    <t>1. Record the final height (flower week 5) of the previously trellised generation and update the Historical sheet to check for accuracy. Make adjustments as necessary.</t>
  </si>
  <si>
    <t>2. By sample code, pull the change in height from week 2 to week 5 of phenotypes from available generations into MAKENUMBERS table1, adjusting for any data that may skew the averages incorrectly (ex: C27 light leak)</t>
  </si>
  <si>
    <t>3. Refresh the pivot table in MAKENUMBERS in order to update averages and deviations. These data should be sorted from low to high according to the deviation, and have a two-toned conditional format applied to the deviations column. Any phenos that have a StDev of more than 0.10 should have their predictions considered individually. The following treatment will be accurate enough for any phenos that do not have extreme variation.</t>
  </si>
  <si>
    <t>4. After recording the week 2 height measurement of the generation being trellised, update the columns in MAKENUMBER's makenumbers table with the yellow headers. Open PhenoRef in the F: drive to pull appropriate qualitative trellis data.</t>
  </si>
  <si>
    <t>5. Build the print sheet by using the generation file. In the flower pivot table, display a list of phenotypes by table. Use a lookup to pull the phenotype list for each table into a formatted trellising guide. Use lookups to pull all other required information. Copy and paste the formats from PrintFormat if necessary.</t>
  </si>
  <si>
    <t>6. Copy and paste the final treatments into the Historical sheet.</t>
  </si>
  <si>
    <t>Creating Trellis Assignment Sheets</t>
  </si>
  <si>
    <t>PINE001</t>
  </si>
  <si>
    <t>DITO001</t>
  </si>
  <si>
    <t>FIRE012</t>
  </si>
  <si>
    <t>RAIN001</t>
  </si>
  <si>
    <t>set second trellis at the length of a forearm above the first, and add third trellis just above the canopy.</t>
  </si>
  <si>
    <t>SECOND TRELLIS C32 F1</t>
  </si>
  <si>
    <t>KU1</t>
  </si>
  <si>
    <t>LU1</t>
  </si>
  <si>
    <t>MU1</t>
  </si>
  <si>
    <t>NU1</t>
  </si>
  <si>
    <t>OU1</t>
  </si>
  <si>
    <t>KU2</t>
  </si>
  <si>
    <t>KU3</t>
  </si>
  <si>
    <t>KU4</t>
  </si>
  <si>
    <t>KU5</t>
  </si>
  <si>
    <t>LU2</t>
  </si>
  <si>
    <t>LU3</t>
  </si>
  <si>
    <t>LU4</t>
  </si>
  <si>
    <t>LU5</t>
  </si>
  <si>
    <t>MU2</t>
  </si>
  <si>
    <t>MU3</t>
  </si>
  <si>
    <t>MU4</t>
  </si>
  <si>
    <t>MU5</t>
  </si>
  <si>
    <t>NU2</t>
  </si>
  <si>
    <t>NU3</t>
  </si>
  <si>
    <t>NU4</t>
  </si>
  <si>
    <t>NU5</t>
  </si>
  <si>
    <t>OU2</t>
  </si>
  <si>
    <t>OU3</t>
  </si>
  <si>
    <t>OU4</t>
  </si>
  <si>
    <t>OU5</t>
  </si>
  <si>
    <t>PINE001, PINE002</t>
  </si>
  <si>
    <t>DITO001, DITO005, DITO007, DITO009</t>
  </si>
  <si>
    <t>FIRE012, FIRE007, FIRE001</t>
  </si>
  <si>
    <t>RAIN001, RAIN003, RAIN005, RAIN006</t>
  </si>
  <si>
    <t>no second trellis</t>
  </si>
  <si>
    <t>go ahead and skip this row so we can see how each pheno holds up</t>
  </si>
  <si>
    <t>DOSI005</t>
  </si>
  <si>
    <t>BLDS207</t>
  </si>
  <si>
    <t>SHRM014</t>
  </si>
  <si>
    <t>DITO007</t>
  </si>
  <si>
    <t>DITO009</t>
  </si>
  <si>
    <t>FIRE001</t>
  </si>
  <si>
    <t>RAIN005</t>
  </si>
  <si>
    <t>RAIN006</t>
  </si>
  <si>
    <t>BERT016</t>
  </si>
  <si>
    <t>BLDS207, GFSD189, SHRM014</t>
  </si>
  <si>
    <t>GFSD189, PINE001</t>
  </si>
  <si>
    <t>DITOs</t>
  </si>
  <si>
    <t>RAINs</t>
  </si>
  <si>
    <t>FIREs</t>
  </si>
  <si>
    <t>No second trellis (for the whole row, please!)</t>
  </si>
  <si>
    <t>Skip the trellis on these tables</t>
  </si>
  <si>
    <t>SECOND TRELLIS C34 F3</t>
  </si>
  <si>
    <t>JMAC016</t>
  </si>
  <si>
    <t>JMAC013</t>
  </si>
  <si>
    <t>JMAC011</t>
  </si>
  <si>
    <t>UU1 (F1, E)</t>
  </si>
  <si>
    <t>UU1 (F1, W)</t>
  </si>
  <si>
    <t>UU2 (F1, E)</t>
  </si>
  <si>
    <t>UU2 (F1, W)</t>
  </si>
  <si>
    <t>UU3 (F1, E)</t>
  </si>
  <si>
    <t>UU3 (F1, W)</t>
  </si>
  <si>
    <t>UU4 (F1, E)</t>
  </si>
  <si>
    <t>UU4 (F1, W)</t>
  </si>
  <si>
    <t>UU5 (F1, E)</t>
  </si>
  <si>
    <t>UU5 (F1, W)</t>
  </si>
  <si>
    <t>XU1 (F1, E)</t>
  </si>
  <si>
    <t>XU1 (F1, W)</t>
  </si>
  <si>
    <t>XU2 (F1, E)</t>
  </si>
  <si>
    <t>XU2 (F1, W)</t>
  </si>
  <si>
    <t>XU3 (F1, E)</t>
  </si>
  <si>
    <t>XU3 (F1, W)</t>
  </si>
  <si>
    <t>XU4 (F1, E)</t>
  </si>
  <si>
    <t>XU4 (F1, W)</t>
  </si>
  <si>
    <t>XU5 (F1, E)</t>
  </si>
  <si>
    <t>XU5 (F1, W)</t>
  </si>
  <si>
    <t>LCKE004</t>
  </si>
  <si>
    <t>LCKE001</t>
  </si>
  <si>
    <t>LCKE011</t>
  </si>
  <si>
    <t>YU1 (F1, E)</t>
  </si>
  <si>
    <t>YU1 (F1, W)</t>
  </si>
  <si>
    <t>YU2 (F1, E)</t>
  </si>
  <si>
    <t>YU2 (F1, W)</t>
  </si>
  <si>
    <t>YU3 (F1, E)</t>
  </si>
  <si>
    <t>YU3 (F1, W)</t>
  </si>
  <si>
    <t>YU4 (F1, E)</t>
  </si>
  <si>
    <t>YU4 (F1, W)</t>
  </si>
  <si>
    <t>YU5 (F1, E)</t>
  </si>
  <si>
    <t>YU5 (F1, W)</t>
  </si>
  <si>
    <t>When setting second trellis early, set at a height that is a forearm-and-a-half above the first trellis. If setting trellis at week 3, set trellis just in the canopy, training tall branches</t>
  </si>
  <si>
    <t>Difference in PredicTion/Actual Inches</t>
  </si>
  <si>
    <t>C75</t>
  </si>
  <si>
    <t>C76</t>
  </si>
  <si>
    <t>C77</t>
  </si>
  <si>
    <t>C78</t>
  </si>
  <si>
    <t>C79</t>
  </si>
  <si>
    <t>C80</t>
  </si>
  <si>
    <t>C81</t>
  </si>
  <si>
    <t>C82</t>
  </si>
  <si>
    <t>C83</t>
  </si>
  <si>
    <t>DOMO011</t>
  </si>
  <si>
    <t>DOMO003</t>
  </si>
  <si>
    <t>SCRM003</t>
  </si>
  <si>
    <t>DOMO012</t>
  </si>
  <si>
    <t>HELL006</t>
  </si>
  <si>
    <t>CHIP001</t>
  </si>
  <si>
    <t>LU1 (F1, E)</t>
  </si>
  <si>
    <t>LU1 (F1, W)</t>
  </si>
  <si>
    <t>LU2 (F1, E)</t>
  </si>
  <si>
    <t>LU2 (F1, W)</t>
  </si>
  <si>
    <t>LU3 (F1, E)</t>
  </si>
  <si>
    <t>LU3 (F1, W)</t>
  </si>
  <si>
    <t>LU4 (F1, E)</t>
  </si>
  <si>
    <t>LU4 (F1, W)</t>
  </si>
  <si>
    <t>LU5 (F1, E)</t>
  </si>
  <si>
    <t>LU5 (F1, W)</t>
  </si>
  <si>
    <t>ML1 (F1, W)</t>
  </si>
  <si>
    <t>ML2 (F1, E)</t>
  </si>
  <si>
    <t>ML2 (F1, W)</t>
  </si>
  <si>
    <t>ML3 (F1, W)</t>
  </si>
  <si>
    <t>ML4 (F1, E)</t>
  </si>
  <si>
    <t>ML4 (F1, W)</t>
  </si>
  <si>
    <t>ML5 (F1, W)</t>
  </si>
  <si>
    <t>MU1 (F1, E)</t>
  </si>
  <si>
    <t>MU1 (F1, W)</t>
  </si>
  <si>
    <t>MU2 (F1, E)</t>
  </si>
  <si>
    <t>MU2 (F1, W)</t>
  </si>
  <si>
    <t>MU3 (F1, E)</t>
  </si>
  <si>
    <t>MU3 (F1, W)</t>
  </si>
  <si>
    <t>MU4 (F1, W)</t>
  </si>
  <si>
    <t>MU5 (F1, W)</t>
  </si>
  <si>
    <t>NU1 (F1, E)</t>
  </si>
  <si>
    <t>NU1 (F1, W)</t>
  </si>
  <si>
    <t>NU2 (F1, E)</t>
  </si>
  <si>
    <t>NU2 (F1, W)</t>
  </si>
  <si>
    <t>NU3 (F1, E)</t>
  </si>
  <si>
    <t>NU3 (F1, W)</t>
  </si>
  <si>
    <t>NU4 (F1, E)</t>
  </si>
  <si>
    <t>NU4 (F1, W)</t>
  </si>
  <si>
    <t>NU5 (F1, E)</t>
  </si>
  <si>
    <t>NU5 (F1, W)</t>
  </si>
  <si>
    <t>OU1 (F1, E)</t>
  </si>
  <si>
    <t>OU1 (F1, W)</t>
  </si>
  <si>
    <t>OU2 (F1, E)</t>
  </si>
  <si>
    <t>OU2 (F1, W)</t>
  </si>
  <si>
    <t>OU3 (F1, E)</t>
  </si>
  <si>
    <t>OU3 (F1, W)</t>
  </si>
  <si>
    <t>OU4 (F1, E)</t>
  </si>
  <si>
    <t>OU4 (F1, W)</t>
  </si>
  <si>
    <t>OU5 (F1, E)</t>
  </si>
  <si>
    <t>OU5 (F1, W)</t>
  </si>
  <si>
    <t>THIRD WEEK TRELLIS C36</t>
  </si>
  <si>
    <t>DOMO011, DOMO007, DOMO006, DOMO004, DOMO003</t>
  </si>
  <si>
    <t>SCRM003, SCRM002, DOMO014, DOMO012</t>
  </si>
  <si>
    <t>HELL006, HELL004, HELL002, HELL001, CHIP001</t>
  </si>
  <si>
    <t>NYFL014, STR8017</t>
  </si>
  <si>
    <t>STR8017, KOKO011, BERT016</t>
  </si>
  <si>
    <t>SOUR007, SUNL006</t>
  </si>
  <si>
    <t>skip second trellis for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</si>
</sst>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222222"/>
      <name val="Calibri"/>
      <family val="2"/>
      <scheme val="minor"/>
    </font>
    <font>
      <sz val="8"/>
      <name val="Calibri"/>
      <family val="2"/>
      <scheme val="minor"/>
    </font>
    <font>
      <b/>
      <sz val="11"/>
      <color theme="1" tint="0.499984740745262"/>
      <name val="Calibri"/>
      <family val="2"/>
      <scheme val="minor"/>
    </font>
    <font>
      <i/>
      <sz val="8"/>
      <color theme="1"/>
      <name val="Calibri"/>
      <family val="2"/>
      <scheme val="minor"/>
    </font>
    <font>
      <b/>
      <u/>
      <sz val="11"/>
      <color theme="1"/>
      <name val="Calibri"/>
      <family val="2"/>
      <scheme val="minor"/>
    </font>
    <font>
      <b/>
      <sz val="10"/>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b/>
      <sz val="12"/>
      <color theme="1"/>
      <name val="Calibri"/>
      <family val="2"/>
      <scheme val="minor"/>
    </font>
    <font>
      <b/>
      <sz val="20"/>
      <color theme="1"/>
      <name val="Calibri"/>
      <family val="2"/>
      <scheme val="minor"/>
    </font>
    <font>
      <b/>
      <sz val="14"/>
      <color theme="0"/>
      <name val="Calibri"/>
      <family val="2"/>
      <scheme val="minor"/>
    </font>
    <font>
      <i/>
      <sz val="11"/>
      <color theme="1"/>
      <name val="Calibri"/>
      <family val="2"/>
      <scheme val="minor"/>
    </font>
    <font>
      <b/>
      <u/>
      <sz val="14"/>
      <color theme="1"/>
      <name val="Calibri"/>
      <family val="2"/>
      <scheme val="minor"/>
    </font>
  </fonts>
  <fills count="11">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0" tint="-0.14999847407452621"/>
        <bgColor theme="0" tint="-0.14999847407452621"/>
      </patternFill>
    </fill>
    <fill>
      <patternFill patternType="solid">
        <fgColor theme="6" tint="-0.249977111117893"/>
        <bgColor indexed="64"/>
      </patternFill>
    </fill>
    <fill>
      <patternFill patternType="solid">
        <fgColor rgb="FFFFC000"/>
        <bgColor indexed="64"/>
      </patternFill>
    </fill>
    <fill>
      <patternFill patternType="solid">
        <fgColor theme="0" tint="-0.34998626667073579"/>
        <bgColor indexed="64"/>
      </patternFill>
    </fill>
    <fill>
      <patternFill patternType="solid">
        <fgColor theme="7" tint="0.39997558519241921"/>
        <bgColor indexed="64"/>
      </patternFill>
    </fill>
  </fills>
  <borders count="5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theme="1"/>
      </left>
      <right style="thin">
        <color theme="1"/>
      </right>
      <top style="thin">
        <color theme="1"/>
      </top>
      <bottom style="thin">
        <color theme="1"/>
      </bottom>
      <diagonal/>
    </border>
    <border>
      <left style="thin">
        <color indexed="64"/>
      </left>
      <right style="thin">
        <color theme="1"/>
      </right>
      <top style="thin">
        <color indexed="64"/>
      </top>
      <bottom style="thin">
        <color theme="1"/>
      </bottom>
      <diagonal/>
    </border>
    <border>
      <left style="thin">
        <color theme="1"/>
      </left>
      <right style="thin">
        <color theme="1"/>
      </right>
      <top style="thin">
        <color indexed="64"/>
      </top>
      <bottom style="thin">
        <color theme="1"/>
      </bottom>
      <diagonal/>
    </border>
    <border>
      <left style="thin">
        <color indexed="64"/>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top style="thin">
        <color indexed="64"/>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style="thin">
        <color indexed="64"/>
      </right>
      <top style="thin">
        <color indexed="64"/>
      </top>
      <bottom style="thin">
        <color indexed="64"/>
      </bottom>
      <diagonal/>
    </border>
    <border>
      <left style="thin">
        <color indexed="64"/>
      </left>
      <right style="thin">
        <color theme="1"/>
      </right>
      <top style="thin">
        <color theme="1"/>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style="thin">
        <color indexed="64"/>
      </left>
      <right/>
      <top style="thin">
        <color indexed="64"/>
      </top>
      <bottom style="thin">
        <color indexed="64"/>
      </bottom>
      <diagonal/>
    </border>
    <border>
      <left/>
      <right/>
      <top style="thin">
        <color rgb="FF3F3F3F"/>
      </top>
      <bottom style="thin">
        <color rgb="FF3F3F3F"/>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double">
        <color theme="4"/>
      </bottom>
      <diagonal/>
    </border>
    <border>
      <left/>
      <right style="thin">
        <color indexed="64"/>
      </right>
      <top style="thin">
        <color indexed="64"/>
      </top>
      <bottom style="double">
        <color theme="4"/>
      </bottom>
      <diagonal/>
    </border>
    <border>
      <left style="thin">
        <color indexed="64"/>
      </left>
      <right/>
      <top style="thin">
        <color theme="4"/>
      </top>
      <bottom style="double">
        <color theme="4"/>
      </bottom>
      <diagonal/>
    </border>
    <border>
      <left/>
      <right style="thin">
        <color indexed="64"/>
      </right>
      <top style="thin">
        <color theme="4"/>
      </top>
      <bottom style="double">
        <color theme="4"/>
      </bottom>
      <diagonal/>
    </border>
    <border>
      <left style="thin">
        <color indexed="64"/>
      </left>
      <right/>
      <top style="thin">
        <color theme="4"/>
      </top>
      <bottom style="thin">
        <color indexed="64"/>
      </bottom>
      <diagonal/>
    </border>
    <border>
      <left/>
      <right style="thin">
        <color indexed="64"/>
      </right>
      <top style="thin">
        <color theme="4"/>
      </top>
      <bottom style="thin">
        <color indexed="64"/>
      </bottom>
      <diagonal/>
    </border>
    <border>
      <left style="thin">
        <color rgb="FF3F3F3F"/>
      </left>
      <right/>
      <top style="thin">
        <color rgb="FF3F3F3F"/>
      </top>
      <bottom/>
      <diagonal/>
    </border>
    <border>
      <left/>
      <right/>
      <top style="thin">
        <color rgb="FF3F3F3F"/>
      </top>
      <bottom/>
      <diagonal/>
    </border>
    <border>
      <left/>
      <right/>
      <top style="thin">
        <color indexed="64"/>
      </top>
      <bottom style="double">
        <color theme="4"/>
      </bottom>
      <diagonal/>
    </border>
    <border>
      <left style="thin">
        <color indexed="64"/>
      </left>
      <right/>
      <top style="double">
        <color theme="4"/>
      </top>
      <bottom style="thin">
        <color indexed="64"/>
      </bottom>
      <diagonal/>
    </border>
    <border>
      <left/>
      <right/>
      <top style="double">
        <color theme="4"/>
      </top>
      <bottom style="thin">
        <color indexed="64"/>
      </bottom>
      <diagonal/>
    </border>
    <border>
      <left/>
      <right style="thin">
        <color indexed="64"/>
      </right>
      <top style="thin">
        <color indexed="64"/>
      </top>
      <bottom style="thin">
        <color indexed="64"/>
      </bottom>
      <diagonal/>
    </border>
    <border>
      <left/>
      <right/>
      <top/>
      <bottom style="thin">
        <color theme="0" tint="-0.1499984740745262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double">
        <color rgb="FF3F3F3F"/>
      </top>
      <bottom style="thin">
        <color indexed="64"/>
      </bottom>
      <diagonal/>
    </border>
    <border>
      <left/>
      <right/>
      <top style="double">
        <color rgb="FF3F3F3F"/>
      </top>
      <bottom style="thin">
        <color indexed="64"/>
      </bottom>
      <diagonal/>
    </border>
    <border>
      <left/>
      <right style="thin">
        <color indexed="64"/>
      </right>
      <top style="double">
        <color rgb="FF3F3F3F"/>
      </top>
      <bottom style="thin">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4" fillId="4" borderId="3" applyNumberFormat="0" applyAlignment="0" applyProtection="0"/>
    <xf numFmtId="0" fontId="5" fillId="0" borderId="4" applyNumberFormat="0" applyFill="0" applyAlignment="0" applyProtection="0"/>
    <xf numFmtId="0" fontId="6" fillId="5" borderId="0" applyNumberFormat="0" applyBorder="0" applyAlignment="0" applyProtection="0"/>
  </cellStyleXfs>
  <cellXfs count="315">
    <xf numFmtId="0" fontId="0" fillId="0" borderId="0" xfId="0"/>
    <xf numFmtId="0" fontId="0" fillId="0" borderId="5" xfId="0" applyBorder="1" applyAlignment="1">
      <alignment horizontal="right" vertical="center"/>
    </xf>
    <xf numFmtId="0" fontId="0" fillId="0" borderId="8" xfId="0" applyFill="1" applyBorder="1" applyAlignment="1">
      <alignment horizontal="right" vertical="center"/>
    </xf>
    <xf numFmtId="14" fontId="0" fillId="0" borderId="5" xfId="0" applyNumberFormat="1" applyFill="1" applyBorder="1" applyAlignment="1">
      <alignment vertical="center"/>
    </xf>
    <xf numFmtId="0" fontId="0" fillId="0" borderId="5" xfId="0" applyFill="1" applyBorder="1" applyAlignment="1">
      <alignment horizontal="right" vertical="center"/>
    </xf>
    <xf numFmtId="0" fontId="0" fillId="0" borderId="9" xfId="0" applyNumberFormat="1" applyFill="1" applyBorder="1" applyAlignment="1">
      <alignment vertical="center"/>
    </xf>
    <xf numFmtId="0" fontId="0" fillId="0" borderId="13" xfId="0" applyFill="1" applyBorder="1" applyAlignment="1">
      <alignment horizontal="right" vertical="center"/>
    </xf>
    <xf numFmtId="14" fontId="0" fillId="0" borderId="13" xfId="0" applyNumberFormat="1" applyFill="1" applyBorder="1" applyAlignment="1">
      <alignment vertical="center"/>
    </xf>
    <xf numFmtId="0" fontId="0" fillId="0" borderId="14" xfId="0" applyNumberFormat="1" applyFill="1" applyBorder="1" applyAlignment="1">
      <alignment vertical="center"/>
    </xf>
    <xf numFmtId="14" fontId="0" fillId="0" borderId="0" xfId="0" applyNumberFormat="1"/>
    <xf numFmtId="0" fontId="0" fillId="0" borderId="15" xfId="0" applyFill="1" applyBorder="1" applyAlignment="1">
      <alignment horizontal="right" vertical="center"/>
    </xf>
    <xf numFmtId="14" fontId="0" fillId="0" borderId="15" xfId="0" applyNumberFormat="1" applyFill="1" applyBorder="1" applyAlignment="1">
      <alignment vertical="center"/>
    </xf>
    <xf numFmtId="0" fontId="0" fillId="0" borderId="15" xfId="0" applyNumberFormat="1" applyFill="1" applyBorder="1" applyAlignment="1">
      <alignment vertical="center"/>
    </xf>
    <xf numFmtId="0" fontId="0" fillId="0" borderId="15" xfId="0" applyBorder="1"/>
    <xf numFmtId="49" fontId="0" fillId="0" borderId="15" xfId="0" applyNumberFormat="1" applyFill="1" applyBorder="1" applyAlignment="1">
      <alignment horizontal="right" vertical="center"/>
    </xf>
    <xf numFmtId="14" fontId="0" fillId="0" borderId="15" xfId="0" applyNumberFormat="1" applyFill="1" applyBorder="1" applyAlignment="1">
      <alignment horizontal="right" vertical="center"/>
    </xf>
    <xf numFmtId="14" fontId="7" fillId="0" borderId="15" xfId="0" applyNumberFormat="1" applyFont="1" applyFill="1" applyBorder="1"/>
    <xf numFmtId="10" fontId="0" fillId="0" borderId="0" xfId="0" applyNumberFormat="1"/>
    <xf numFmtId="0" fontId="0" fillId="0" borderId="0" xfId="0" applyAlignment="1">
      <alignment horizontal="left"/>
    </xf>
    <xf numFmtId="0" fontId="0" fillId="0" borderId="0" xfId="0" applyAlignment="1">
      <alignment horizontal="left" indent="1"/>
    </xf>
    <xf numFmtId="0" fontId="0" fillId="6" borderId="0" xfId="0" applyFill="1" applyAlignment="1">
      <alignment horizontal="left"/>
    </xf>
    <xf numFmtId="0" fontId="3" fillId="3" borderId="1" xfId="3"/>
    <xf numFmtId="0" fontId="1" fillId="2" borderId="1" xfId="1" applyAlignment="1">
      <alignment vertical="center"/>
    </xf>
    <xf numFmtId="0" fontId="0" fillId="0" borderId="0" xfId="0" applyAlignment="1">
      <alignment wrapText="1"/>
    </xf>
    <xf numFmtId="164" fontId="0" fillId="0" borderId="0" xfId="0" applyNumberFormat="1"/>
    <xf numFmtId="0" fontId="0" fillId="0" borderId="0" xfId="0" applyNumberFormat="1"/>
    <xf numFmtId="0" fontId="0" fillId="0" borderId="0" xfId="0" applyAlignment="1">
      <alignment vertical="center" wrapText="1"/>
    </xf>
    <xf numFmtId="9" fontId="0" fillId="0" borderId="0" xfId="0" applyNumberFormat="1"/>
    <xf numFmtId="0" fontId="0" fillId="0" borderId="17" xfId="0" applyBorder="1"/>
    <xf numFmtId="0" fontId="0" fillId="0" borderId="18" xfId="0" applyBorder="1"/>
    <xf numFmtId="0" fontId="0" fillId="0" borderId="13" xfId="0" applyNumberFormat="1" applyFill="1" applyBorder="1" applyAlignment="1">
      <alignment vertical="center"/>
    </xf>
    <xf numFmtId="0" fontId="0" fillId="0" borderId="6" xfId="0" applyFill="1" applyBorder="1" applyAlignment="1">
      <alignment horizontal="right" vertical="center"/>
    </xf>
    <xf numFmtId="14" fontId="0" fillId="0" borderId="7" xfId="0" applyNumberFormat="1" applyFill="1" applyBorder="1" applyAlignment="1">
      <alignment vertical="center"/>
    </xf>
    <xf numFmtId="0" fontId="0" fillId="0" borderId="7" xfId="0" applyFill="1" applyBorder="1" applyAlignment="1">
      <alignment horizontal="right" vertical="center"/>
    </xf>
    <xf numFmtId="0" fontId="0" fillId="0" borderId="10" xfId="0" applyNumberFormat="1" applyFill="1" applyBorder="1" applyAlignment="1">
      <alignment horizontal="right" vertical="center"/>
    </xf>
    <xf numFmtId="0" fontId="0" fillId="0" borderId="16" xfId="0" applyFill="1" applyBorder="1" applyAlignment="1">
      <alignment horizontal="right" vertical="center"/>
    </xf>
    <xf numFmtId="0" fontId="0" fillId="0" borderId="15" xfId="0" applyFill="1" applyBorder="1"/>
    <xf numFmtId="0" fontId="0" fillId="0" borderId="19" xfId="0" applyNumberFormat="1" applyFill="1" applyBorder="1" applyAlignment="1">
      <alignment vertical="center"/>
    </xf>
    <xf numFmtId="0" fontId="0" fillId="0" borderId="15" xfId="0" applyNumberFormat="1" applyBorder="1"/>
    <xf numFmtId="1" fontId="0" fillId="0" borderId="0" xfId="0" applyNumberFormat="1"/>
    <xf numFmtId="0" fontId="0" fillId="6" borderId="11" xfId="0" applyFill="1" applyBorder="1" applyAlignment="1">
      <alignment horizontal="left" vertical="center"/>
    </xf>
    <xf numFmtId="14" fontId="0" fillId="6" borderId="11" xfId="0" applyNumberFormat="1" applyFill="1" applyBorder="1" applyAlignment="1">
      <alignment horizontal="left" vertical="center"/>
    </xf>
    <xf numFmtId="14" fontId="0" fillId="6" borderId="12" xfId="0" applyNumberFormat="1" applyFill="1" applyBorder="1" applyAlignment="1">
      <alignment horizontal="left" vertical="center"/>
    </xf>
    <xf numFmtId="14" fontId="0" fillId="6" borderId="15" xfId="0" applyNumberFormat="1" applyFill="1" applyBorder="1" applyAlignment="1">
      <alignment horizontal="left" vertical="center"/>
    </xf>
    <xf numFmtId="0" fontId="0" fillId="0" borderId="0" xfId="0" applyBorder="1"/>
    <xf numFmtId="164" fontId="0" fillId="0" borderId="0" xfId="0" applyNumberFormat="1" applyBorder="1"/>
    <xf numFmtId="0" fontId="10" fillId="0" borderId="0" xfId="0" applyFont="1" applyAlignment="1">
      <alignment vertical="center" wrapText="1"/>
    </xf>
    <xf numFmtId="0" fontId="11" fillId="0" borderId="0" xfId="0" applyFont="1"/>
    <xf numFmtId="0" fontId="14" fillId="0" borderId="0" xfId="0" applyFont="1" applyAlignment="1">
      <alignment vertical="center" wrapText="1"/>
    </xf>
    <xf numFmtId="0" fontId="5" fillId="0" borderId="0" xfId="0" applyFont="1"/>
    <xf numFmtId="0" fontId="12" fillId="7" borderId="19" xfId="0" applyFont="1" applyFill="1" applyBorder="1" applyAlignment="1">
      <alignment horizontal="left" vertical="center" wrapText="1"/>
    </xf>
    <xf numFmtId="0" fontId="5" fillId="7" borderId="22" xfId="0" applyFont="1" applyFill="1" applyBorder="1" applyAlignment="1">
      <alignment horizontal="left" vertical="center" wrapText="1"/>
    </xf>
    <xf numFmtId="0" fontId="5" fillId="0" borderId="0" xfId="0" applyFont="1" applyAlignment="1">
      <alignment horizontal="left" wrapText="1"/>
    </xf>
    <xf numFmtId="0" fontId="5" fillId="0" borderId="0" xfId="0" applyFont="1" applyAlignment="1">
      <alignment wrapText="1"/>
    </xf>
    <xf numFmtId="0" fontId="0" fillId="7" borderId="22" xfId="0" applyFill="1" applyBorder="1" applyAlignment="1">
      <alignment horizontal="left" vertical="center" wrapText="1"/>
    </xf>
    <xf numFmtId="0" fontId="14" fillId="7" borderId="15" xfId="0" applyFont="1" applyFill="1" applyBorder="1" applyAlignment="1">
      <alignment horizontal="left" vertical="center" wrapText="1"/>
    </xf>
    <xf numFmtId="0" fontId="5" fillId="7" borderId="15" xfId="0" applyFont="1" applyFill="1" applyBorder="1" applyAlignment="1">
      <alignment horizontal="left" vertical="center" wrapText="1"/>
    </xf>
    <xf numFmtId="0" fontId="5" fillId="0" borderId="0" xfId="0" applyFont="1" applyAlignment="1">
      <alignment horizontal="left"/>
    </xf>
    <xf numFmtId="0" fontId="14" fillId="0" borderId="23" xfId="0" applyFont="1" applyBorder="1" applyAlignment="1">
      <alignment horizontal="left" vertical="center" wrapText="1"/>
    </xf>
    <xf numFmtId="0" fontId="0" fillId="0" borderId="24" xfId="0" applyBorder="1" applyAlignment="1">
      <alignment horizontal="left" vertical="center" wrapText="1"/>
    </xf>
    <xf numFmtId="0" fontId="14" fillId="0" borderId="26" xfId="0" applyFont="1" applyBorder="1" applyAlignment="1">
      <alignment horizontal="left" vertical="center" wrapText="1"/>
    </xf>
    <xf numFmtId="0" fontId="0" fillId="0" borderId="26" xfId="0" applyBorder="1" applyAlignment="1">
      <alignment horizontal="left" vertical="center" wrapText="1"/>
    </xf>
    <xf numFmtId="0" fontId="0" fillId="0" borderId="21" xfId="0" applyBorder="1" applyAlignment="1">
      <alignment horizontal="left" vertical="center" wrapText="1"/>
    </xf>
    <xf numFmtId="0" fontId="14" fillId="0" borderId="30" xfId="0" applyFont="1" applyBorder="1" applyAlignment="1">
      <alignment horizontal="left" vertical="center" wrapText="1"/>
    </xf>
    <xf numFmtId="0" fontId="0" fillId="0" borderId="30" xfId="0" applyBorder="1" applyAlignment="1">
      <alignment horizontal="left" vertical="center" wrapText="1"/>
    </xf>
    <xf numFmtId="0" fontId="0" fillId="0" borderId="0" xfId="0" applyAlignment="1">
      <alignment horizontal="left" vertical="center" wrapText="1"/>
    </xf>
    <xf numFmtId="0" fontId="14" fillId="0" borderId="28" xfId="0" applyFont="1" applyBorder="1" applyAlignment="1">
      <alignment horizontal="left" vertical="center" wrapText="1"/>
    </xf>
    <xf numFmtId="0" fontId="0" fillId="0" borderId="28" xfId="0" applyBorder="1" applyAlignment="1">
      <alignment horizontal="left" vertical="center" wrapText="1"/>
    </xf>
    <xf numFmtId="0" fontId="14" fillId="0" borderId="32" xfId="0" applyFont="1" applyBorder="1" applyAlignment="1">
      <alignment horizontal="left" vertical="center" wrapText="1"/>
    </xf>
    <xf numFmtId="0" fontId="5" fillId="0" borderId="21" xfId="0" applyFont="1" applyBorder="1" applyAlignment="1">
      <alignment horizontal="left" vertical="center" wrapText="1"/>
    </xf>
    <xf numFmtId="0" fontId="5" fillId="7" borderId="21" xfId="0" applyFont="1" applyFill="1" applyBorder="1" applyAlignment="1">
      <alignment horizontal="left" vertical="center" wrapText="1"/>
    </xf>
    <xf numFmtId="0" fontId="15" fillId="0" borderId="0" xfId="0" applyFont="1" applyAlignment="1">
      <alignment horizontal="left"/>
    </xf>
    <xf numFmtId="0" fontId="15" fillId="7" borderId="15" xfId="0" applyFont="1" applyFill="1" applyBorder="1" applyAlignment="1">
      <alignment horizontal="left" vertical="center" wrapText="1"/>
    </xf>
    <xf numFmtId="0" fontId="0" fillId="0" borderId="0" xfId="0" applyAlignment="1">
      <alignment horizontal="center" vertical="center" wrapText="1"/>
    </xf>
    <xf numFmtId="0" fontId="14" fillId="0" borderId="23" xfId="0" applyFont="1" applyFill="1" applyBorder="1" applyAlignment="1">
      <alignment horizontal="lef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7" xfId="0" applyBorder="1" applyAlignment="1">
      <alignment vertical="center" wrapText="1"/>
    </xf>
    <xf numFmtId="0" fontId="14" fillId="0" borderId="26" xfId="0" applyFont="1" applyBorder="1" applyAlignment="1">
      <alignment vertical="center" wrapText="1"/>
    </xf>
    <xf numFmtId="0" fontId="14" fillId="0" borderId="28" xfId="0" applyFont="1" applyBorder="1" applyAlignment="1">
      <alignment vertical="center" wrapText="1"/>
    </xf>
    <xf numFmtId="0" fontId="0" fillId="0" borderId="26" xfId="0" applyBorder="1" applyAlignment="1">
      <alignment vertical="center" wrapText="1"/>
    </xf>
    <xf numFmtId="0" fontId="0" fillId="0" borderId="28" xfId="0" applyBorder="1" applyAlignment="1">
      <alignment vertical="center" wrapText="1"/>
    </xf>
    <xf numFmtId="0" fontId="0" fillId="0" borderId="21" xfId="0" applyBorder="1" applyAlignment="1">
      <alignment vertical="center" wrapText="1"/>
    </xf>
    <xf numFmtId="0" fontId="0" fillId="0" borderId="29" xfId="0" applyBorder="1" applyAlignment="1">
      <alignment vertical="center" wrapText="1"/>
    </xf>
    <xf numFmtId="0" fontId="14" fillId="0" borderId="30" xfId="0" applyFont="1" applyBorder="1" applyAlignment="1">
      <alignment vertical="center" wrapText="1"/>
    </xf>
    <xf numFmtId="0" fontId="0" fillId="0" borderId="30" xfId="0" applyBorder="1" applyAlignment="1">
      <alignment vertical="center" wrapText="1"/>
    </xf>
    <xf numFmtId="0" fontId="0" fillId="0" borderId="24" xfId="0" applyFill="1" applyBorder="1" applyAlignment="1">
      <alignment vertical="center" wrapText="1"/>
    </xf>
    <xf numFmtId="0" fontId="0" fillId="0" borderId="0" xfId="0" applyFill="1" applyAlignment="1">
      <alignment vertical="center" wrapText="1"/>
    </xf>
    <xf numFmtId="0" fontId="0" fillId="0" borderId="25" xfId="0" applyFill="1" applyBorder="1" applyAlignment="1">
      <alignment vertical="center" wrapText="1"/>
    </xf>
    <xf numFmtId="0" fontId="0" fillId="0" borderId="27" xfId="0" applyFill="1" applyBorder="1" applyAlignment="1">
      <alignment vertical="center" wrapText="1"/>
    </xf>
    <xf numFmtId="0" fontId="14" fillId="0" borderId="26" xfId="0" applyFont="1" applyFill="1" applyBorder="1" applyAlignment="1">
      <alignment vertical="center" wrapText="1"/>
    </xf>
    <xf numFmtId="0" fontId="14" fillId="0" borderId="28" xfId="0" applyFont="1" applyFill="1" applyBorder="1" applyAlignment="1">
      <alignment vertical="center" wrapText="1"/>
    </xf>
    <xf numFmtId="0" fontId="0" fillId="0" borderId="26" xfId="0" applyFill="1" applyBorder="1" applyAlignment="1">
      <alignment vertical="center" wrapText="1"/>
    </xf>
    <xf numFmtId="0" fontId="0" fillId="0" borderId="28" xfId="0" applyFill="1" applyBorder="1" applyAlignment="1">
      <alignment vertical="center" wrapText="1"/>
    </xf>
    <xf numFmtId="0" fontId="0" fillId="0" borderId="21" xfId="0" applyFill="1" applyBorder="1" applyAlignment="1">
      <alignment vertical="center" wrapText="1"/>
    </xf>
    <xf numFmtId="0" fontId="0" fillId="0" borderId="29" xfId="0" applyFill="1" applyBorder="1" applyAlignment="1">
      <alignment vertical="center" wrapText="1"/>
    </xf>
    <xf numFmtId="0" fontId="14" fillId="0" borderId="30" xfId="0" applyFont="1" applyFill="1" applyBorder="1" applyAlignment="1">
      <alignment vertical="center" wrapText="1"/>
    </xf>
    <xf numFmtId="0" fontId="0" fillId="0" borderId="30" xfId="0" applyFill="1" applyBorder="1" applyAlignment="1">
      <alignment vertical="center" wrapText="1"/>
    </xf>
    <xf numFmtId="0" fontId="5" fillId="0" borderId="33" xfId="5" applyBorder="1" applyAlignment="1">
      <alignment horizontal="right"/>
    </xf>
    <xf numFmtId="0" fontId="5" fillId="0" borderId="34" xfId="5" applyBorder="1"/>
    <xf numFmtId="0" fontId="5" fillId="0" borderId="35" xfId="5" applyBorder="1" applyAlignment="1">
      <alignment horizontal="right"/>
    </xf>
    <xf numFmtId="0" fontId="5" fillId="0" borderId="36" xfId="5" applyBorder="1"/>
    <xf numFmtId="0" fontId="5" fillId="0" borderId="35" xfId="5" applyFill="1" applyBorder="1" applyAlignment="1">
      <alignment horizontal="right"/>
    </xf>
    <xf numFmtId="0" fontId="5" fillId="0" borderId="36" xfId="5" applyFill="1" applyBorder="1"/>
    <xf numFmtId="0" fontId="5" fillId="0" borderId="37" xfId="5" applyFill="1" applyBorder="1" applyAlignment="1">
      <alignment horizontal="right"/>
    </xf>
    <xf numFmtId="0" fontId="5" fillId="0" borderId="38" xfId="5" applyFill="1" applyBorder="1"/>
    <xf numFmtId="0" fontId="5" fillId="0" borderId="34" xfId="5" applyBorder="1" applyAlignment="1"/>
    <xf numFmtId="0" fontId="5" fillId="0" borderId="38" xfId="5" applyBorder="1" applyAlignment="1">
      <alignment horizontal="left" vertical="top"/>
    </xf>
    <xf numFmtId="0" fontId="0" fillId="0" borderId="0" xfId="0" applyAlignment="1">
      <alignment horizontal="center" vertical="center" wrapText="1"/>
    </xf>
    <xf numFmtId="0" fontId="9" fillId="0" borderId="0" xfId="0" applyFont="1" applyBorder="1"/>
    <xf numFmtId="0" fontId="0" fillId="0" borderId="0" xfId="0" pivotButton="1" applyAlignment="1">
      <alignment wrapText="1"/>
    </xf>
    <xf numFmtId="0" fontId="0" fillId="0" borderId="0" xfId="0" applyBorder="1" applyAlignment="1">
      <alignment wrapText="1"/>
    </xf>
    <xf numFmtId="0" fontId="11" fillId="0" borderId="0" xfId="0" applyFont="1" applyAlignment="1">
      <alignment horizontal="center" vertical="center" wrapText="1"/>
    </xf>
    <xf numFmtId="0" fontId="5" fillId="7" borderId="44" xfId="0" applyFont="1" applyFill="1" applyBorder="1" applyAlignment="1">
      <alignment horizontal="left" vertical="center" wrapText="1"/>
    </xf>
    <xf numFmtId="0" fontId="11" fillId="0" borderId="0" xfId="0" applyFont="1" applyAlignment="1">
      <alignment horizontal="left" vertical="center" wrapText="1"/>
    </xf>
    <xf numFmtId="0" fontId="5" fillId="7" borderId="21" xfId="0" applyFont="1" applyFill="1" applyBorder="1" applyAlignment="1">
      <alignment horizontal="center" vertical="center" wrapText="1"/>
    </xf>
    <xf numFmtId="0" fontId="5" fillId="7" borderId="15" xfId="0" applyFont="1" applyFill="1" applyBorder="1" applyAlignment="1">
      <alignment horizontal="center" vertical="center" wrapText="1"/>
    </xf>
    <xf numFmtId="0" fontId="12" fillId="0" borderId="0" xfId="0" applyFont="1" applyAlignment="1">
      <alignment wrapText="1"/>
    </xf>
    <xf numFmtId="0" fontId="13" fillId="0" borderId="0" xfId="0" applyFont="1" applyBorder="1" applyAlignment="1">
      <alignment horizontal="left" wrapText="1"/>
    </xf>
    <xf numFmtId="0" fontId="13" fillId="0" borderId="0" xfId="0" applyFont="1" applyAlignment="1">
      <alignment wrapText="1"/>
    </xf>
    <xf numFmtId="0" fontId="0" fillId="0" borderId="0" xfId="0" applyFont="1" applyAlignment="1">
      <alignment horizontal="left" wrapText="1"/>
    </xf>
    <xf numFmtId="0" fontId="0" fillId="0" borderId="25" xfId="0" applyFont="1" applyFill="1" applyBorder="1" applyAlignment="1">
      <alignment horizontal="left" vertical="center" wrapText="1"/>
    </xf>
    <xf numFmtId="0" fontId="0" fillId="7" borderId="15" xfId="0" applyFont="1" applyFill="1" applyBorder="1" applyAlignment="1">
      <alignment horizontal="left" vertical="center" wrapText="1"/>
    </xf>
    <xf numFmtId="0" fontId="0" fillId="0" borderId="26" xfId="0" applyFont="1" applyBorder="1" applyAlignment="1">
      <alignment horizontal="left" vertical="center" wrapText="1"/>
    </xf>
    <xf numFmtId="0" fontId="0" fillId="0" borderId="28" xfId="0" applyFont="1" applyBorder="1" applyAlignment="1">
      <alignment horizontal="left" vertical="center" wrapText="1"/>
    </xf>
    <xf numFmtId="0" fontId="0" fillId="0" borderId="30" xfId="0" applyFont="1" applyBorder="1" applyAlignment="1">
      <alignment horizontal="left" vertical="center" wrapText="1"/>
    </xf>
    <xf numFmtId="0" fontId="5" fillId="7" borderId="30" xfId="0" applyFont="1" applyFill="1" applyBorder="1" applyAlignment="1">
      <alignment horizontal="left" vertical="center" wrapText="1"/>
    </xf>
    <xf numFmtId="0" fontId="0" fillId="0" borderId="28" xfId="0" applyFont="1" applyFill="1" applyBorder="1" applyAlignment="1">
      <alignment horizontal="left" vertical="center" wrapText="1"/>
    </xf>
    <xf numFmtId="0" fontId="0" fillId="0" borderId="30" xfId="0" applyFont="1" applyFill="1" applyBorder="1" applyAlignment="1">
      <alignment horizontal="left" vertical="center" wrapText="1"/>
    </xf>
    <xf numFmtId="0" fontId="0" fillId="0" borderId="26" xfId="0" applyFont="1" applyFill="1" applyBorder="1" applyAlignment="1">
      <alignment horizontal="left" vertical="center" wrapText="1"/>
    </xf>
    <xf numFmtId="0" fontId="5" fillId="7" borderId="19" xfId="0" applyFont="1" applyFill="1" applyBorder="1" applyAlignment="1">
      <alignment horizontal="left" vertical="center" wrapText="1"/>
    </xf>
    <xf numFmtId="0" fontId="0" fillId="7" borderId="15" xfId="0" applyFont="1" applyFill="1" applyBorder="1" applyAlignment="1">
      <alignment horizontal="center" vertical="center"/>
    </xf>
    <xf numFmtId="0" fontId="0" fillId="0" borderId="23" xfId="0" applyFont="1" applyFill="1" applyBorder="1" applyAlignment="1">
      <alignment horizontal="left" vertical="center" wrapText="1"/>
    </xf>
    <xf numFmtId="0" fontId="0" fillId="7" borderId="22" xfId="0" applyFont="1" applyFill="1" applyBorder="1" applyAlignment="1">
      <alignment horizontal="center" vertical="center" wrapText="1"/>
    </xf>
    <xf numFmtId="0" fontId="0" fillId="0" borderId="23" xfId="0" applyFont="1" applyBorder="1" applyAlignment="1">
      <alignment horizontal="left" vertical="center" wrapText="1"/>
    </xf>
    <xf numFmtId="0" fontId="0" fillId="0" borderId="21" xfId="0" applyFont="1" applyBorder="1" applyAlignment="1">
      <alignment horizontal="left" vertical="center" wrapText="1"/>
    </xf>
    <xf numFmtId="0" fontId="0" fillId="0" borderId="24" xfId="0" applyFont="1" applyBorder="1" applyAlignment="1">
      <alignment horizontal="left" vertical="center" wrapText="1"/>
    </xf>
    <xf numFmtId="0" fontId="0" fillId="0" borderId="25"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0" xfId="0" applyFont="1" applyBorder="1" applyAlignment="1">
      <alignment horizontal="left" vertical="center" wrapText="1"/>
    </xf>
    <xf numFmtId="0" fontId="0" fillId="0" borderId="27"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29"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0" xfId="0" applyFont="1" applyAlignment="1">
      <alignment horizontal="left" vertical="center" wrapText="1"/>
    </xf>
    <xf numFmtId="0" fontId="0" fillId="0" borderId="21" xfId="0" applyFont="1" applyBorder="1" applyAlignment="1">
      <alignment horizontal="center" vertical="center" wrapText="1"/>
    </xf>
    <xf numFmtId="0" fontId="0" fillId="0" borderId="31" xfId="0" applyFont="1" applyBorder="1" applyAlignment="1">
      <alignment horizontal="left" vertical="center" wrapText="1"/>
    </xf>
    <xf numFmtId="0" fontId="0" fillId="0" borderId="32" xfId="0" applyFont="1" applyBorder="1" applyAlignment="1">
      <alignment horizontal="left" vertical="center" wrapText="1"/>
    </xf>
    <xf numFmtId="0" fontId="19" fillId="0" borderId="0" xfId="0" applyFont="1" applyAlignment="1">
      <alignment horizontal="left" vertical="center" wrapText="1"/>
    </xf>
    <xf numFmtId="0" fontId="0" fillId="0" borderId="0" xfId="0" applyFont="1" applyAlignment="1">
      <alignment horizontal="center" vertical="center" wrapText="1"/>
    </xf>
    <xf numFmtId="0" fontId="5" fillId="7" borderId="32" xfId="0" applyFont="1" applyFill="1" applyBorder="1" applyAlignment="1">
      <alignment horizontal="left" vertical="center" wrapText="1"/>
    </xf>
    <xf numFmtId="0" fontId="0" fillId="7" borderId="30" xfId="0" applyFont="1" applyFill="1" applyBorder="1" applyAlignment="1">
      <alignment horizontal="center" vertical="center"/>
    </xf>
    <xf numFmtId="0" fontId="0" fillId="0" borderId="0" xfId="0" applyFont="1" applyFill="1" applyAlignment="1">
      <alignment horizontal="left" vertical="center" wrapText="1"/>
    </xf>
    <xf numFmtId="0" fontId="0" fillId="0" borderId="28" xfId="0" applyFont="1" applyFill="1" applyBorder="1" applyAlignment="1">
      <alignment horizontal="center" vertical="center" wrapText="1"/>
    </xf>
    <xf numFmtId="0" fontId="0" fillId="0" borderId="21" xfId="0" applyFont="1" applyFill="1" applyBorder="1" applyAlignment="1">
      <alignment horizontal="left" vertical="center" wrapText="1"/>
    </xf>
    <xf numFmtId="0" fontId="0" fillId="0" borderId="30" xfId="0" applyFont="1" applyFill="1" applyBorder="1" applyAlignment="1">
      <alignment horizontal="center" vertical="center" wrapText="1"/>
    </xf>
    <xf numFmtId="0" fontId="0" fillId="0" borderId="24" xfId="0" applyFont="1" applyFill="1" applyBorder="1" applyAlignment="1">
      <alignment horizontal="left" vertical="center" wrapText="1"/>
    </xf>
    <xf numFmtId="0" fontId="0" fillId="0" borderId="25" xfId="0" applyFont="1" applyFill="1" applyBorder="1" applyAlignment="1">
      <alignment horizontal="center" vertical="center" wrapText="1"/>
    </xf>
    <xf numFmtId="0" fontId="0" fillId="0" borderId="26" xfId="0" applyFont="1" applyFill="1" applyBorder="1" applyAlignment="1">
      <alignment horizontal="center" vertical="center" wrapText="1"/>
    </xf>
    <xf numFmtId="0" fontId="0" fillId="0" borderId="27" xfId="0" applyFont="1" applyFill="1" applyBorder="1" applyAlignment="1">
      <alignment horizontal="center" vertical="center" wrapText="1"/>
    </xf>
    <xf numFmtId="0" fontId="0" fillId="0" borderId="29" xfId="0" applyFont="1" applyFill="1" applyBorder="1" applyAlignment="1">
      <alignment horizontal="center" vertical="center" wrapText="1"/>
    </xf>
    <xf numFmtId="0" fontId="0" fillId="0" borderId="3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32" xfId="0" applyFont="1" applyFill="1" applyBorder="1" applyAlignment="1">
      <alignment horizontal="left" vertical="center" wrapText="1"/>
    </xf>
    <xf numFmtId="0" fontId="0" fillId="0" borderId="26" xfId="0" applyFont="1" applyBorder="1" applyAlignment="1">
      <alignment vertical="center" wrapText="1"/>
    </xf>
    <xf numFmtId="0" fontId="0" fillId="0" borderId="28" xfId="0" applyFont="1" applyBorder="1" applyAlignment="1">
      <alignment vertical="center" wrapText="1"/>
    </xf>
    <xf numFmtId="0" fontId="0" fillId="0" borderId="30" xfId="0" applyFont="1" applyBorder="1" applyAlignment="1">
      <alignment vertical="center" wrapText="1"/>
    </xf>
    <xf numFmtId="0" fontId="0" fillId="0" borderId="0" xfId="0" applyFont="1" applyAlignment="1">
      <alignment vertical="center" wrapText="1"/>
    </xf>
    <xf numFmtId="0" fontId="0" fillId="0" borderId="21" xfId="0" applyFont="1" applyBorder="1" applyAlignment="1">
      <alignment vertical="center" wrapText="1"/>
    </xf>
    <xf numFmtId="0" fontId="0" fillId="0" borderId="27" xfId="0" applyFont="1" applyBorder="1" applyAlignment="1">
      <alignment vertical="center" wrapText="1"/>
    </xf>
    <xf numFmtId="0" fontId="0" fillId="0" borderId="29" xfId="0" applyFont="1" applyBorder="1" applyAlignment="1">
      <alignment vertical="center" wrapText="1"/>
    </xf>
    <xf numFmtId="0" fontId="0" fillId="0" borderId="24" xfId="0" applyFont="1" applyFill="1" applyBorder="1" applyAlignment="1">
      <alignment vertical="center" wrapText="1"/>
    </xf>
    <xf numFmtId="0" fontId="0" fillId="0" borderId="0" xfId="0" applyFont="1" applyFill="1" applyBorder="1" applyAlignment="1">
      <alignment vertical="center" wrapText="1"/>
    </xf>
    <xf numFmtId="0" fontId="0" fillId="0" borderId="21" xfId="0" applyFont="1" applyFill="1" applyBorder="1" applyAlignment="1">
      <alignment vertical="center" wrapText="1"/>
    </xf>
    <xf numFmtId="0" fontId="0" fillId="0" borderId="25" xfId="0" applyFont="1" applyFill="1" applyBorder="1" applyAlignment="1">
      <alignment vertical="center" wrapText="1"/>
    </xf>
    <xf numFmtId="0" fontId="0" fillId="0" borderId="27" xfId="0" applyFont="1" applyFill="1" applyBorder="1" applyAlignment="1">
      <alignment vertical="center" wrapText="1"/>
    </xf>
    <xf numFmtId="0" fontId="0" fillId="0" borderId="29" xfId="0" applyFont="1" applyFill="1" applyBorder="1" applyAlignment="1">
      <alignment vertical="center" wrapText="1"/>
    </xf>
    <xf numFmtId="0" fontId="0" fillId="0" borderId="26" xfId="0" applyFont="1" applyFill="1" applyBorder="1" applyAlignment="1">
      <alignment vertical="center" wrapText="1"/>
    </xf>
    <xf numFmtId="0" fontId="0" fillId="0" borderId="28" xfId="0" applyFont="1" applyFill="1" applyBorder="1" applyAlignment="1">
      <alignment vertical="center" wrapText="1"/>
    </xf>
    <xf numFmtId="0" fontId="0" fillId="0" borderId="30" xfId="0" applyFont="1" applyFill="1" applyBorder="1" applyAlignment="1">
      <alignment vertical="center" wrapText="1"/>
    </xf>
    <xf numFmtId="0" fontId="0" fillId="0" borderId="24" xfId="0" applyFont="1" applyBorder="1" applyAlignment="1">
      <alignment vertical="center" wrapText="1"/>
    </xf>
    <xf numFmtId="0" fontId="0" fillId="0" borderId="0" xfId="0" applyFont="1" applyBorder="1" applyAlignment="1">
      <alignment vertical="center" wrapText="1"/>
    </xf>
    <xf numFmtId="0" fontId="0" fillId="0" borderId="25" xfId="0" applyFont="1" applyBorder="1" applyAlignment="1">
      <alignment vertical="center" wrapText="1"/>
    </xf>
    <xf numFmtId="0" fontId="0" fillId="0" borderId="0" xfId="0" applyBorder="1" applyAlignment="1">
      <alignment horizontal="left" vertical="center"/>
    </xf>
    <xf numFmtId="164" fontId="0" fillId="0" borderId="0" xfId="0" applyNumberFormat="1" applyBorder="1" applyAlignment="1">
      <alignment horizontal="left" vertical="center"/>
    </xf>
    <xf numFmtId="9" fontId="0" fillId="0" borderId="0" xfId="0" applyNumberFormat="1" applyBorder="1" applyAlignment="1">
      <alignment horizontal="left" vertical="center"/>
    </xf>
    <xf numFmtId="164" fontId="0" fillId="0" borderId="17" xfId="0" applyNumberFormat="1" applyBorder="1"/>
    <xf numFmtId="0" fontId="0" fillId="7" borderId="22" xfId="0" applyFill="1"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9" xfId="0" applyBorder="1" applyAlignment="1">
      <alignment horizontal="center" vertical="center" wrapText="1"/>
    </xf>
    <xf numFmtId="0" fontId="0" fillId="0" borderId="25" xfId="0" applyFill="1" applyBorder="1" applyAlignment="1">
      <alignment horizontal="center" vertical="center" wrapText="1"/>
    </xf>
    <xf numFmtId="0" fontId="0" fillId="0" borderId="27" xfId="0" applyFill="1" applyBorder="1" applyAlignment="1">
      <alignment horizontal="center" vertical="center" wrapText="1"/>
    </xf>
    <xf numFmtId="0" fontId="0" fillId="0" borderId="29" xfId="0" applyFill="1" applyBorder="1" applyAlignment="1">
      <alignment horizontal="center" vertical="center" wrapText="1"/>
    </xf>
    <xf numFmtId="0" fontId="0" fillId="0" borderId="25" xfId="0" applyBorder="1" applyAlignment="1">
      <alignment horizontal="center" vertical="center" wrapText="1"/>
    </xf>
    <xf numFmtId="0" fontId="0" fillId="0" borderId="21" xfId="0" applyBorder="1" applyAlignment="1">
      <alignment horizontal="center" vertical="center" wrapText="1"/>
    </xf>
    <xf numFmtId="0" fontId="10" fillId="0" borderId="0" xfId="0" applyFont="1" applyAlignment="1">
      <alignment horizontal="left" vertical="center" wrapText="1"/>
    </xf>
    <xf numFmtId="14" fontId="0" fillId="0" borderId="0" xfId="0" applyNumberFormat="1" applyAlignment="1">
      <alignment horizontal="left" vertical="center" wrapText="1"/>
    </xf>
    <xf numFmtId="0" fontId="12" fillId="0" borderId="0" xfId="0" applyFont="1" applyAlignment="1">
      <alignment horizontal="left" wrapText="1"/>
    </xf>
    <xf numFmtId="0" fontId="13" fillId="0" borderId="0" xfId="0" applyFont="1" applyAlignment="1">
      <alignment horizontal="left" wrapText="1"/>
    </xf>
    <xf numFmtId="0" fontId="0" fillId="7" borderId="15" xfId="0" applyFont="1" applyFill="1" applyBorder="1" applyAlignment="1">
      <alignment horizontal="left" vertical="center"/>
    </xf>
    <xf numFmtId="0" fontId="0" fillId="0" borderId="27" xfId="0" applyFont="1" applyFill="1" applyBorder="1" applyAlignment="1">
      <alignment horizontal="left" vertical="center" wrapText="1"/>
    </xf>
    <xf numFmtId="0" fontId="0" fillId="0" borderId="29" xfId="0" applyFont="1" applyFill="1" applyBorder="1" applyAlignment="1">
      <alignment horizontal="left" vertical="center" wrapText="1"/>
    </xf>
    <xf numFmtId="0" fontId="0" fillId="7" borderId="22" xfId="0" applyFont="1" applyFill="1" applyBorder="1" applyAlignment="1">
      <alignment horizontal="left" vertical="center" wrapText="1"/>
    </xf>
    <xf numFmtId="0" fontId="0" fillId="7" borderId="30" xfId="0" applyFont="1" applyFill="1" applyBorder="1" applyAlignment="1">
      <alignment horizontal="left" vertical="center"/>
    </xf>
    <xf numFmtId="0" fontId="0" fillId="9" borderId="0" xfId="0" applyFill="1" applyBorder="1" applyAlignment="1">
      <alignment wrapText="1"/>
    </xf>
    <xf numFmtId="0" fontId="0" fillId="9" borderId="45" xfId="0" applyFill="1" applyBorder="1" applyAlignment="1">
      <alignment wrapText="1"/>
    </xf>
    <xf numFmtId="0" fontId="0" fillId="0" borderId="0" xfId="0" applyNumberFormat="1" applyAlignment="1">
      <alignment horizontal="left"/>
    </xf>
    <xf numFmtId="0" fontId="0" fillId="0" borderId="0" xfId="0" applyNumberFormat="1" applyBorder="1" applyAlignment="1">
      <alignment horizontal="left" vertical="center"/>
    </xf>
    <xf numFmtId="0" fontId="16" fillId="8" borderId="46" xfId="0" applyFont="1" applyFill="1" applyBorder="1" applyAlignment="1">
      <alignment vertical="center" wrapText="1"/>
    </xf>
    <xf numFmtId="0" fontId="16" fillId="8" borderId="47" xfId="0" applyFont="1" applyFill="1" applyBorder="1" applyAlignment="1">
      <alignment vertical="center"/>
    </xf>
    <xf numFmtId="0" fontId="0" fillId="10" borderId="45" xfId="0" applyFill="1" applyBorder="1" applyAlignment="1">
      <alignment wrapText="1"/>
    </xf>
    <xf numFmtId="0" fontId="0" fillId="10" borderId="0" xfId="0" applyFill="1" applyBorder="1" applyAlignment="1">
      <alignment wrapText="1"/>
    </xf>
    <xf numFmtId="164" fontId="0" fillId="10" borderId="0" xfId="0" applyNumberFormat="1" applyFill="1" applyBorder="1" applyAlignment="1">
      <alignment wrapText="1"/>
    </xf>
    <xf numFmtId="0" fontId="0" fillId="0" borderId="21" xfId="0" applyFont="1" applyBorder="1" applyAlignment="1">
      <alignment horizontal="left" vertical="center" wrapText="1"/>
    </xf>
    <xf numFmtId="0" fontId="0" fillId="0" borderId="26" xfId="0" applyFont="1" applyBorder="1" applyAlignment="1">
      <alignment horizontal="left" vertical="center" wrapText="1"/>
    </xf>
    <xf numFmtId="0" fontId="0" fillId="0" borderId="28" xfId="0" applyFont="1" applyBorder="1" applyAlignment="1">
      <alignment horizontal="left" vertical="center" wrapText="1"/>
    </xf>
    <xf numFmtId="0" fontId="0" fillId="0" borderId="30" xfId="0" applyFont="1" applyBorder="1" applyAlignment="1">
      <alignment horizontal="left" vertical="center" wrapText="1"/>
    </xf>
    <xf numFmtId="0" fontId="11" fillId="0" borderId="0" xfId="0" applyFont="1" applyAlignment="1">
      <alignment horizontal="center" vertical="center" wrapText="1"/>
    </xf>
    <xf numFmtId="0" fontId="0" fillId="0" borderId="21" xfId="0" applyFont="1" applyFill="1" applyBorder="1" applyAlignment="1">
      <alignment horizontal="center" vertical="center" wrapText="1"/>
    </xf>
    <xf numFmtId="0" fontId="14" fillId="0" borderId="19" xfId="0" applyFont="1" applyBorder="1" applyAlignment="1">
      <alignment horizontal="left" vertical="center" wrapText="1"/>
    </xf>
    <xf numFmtId="0" fontId="0" fillId="0" borderId="19" xfId="0" applyFont="1" applyBorder="1" applyAlignment="1">
      <alignment horizontal="left" vertical="center" wrapText="1"/>
    </xf>
    <xf numFmtId="0" fontId="0" fillId="0" borderId="44" xfId="0" applyFont="1" applyBorder="1" applyAlignment="1">
      <alignment vertical="center" wrapText="1"/>
    </xf>
    <xf numFmtId="0" fontId="14" fillId="0" borderId="0" xfId="0" applyFont="1" applyAlignment="1">
      <alignment horizontal="left" vertical="center" wrapText="1"/>
    </xf>
    <xf numFmtId="0" fontId="5" fillId="7" borderId="22" xfId="0" applyFont="1" applyFill="1" applyBorder="1" applyAlignment="1">
      <alignment horizontal="center" vertical="center" wrapText="1"/>
    </xf>
    <xf numFmtId="0" fontId="0" fillId="0" borderId="22" xfId="0" applyFont="1" applyBorder="1" applyAlignment="1">
      <alignment horizontal="center" vertical="center" wrapText="1"/>
    </xf>
    <xf numFmtId="0" fontId="0" fillId="0" borderId="24" xfId="0" applyFont="1" applyBorder="1" applyAlignment="1">
      <alignment horizontal="center" vertical="center" wrapText="1"/>
    </xf>
    <xf numFmtId="0" fontId="5" fillId="0" borderId="21" xfId="0" applyFont="1" applyBorder="1" applyAlignment="1">
      <alignment horizontal="center" vertical="center" wrapText="1"/>
    </xf>
    <xf numFmtId="0" fontId="17" fillId="0" borderId="51" xfId="0" applyFont="1" applyBorder="1" applyAlignment="1">
      <alignment horizontal="center" vertical="center"/>
    </xf>
    <xf numFmtId="0" fontId="0" fillId="0" borderId="0" xfId="0" applyAlignment="1">
      <alignment horizontal="left" vertical="center"/>
    </xf>
    <xf numFmtId="164" fontId="0" fillId="0" borderId="0" xfId="0" applyNumberFormat="1" applyAlignment="1">
      <alignment horizontal="left" vertical="center"/>
    </xf>
    <xf numFmtId="9" fontId="0" fillId="0" borderId="0" xfId="0" applyNumberFormat="1" applyAlignment="1">
      <alignment horizontal="left" vertical="center"/>
    </xf>
    <xf numFmtId="0" fontId="0" fillId="0" borderId="0" xfId="0" applyNumberFormat="1" applyAlignment="1">
      <alignment horizontal="left" vertical="center"/>
    </xf>
    <xf numFmtId="0" fontId="0" fillId="0" borderId="21" xfId="0" applyFont="1" applyBorder="1" applyAlignment="1">
      <alignment horizontal="left" vertical="center" wrapText="1"/>
    </xf>
    <xf numFmtId="0" fontId="11" fillId="0" borderId="0" xfId="0" applyFont="1" applyAlignment="1">
      <alignment horizontal="center" vertical="center" wrapText="1"/>
    </xf>
    <xf numFmtId="164" fontId="0" fillId="0" borderId="18" xfId="0" applyNumberFormat="1" applyBorder="1"/>
    <xf numFmtId="164" fontId="0" fillId="0" borderId="0" xfId="0" applyNumberFormat="1" applyAlignment="1">
      <alignment horizontal="right" vertical="center"/>
    </xf>
    <xf numFmtId="164" fontId="0" fillId="0" borderId="0" xfId="0" applyNumberFormat="1" applyBorder="1" applyAlignment="1">
      <alignment horizontal="right" vertical="center"/>
    </xf>
    <xf numFmtId="164" fontId="0" fillId="0" borderId="0" xfId="0" applyNumberFormat="1" applyAlignment="1">
      <alignment vertical="center"/>
    </xf>
    <xf numFmtId="0" fontId="0" fillId="0" borderId="0" xfId="0" applyAlignment="1"/>
    <xf numFmtId="0" fontId="0" fillId="0" borderId="24" xfId="0" applyFont="1" applyBorder="1" applyAlignment="1">
      <alignment horizontal="left" vertical="center" wrapText="1"/>
    </xf>
    <xf numFmtId="0" fontId="0" fillId="0" borderId="21" xfId="0" applyFont="1" applyBorder="1" applyAlignment="1">
      <alignment horizontal="left" vertical="center" wrapText="1"/>
    </xf>
    <xf numFmtId="0" fontId="0" fillId="0" borderId="26" xfId="0" applyFont="1" applyBorder="1" applyAlignment="1">
      <alignment horizontal="left" vertical="center" wrapText="1"/>
    </xf>
    <xf numFmtId="0" fontId="11" fillId="0" borderId="0" xfId="0" applyFont="1" applyAlignment="1">
      <alignment horizontal="center" vertical="center" wrapText="1"/>
    </xf>
    <xf numFmtId="0" fontId="0" fillId="0" borderId="27" xfId="0" applyFont="1" applyFill="1" applyBorder="1" applyAlignment="1">
      <alignment horizontal="center" vertical="center" wrapText="1"/>
    </xf>
    <xf numFmtId="0" fontId="0" fillId="0" borderId="29" xfId="0" applyFont="1" applyFill="1" applyBorder="1" applyAlignment="1">
      <alignment horizontal="center" vertical="center" wrapText="1"/>
    </xf>
    <xf numFmtId="0" fontId="0" fillId="0" borderId="26" xfId="0" applyFont="1" applyBorder="1" applyAlignment="1">
      <alignment horizontal="center" vertical="center" wrapText="1"/>
    </xf>
    <xf numFmtId="0" fontId="0" fillId="0" borderId="25" xfId="0" applyBorder="1" applyAlignment="1">
      <alignment horizontal="center" vertical="center" wrapText="1"/>
    </xf>
    <xf numFmtId="0" fontId="14" fillId="0" borderId="26" xfId="0" applyFont="1" applyBorder="1" applyAlignment="1">
      <alignment horizontal="center" vertical="center" wrapText="1"/>
    </xf>
    <xf numFmtId="0" fontId="0" fillId="0" borderId="26" xfId="0" applyBorder="1" applyAlignment="1">
      <alignment horizontal="center" vertical="center" wrapText="1"/>
    </xf>
    <xf numFmtId="0" fontId="0" fillId="0" borderId="24" xfId="0" applyBorder="1" applyAlignment="1">
      <alignment horizontal="center" vertical="center" wrapText="1"/>
    </xf>
    <xf numFmtId="0" fontId="0" fillId="0" borderId="19" xfId="0" applyFont="1" applyFill="1" applyBorder="1" applyAlignment="1">
      <alignment horizontal="left" vertical="center" wrapText="1"/>
    </xf>
    <xf numFmtId="0" fontId="0" fillId="0" borderId="22" xfId="0" applyBorder="1" applyAlignment="1">
      <alignment horizontal="left"/>
    </xf>
    <xf numFmtId="0" fontId="0" fillId="0" borderId="21" xfId="0" applyBorder="1" applyAlignment="1">
      <alignment horizontal="left"/>
    </xf>
    <xf numFmtId="0" fontId="2" fillId="3" borderId="39" xfId="2" applyBorder="1" applyAlignment="1">
      <alignment horizontal="center"/>
    </xf>
    <xf numFmtId="0" fontId="2" fillId="3" borderId="40" xfId="2" applyBorder="1" applyAlignment="1">
      <alignment horizontal="center"/>
    </xf>
    <xf numFmtId="0" fontId="2" fillId="3" borderId="20" xfId="2" applyBorder="1" applyAlignment="1">
      <alignment horizontal="center"/>
    </xf>
    <xf numFmtId="14" fontId="5" fillId="0" borderId="42" xfId="5" applyNumberFormat="1" applyBorder="1" applyAlignment="1">
      <alignment horizontal="center"/>
    </xf>
    <xf numFmtId="14" fontId="5" fillId="0" borderId="43" xfId="5" applyNumberFormat="1" applyBorder="1" applyAlignment="1">
      <alignment horizontal="center"/>
    </xf>
    <xf numFmtId="0" fontId="5" fillId="0" borderId="33" xfId="5" applyBorder="1" applyAlignment="1">
      <alignment horizontal="center"/>
    </xf>
    <xf numFmtId="0" fontId="5" fillId="0" borderId="41" xfId="5" applyBorder="1" applyAlignment="1">
      <alignment horizontal="center"/>
    </xf>
    <xf numFmtId="0" fontId="4" fillId="4" borderId="3" xfId="4" applyAlignment="1">
      <alignment horizontal="left"/>
    </xf>
    <xf numFmtId="0" fontId="0" fillId="0" borderId="15" xfId="0" applyBorder="1" applyAlignment="1">
      <alignment horizontal="left" vertical="center" wrapText="1"/>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19" xfId="0" applyBorder="1" applyAlignment="1">
      <alignment horizontal="left" vertical="center" wrapText="1"/>
    </xf>
    <xf numFmtId="0" fontId="0" fillId="0" borderId="22" xfId="0" applyBorder="1" applyAlignment="1">
      <alignment horizontal="left" vertical="center" wrapText="1"/>
    </xf>
    <xf numFmtId="0" fontId="0" fillId="0" borderId="44" xfId="0" applyBorder="1" applyAlignment="1">
      <alignment horizontal="left" vertical="center" wrapText="1"/>
    </xf>
    <xf numFmtId="0" fontId="18" fillId="5" borderId="0" xfId="6" applyFont="1" applyAlignment="1">
      <alignment horizontal="center" vertical="center"/>
    </xf>
    <xf numFmtId="0" fontId="0" fillId="0" borderId="15" xfId="0" applyBorder="1" applyAlignment="1">
      <alignment horizontal="center" vertical="center"/>
    </xf>
    <xf numFmtId="0" fontId="20" fillId="0" borderId="0" xfId="0" applyFont="1" applyAlignment="1">
      <alignment horizontal="left" vertical="center" wrapText="1"/>
    </xf>
    <xf numFmtId="0" fontId="11" fillId="0" borderId="0" xfId="0" applyFont="1" applyAlignment="1">
      <alignment horizontal="center" vertical="center" wrapText="1"/>
    </xf>
    <xf numFmtId="0" fontId="0" fillId="0" borderId="24"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25" xfId="0" applyFont="1" applyFill="1" applyBorder="1" applyAlignment="1">
      <alignment horizontal="left" vertical="center" wrapText="1"/>
    </xf>
    <xf numFmtId="0" fontId="0" fillId="0" borderId="27" xfId="0" applyFont="1" applyFill="1" applyBorder="1" applyAlignment="1">
      <alignment horizontal="left" vertical="center" wrapText="1"/>
    </xf>
    <xf numFmtId="0" fontId="0" fillId="0" borderId="26" xfId="0" applyFont="1" applyFill="1" applyBorder="1" applyAlignment="1">
      <alignment horizontal="left" vertical="center" wrapText="1"/>
    </xf>
    <xf numFmtId="0" fontId="0" fillId="0" borderId="28" xfId="0" applyFont="1" applyFill="1" applyBorder="1" applyAlignment="1">
      <alignment horizontal="left" vertical="center" wrapText="1"/>
    </xf>
    <xf numFmtId="0" fontId="0" fillId="0" borderId="24" xfId="0" applyFont="1" applyBorder="1" applyAlignment="1">
      <alignment horizontal="left" vertical="center" wrapText="1"/>
    </xf>
    <xf numFmtId="0" fontId="0" fillId="0" borderId="0" xfId="0" applyFont="1" applyBorder="1" applyAlignment="1">
      <alignment horizontal="left" vertical="center" wrapText="1"/>
    </xf>
    <xf numFmtId="0" fontId="0" fillId="0" borderId="21" xfId="0" applyFont="1" applyBorder="1" applyAlignment="1">
      <alignment horizontal="left" vertical="center" wrapText="1"/>
    </xf>
    <xf numFmtId="0" fontId="0" fillId="0" borderId="25" xfId="0" applyFont="1" applyBorder="1" applyAlignment="1">
      <alignment horizontal="left" vertical="center" wrapText="1"/>
    </xf>
    <xf numFmtId="0" fontId="0" fillId="0" borderId="27" xfId="0" applyFont="1" applyBorder="1" applyAlignment="1">
      <alignment horizontal="left" vertical="center" wrapText="1"/>
    </xf>
    <xf numFmtId="0" fontId="0" fillId="0" borderId="29" xfId="0" applyFont="1" applyBorder="1" applyAlignment="1">
      <alignment horizontal="left" vertical="center" wrapText="1"/>
    </xf>
    <xf numFmtId="0" fontId="0" fillId="0" borderId="26" xfId="0" applyFont="1" applyBorder="1" applyAlignment="1">
      <alignment horizontal="left" vertical="center" wrapText="1"/>
    </xf>
    <xf numFmtId="0" fontId="0" fillId="0" borderId="28" xfId="0" applyFont="1" applyBorder="1" applyAlignment="1">
      <alignment horizontal="left" vertical="center" wrapText="1"/>
    </xf>
    <xf numFmtId="0" fontId="0" fillId="0" borderId="30" xfId="0" applyFont="1" applyBorder="1" applyAlignment="1">
      <alignment horizontal="left" vertical="center" wrapText="1"/>
    </xf>
    <xf numFmtId="0" fontId="0" fillId="0" borderId="0" xfId="0" applyFont="1" applyAlignment="1">
      <alignment horizontal="left" vertical="center" wrapText="1"/>
    </xf>
    <xf numFmtId="0" fontId="20" fillId="0" borderId="0" xfId="0" applyFont="1" applyAlignment="1">
      <alignment horizontal="center" vertical="center" wrapText="1"/>
    </xf>
    <xf numFmtId="0" fontId="0" fillId="0" borderId="24"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5" xfId="0" applyFont="1" applyFill="1" applyBorder="1" applyAlignment="1">
      <alignment horizontal="center" vertical="center" wrapText="1"/>
    </xf>
    <xf numFmtId="0" fontId="0" fillId="0" borderId="27" xfId="0" applyFont="1" applyFill="1" applyBorder="1" applyAlignment="1">
      <alignment horizontal="center" vertical="center" wrapText="1"/>
    </xf>
    <xf numFmtId="0" fontId="0" fillId="0" borderId="29" xfId="0" applyFont="1" applyFill="1" applyBorder="1" applyAlignment="1">
      <alignment horizontal="center" vertical="center" wrapText="1"/>
    </xf>
    <xf numFmtId="0" fontId="0" fillId="0" borderId="30" xfId="0" applyFont="1" applyFill="1" applyBorder="1" applyAlignment="1">
      <alignment horizontal="left" vertical="center" wrapText="1"/>
    </xf>
    <xf numFmtId="0" fontId="0" fillId="0" borderId="26" xfId="0" applyFont="1" applyFill="1" applyBorder="1" applyAlignment="1">
      <alignment horizontal="center" vertical="center" wrapText="1"/>
    </xf>
    <xf numFmtId="0" fontId="0" fillId="0" borderId="28"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25" xfId="0" applyBorder="1" applyAlignment="1">
      <alignment horizontal="center" vertical="center" wrapText="1"/>
    </xf>
    <xf numFmtId="0" fontId="0" fillId="0" borderId="27" xfId="0" applyBorder="1" applyAlignment="1">
      <alignment horizontal="center" vertical="center" wrapText="1"/>
    </xf>
    <xf numFmtId="0" fontId="14" fillId="0" borderId="26" xfId="0" applyFont="1" applyBorder="1" applyAlignment="1">
      <alignment horizontal="center" vertical="center" wrapText="1"/>
    </xf>
    <xf numFmtId="0" fontId="14" fillId="0" borderId="28" xfId="0" applyFont="1" applyBorder="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21" xfId="0" applyBorder="1" applyAlignment="1">
      <alignment horizontal="center" vertical="center" wrapText="1"/>
    </xf>
    <xf numFmtId="0" fontId="0" fillId="0" borderId="29" xfId="0" applyBorder="1" applyAlignment="1">
      <alignment horizontal="center" vertical="center" wrapText="1"/>
    </xf>
    <xf numFmtId="0" fontId="14" fillId="0" borderId="30" xfId="0" applyFont="1" applyBorder="1" applyAlignment="1">
      <alignment horizontal="center" vertical="center" wrapText="1"/>
    </xf>
    <xf numFmtId="0" fontId="0" fillId="0" borderId="30" xfId="0" applyBorder="1" applyAlignment="1">
      <alignment horizontal="center" vertical="center" wrapText="1"/>
    </xf>
    <xf numFmtId="0" fontId="0" fillId="0" borderId="26"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30" xfId="0" applyFont="1" applyBorder="1" applyAlignment="1">
      <alignment horizontal="center" vertical="center" wrapText="1"/>
    </xf>
  </cellXfs>
  <cellStyles count="7">
    <cellStyle name="Accent2" xfId="6" builtinId="33"/>
    <cellStyle name="Calculation" xfId="3" builtinId="22"/>
    <cellStyle name="Check Cell" xfId="4" builtinId="23"/>
    <cellStyle name="Input" xfId="1" builtinId="20"/>
    <cellStyle name="Normal" xfId="0" builtinId="0"/>
    <cellStyle name="Output" xfId="2" builtinId="21"/>
    <cellStyle name="Total" xfId="5" builtinId="25"/>
  </cellStyles>
  <dxfs count="51">
    <dxf>
      <numFmt numFmtId="14" formatCode="0.00%"/>
    </dxf>
    <dxf>
      <numFmt numFmtId="0" formatCode="General"/>
    </dxf>
    <dxf>
      <numFmt numFmtId="0" formatCode="General"/>
    </dxf>
    <dxf>
      <alignment horizontal="left" vertical="bottom" textRotation="0" wrapText="0"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0" formatCode="General"/>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numFmt numFmtId="0" formatCode="General"/>
      <alignment horizontal="left" vertical="center" textRotation="0" indent="0" justifyLastLine="0" shrinkToFit="0" readingOrder="0"/>
    </dxf>
    <dxf>
      <numFmt numFmtId="13" formatCode="0%"/>
      <alignment horizontal="left" vertical="center" textRotation="0" indent="0" justifyLastLine="0" shrinkToFit="0" readingOrder="0"/>
    </dxf>
    <dxf>
      <numFmt numFmtId="13" formatCode="0%"/>
      <alignment horizontal="left" vertical="center" textRotation="0" indent="0" justifyLastLine="0" shrinkToFit="0" readingOrder="0"/>
    </dxf>
    <dxf>
      <numFmt numFmtId="164" formatCode="0.0"/>
      <alignment horizontal="left" vertical="center" textRotation="0" wrapText="0" indent="0" justifyLastLine="0" shrinkToFit="0" readingOrder="0"/>
    </dxf>
    <dxf>
      <numFmt numFmtId="164" formatCode="0.0"/>
      <alignment horizontal="general" vertical="center" textRotation="0" wrapText="0" indent="0" justifyLastLine="0" shrinkToFit="0" readingOrder="0"/>
    </dxf>
    <dxf>
      <alignment horizontal="left" vertical="center" textRotation="0" indent="0" justifyLastLine="0" shrinkToFit="0" readingOrder="0"/>
    </dxf>
    <dxf>
      <alignment horizontal="left" vertical="center" textRotation="0" wrapText="0" indent="0" justifyLastLine="0" shrinkToFit="0" readingOrder="0"/>
    </dxf>
    <dxf>
      <border outline="0">
        <top style="thin">
          <color theme="0" tint="-0.14999847407452621"/>
        </top>
      </border>
    </dxf>
    <dxf>
      <border outline="0">
        <top style="thin">
          <color theme="0" tint="-0.14999847407452621"/>
        </top>
      </border>
    </dxf>
    <dxf>
      <alignment horizontal="left" vertical="center" textRotation="0" indent="0" justifyLastLine="0" shrinkToFit="0" readingOrder="0"/>
    </dxf>
    <dxf>
      <border outline="0">
        <bottom style="thin">
          <color theme="0" tint="-0.14999847407452621"/>
        </bottom>
      </border>
    </dxf>
    <dxf>
      <alignment horizontal="general" vertical="bottom" textRotation="0" wrapText="1" indent="0" justifyLastLine="0" shrinkToFit="0" readingOrder="0"/>
    </dxf>
    <dxf>
      <numFmt numFmtId="0" formatCode="General"/>
    </dxf>
    <dxf>
      <numFmt numFmtId="1" formatCode="0"/>
    </dxf>
    <dxf>
      <numFmt numFmtId="13" formatCode="0%"/>
    </dxf>
    <dxf>
      <numFmt numFmtId="164" formatCode="0.0"/>
    </dxf>
    <dxf>
      <numFmt numFmtId="164" formatCode="0.0"/>
    </dxf>
    <dxf>
      <alignment wrapText="1"/>
    </dxf>
    <dxf>
      <alignment wrapText="1"/>
    </dxf>
    <dxf>
      <numFmt numFmtId="14" formatCode="0.00%"/>
    </dxf>
    <dxf>
      <numFmt numFmtId="0" formatCode="General"/>
    </dxf>
    <dxf>
      <numFmt numFmtId="14" formatCode="0.00%"/>
    </dxf>
    <dxf>
      <numFmt numFmtId="14" formatCode="0.00%"/>
    </dxf>
    <dxf>
      <numFmt numFmtId="0" formatCode="General"/>
    </dxf>
    <dxf>
      <numFmt numFmtId="0" formatCode="General"/>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general" vertical="center" textRotation="0" wrapText="0" indent="0" justifyLastLine="0" shrinkToFit="0" readingOrder="0"/>
      <border diagonalUp="0" diagonalDown="0">
        <left style="thin">
          <color theme="1"/>
        </left>
        <right/>
        <top style="thin">
          <color theme="1"/>
        </top>
        <bottom style="thin">
          <color theme="1"/>
        </bottom>
        <vertical/>
        <horizontal/>
      </border>
    </dxf>
    <dxf>
      <numFmt numFmtId="0" formatCode="General"/>
      <alignment horizontal="general"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numFmt numFmtId="19" formatCode="m/d/yyyy"/>
      <alignment horizontal="general"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alignment horizontal="right"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rgb="FF222222"/>
        <name val="Calibri"/>
        <family val="2"/>
        <scheme val="minor"/>
      </font>
      <numFmt numFmtId="19" formatCode="m/d/yyyy"/>
      <alignment horizontal="right"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alignment horizontal="right"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right style="thin">
          <color theme="1"/>
        </right>
        <top style="thin">
          <color theme="1"/>
        </top>
        <bottom style="thin">
          <color theme="1"/>
        </bottom>
      </border>
    </dxf>
    <dxf>
      <border outline="0">
        <bottom style="thin">
          <color theme="1"/>
        </bottom>
      </border>
    </dxf>
    <dxf>
      <numFmt numFmtId="19" formatCode="m/d/yyyy"/>
      <fill>
        <patternFill patternType="solid">
          <fgColor theme="0" tint="-0.14999847407452621"/>
          <bgColor theme="0" tint="-0.14999847407452621"/>
        </patternFill>
      </fill>
      <alignment horizontal="left" vertical="center" textRotation="0" wrapText="0" indent="0" justifyLastLine="0" shrinkToFit="0" readingOrder="0"/>
      <border diagonalUp="0" diagonalDown="0" outline="0">
        <left style="thin">
          <color theme="1"/>
        </left>
        <right style="thin">
          <color theme="1"/>
        </right>
        <top/>
        <bottom/>
      </border>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ltivation/Records/2020/PhenoRe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CLONE%20ROUND%20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let.cult"/>
      <sheetName val="InfoSheets"/>
      <sheetName val="Booklet.post"/>
      <sheetName val="Pivot"/>
      <sheetName val="Master"/>
      <sheetName val="IDEAS"/>
      <sheetName val="TerpeneList"/>
      <sheetName val="PMindex"/>
      <sheetName val="YieldBins"/>
      <sheetName val="TimeBins"/>
      <sheetName val="DryTimes"/>
      <sheetName val="RetiredPhenos2"/>
      <sheetName val="RetiredPhenos1"/>
      <sheetName val="FinalBins"/>
      <sheetName val="AvgV2F"/>
      <sheetName val="Pheno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LONE ROUND INFO"/>
    </sheet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h Blice" refreshedDate="44189.467510185183" createdVersion="6" refreshedVersion="6" minRefreshableVersion="3" recordCount="1122" xr:uid="{F2EBAA39-DCCB-44B0-A54A-1FDD88179B2D}">
  <cacheSource type="worksheet">
    <worksheetSource name="masterheight"/>
  </cacheSource>
  <cacheFields count="9">
    <cacheField name="Location" numFmtId="0">
      <sharedItems/>
    </cacheField>
    <cacheField name="Phenotype" numFmtId="0">
      <sharedItems count="163">
        <s v="SOUR011"/>
        <s v="SUNL006"/>
        <s v="BERT016"/>
        <s v="NYFL014"/>
        <s v="FIRE012"/>
        <s v="JMAC016"/>
        <s v="RAIN005"/>
        <s v="RAIN006"/>
        <s v="OROB054"/>
        <s v="PINE001"/>
        <s v="KOKO011"/>
        <s v="RAIN001"/>
        <s v="PLAN008"/>
        <s v="LDOS040"/>
        <s v="DITO009"/>
        <s v="DURP006"/>
        <s v="JMAC013"/>
        <s v="JMAC011"/>
        <s v="DOSI005"/>
        <s v="YZUP003"/>
        <s v="GFSD189"/>
        <s v="SOUR007"/>
        <s v="BLDS207"/>
        <s v="92CK119"/>
        <s v="STR8017"/>
        <s v="POTN017"/>
        <s v="KING002"/>
        <s v="PINE002"/>
        <s v="SHRM014"/>
        <s v="PLAN004"/>
        <s v="LCKE001"/>
        <s v="DITO007"/>
        <s v="DITO001"/>
        <s v="LCKE011"/>
        <s v="DURP003"/>
        <s v="LCKE004"/>
        <s v="FIRE001"/>
        <s v="DURP001"/>
        <s v="ALAW002" u="1"/>
        <s v="BGCH009" u="1"/>
        <s v="GFSD193" u="1"/>
        <s v="SUNL019" u="1"/>
        <s v="DD22005" u="1"/>
        <s v="FLOG001" u="1"/>
        <s v="ONED037" u="1"/>
        <s v="ONED038" u="1"/>
        <s v="STR8009" u="1"/>
        <s v="CLSE059" u="1"/>
        <s v="DD22008" u="1"/>
        <s v="FLOG004" u="1"/>
        <s v="MDGE001" u="1"/>
        <s v="PLAN026" u="1"/>
        <s v="DD22009" u="1"/>
        <s v="DRMC034" u="1"/>
        <s v="PLAN027" u="1"/>
        <s v="POLO012" u="1"/>
        <s v="92CK116" u="1"/>
        <s v="92CK066" u="1"/>
        <s v="92CK118" u="1"/>
        <s v="KNMK001" u="1"/>
        <s v="92CK090" u="1"/>
        <s v="PHGW020" u="1"/>
        <s v="LDOS024" u="1"/>
        <s v="SOUR002" u="1"/>
        <s v="APLD004" u="1"/>
        <s v="BHZD002" u="1"/>
        <s v="LDOS025" u="1"/>
        <s v="PHGW023" u="1"/>
        <s v="JK99058" u="1"/>
        <s v="SOUR004" u="1"/>
        <s v="GFSD207" u="1"/>
        <s v="POLO046" u="1"/>
        <s v="KOIX007" u="1"/>
        <s v="GFSD159" u="1"/>
        <s v="STRC022" u="1"/>
        <s v="SKNK012" u="1"/>
        <s v="BHZD008" u="1"/>
        <s v="KING008" u="1"/>
        <s v="PLKO025" u="1"/>
        <s v="SWTS035" u="1"/>
        <s v="SECF017" u="1"/>
        <s v="KOIX034" u="1"/>
        <s v="ONED026" u="1"/>
        <s v="KLFR014" u="1"/>
        <s v="GFSD187" u="1"/>
        <s v="DRMC022" u="1"/>
        <s v="KOKO012" u="1"/>
        <s v="PLAN017" u="1"/>
        <s v="92CK108" u="1"/>
        <s v="JK99042" u="1"/>
        <s v="OROB028" u="1"/>
        <s v="CLSE001" u="1"/>
        <s v="92CK082" u="1"/>
        <s v="92CK083" u="1"/>
        <s v="RBOG002" u="1"/>
        <s v="HAMA021" u="1"/>
        <s v="LDOS018" u="1"/>
        <s v="92CK088" u="1"/>
        <s v="NYFL011" u="1"/>
        <s v="LDOS041" u="1"/>
        <s v="BBGM004" u="1"/>
        <s v="MABK007" u="1"/>
        <s v="JK99075" u="1"/>
        <s v="SKNK004" u="1"/>
        <s v="SWTS024" u="1"/>
        <s v="MABK008" u="1"/>
        <s v="SKNK005" u="1"/>
        <s v="BGCH010" u="1"/>
        <s v="BBGM007" u="1"/>
        <s v="STRC017" u="1"/>
        <s v="CLSE035" u="1"/>
        <s v="SKNK007" u="1"/>
        <s v="SECF009" u="1"/>
        <s v="BBGM009" u="1"/>
        <s v="STRC018" u="1"/>
        <s v="ONED017" u="1"/>
        <s v="CLSE037" u="1"/>
        <s v="SKNK009" u="1"/>
        <s v="BGCH014" u="1"/>
        <s v="DSLD010" u="1"/>
        <s v="LDOS049" u="1"/>
        <s v="GFSD028" u="1"/>
        <s v="ONED041" u="1"/>
        <s v="KOIX029" u="1"/>
        <s v="JACK021" u="1"/>
        <s v="HTWV016" u="1"/>
        <s v="STR8014" u="1"/>
        <s v="DSLD015" u="1"/>
        <s v="POTN025" u="1"/>
        <s v="JK99007" u="1"/>
        <s v="YZUP005" u="1"/>
        <s v="DSLD016" u="1"/>
        <s v="JK99030" u="1"/>
        <s v="DD22016" u="1"/>
        <s v="POTN028" u="1"/>
        <s v="KOKO030" u="1"/>
        <s v="OROB047" u="1"/>
        <s v="HAMA013" u="1"/>
        <s v="ISLA010" u="1"/>
        <s v="POLO028" u="1"/>
        <s v="PLKO004" u="1"/>
        <s v="JK99064" u="1"/>
        <s v="NYFL004" u="1"/>
        <s v="FLOG048" u="1"/>
        <s v="MAYR007" u="1"/>
        <s v="GFSD014" u="1"/>
        <s v="SUNL011" u="1"/>
        <s v="PLKO030" u="1"/>
        <s v="KOIX015" u="1"/>
        <s v="TAHL001" u="1"/>
        <s v="92CK008" u="1"/>
        <s v="DRMC001" u="1"/>
        <s v="SUNL013" u="1"/>
        <s v="BMKO011" u="1"/>
        <s v="POTN010" u="1"/>
        <s v="KOIX017" u="1"/>
        <s v="HTWV003" u="1"/>
        <s v="TAHL003" u="1"/>
        <s v="BGCH006" u="1"/>
        <s v="POTN011" u="1"/>
        <s v="BGCH007" u="1"/>
        <s v="DRMC004" u="1"/>
        <s v="SUNL016" u="1"/>
      </sharedItems>
    </cacheField>
    <cacheField name="Round" numFmtId="0">
      <sharedItems/>
    </cacheField>
    <cacheField name="FL2" numFmtId="0">
      <sharedItems containsSemiMixedTypes="0" containsString="0" containsNumber="1" minValue="13" maxValue="49"/>
    </cacheField>
    <cacheField name="FL5" numFmtId="0">
      <sharedItems containsSemiMixedTypes="0" containsString="0" containsNumber="1" minValue="19.5" maxValue="67"/>
    </cacheField>
    <cacheField name="%change" numFmtId="9">
      <sharedItems containsSemiMixedTypes="0" containsString="0" containsNumber="1" minValue="0" maxValue="0.70000000000000007"/>
    </cacheField>
    <cacheField name="Weight" numFmtId="1">
      <sharedItems containsSemiMixedTypes="0" containsString="0" containsNumber="1" containsInteger="1" minValue="10" maxValue="50"/>
    </cacheField>
    <cacheField name="Weighted%change" numFmtId="0">
      <sharedItems containsSemiMixedTypes="0" containsString="0" containsNumber="1" minValue="0" maxValue="28.999999999999996"/>
    </cacheField>
    <cacheField name="Weighted %Change" numFmtId="0" formula="SUM('Weighted%change')/SUM(Weight)" databaseField="0"/>
  </cacheFields>
  <extLst>
    <ext xmlns:x14="http://schemas.microsoft.com/office/spreadsheetml/2009/9/main" uri="{725AE2AE-9491-48be-B2B4-4EB974FC3084}">
      <x14:pivotCacheDefinition pivotCacheId="381586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2">
  <r>
    <s v="NU3 (F1, W)"/>
    <x v="0"/>
    <s v="C35"/>
    <n v="34"/>
    <n v="34"/>
    <n v="0"/>
    <n v="50"/>
    <n v="0"/>
  </r>
  <r>
    <s v="RL4 (F1, E)"/>
    <x v="1"/>
    <s v="C35"/>
    <n v="36"/>
    <n v="36.5"/>
    <n v="0.01"/>
    <n v="50"/>
    <n v="0.5"/>
  </r>
  <r>
    <s v="DL2 (F1, E)"/>
    <x v="0"/>
    <s v="C33"/>
    <n v="34"/>
    <n v="35"/>
    <n v="0.03"/>
    <n v="20"/>
    <n v="0.6"/>
  </r>
  <r>
    <s v="NU5 (F1, E)"/>
    <x v="0"/>
    <s v="C35"/>
    <n v="34"/>
    <n v="35"/>
    <n v="0.03"/>
    <n v="50"/>
    <n v="1.5"/>
  </r>
  <r>
    <s v="RL5 (F1, E)"/>
    <x v="1"/>
    <s v="C35"/>
    <n v="33.5"/>
    <n v="34.5"/>
    <n v="0.03"/>
    <n v="50"/>
    <n v="1.5"/>
  </r>
  <r>
    <s v="RL5 (F1, W)"/>
    <x v="1"/>
    <s v="C35"/>
    <n v="32"/>
    <n v="33"/>
    <n v="0.03"/>
    <n v="50"/>
    <n v="1.5"/>
  </r>
  <r>
    <s v="TL3 (F1, E)"/>
    <x v="0"/>
    <s v="C35"/>
    <n v="35"/>
    <n v="36"/>
    <n v="0.03"/>
    <n v="50"/>
    <n v="1.5"/>
  </r>
  <r>
    <s v="TL3 (F1, W)"/>
    <x v="0"/>
    <s v="C35"/>
    <n v="33"/>
    <n v="34"/>
    <n v="0.03"/>
    <n v="50"/>
    <n v="1.5"/>
  </r>
  <r>
    <s v="UL1 (F1, E)"/>
    <x v="2"/>
    <s v="C30"/>
    <n v="35"/>
    <n v="36"/>
    <n v="0.03"/>
    <n v="10"/>
    <n v="0.3"/>
  </r>
  <r>
    <s v="DL2 (F1, W)"/>
    <x v="0"/>
    <s v="C33"/>
    <n v="33.5"/>
    <n v="35"/>
    <n v="0.04"/>
    <n v="20"/>
    <n v="0.8"/>
  </r>
  <r>
    <s v="NU3 (F1, E)"/>
    <x v="0"/>
    <s v="C35"/>
    <n v="34.5"/>
    <n v="36"/>
    <n v="0.04"/>
    <n v="50"/>
    <n v="2"/>
  </r>
  <r>
    <s v="NU4 (F1, W)"/>
    <x v="0"/>
    <s v="C35"/>
    <n v="34.5"/>
    <n v="36"/>
    <n v="0.04"/>
    <n v="50"/>
    <n v="2"/>
  </r>
  <r>
    <s v="TL4 (F1, E)"/>
    <x v="0"/>
    <s v="C35"/>
    <n v="33.5"/>
    <n v="35"/>
    <n v="0.04"/>
    <n v="50"/>
    <n v="2"/>
  </r>
  <r>
    <s v="VL4 (F1, E)"/>
    <x v="2"/>
    <s v="C30"/>
    <n v="36"/>
    <n v="37.5"/>
    <n v="0.04"/>
    <n v="10"/>
    <n v="0.4"/>
  </r>
  <r>
    <s v="DL5 (F1, E)"/>
    <x v="0"/>
    <s v="C33"/>
    <n v="30.5"/>
    <n v="32"/>
    <n v="0.05"/>
    <n v="20"/>
    <n v="1"/>
  </r>
  <r>
    <s v="NL3 (F1, W)"/>
    <x v="3"/>
    <s v="C33"/>
    <n v="38"/>
    <n v="40"/>
    <n v="0.05"/>
    <n v="20"/>
    <n v="1"/>
  </r>
  <r>
    <s v="AL3 (F1, E)"/>
    <x v="0"/>
    <s v="C32"/>
    <n v="32"/>
    <n v="34"/>
    <n v="0.06"/>
    <n v="10"/>
    <n v="0.6"/>
  </r>
  <r>
    <s v="DL3 (F1, E)"/>
    <x v="0"/>
    <s v="C33"/>
    <n v="36"/>
    <n v="38"/>
    <n v="0.06"/>
    <n v="20"/>
    <n v="1.2"/>
  </r>
  <r>
    <s v="DL3 (F1, W)"/>
    <x v="0"/>
    <s v="C33"/>
    <n v="36"/>
    <n v="38"/>
    <n v="0.06"/>
    <n v="20"/>
    <n v="1.2"/>
  </r>
  <r>
    <s v="DL4 (F1, E)"/>
    <x v="0"/>
    <s v="C33"/>
    <n v="33"/>
    <n v="35"/>
    <n v="0.06"/>
    <n v="20"/>
    <n v="1.2"/>
  </r>
  <r>
    <s v="FL4 (F1, E)"/>
    <x v="4"/>
    <s v="C32"/>
    <n v="23.5"/>
    <n v="25"/>
    <n v="0.06"/>
    <n v="10"/>
    <n v="0.6"/>
  </r>
  <r>
    <s v="NU2 (F1, W)"/>
    <x v="0"/>
    <s v="C35"/>
    <n v="34"/>
    <n v="36"/>
    <n v="0.06"/>
    <n v="50"/>
    <n v="3"/>
  </r>
  <r>
    <s v="NU5 (F1, W)"/>
    <x v="0"/>
    <s v="C35"/>
    <n v="34"/>
    <n v="36"/>
    <n v="0.06"/>
    <n v="50"/>
    <n v="3"/>
  </r>
  <r>
    <s v="RL2 (F1, W)"/>
    <x v="1"/>
    <s v="C35"/>
    <n v="33"/>
    <n v="35"/>
    <n v="0.06"/>
    <n v="50"/>
    <n v="3"/>
  </r>
  <r>
    <s v="TL1 (F1, E)"/>
    <x v="5"/>
    <s v="C35"/>
    <n v="33"/>
    <n v="35"/>
    <n v="0.06"/>
    <n v="50"/>
    <n v="3"/>
  </r>
  <r>
    <s v="VL4 (F1, W)"/>
    <x v="2"/>
    <s v="C30"/>
    <n v="35"/>
    <n v="37"/>
    <n v="0.06"/>
    <n v="10"/>
    <n v="0.6"/>
  </r>
  <r>
    <s v="AL4 (F1, E)"/>
    <x v="6"/>
    <s v="C34"/>
    <n v="29.5"/>
    <n v="31.5"/>
    <n v="7.0000000000000007E-2"/>
    <n v="30"/>
    <n v="2.1"/>
  </r>
  <r>
    <s v="AL4 (F1, E)"/>
    <x v="0"/>
    <s v="C32"/>
    <n v="29"/>
    <n v="31"/>
    <n v="7.0000000000000007E-2"/>
    <n v="10"/>
    <n v="0.70000000000000007"/>
  </r>
  <r>
    <s v="AL4 (F1, W)"/>
    <x v="7"/>
    <s v="C34"/>
    <n v="30"/>
    <n v="32"/>
    <n v="7.0000000000000007E-2"/>
    <n v="30"/>
    <n v="2.1"/>
  </r>
  <r>
    <s v="DL1 (F1, W)"/>
    <x v="0"/>
    <s v="C33"/>
    <n v="30"/>
    <n v="32"/>
    <n v="7.0000000000000007E-2"/>
    <n v="20"/>
    <n v="1.4000000000000001"/>
  </r>
  <r>
    <s v="FL2 (F1, E)"/>
    <x v="8"/>
    <s v="C33"/>
    <n v="45"/>
    <n v="48"/>
    <n v="7.0000000000000007E-2"/>
    <n v="20"/>
    <n v="1.4000000000000001"/>
  </r>
  <r>
    <s v="JL2 (F1, E)"/>
    <x v="3"/>
    <s v="C32"/>
    <n v="34.5"/>
    <n v="37"/>
    <n v="7.0000000000000007E-2"/>
    <n v="10"/>
    <n v="0.70000000000000007"/>
  </r>
  <r>
    <s v="MU2 (F1, W)"/>
    <x v="9"/>
    <s v="C35"/>
    <n v="35.5"/>
    <n v="38"/>
    <n v="7.0000000000000007E-2"/>
    <n v="50"/>
    <n v="3.5000000000000004"/>
  </r>
  <r>
    <s v="MU4 (F1, W)"/>
    <x v="9"/>
    <s v="C35"/>
    <n v="34.5"/>
    <n v="37"/>
    <n v="7.0000000000000007E-2"/>
    <n v="50"/>
    <n v="3.5000000000000004"/>
  </r>
  <r>
    <s v="NU2 (F1, E)"/>
    <x v="0"/>
    <s v="C35"/>
    <n v="33.5"/>
    <n v="36"/>
    <n v="7.0000000000000007E-2"/>
    <n v="50"/>
    <n v="3.5000000000000004"/>
  </r>
  <r>
    <s v="TL3 (F1, E)"/>
    <x v="10"/>
    <s v="C32"/>
    <n v="41"/>
    <n v="44"/>
    <n v="7.0000000000000007E-2"/>
    <n v="10"/>
    <n v="0.70000000000000007"/>
  </r>
  <r>
    <s v="WL4 (F1, E)"/>
    <x v="3"/>
    <s v="C31"/>
    <n v="34"/>
    <n v="36.5"/>
    <n v="7.0000000000000007E-2"/>
    <n v="10"/>
    <n v="0.70000000000000007"/>
  </r>
  <r>
    <s v="IL2 (F1, W)"/>
    <x v="10"/>
    <s v="C35"/>
    <n v="41.5"/>
    <n v="45"/>
    <n v="0.08"/>
    <n v="50"/>
    <n v="4"/>
  </r>
  <r>
    <s v="NL3 (F1, E)"/>
    <x v="3"/>
    <s v="C33"/>
    <n v="37"/>
    <n v="40"/>
    <n v="0.08"/>
    <n v="20"/>
    <n v="1.6"/>
  </r>
  <r>
    <s v="NU4 (F1, E)"/>
    <x v="0"/>
    <s v="C35"/>
    <n v="32.5"/>
    <n v="35"/>
    <n v="0.08"/>
    <n v="50"/>
    <n v="4"/>
  </r>
  <r>
    <s v="RL3 (F1, E)"/>
    <x v="10"/>
    <s v="C33"/>
    <n v="42.5"/>
    <n v="46"/>
    <n v="0.08"/>
    <n v="20"/>
    <n v="1.6"/>
  </r>
  <r>
    <s v="RL3 (F1, W)"/>
    <x v="1"/>
    <s v="C35"/>
    <n v="36"/>
    <n v="39"/>
    <n v="0.08"/>
    <n v="50"/>
    <n v="4"/>
  </r>
  <r>
    <s v="RL4 (F1, W)"/>
    <x v="1"/>
    <s v="C35"/>
    <n v="33"/>
    <n v="35.5"/>
    <n v="0.08"/>
    <n v="50"/>
    <n v="4"/>
  </r>
  <r>
    <s v="TL4 (F1, E)"/>
    <x v="10"/>
    <s v="C32"/>
    <n v="38"/>
    <n v="41"/>
    <n v="0.08"/>
    <n v="10"/>
    <n v="0.8"/>
  </r>
  <r>
    <s v="TL4 (F1, W)"/>
    <x v="0"/>
    <s v="C35"/>
    <n v="31.5"/>
    <n v="34"/>
    <n v="0.08"/>
    <n v="50"/>
    <n v="4"/>
  </r>
  <r>
    <s v="TL5 (F1, E)"/>
    <x v="0"/>
    <s v="C35"/>
    <n v="31.5"/>
    <n v="34"/>
    <n v="0.08"/>
    <n v="50"/>
    <n v="4"/>
  </r>
  <r>
    <s v="TL5 (F1, W)"/>
    <x v="0"/>
    <s v="C35"/>
    <n v="30.5"/>
    <n v="33"/>
    <n v="0.08"/>
    <n v="50"/>
    <n v="4"/>
  </r>
  <r>
    <s v="UL5 (F1, E)"/>
    <x v="2"/>
    <s v="C30"/>
    <n v="36"/>
    <n v="39"/>
    <n v="0.08"/>
    <n v="10"/>
    <n v="0.8"/>
  </r>
  <r>
    <s v="WL2 (F1, E)"/>
    <x v="3"/>
    <s v="C31"/>
    <n v="32.5"/>
    <n v="35"/>
    <n v="0.08"/>
    <n v="10"/>
    <n v="0.8"/>
  </r>
  <r>
    <s v="CL4 (F1, E)"/>
    <x v="9"/>
    <s v="C33"/>
    <n v="35"/>
    <n v="38"/>
    <n v="0.09"/>
    <n v="20"/>
    <n v="1.7999999999999998"/>
  </r>
  <r>
    <s v="DL4 (F1, W)"/>
    <x v="0"/>
    <s v="C33"/>
    <n v="32"/>
    <n v="35"/>
    <n v="0.09"/>
    <n v="20"/>
    <n v="1.7999999999999998"/>
  </r>
  <r>
    <s v="FL2 (F1, W)"/>
    <x v="8"/>
    <s v="C33"/>
    <n v="46"/>
    <n v="50"/>
    <n v="0.09"/>
    <n v="20"/>
    <n v="1.7999999999999998"/>
  </r>
  <r>
    <s v="FL5 (F1, E)"/>
    <x v="11"/>
    <s v="C32"/>
    <n v="27"/>
    <n v="29.5"/>
    <n v="0.09"/>
    <n v="10"/>
    <n v="0.89999999999999991"/>
  </r>
  <r>
    <s v="JL3 (F1, E)"/>
    <x v="3"/>
    <s v="C32"/>
    <n v="35"/>
    <n v="38"/>
    <n v="0.09"/>
    <n v="10"/>
    <n v="0.89999999999999991"/>
  </r>
  <r>
    <s v="MU1 (F1, E)"/>
    <x v="9"/>
    <s v="C35"/>
    <n v="34"/>
    <n v="37"/>
    <n v="0.09"/>
    <n v="50"/>
    <n v="4.5"/>
  </r>
  <r>
    <s v="MU1 (F1, W)"/>
    <x v="9"/>
    <s v="C35"/>
    <n v="33"/>
    <n v="36"/>
    <n v="0.09"/>
    <n v="50"/>
    <n v="4.5"/>
  </r>
  <r>
    <s v="MU2 (F1, E)"/>
    <x v="9"/>
    <s v="C35"/>
    <n v="34"/>
    <n v="37"/>
    <n v="0.09"/>
    <n v="50"/>
    <n v="4.5"/>
  </r>
  <r>
    <s v="NU1 (F1, W)"/>
    <x v="0"/>
    <s v="C35"/>
    <n v="33"/>
    <n v="36"/>
    <n v="0.09"/>
    <n v="50"/>
    <n v="4.5"/>
  </r>
  <r>
    <s v="PL2 (F1, E)"/>
    <x v="10"/>
    <s v="C33"/>
    <n v="43"/>
    <n v="47"/>
    <n v="0.09"/>
    <n v="20"/>
    <n v="1.7999999999999998"/>
  </r>
  <r>
    <s v="PL4 (F1, E)"/>
    <x v="10"/>
    <s v="C33"/>
    <n v="45"/>
    <n v="49"/>
    <n v="0.09"/>
    <n v="20"/>
    <n v="1.7999999999999998"/>
  </r>
  <r>
    <s v="PL5 (F1, E)"/>
    <x v="10"/>
    <s v="C33"/>
    <n v="43"/>
    <n v="47"/>
    <n v="0.09"/>
    <n v="20"/>
    <n v="1.7999999999999998"/>
  </r>
  <r>
    <s v="RL2 (F1, E)"/>
    <x v="1"/>
    <s v="C35"/>
    <n v="33"/>
    <n v="36"/>
    <n v="0.09"/>
    <n v="50"/>
    <n v="4.5"/>
  </r>
  <r>
    <s v="RL3 (F1, W)"/>
    <x v="10"/>
    <s v="C33"/>
    <n v="43"/>
    <n v="47"/>
    <n v="0.09"/>
    <n v="20"/>
    <n v="1.7999999999999998"/>
  </r>
  <r>
    <s v="UL1 (F1, W)"/>
    <x v="2"/>
    <s v="C30"/>
    <n v="33"/>
    <n v="36"/>
    <n v="0.09"/>
    <n v="10"/>
    <n v="0.89999999999999991"/>
  </r>
  <r>
    <s v="UL4 (F1, E)"/>
    <x v="3"/>
    <s v="C31"/>
    <n v="34"/>
    <n v="37"/>
    <n v="0.09"/>
    <n v="10"/>
    <n v="0.89999999999999991"/>
  </r>
  <r>
    <s v="DL2 (F1, W)"/>
    <x v="10"/>
    <s v="C31"/>
    <n v="40"/>
    <n v="44"/>
    <n v="0.1"/>
    <n v="10"/>
    <n v="1"/>
  </r>
  <r>
    <s v="FL5 (F1, E)"/>
    <x v="0"/>
    <s v="C33"/>
    <n v="30"/>
    <n v="33"/>
    <n v="0.1"/>
    <n v="20"/>
    <n v="2"/>
  </r>
  <r>
    <s v="IL4 (F1, E)"/>
    <x v="10"/>
    <s v="C35"/>
    <n v="43.5"/>
    <n v="48"/>
    <n v="0.1"/>
    <n v="50"/>
    <n v="5"/>
  </r>
  <r>
    <s v="MU3 (F1, E)"/>
    <x v="9"/>
    <s v="C35"/>
    <n v="36.5"/>
    <n v="40"/>
    <n v="0.1"/>
    <n v="50"/>
    <n v="5"/>
  </r>
  <r>
    <s v="MU5 (F1, W)"/>
    <x v="9"/>
    <s v="C35"/>
    <n v="33.5"/>
    <n v="37"/>
    <n v="0.1"/>
    <n v="50"/>
    <n v="5"/>
  </r>
  <r>
    <s v="NL4 (F1, W)"/>
    <x v="3"/>
    <s v="C33"/>
    <n v="35"/>
    <n v="38.5"/>
    <n v="0.1"/>
    <n v="20"/>
    <n v="2"/>
  </r>
  <r>
    <s v="NU1 (F1, E)"/>
    <x v="0"/>
    <s v="C35"/>
    <n v="31"/>
    <n v="34"/>
    <n v="0.1"/>
    <n v="50"/>
    <n v="5"/>
  </r>
  <r>
    <s v="OU2 (F1, E)"/>
    <x v="12"/>
    <s v="C35"/>
    <n v="35.5"/>
    <n v="39"/>
    <n v="0.1"/>
    <n v="50"/>
    <n v="5"/>
  </r>
  <r>
    <s v="PL5 (F1, W)"/>
    <x v="10"/>
    <s v="C33"/>
    <n v="41"/>
    <n v="45"/>
    <n v="0.1"/>
    <n v="20"/>
    <n v="2"/>
  </r>
  <r>
    <s v="RL5 (F1, E)"/>
    <x v="10"/>
    <s v="C33"/>
    <n v="41"/>
    <n v="45"/>
    <n v="0.1"/>
    <n v="20"/>
    <n v="2"/>
  </r>
  <r>
    <s v="TL2 (F1, E)"/>
    <x v="10"/>
    <s v="C32"/>
    <n v="42"/>
    <n v="46"/>
    <n v="0.1"/>
    <n v="10"/>
    <n v="1"/>
  </r>
  <r>
    <s v="AL1 (F1, E)"/>
    <x v="0"/>
    <s v="C32"/>
    <n v="27"/>
    <n v="30"/>
    <n v="0.11"/>
    <n v="10"/>
    <n v="1.1000000000000001"/>
  </r>
  <r>
    <s v="AL5 (F1, E)"/>
    <x v="0"/>
    <s v="C32"/>
    <n v="27"/>
    <n v="30"/>
    <n v="0.11"/>
    <n v="10"/>
    <n v="1.1000000000000001"/>
  </r>
  <r>
    <s v="CL2 (F1, W)"/>
    <x v="1"/>
    <s v="C29"/>
    <n v="27"/>
    <n v="30"/>
    <n v="0.11"/>
    <n v="10"/>
    <n v="1.1000000000000001"/>
  </r>
  <r>
    <s v="DL1 (F1, E)"/>
    <x v="0"/>
    <s v="C33"/>
    <n v="27"/>
    <n v="30"/>
    <n v="0.11"/>
    <n v="20"/>
    <n v="2.2000000000000002"/>
  </r>
  <r>
    <s v="KL1 (F1, E)"/>
    <x v="3"/>
    <s v="C35"/>
    <n v="35"/>
    <n v="39"/>
    <n v="0.11"/>
    <n v="50"/>
    <n v="5.5"/>
  </r>
  <r>
    <s v="KL1 (F1, W)"/>
    <x v="3"/>
    <s v="C35"/>
    <n v="36"/>
    <n v="40"/>
    <n v="0.11"/>
    <n v="50"/>
    <n v="5.5"/>
  </r>
  <r>
    <s v="LU2 (F1, E)"/>
    <x v="13"/>
    <s v="C35"/>
    <n v="37"/>
    <n v="41"/>
    <n v="0.11"/>
    <n v="50"/>
    <n v="5.5"/>
  </r>
  <r>
    <s v="LU2 (F1, W)"/>
    <x v="13"/>
    <s v="C35"/>
    <n v="37"/>
    <n v="41"/>
    <n v="0.11"/>
    <n v="50"/>
    <n v="5.5"/>
  </r>
  <r>
    <s v="MU3 (F1, W)"/>
    <x v="9"/>
    <s v="C35"/>
    <n v="36"/>
    <n v="40"/>
    <n v="0.11"/>
    <n v="50"/>
    <n v="5.5"/>
  </r>
  <r>
    <s v="NL1 (F1, W)"/>
    <x v="3"/>
    <s v="C33"/>
    <n v="35"/>
    <n v="39"/>
    <n v="0.11"/>
    <n v="20"/>
    <n v="2.2000000000000002"/>
  </r>
  <r>
    <s v="NL2 (F1, E)"/>
    <x v="3"/>
    <s v="C33"/>
    <n v="35"/>
    <n v="39"/>
    <n v="0.11"/>
    <n v="20"/>
    <n v="2.2000000000000002"/>
  </r>
  <r>
    <s v="NL2 (F1, W)"/>
    <x v="3"/>
    <s v="C33"/>
    <n v="36"/>
    <n v="40"/>
    <n v="0.11"/>
    <n v="20"/>
    <n v="2.2000000000000002"/>
  </r>
  <r>
    <s v="NL4 (F1, E)"/>
    <x v="3"/>
    <s v="C33"/>
    <n v="36"/>
    <n v="40"/>
    <n v="0.11"/>
    <n v="20"/>
    <n v="2.2000000000000002"/>
  </r>
  <r>
    <s v="PL4 (F1, W)"/>
    <x v="10"/>
    <s v="C33"/>
    <n v="44"/>
    <n v="49"/>
    <n v="0.11"/>
    <n v="20"/>
    <n v="2.2000000000000002"/>
  </r>
  <r>
    <s v="RL1 (F1, W)"/>
    <x v="1"/>
    <s v="C35"/>
    <n v="30.5"/>
    <n v="34"/>
    <n v="0.11"/>
    <n v="50"/>
    <n v="5.5"/>
  </r>
  <r>
    <s v="UL3 (F1, E)"/>
    <x v="2"/>
    <s v="C30"/>
    <n v="38"/>
    <n v="42"/>
    <n v="0.11"/>
    <n v="10"/>
    <n v="1.1000000000000001"/>
  </r>
  <r>
    <s v="UL3 (F1, E)"/>
    <x v="10"/>
    <s v="C32"/>
    <n v="40.5"/>
    <n v="45"/>
    <n v="0.11"/>
    <n v="10"/>
    <n v="1.1000000000000001"/>
  </r>
  <r>
    <s v="WL4 (F1, W)"/>
    <x v="3"/>
    <s v="C31"/>
    <n v="32.5"/>
    <n v="36"/>
    <n v="0.11"/>
    <n v="10"/>
    <n v="1.1000000000000001"/>
  </r>
  <r>
    <s v="AL2 (F1, E)"/>
    <x v="0"/>
    <s v="C32"/>
    <n v="29.5"/>
    <n v="33"/>
    <n v="0.12"/>
    <n v="10"/>
    <n v="1.2"/>
  </r>
  <r>
    <s v="AL3 (F1, E)"/>
    <x v="14"/>
    <s v="C34"/>
    <n v="21.5"/>
    <n v="24"/>
    <n v="0.12"/>
    <n v="30"/>
    <n v="3.5999999999999996"/>
  </r>
  <r>
    <s v="CL4 (F1, W)"/>
    <x v="9"/>
    <s v="C33"/>
    <n v="34"/>
    <n v="38"/>
    <n v="0.12"/>
    <n v="20"/>
    <n v="2.4"/>
  </r>
  <r>
    <s v="IL3 (F1, W)"/>
    <x v="10"/>
    <s v="C35"/>
    <n v="43"/>
    <n v="48"/>
    <n v="0.12"/>
    <n v="50"/>
    <n v="6"/>
  </r>
  <r>
    <s v="IL4 (F1, W)"/>
    <x v="10"/>
    <s v="C35"/>
    <n v="43"/>
    <n v="48"/>
    <n v="0.12"/>
    <n v="50"/>
    <n v="6"/>
  </r>
  <r>
    <s v="NL5 (F1, E)"/>
    <x v="3"/>
    <s v="C33"/>
    <n v="34"/>
    <n v="38"/>
    <n v="0.12"/>
    <n v="20"/>
    <n v="2.4"/>
  </r>
  <r>
    <s v="OU3 (F1, W)"/>
    <x v="12"/>
    <s v="C35"/>
    <n v="37.5"/>
    <n v="42"/>
    <n v="0.12"/>
    <n v="50"/>
    <n v="6"/>
  </r>
  <r>
    <s v="PL2 (F1, W)"/>
    <x v="10"/>
    <s v="C33"/>
    <n v="41"/>
    <n v="46"/>
    <n v="0.12"/>
    <n v="20"/>
    <n v="2.4"/>
  </r>
  <r>
    <s v="PL5 (F1, E)"/>
    <x v="3"/>
    <s v="C32"/>
    <n v="34"/>
    <n v="38"/>
    <n v="0.12"/>
    <n v="10"/>
    <n v="1.2"/>
  </r>
  <r>
    <s v="RL4 (F1, E)"/>
    <x v="10"/>
    <s v="C33"/>
    <n v="43"/>
    <n v="48"/>
    <n v="0.12"/>
    <n v="20"/>
    <n v="2.4"/>
  </r>
  <r>
    <s v="RL5 (F1, W)"/>
    <x v="10"/>
    <s v="C33"/>
    <n v="38.5"/>
    <n v="43"/>
    <n v="0.12"/>
    <n v="20"/>
    <n v="2.4"/>
  </r>
  <r>
    <s v="UL1 (F1, E)"/>
    <x v="10"/>
    <s v="C32"/>
    <n v="41"/>
    <n v="46"/>
    <n v="0.12"/>
    <n v="10"/>
    <n v="1.2"/>
  </r>
  <r>
    <s v="UL2 (F1, E)"/>
    <x v="10"/>
    <s v="C32"/>
    <n v="41.5"/>
    <n v="46.5"/>
    <n v="0.12"/>
    <n v="10"/>
    <n v="1.2"/>
  </r>
  <r>
    <s v="UL3 (F1, W)"/>
    <x v="2"/>
    <s v="C30"/>
    <n v="37.5"/>
    <n v="42"/>
    <n v="0.12"/>
    <n v="10"/>
    <n v="1.2"/>
  </r>
  <r>
    <s v="AL2 (F1, W)"/>
    <x v="15"/>
    <s v="C34"/>
    <n v="19.5"/>
    <n v="22"/>
    <n v="0.13"/>
    <n v="30"/>
    <n v="3.9000000000000004"/>
  </r>
  <r>
    <s v="AL3 (F1, E)"/>
    <x v="15"/>
    <s v="C29"/>
    <n v="22.5"/>
    <n v="25.5"/>
    <n v="0.13"/>
    <n v="10"/>
    <n v="1.3"/>
  </r>
  <r>
    <s v="CL3 (F1, E)"/>
    <x v="1"/>
    <s v="C29"/>
    <n v="27.5"/>
    <n v="31"/>
    <n v="0.13"/>
    <n v="10"/>
    <n v="1.3"/>
  </r>
  <r>
    <s v="CL3 (F1, W)"/>
    <x v="0"/>
    <s v="C30"/>
    <n v="30"/>
    <n v="34"/>
    <n v="0.13"/>
    <n v="10"/>
    <n v="1.3"/>
  </r>
  <r>
    <s v="CL3 (F1, W)"/>
    <x v="1"/>
    <s v="C29"/>
    <n v="28"/>
    <n v="31.5"/>
    <n v="0.13"/>
    <n v="10"/>
    <n v="1.3"/>
  </r>
  <r>
    <s v="DL5 (F1, W)"/>
    <x v="0"/>
    <s v="C33"/>
    <n v="26.5"/>
    <n v="30"/>
    <n v="0.13"/>
    <n v="20"/>
    <n v="2.6"/>
  </r>
  <r>
    <s v="FL4 (F1, W)"/>
    <x v="8"/>
    <s v="C33"/>
    <n v="39"/>
    <n v="44"/>
    <n v="0.13"/>
    <n v="20"/>
    <n v="2.6"/>
  </r>
  <r>
    <s v="IL1 (F1, E)"/>
    <x v="10"/>
    <s v="C35"/>
    <n v="39"/>
    <n v="44"/>
    <n v="0.13"/>
    <n v="50"/>
    <n v="6.5"/>
  </r>
  <r>
    <s v="IL1 (F1, W)"/>
    <x v="10"/>
    <s v="C35"/>
    <n v="40"/>
    <n v="45"/>
    <n v="0.13"/>
    <n v="50"/>
    <n v="6.5"/>
  </r>
  <r>
    <s v="IL2 (F1, E)"/>
    <x v="10"/>
    <s v="C35"/>
    <n v="41.5"/>
    <n v="47"/>
    <n v="0.13"/>
    <n v="50"/>
    <n v="6.5"/>
  </r>
  <r>
    <s v="IL4 (F1, W)"/>
    <x v="10"/>
    <s v="C31"/>
    <n v="40"/>
    <n v="45"/>
    <n v="0.13"/>
    <n v="10"/>
    <n v="1.3"/>
  </r>
  <r>
    <s v="IL5 (F1, W)"/>
    <x v="10"/>
    <s v="C35"/>
    <n v="40"/>
    <n v="45"/>
    <n v="0.13"/>
    <n v="50"/>
    <n v="6.5"/>
  </r>
  <r>
    <s v="KL2 (F1, W)"/>
    <x v="3"/>
    <s v="C35"/>
    <n v="38"/>
    <n v="43"/>
    <n v="0.13"/>
    <n v="50"/>
    <n v="6.5"/>
  </r>
  <r>
    <s v="KL3 (F1, E)"/>
    <x v="2"/>
    <s v="C32"/>
    <n v="38"/>
    <n v="43"/>
    <n v="0.13"/>
    <n v="10"/>
    <n v="1.3"/>
  </r>
  <r>
    <s v="KL3 (F1, E)"/>
    <x v="3"/>
    <s v="C35"/>
    <n v="39"/>
    <n v="44"/>
    <n v="0.13"/>
    <n v="50"/>
    <n v="6.5"/>
  </r>
  <r>
    <s v="LU3 (F1, W)"/>
    <x v="13"/>
    <s v="C35"/>
    <n v="40"/>
    <n v="45"/>
    <n v="0.13"/>
    <n v="50"/>
    <n v="6.5"/>
  </r>
  <r>
    <s v="OU2 (F1, W)"/>
    <x v="12"/>
    <s v="C35"/>
    <n v="34.5"/>
    <n v="39"/>
    <n v="0.13"/>
    <n v="50"/>
    <n v="6.5"/>
  </r>
  <r>
    <s v="OU3 (F1, E)"/>
    <x v="12"/>
    <s v="C35"/>
    <n v="38"/>
    <n v="43"/>
    <n v="0.13"/>
    <n v="50"/>
    <n v="6.5"/>
  </r>
  <r>
    <s v="RL4 (F1, W)"/>
    <x v="10"/>
    <s v="C33"/>
    <n v="41.5"/>
    <n v="47"/>
    <n v="0.13"/>
    <n v="20"/>
    <n v="2.6"/>
  </r>
  <r>
    <s v="TL1 (F1, E)"/>
    <x v="10"/>
    <s v="C32"/>
    <n v="40"/>
    <n v="45"/>
    <n v="0.13"/>
    <n v="10"/>
    <n v="1.3"/>
  </r>
  <r>
    <s v="TL1 (F1, W)"/>
    <x v="16"/>
    <s v="C35"/>
    <n v="30"/>
    <n v="34"/>
    <n v="0.13"/>
    <n v="50"/>
    <n v="6.5"/>
  </r>
  <r>
    <s v="TL2 (F1, E)"/>
    <x v="17"/>
    <s v="C35"/>
    <n v="31"/>
    <n v="35"/>
    <n v="0.13"/>
    <n v="50"/>
    <n v="6.5"/>
  </r>
  <r>
    <s v="TL4 (F1, E)"/>
    <x v="18"/>
    <s v="C31"/>
    <n v="32"/>
    <n v="36"/>
    <n v="0.13"/>
    <n v="10"/>
    <n v="1.3"/>
  </r>
  <r>
    <s v="UL5 (F1, W)"/>
    <x v="2"/>
    <s v="C30"/>
    <n v="35.5"/>
    <n v="40"/>
    <n v="0.13"/>
    <n v="10"/>
    <n v="1.3"/>
  </r>
  <r>
    <s v="WL4 (F1, E)"/>
    <x v="1"/>
    <s v="C35"/>
    <n v="32"/>
    <n v="36"/>
    <n v="0.13"/>
    <n v="50"/>
    <n v="6.5"/>
  </r>
  <r>
    <s v="YL4 (F1, W)"/>
    <x v="0"/>
    <s v="C34"/>
    <n v="30.5"/>
    <n v="34.5"/>
    <n v="0.13"/>
    <n v="30"/>
    <n v="3.9000000000000004"/>
  </r>
  <r>
    <s v="AL4 (F1, E)"/>
    <x v="15"/>
    <s v="C33"/>
    <n v="21"/>
    <n v="24"/>
    <n v="0.14000000000000001"/>
    <n v="20"/>
    <n v="2.8000000000000003"/>
  </r>
  <r>
    <s v="BL5 (F1, W)"/>
    <x v="0"/>
    <s v="C30"/>
    <n v="29"/>
    <n v="33"/>
    <n v="0.14000000000000001"/>
    <n v="10"/>
    <n v="1.4000000000000001"/>
  </r>
  <r>
    <s v="CL2 (F1, E)"/>
    <x v="0"/>
    <s v="C30"/>
    <n v="29"/>
    <n v="33"/>
    <n v="0.14000000000000001"/>
    <n v="10"/>
    <n v="1.4000000000000001"/>
  </r>
  <r>
    <s v="CL2 (F1, W)"/>
    <x v="9"/>
    <s v="C33"/>
    <n v="35"/>
    <n v="40"/>
    <n v="0.14000000000000001"/>
    <n v="20"/>
    <n v="2.8000000000000003"/>
  </r>
  <r>
    <s v="CL3 (F1, W)"/>
    <x v="9"/>
    <s v="C33"/>
    <n v="36"/>
    <n v="41"/>
    <n v="0.14000000000000001"/>
    <n v="20"/>
    <n v="2.8000000000000003"/>
  </r>
  <r>
    <s v="DL1 (F1, W)"/>
    <x v="10"/>
    <s v="C31"/>
    <n v="36"/>
    <n v="41"/>
    <n v="0.14000000000000001"/>
    <n v="10"/>
    <n v="1.4000000000000001"/>
  </r>
  <r>
    <s v="DL4 (F1, W)"/>
    <x v="10"/>
    <s v="C31"/>
    <n v="37"/>
    <n v="42"/>
    <n v="0.14000000000000001"/>
    <n v="10"/>
    <n v="1.4000000000000001"/>
  </r>
  <r>
    <s v="IL3 (F1, E)"/>
    <x v="10"/>
    <s v="C35"/>
    <n v="43"/>
    <n v="49"/>
    <n v="0.14000000000000001"/>
    <n v="50"/>
    <n v="7.0000000000000009"/>
  </r>
  <r>
    <s v="IL3 (F1, W)"/>
    <x v="19"/>
    <s v="C30"/>
    <n v="38.5"/>
    <n v="44"/>
    <n v="0.14000000000000001"/>
    <n v="10"/>
    <n v="1.4000000000000001"/>
  </r>
  <r>
    <s v="JL2 (F1, W)"/>
    <x v="19"/>
    <s v="C29"/>
    <n v="37"/>
    <n v="42"/>
    <n v="0.14000000000000001"/>
    <n v="10"/>
    <n v="1.4000000000000001"/>
  </r>
  <r>
    <s v="JL5 (F1, E)"/>
    <x v="3"/>
    <s v="C32"/>
    <n v="32.5"/>
    <n v="37"/>
    <n v="0.14000000000000001"/>
    <n v="10"/>
    <n v="1.4000000000000001"/>
  </r>
  <r>
    <s v="OL4 (F1, E)"/>
    <x v="3"/>
    <s v="C29"/>
    <n v="35"/>
    <n v="40"/>
    <n v="0.14000000000000001"/>
    <n v="10"/>
    <n v="1.4000000000000001"/>
  </r>
  <r>
    <s v="OU4 (F1, E)"/>
    <x v="12"/>
    <s v="C35"/>
    <n v="37"/>
    <n v="42"/>
    <n v="0.14000000000000001"/>
    <n v="50"/>
    <n v="7.0000000000000009"/>
  </r>
  <r>
    <s v="OU5 (F1, W)"/>
    <x v="12"/>
    <s v="C35"/>
    <n v="36"/>
    <n v="41"/>
    <n v="0.14000000000000001"/>
    <n v="50"/>
    <n v="7.0000000000000009"/>
  </r>
  <r>
    <s v="PL3 (F1, E)"/>
    <x v="10"/>
    <s v="C33"/>
    <n v="44"/>
    <n v="50"/>
    <n v="0.14000000000000001"/>
    <n v="20"/>
    <n v="2.8000000000000003"/>
  </r>
  <r>
    <s v="PL3 (F1, W)"/>
    <x v="10"/>
    <s v="C33"/>
    <n v="44"/>
    <n v="50"/>
    <n v="0.14000000000000001"/>
    <n v="20"/>
    <n v="2.8000000000000003"/>
  </r>
  <r>
    <s v="PL4 (F1, E)"/>
    <x v="3"/>
    <s v="C32"/>
    <n v="35"/>
    <n v="40"/>
    <n v="0.14000000000000001"/>
    <n v="10"/>
    <n v="1.4000000000000001"/>
  </r>
  <r>
    <s v="QL2 (F1, E)"/>
    <x v="20"/>
    <s v="C35"/>
    <n v="28"/>
    <n v="32"/>
    <n v="0.14000000000000001"/>
    <n v="50"/>
    <n v="7.0000000000000009"/>
  </r>
  <r>
    <s v="RL1 (F1, E)"/>
    <x v="1"/>
    <s v="C35"/>
    <n v="29"/>
    <n v="33"/>
    <n v="0.14000000000000001"/>
    <n v="50"/>
    <n v="7.0000000000000009"/>
  </r>
  <r>
    <s v="RL3 (F1, E)"/>
    <x v="1"/>
    <s v="C35"/>
    <n v="32.5"/>
    <n v="37"/>
    <n v="0.14000000000000001"/>
    <n v="50"/>
    <n v="7.0000000000000009"/>
  </r>
  <r>
    <s v="UL1 (F1, W)"/>
    <x v="2"/>
    <s v="C33"/>
    <n v="35"/>
    <n v="40"/>
    <n v="0.14000000000000001"/>
    <n v="20"/>
    <n v="2.8000000000000003"/>
  </r>
  <r>
    <s v="UL2 (F1, W)"/>
    <x v="3"/>
    <s v="C31"/>
    <n v="35"/>
    <n v="40"/>
    <n v="0.14000000000000001"/>
    <n v="10"/>
    <n v="1.4000000000000001"/>
  </r>
  <r>
    <s v="UL3 (F1, W)"/>
    <x v="0"/>
    <s v="C34"/>
    <n v="33"/>
    <n v="37.5"/>
    <n v="0.14000000000000001"/>
    <n v="30"/>
    <n v="4.2"/>
  </r>
  <r>
    <s v="WL5 (F1, E)"/>
    <x v="3"/>
    <s v="C31"/>
    <n v="32.5"/>
    <n v="37"/>
    <n v="0.14000000000000001"/>
    <n v="10"/>
    <n v="1.4000000000000001"/>
  </r>
  <r>
    <s v="WL5 (F1, W)"/>
    <x v="3"/>
    <s v="C31"/>
    <n v="31.5"/>
    <n v="36"/>
    <n v="0.14000000000000001"/>
    <n v="10"/>
    <n v="1.4000000000000001"/>
  </r>
  <r>
    <s v="WU3 (F3, W)"/>
    <x v="12"/>
    <s v="C28"/>
    <n v="31.5"/>
    <n v="36"/>
    <n v="0.14000000000000001"/>
    <n v="10"/>
    <n v="1.4000000000000001"/>
  </r>
  <r>
    <s v="YL2 (F1, W)"/>
    <x v="0"/>
    <s v="C35"/>
    <n v="31.5"/>
    <n v="36"/>
    <n v="0.14000000000000001"/>
    <n v="50"/>
    <n v="7.0000000000000009"/>
  </r>
  <r>
    <s v="BL3 (F1, E)"/>
    <x v="21"/>
    <s v="C32"/>
    <n v="26"/>
    <n v="30"/>
    <n v="0.15"/>
    <n v="10"/>
    <n v="1.5"/>
  </r>
  <r>
    <s v="BL4 (F1, E)"/>
    <x v="21"/>
    <s v="C32"/>
    <n v="24"/>
    <n v="27.5"/>
    <n v="0.15"/>
    <n v="10"/>
    <n v="1.5"/>
  </r>
  <r>
    <s v="CL5 (F1, E)"/>
    <x v="9"/>
    <s v="C33"/>
    <n v="33"/>
    <n v="38"/>
    <n v="0.15"/>
    <n v="20"/>
    <n v="3"/>
  </r>
  <r>
    <s v="DL1 (F1, E)"/>
    <x v="10"/>
    <s v="C31"/>
    <n v="37"/>
    <n v="42.5"/>
    <n v="0.15"/>
    <n v="10"/>
    <n v="1.5"/>
  </r>
  <r>
    <s v="FL1 (F1, W)"/>
    <x v="8"/>
    <s v="C33"/>
    <n v="41"/>
    <n v="47"/>
    <n v="0.15"/>
    <n v="20"/>
    <n v="3"/>
  </r>
  <r>
    <s v="HL5 (F1, W)"/>
    <x v="19"/>
    <s v="C30"/>
    <n v="35.5"/>
    <n v="41"/>
    <n v="0.15"/>
    <n v="10"/>
    <n v="1.5"/>
  </r>
  <r>
    <s v="IL2 (F1, E)"/>
    <x v="12"/>
    <s v="C32"/>
    <n v="29.5"/>
    <n v="34"/>
    <n v="0.15"/>
    <n v="10"/>
    <n v="1.5"/>
  </r>
  <r>
    <s v="IL3 (F1, E)"/>
    <x v="19"/>
    <s v="C30"/>
    <n v="40"/>
    <n v="46"/>
    <n v="0.15"/>
    <n v="10"/>
    <n v="1.5"/>
  </r>
  <r>
    <s v="JL1 (F1, E)"/>
    <x v="3"/>
    <s v="C32"/>
    <n v="33"/>
    <n v="38"/>
    <n v="0.15"/>
    <n v="10"/>
    <n v="1.5"/>
  </r>
  <r>
    <s v="JL2 (F1, E)"/>
    <x v="10"/>
    <s v="C34"/>
    <n v="47"/>
    <n v="54"/>
    <n v="0.15"/>
    <n v="30"/>
    <n v="4.5"/>
  </r>
  <r>
    <s v="JL2 (F1, W)"/>
    <x v="10"/>
    <s v="C34"/>
    <n v="46"/>
    <n v="53"/>
    <n v="0.15"/>
    <n v="30"/>
    <n v="4.5"/>
  </r>
  <r>
    <s v="JL4 (F1, E)"/>
    <x v="3"/>
    <s v="C32"/>
    <n v="34"/>
    <n v="39"/>
    <n v="0.15"/>
    <n v="10"/>
    <n v="1.5"/>
  </r>
  <r>
    <s v="JL5 (F1, E)"/>
    <x v="10"/>
    <s v="C35"/>
    <n v="41"/>
    <n v="47"/>
    <n v="0.15"/>
    <n v="50"/>
    <n v="7.5"/>
  </r>
  <r>
    <s v="KL3 (F1, W)"/>
    <x v="3"/>
    <s v="C35"/>
    <n v="41"/>
    <n v="47"/>
    <n v="0.15"/>
    <n v="50"/>
    <n v="7.5"/>
  </r>
  <r>
    <s v="LU1 (F1, E)"/>
    <x v="13"/>
    <s v="C35"/>
    <n v="35.5"/>
    <n v="41"/>
    <n v="0.15"/>
    <n v="50"/>
    <n v="7.5"/>
  </r>
  <r>
    <s v="NL1 (F1, E)"/>
    <x v="3"/>
    <s v="C33"/>
    <n v="34"/>
    <n v="39"/>
    <n v="0.15"/>
    <n v="20"/>
    <n v="3"/>
  </r>
  <r>
    <s v="NL5 (F1, W)"/>
    <x v="3"/>
    <s v="C33"/>
    <n v="34"/>
    <n v="39"/>
    <n v="0.15"/>
    <n v="20"/>
    <n v="3"/>
  </r>
  <r>
    <s v="OL5 (F1, E)"/>
    <x v="3"/>
    <s v="C29"/>
    <n v="34"/>
    <n v="39"/>
    <n v="0.15"/>
    <n v="10"/>
    <n v="1.5"/>
  </r>
  <r>
    <s v="PL1 (F1, W)"/>
    <x v="10"/>
    <s v="C33"/>
    <n v="39"/>
    <n v="45"/>
    <n v="0.15"/>
    <n v="20"/>
    <n v="3"/>
  </r>
  <r>
    <s v="PL2 (F1, E)"/>
    <x v="3"/>
    <s v="C32"/>
    <n v="33"/>
    <n v="38"/>
    <n v="0.15"/>
    <n v="10"/>
    <n v="1.5"/>
  </r>
  <r>
    <s v="PL2 (F1, W)"/>
    <x v="22"/>
    <s v="C35"/>
    <n v="30.5"/>
    <n v="35"/>
    <n v="0.15"/>
    <n v="50"/>
    <n v="7.5"/>
  </r>
  <r>
    <s v="RL2 (F3, E)"/>
    <x v="10"/>
    <s v="C28"/>
    <n v="41"/>
    <n v="47"/>
    <n v="0.15"/>
    <n v="10"/>
    <n v="1.5"/>
  </r>
  <r>
    <s v="RL4 (F3, E)"/>
    <x v="10"/>
    <s v="C28"/>
    <n v="39"/>
    <n v="45"/>
    <n v="0.15"/>
    <n v="10"/>
    <n v="1.5"/>
  </r>
  <r>
    <s v="TL5 (F1, E)"/>
    <x v="10"/>
    <s v="C32"/>
    <n v="36"/>
    <n v="41.5"/>
    <n v="0.15"/>
    <n v="10"/>
    <n v="1.5"/>
  </r>
  <r>
    <s v="UL5 (F1, E)"/>
    <x v="10"/>
    <s v="C32"/>
    <n v="37.5"/>
    <n v="43"/>
    <n v="0.15"/>
    <n v="10"/>
    <n v="1.5"/>
  </r>
  <r>
    <s v="WU5 (F3, W)"/>
    <x v="12"/>
    <s v="C28"/>
    <n v="30.5"/>
    <n v="35"/>
    <n v="0.15"/>
    <n v="10"/>
    <n v="1.5"/>
  </r>
  <r>
    <s v="CL1 (F1, W)"/>
    <x v="9"/>
    <s v="C33"/>
    <n v="31"/>
    <n v="36"/>
    <n v="0.16"/>
    <n v="20"/>
    <n v="3.2"/>
  </r>
  <r>
    <s v="CL1 (F1, W)"/>
    <x v="1"/>
    <s v="C29"/>
    <n v="25"/>
    <n v="29"/>
    <n v="0.16"/>
    <n v="10"/>
    <n v="1.6"/>
  </r>
  <r>
    <s v="CL2 (F1, W)"/>
    <x v="0"/>
    <s v="C30"/>
    <n v="28"/>
    <n v="32.5"/>
    <n v="0.16"/>
    <n v="10"/>
    <n v="1.6"/>
  </r>
  <r>
    <s v="DL2 (F1, E)"/>
    <x v="10"/>
    <s v="C31"/>
    <n v="38"/>
    <n v="44"/>
    <n v="0.16"/>
    <n v="10"/>
    <n v="1.6"/>
  </r>
  <r>
    <s v="DL4 (F1, E)"/>
    <x v="10"/>
    <s v="C31"/>
    <n v="38"/>
    <n v="44"/>
    <n v="0.16"/>
    <n v="10"/>
    <n v="1.6"/>
  </r>
  <r>
    <s v="FL4 (F1, E)"/>
    <x v="8"/>
    <s v="C33"/>
    <n v="38"/>
    <n v="44"/>
    <n v="0.16"/>
    <n v="20"/>
    <n v="3.2"/>
  </r>
  <r>
    <s v="IL5 (F1, E)"/>
    <x v="10"/>
    <s v="C35"/>
    <n v="40.5"/>
    <n v="47"/>
    <n v="0.16"/>
    <n v="50"/>
    <n v="8"/>
  </r>
  <r>
    <s v="KL1 (F1, E)"/>
    <x v="2"/>
    <s v="C32"/>
    <n v="35"/>
    <n v="40.5"/>
    <n v="0.16"/>
    <n v="10"/>
    <n v="1.6"/>
  </r>
  <r>
    <s v="LU4 (F1, E)"/>
    <x v="13"/>
    <s v="C35"/>
    <n v="38"/>
    <n v="44"/>
    <n v="0.16"/>
    <n v="50"/>
    <n v="8"/>
  </r>
  <r>
    <s v="OL1 (F1, W)"/>
    <x v="3"/>
    <s v="C29"/>
    <n v="34"/>
    <n v="39.5"/>
    <n v="0.16"/>
    <n v="10"/>
    <n v="1.6"/>
  </r>
  <r>
    <s v="OL2 (F1, E)"/>
    <x v="3"/>
    <s v="C29"/>
    <n v="34.5"/>
    <n v="40"/>
    <n v="0.16"/>
    <n v="10"/>
    <n v="1.6"/>
  </r>
  <r>
    <s v="OU4 (F1, W)"/>
    <x v="12"/>
    <s v="C35"/>
    <n v="34.5"/>
    <n v="40"/>
    <n v="0.16"/>
    <n v="50"/>
    <n v="8"/>
  </r>
  <r>
    <s v="PL4 (F1, E)"/>
    <x v="2"/>
    <s v="C30"/>
    <n v="37"/>
    <n v="43"/>
    <n v="0.16"/>
    <n v="10"/>
    <n v="1.6"/>
  </r>
  <r>
    <s v="QL3 (F1, W)"/>
    <x v="20"/>
    <s v="C35"/>
    <n v="31"/>
    <n v="36"/>
    <n v="0.16"/>
    <n v="50"/>
    <n v="8"/>
  </r>
  <r>
    <s v="QL4 (F1, E)"/>
    <x v="20"/>
    <s v="C35"/>
    <n v="31"/>
    <n v="36"/>
    <n v="0.16"/>
    <n v="50"/>
    <n v="8"/>
  </r>
  <r>
    <s v="QL4 (F1, W)"/>
    <x v="20"/>
    <s v="C35"/>
    <n v="31"/>
    <n v="36"/>
    <n v="0.16"/>
    <n v="50"/>
    <n v="8"/>
  </r>
  <r>
    <s v="UL1 (F1, E)"/>
    <x v="3"/>
    <s v="C31"/>
    <n v="32"/>
    <n v="37"/>
    <n v="0.16"/>
    <n v="10"/>
    <n v="1.6"/>
  </r>
  <r>
    <s v="UL2 (F1, E)"/>
    <x v="0"/>
    <s v="C34"/>
    <n v="32"/>
    <n v="37"/>
    <n v="0.16"/>
    <n v="30"/>
    <n v="4.8"/>
  </r>
  <r>
    <s v="UL3 (F1, W)"/>
    <x v="3"/>
    <s v="C31"/>
    <n v="35"/>
    <n v="40.5"/>
    <n v="0.16"/>
    <n v="10"/>
    <n v="1.6"/>
  </r>
  <r>
    <s v="UL4 (F1, E)"/>
    <x v="0"/>
    <s v="C34"/>
    <n v="31"/>
    <n v="36"/>
    <n v="0.16"/>
    <n v="30"/>
    <n v="4.8"/>
  </r>
  <r>
    <s v="UU2 (F3, E)"/>
    <x v="0"/>
    <s v="C28"/>
    <n v="25"/>
    <n v="29"/>
    <n v="0.16"/>
    <n v="10"/>
    <n v="1.6"/>
  </r>
  <r>
    <s v="WL2 (F1, E)"/>
    <x v="1"/>
    <s v="C35"/>
    <n v="31"/>
    <n v="36"/>
    <n v="0.16"/>
    <n v="50"/>
    <n v="8"/>
  </r>
  <r>
    <s v="WL3 (F1, E)"/>
    <x v="3"/>
    <s v="C31"/>
    <n v="34.5"/>
    <n v="40"/>
    <n v="0.16"/>
    <n v="10"/>
    <n v="1.6"/>
  </r>
  <r>
    <s v="YL2 (F1, W)"/>
    <x v="0"/>
    <s v="C34"/>
    <n v="31"/>
    <n v="36"/>
    <n v="0.16"/>
    <n v="30"/>
    <n v="4.8"/>
  </r>
  <r>
    <s v="YL3 (F1, W)"/>
    <x v="0"/>
    <s v="C35"/>
    <n v="28.5"/>
    <n v="33"/>
    <n v="0.16"/>
    <n v="50"/>
    <n v="8"/>
  </r>
  <r>
    <s v="YL4 (F1, E)"/>
    <x v="0"/>
    <s v="C34"/>
    <n v="32"/>
    <n v="37"/>
    <n v="0.16"/>
    <n v="30"/>
    <n v="4.8"/>
  </r>
  <r>
    <s v="BL1 (F1, E)"/>
    <x v="21"/>
    <s v="C32"/>
    <n v="23"/>
    <n v="27"/>
    <n v="0.17"/>
    <n v="10"/>
    <n v="1.7000000000000002"/>
  </r>
  <r>
    <s v="BL2 (F1, E)"/>
    <x v="21"/>
    <s v="C32"/>
    <n v="24"/>
    <n v="28"/>
    <n v="0.17"/>
    <n v="10"/>
    <n v="1.7000000000000002"/>
  </r>
  <r>
    <s v="BL5 (F1, E)"/>
    <x v="0"/>
    <s v="C30"/>
    <n v="29"/>
    <n v="34"/>
    <n v="0.17"/>
    <n v="10"/>
    <n v="1.7000000000000002"/>
  </r>
  <r>
    <s v="BL5 (F1, W)"/>
    <x v="9"/>
    <s v="C34"/>
    <n v="31.5"/>
    <n v="37"/>
    <n v="0.17"/>
    <n v="30"/>
    <n v="5.1000000000000005"/>
  </r>
  <r>
    <s v="CL3 (F1, E)"/>
    <x v="9"/>
    <s v="C33"/>
    <n v="36"/>
    <n v="42"/>
    <n v="0.17"/>
    <n v="20"/>
    <n v="3.4000000000000004"/>
  </r>
  <r>
    <s v="HL2 (F1, W)"/>
    <x v="19"/>
    <s v="C30"/>
    <n v="38.5"/>
    <n v="45"/>
    <n v="0.17"/>
    <n v="10"/>
    <n v="1.7000000000000002"/>
  </r>
  <r>
    <s v="HL3 (F1, E)"/>
    <x v="12"/>
    <s v="C32"/>
    <n v="29"/>
    <n v="34"/>
    <n v="0.17"/>
    <n v="10"/>
    <n v="1.7000000000000002"/>
  </r>
  <r>
    <s v="HL5 (F1, E)"/>
    <x v="19"/>
    <s v="C30"/>
    <n v="37.5"/>
    <n v="44"/>
    <n v="0.17"/>
    <n v="10"/>
    <n v="1.7000000000000002"/>
  </r>
  <r>
    <s v="JL1 (F1, E)"/>
    <x v="19"/>
    <s v="C29"/>
    <n v="35"/>
    <n v="41"/>
    <n v="0.17"/>
    <n v="10"/>
    <n v="1.7000000000000002"/>
  </r>
  <r>
    <s v="KL4 (F1, W)"/>
    <x v="3"/>
    <s v="C35"/>
    <n v="37.5"/>
    <n v="44"/>
    <n v="0.17"/>
    <n v="50"/>
    <n v="8.5"/>
  </r>
  <r>
    <s v="LL2 (F1, E)"/>
    <x v="3"/>
    <s v="C29"/>
    <n v="35"/>
    <n v="41"/>
    <n v="0.17"/>
    <n v="10"/>
    <n v="1.7000000000000002"/>
  </r>
  <r>
    <s v="LL2 (F1, W)"/>
    <x v="3"/>
    <s v="C29"/>
    <n v="36"/>
    <n v="42"/>
    <n v="0.17"/>
    <n v="10"/>
    <n v="1.7000000000000002"/>
  </r>
  <r>
    <s v="LU1 (F1, W)"/>
    <x v="13"/>
    <s v="C35"/>
    <n v="36"/>
    <n v="42"/>
    <n v="0.17"/>
    <n v="50"/>
    <n v="8.5"/>
  </r>
  <r>
    <s v="LU3 (F1, E)"/>
    <x v="13"/>
    <s v="C35"/>
    <n v="39"/>
    <n v="45.5"/>
    <n v="0.17"/>
    <n v="50"/>
    <n v="8.5"/>
  </r>
  <r>
    <s v="LU4 (F1, W)"/>
    <x v="13"/>
    <s v="C35"/>
    <n v="38.5"/>
    <n v="45"/>
    <n v="0.17"/>
    <n v="50"/>
    <n v="8.5"/>
  </r>
  <r>
    <s v="ML1 (F1, W)"/>
    <x v="2"/>
    <s v="C35"/>
    <n v="38.5"/>
    <n v="45"/>
    <n v="0.17"/>
    <n v="50"/>
    <n v="8.5"/>
  </r>
  <r>
    <s v="OL2 (F1, W)"/>
    <x v="3"/>
    <s v="C29"/>
    <n v="35"/>
    <n v="41"/>
    <n v="0.17"/>
    <n v="10"/>
    <n v="1.7000000000000002"/>
  </r>
  <r>
    <s v="OL3 (F1, E)"/>
    <x v="3"/>
    <s v="C29"/>
    <n v="35"/>
    <n v="41"/>
    <n v="0.17"/>
    <n v="10"/>
    <n v="1.7000000000000002"/>
  </r>
  <r>
    <s v="OU5 (F1, E)"/>
    <x v="12"/>
    <s v="C35"/>
    <n v="36"/>
    <n v="42"/>
    <n v="0.17"/>
    <n v="50"/>
    <n v="8.5"/>
  </r>
  <r>
    <s v="RL4 (F3, W)"/>
    <x v="10"/>
    <s v="C28"/>
    <n v="38.5"/>
    <n v="45"/>
    <n v="0.17"/>
    <n v="10"/>
    <n v="1.7000000000000002"/>
  </r>
  <r>
    <s v="SL3 (F3, W)"/>
    <x v="10"/>
    <s v="C28"/>
    <n v="41"/>
    <n v="48"/>
    <n v="0.17"/>
    <n v="10"/>
    <n v="1.7000000000000002"/>
  </r>
  <r>
    <s v="SL5 (F3, W)"/>
    <x v="10"/>
    <s v="C28"/>
    <n v="38.5"/>
    <n v="45"/>
    <n v="0.17"/>
    <n v="10"/>
    <n v="1.7000000000000002"/>
  </r>
  <r>
    <s v="TL4 (F1, E)"/>
    <x v="2"/>
    <s v="C29"/>
    <n v="35"/>
    <n v="41"/>
    <n v="0.17"/>
    <n v="10"/>
    <n v="1.7000000000000002"/>
  </r>
  <r>
    <s v="TL4 (F1, W)"/>
    <x v="18"/>
    <s v="C31"/>
    <n v="30"/>
    <n v="35"/>
    <n v="0.17"/>
    <n v="10"/>
    <n v="1.7000000000000002"/>
  </r>
  <r>
    <s v="UL2 (F1, E)"/>
    <x v="3"/>
    <s v="C31"/>
    <n v="35"/>
    <n v="41"/>
    <n v="0.17"/>
    <n v="10"/>
    <n v="1.7000000000000002"/>
  </r>
  <r>
    <s v="UL2 (F1, W)"/>
    <x v="0"/>
    <s v="C34"/>
    <n v="32"/>
    <n v="37.5"/>
    <n v="0.17"/>
    <n v="30"/>
    <n v="5.1000000000000005"/>
  </r>
  <r>
    <s v="UL3 (F1, E)"/>
    <x v="3"/>
    <s v="C31"/>
    <n v="35"/>
    <n v="41"/>
    <n v="0.17"/>
    <n v="10"/>
    <n v="1.7000000000000002"/>
  </r>
  <r>
    <s v="VL1 (F1, W)"/>
    <x v="20"/>
    <s v="C35"/>
    <n v="30"/>
    <n v="35"/>
    <n v="0.17"/>
    <n v="50"/>
    <n v="8.5"/>
  </r>
  <r>
    <s v="WL1 (F1, W)"/>
    <x v="1"/>
    <s v="C35"/>
    <n v="30"/>
    <n v="35"/>
    <n v="0.17"/>
    <n v="50"/>
    <n v="8.5"/>
  </r>
  <r>
    <s v="WL3 (F1, E)"/>
    <x v="23"/>
    <s v="C30"/>
    <n v="37.5"/>
    <n v="44"/>
    <n v="0.17"/>
    <n v="10"/>
    <n v="1.7000000000000002"/>
  </r>
  <r>
    <s v="WU1 (F3, E)"/>
    <x v="12"/>
    <s v="C28"/>
    <n v="31.5"/>
    <n v="37"/>
    <n v="0.17"/>
    <n v="10"/>
    <n v="1.7000000000000002"/>
  </r>
  <r>
    <s v="WU1 (F3, W)"/>
    <x v="12"/>
    <s v="C28"/>
    <n v="31.5"/>
    <n v="37"/>
    <n v="0.17"/>
    <n v="10"/>
    <n v="1.7000000000000002"/>
  </r>
  <r>
    <s v="XL2 (F1, W)"/>
    <x v="8"/>
    <s v="C30"/>
    <n v="38.5"/>
    <n v="45"/>
    <n v="0.17"/>
    <n v="10"/>
    <n v="1.7000000000000002"/>
  </r>
  <r>
    <s v="YL4 (F1, E)"/>
    <x v="0"/>
    <s v="C35"/>
    <n v="30"/>
    <n v="35"/>
    <n v="0.17"/>
    <n v="50"/>
    <n v="8.5"/>
  </r>
  <r>
    <s v="AL2 (F1, E)"/>
    <x v="15"/>
    <s v="C34"/>
    <n v="19"/>
    <n v="22.5"/>
    <n v="0.18"/>
    <n v="30"/>
    <n v="5.3999999999999995"/>
  </r>
  <r>
    <s v="CL2 (F1, E)"/>
    <x v="9"/>
    <s v="C33"/>
    <n v="34"/>
    <n v="40"/>
    <n v="0.18"/>
    <n v="20"/>
    <n v="3.5999999999999996"/>
  </r>
  <r>
    <s v="CL2 (F1, E)"/>
    <x v="1"/>
    <s v="C29"/>
    <n v="25.5"/>
    <n v="30"/>
    <n v="0.18"/>
    <n v="10"/>
    <n v="1.7999999999999998"/>
  </r>
  <r>
    <s v="FL4 (F1, W)"/>
    <x v="13"/>
    <s v="C34"/>
    <n v="41"/>
    <n v="48.5"/>
    <n v="0.18"/>
    <n v="30"/>
    <n v="5.3999999999999995"/>
  </r>
  <r>
    <s v="GL5 (F1, E)"/>
    <x v="24"/>
    <s v="C35"/>
    <n v="45"/>
    <n v="53"/>
    <n v="0.18"/>
    <n v="50"/>
    <n v="9"/>
  </r>
  <r>
    <s v="HL1 (F1, E)"/>
    <x v="12"/>
    <s v="C32"/>
    <n v="28"/>
    <n v="33"/>
    <n v="0.18"/>
    <n v="10"/>
    <n v="1.7999999999999998"/>
  </r>
  <r>
    <s v="HL3 (F1, E)"/>
    <x v="19"/>
    <s v="C30"/>
    <n v="40"/>
    <n v="47"/>
    <n v="0.18"/>
    <n v="10"/>
    <n v="1.7999999999999998"/>
  </r>
  <r>
    <s v="JL5 (F1, E)"/>
    <x v="3"/>
    <s v="C34"/>
    <n v="36"/>
    <n v="42.5"/>
    <n v="0.18"/>
    <n v="30"/>
    <n v="5.3999999999999995"/>
  </r>
  <r>
    <s v="JL5 (F1, W)"/>
    <x v="10"/>
    <s v="C35"/>
    <n v="40"/>
    <n v="47"/>
    <n v="0.18"/>
    <n v="50"/>
    <n v="9"/>
  </r>
  <r>
    <s v="KL4 (F1, E)"/>
    <x v="3"/>
    <s v="C35"/>
    <n v="40"/>
    <n v="47"/>
    <n v="0.18"/>
    <n v="50"/>
    <n v="9"/>
  </r>
  <r>
    <s v="KL5 (F1, E)"/>
    <x v="3"/>
    <s v="C35"/>
    <n v="38"/>
    <n v="45"/>
    <n v="0.18"/>
    <n v="50"/>
    <n v="9"/>
  </r>
  <r>
    <s v="LL1 (F1, W)"/>
    <x v="3"/>
    <s v="C29"/>
    <n v="33"/>
    <n v="39"/>
    <n v="0.18"/>
    <n v="10"/>
    <n v="1.7999999999999998"/>
  </r>
  <r>
    <s v="LL3 (F1, W)"/>
    <x v="13"/>
    <s v="C33"/>
    <n v="39"/>
    <n v="46"/>
    <n v="0.18"/>
    <n v="20"/>
    <n v="3.5999999999999996"/>
  </r>
  <r>
    <s v="ML2 (F1, E)"/>
    <x v="2"/>
    <s v="C35"/>
    <n v="38"/>
    <n v="45"/>
    <n v="0.18"/>
    <n v="50"/>
    <n v="9"/>
  </r>
  <r>
    <s v="ML4 (F1, E)"/>
    <x v="2"/>
    <s v="C35"/>
    <n v="40"/>
    <n v="47"/>
    <n v="0.18"/>
    <n v="50"/>
    <n v="9"/>
  </r>
  <r>
    <s v="NL2 (F1, E)"/>
    <x v="25"/>
    <s v="C30"/>
    <n v="38"/>
    <n v="45"/>
    <n v="0.18"/>
    <n v="10"/>
    <n v="1.7999999999999998"/>
  </r>
  <r>
    <s v="OL3 (F1, W)"/>
    <x v="3"/>
    <s v="C29"/>
    <n v="35.5"/>
    <n v="42"/>
    <n v="0.18"/>
    <n v="10"/>
    <n v="1.7999999999999998"/>
  </r>
  <r>
    <s v="OU1 (F1, E)"/>
    <x v="12"/>
    <s v="C35"/>
    <n v="35.5"/>
    <n v="42"/>
    <n v="0.18"/>
    <n v="50"/>
    <n v="9"/>
  </r>
  <r>
    <s v="OU1 (F1, W)"/>
    <x v="12"/>
    <s v="C35"/>
    <n v="35.5"/>
    <n v="42"/>
    <n v="0.18"/>
    <n v="50"/>
    <n v="9"/>
  </r>
  <r>
    <s v="PL1 (F1, E)"/>
    <x v="10"/>
    <s v="C33"/>
    <n v="38"/>
    <n v="45"/>
    <n v="0.18"/>
    <n v="20"/>
    <n v="3.5999999999999996"/>
  </r>
  <r>
    <s v="PL5 (F1, W)"/>
    <x v="3"/>
    <s v="C29"/>
    <n v="34"/>
    <n v="40"/>
    <n v="0.18"/>
    <n v="10"/>
    <n v="1.7999999999999998"/>
  </r>
  <r>
    <s v="QL3 (F1, E)"/>
    <x v="20"/>
    <s v="C35"/>
    <n v="31"/>
    <n v="36.5"/>
    <n v="0.18"/>
    <n v="50"/>
    <n v="9"/>
  </r>
  <r>
    <s v="RL1 (F1, W)"/>
    <x v="2"/>
    <s v="C33"/>
    <n v="38"/>
    <n v="45"/>
    <n v="0.18"/>
    <n v="20"/>
    <n v="3.5999999999999996"/>
  </r>
  <r>
    <s v="SL1 (F1, W)"/>
    <x v="2"/>
    <s v="C29"/>
    <n v="34"/>
    <n v="40"/>
    <n v="0.18"/>
    <n v="10"/>
    <n v="1.7999999999999998"/>
  </r>
  <r>
    <s v="UL1 (F1, W)"/>
    <x v="3"/>
    <s v="C31"/>
    <n v="33"/>
    <n v="39"/>
    <n v="0.18"/>
    <n v="10"/>
    <n v="1.7999999999999998"/>
  </r>
  <r>
    <s v="UL3 (F1, E)"/>
    <x v="0"/>
    <s v="C34"/>
    <n v="33.5"/>
    <n v="39.5"/>
    <n v="0.18"/>
    <n v="30"/>
    <n v="5.3999999999999995"/>
  </r>
  <r>
    <s v="UL3 (F1, E)"/>
    <x v="24"/>
    <s v="C33"/>
    <n v="44"/>
    <n v="52"/>
    <n v="0.18"/>
    <n v="20"/>
    <n v="3.5999999999999996"/>
  </r>
  <r>
    <s v="UL4 (F1, E)"/>
    <x v="10"/>
    <s v="C32"/>
    <n v="38"/>
    <n v="45"/>
    <n v="0.18"/>
    <n v="10"/>
    <n v="1.7999999999999998"/>
  </r>
  <r>
    <s v="UL4 (F1, W)"/>
    <x v="0"/>
    <s v="C34"/>
    <n v="31"/>
    <n v="36.5"/>
    <n v="0.18"/>
    <n v="30"/>
    <n v="5.3999999999999995"/>
  </r>
  <r>
    <s v="UU2 (F3, W)"/>
    <x v="0"/>
    <s v="C28"/>
    <n v="24.5"/>
    <n v="29"/>
    <n v="0.18"/>
    <n v="10"/>
    <n v="1.7999999999999998"/>
  </r>
  <r>
    <s v="VU5 (F3, W)"/>
    <x v="21"/>
    <s v="C28"/>
    <n v="24.5"/>
    <n v="29"/>
    <n v="0.18"/>
    <n v="10"/>
    <n v="1.7999999999999998"/>
  </r>
  <r>
    <s v="WL1 (F1, E)"/>
    <x v="1"/>
    <s v="C35"/>
    <n v="30.5"/>
    <n v="36"/>
    <n v="0.18"/>
    <n v="50"/>
    <n v="9"/>
  </r>
  <r>
    <s v="WL2 (F1, W)"/>
    <x v="3"/>
    <s v="C31"/>
    <n v="31"/>
    <n v="36.5"/>
    <n v="0.18"/>
    <n v="10"/>
    <n v="1.7999999999999998"/>
  </r>
  <r>
    <s v="WL3 (F1, W)"/>
    <x v="23"/>
    <s v="C30"/>
    <n v="39"/>
    <n v="46"/>
    <n v="0.18"/>
    <n v="10"/>
    <n v="1.7999999999999998"/>
  </r>
  <r>
    <s v="WL3 (F1, W)"/>
    <x v="3"/>
    <s v="C31"/>
    <n v="34"/>
    <n v="40"/>
    <n v="0.18"/>
    <n v="10"/>
    <n v="1.7999999999999998"/>
  </r>
  <r>
    <s v="WL3 (F1, W)"/>
    <x v="1"/>
    <s v="C35"/>
    <n v="33"/>
    <n v="39"/>
    <n v="0.18"/>
    <n v="50"/>
    <n v="9"/>
  </r>
  <r>
    <s v="WL5 (F1, E)"/>
    <x v="1"/>
    <s v="C35"/>
    <n v="30.5"/>
    <n v="36"/>
    <n v="0.18"/>
    <n v="50"/>
    <n v="9"/>
  </r>
  <r>
    <s v="WU3 (F3, E)"/>
    <x v="12"/>
    <s v="C28"/>
    <n v="30.5"/>
    <n v="36"/>
    <n v="0.18"/>
    <n v="10"/>
    <n v="1.7999999999999998"/>
  </r>
  <r>
    <s v="XL4 (F1, W)"/>
    <x v="23"/>
    <s v="C30"/>
    <n v="34"/>
    <n v="40"/>
    <n v="0.18"/>
    <n v="10"/>
    <n v="1.7999999999999998"/>
  </r>
  <r>
    <s v="YL2 (F1, E)"/>
    <x v="0"/>
    <s v="C34"/>
    <n v="30"/>
    <n v="35.5"/>
    <n v="0.18"/>
    <n v="30"/>
    <n v="5.3999999999999995"/>
  </r>
  <r>
    <s v="YL4 (F1, W)"/>
    <x v="0"/>
    <s v="C35"/>
    <n v="28"/>
    <n v="33"/>
    <n v="0.18"/>
    <n v="50"/>
    <n v="9"/>
  </r>
  <r>
    <s v="YL5 (F1, E)"/>
    <x v="8"/>
    <s v="C30"/>
    <n v="36.5"/>
    <n v="43"/>
    <n v="0.18"/>
    <n v="10"/>
    <n v="1.7999999999999998"/>
  </r>
  <r>
    <s v="YU3 (F1, E)"/>
    <x v="20"/>
    <s v="C34"/>
    <n v="31"/>
    <n v="36.5"/>
    <n v="0.18"/>
    <n v="30"/>
    <n v="5.3999999999999995"/>
  </r>
  <r>
    <s v="YU4 (F1, E)"/>
    <x v="20"/>
    <s v="C34"/>
    <n v="28.5"/>
    <n v="33.5"/>
    <n v="0.18"/>
    <n v="30"/>
    <n v="5.3999999999999995"/>
  </r>
  <r>
    <s v="BL3 (F1, W)"/>
    <x v="26"/>
    <s v="C33"/>
    <n v="28.5"/>
    <n v="34"/>
    <n v="0.19"/>
    <n v="20"/>
    <n v="3.8"/>
  </r>
  <r>
    <s v="BL4 (F1, E)"/>
    <x v="20"/>
    <s v="C30"/>
    <n v="26.5"/>
    <n v="31.5"/>
    <n v="0.19"/>
    <n v="10"/>
    <n v="1.9"/>
  </r>
  <r>
    <s v="CL1 (F1, W)"/>
    <x v="0"/>
    <s v="C30"/>
    <n v="26"/>
    <n v="31"/>
    <n v="0.19"/>
    <n v="10"/>
    <n v="1.9"/>
  </r>
  <r>
    <s v="DL3 (F1, W)"/>
    <x v="0"/>
    <s v="C30"/>
    <n v="28.5"/>
    <n v="34"/>
    <n v="0.19"/>
    <n v="10"/>
    <n v="1.9"/>
  </r>
  <r>
    <s v="FL1 (F1, E)"/>
    <x v="9"/>
    <s v="C32"/>
    <n v="32"/>
    <n v="38"/>
    <n v="0.19"/>
    <n v="10"/>
    <n v="1.9"/>
  </r>
  <r>
    <s v="HL1 (F1, W)"/>
    <x v="19"/>
    <s v="C30"/>
    <n v="36"/>
    <n v="43"/>
    <n v="0.19"/>
    <n v="10"/>
    <n v="1.9"/>
  </r>
  <r>
    <s v="HL2 (F1, E)"/>
    <x v="19"/>
    <s v="C30"/>
    <n v="37"/>
    <n v="44"/>
    <n v="0.19"/>
    <n v="10"/>
    <n v="1.9"/>
  </r>
  <r>
    <s v="IL2 (F1, E)"/>
    <x v="19"/>
    <s v="C30"/>
    <n v="38.5"/>
    <n v="46"/>
    <n v="0.19"/>
    <n v="10"/>
    <n v="1.9"/>
  </r>
  <r>
    <s v="JL3 (F1, E)"/>
    <x v="19"/>
    <s v="C29"/>
    <n v="36"/>
    <n v="43"/>
    <n v="0.19"/>
    <n v="10"/>
    <n v="1.9"/>
  </r>
  <r>
    <s v="KL2 (F1, W)"/>
    <x v="19"/>
    <s v="C29"/>
    <n v="36"/>
    <n v="43"/>
    <n v="0.19"/>
    <n v="10"/>
    <n v="1.9"/>
  </r>
  <r>
    <s v="KL4 (F1, W)"/>
    <x v="19"/>
    <s v="C29"/>
    <n v="36"/>
    <n v="43"/>
    <n v="0.19"/>
    <n v="10"/>
    <n v="1.9"/>
  </r>
  <r>
    <s v="ML3 (F1, E)"/>
    <x v="2"/>
    <s v="C35"/>
    <n v="42"/>
    <n v="50"/>
    <n v="0.19"/>
    <n v="50"/>
    <n v="9.5"/>
  </r>
  <r>
    <s v="ML3 (F1, W)"/>
    <x v="2"/>
    <s v="C35"/>
    <n v="43"/>
    <n v="51"/>
    <n v="0.19"/>
    <n v="50"/>
    <n v="9.5"/>
  </r>
  <r>
    <s v="ML5 (F1, E)"/>
    <x v="2"/>
    <s v="C35"/>
    <n v="38.5"/>
    <n v="46"/>
    <n v="0.19"/>
    <n v="50"/>
    <n v="9.5"/>
  </r>
  <r>
    <s v="OL5 (F1, W)"/>
    <x v="3"/>
    <s v="C29"/>
    <n v="33.5"/>
    <n v="40"/>
    <n v="0.19"/>
    <n v="10"/>
    <n v="1.9"/>
  </r>
  <r>
    <s v="PL1 (F1, E)"/>
    <x v="3"/>
    <s v="C32"/>
    <n v="31"/>
    <n v="37"/>
    <n v="0.19"/>
    <n v="10"/>
    <n v="1.9"/>
  </r>
  <r>
    <s v="PL3 (F1, E)"/>
    <x v="22"/>
    <s v="C35"/>
    <n v="31"/>
    <n v="37"/>
    <n v="0.19"/>
    <n v="50"/>
    <n v="9.5"/>
  </r>
  <r>
    <s v="QL2 (F1, W)"/>
    <x v="20"/>
    <s v="C35"/>
    <n v="28.5"/>
    <n v="34"/>
    <n v="0.19"/>
    <n v="50"/>
    <n v="9.5"/>
  </r>
  <r>
    <s v="QL2 (F3, W)"/>
    <x v="10"/>
    <s v="C28"/>
    <n v="36"/>
    <n v="43"/>
    <n v="0.19"/>
    <n v="10"/>
    <n v="1.9"/>
  </r>
  <r>
    <s v="RL2 (F3, W)"/>
    <x v="10"/>
    <s v="C28"/>
    <n v="39.5"/>
    <n v="47"/>
    <n v="0.19"/>
    <n v="10"/>
    <n v="1.9"/>
  </r>
  <r>
    <s v="SL3 (F1, W)"/>
    <x v="2"/>
    <s v="C29"/>
    <n v="36"/>
    <n v="43"/>
    <n v="0.19"/>
    <n v="10"/>
    <n v="1.9"/>
  </r>
  <r>
    <s v="TL2 (F1, W)"/>
    <x v="27"/>
    <s v="C31"/>
    <n v="24"/>
    <n v="28.5"/>
    <n v="0.19"/>
    <n v="10"/>
    <n v="1.9"/>
  </r>
  <r>
    <s v="UL4 (F1, W)"/>
    <x v="3"/>
    <s v="C31"/>
    <n v="32"/>
    <n v="38"/>
    <n v="0.19"/>
    <n v="10"/>
    <n v="1.9"/>
  </r>
  <r>
    <s v="UU4 (F3, E)"/>
    <x v="0"/>
    <s v="C28"/>
    <n v="26"/>
    <n v="31"/>
    <n v="0.19"/>
    <n v="10"/>
    <n v="1.9"/>
  </r>
  <r>
    <s v="UU5 (F1, W)"/>
    <x v="28"/>
    <s v="C34"/>
    <n v="26"/>
    <n v="31"/>
    <n v="0.19"/>
    <n v="30"/>
    <n v="5.7"/>
  </r>
  <r>
    <s v="VU1 (F3, E)"/>
    <x v="12"/>
    <s v="C28"/>
    <n v="31"/>
    <n v="37"/>
    <n v="0.19"/>
    <n v="10"/>
    <n v="1.9"/>
  </r>
  <r>
    <s v="WL3 (F1, E)"/>
    <x v="1"/>
    <s v="C35"/>
    <n v="32"/>
    <n v="38"/>
    <n v="0.19"/>
    <n v="50"/>
    <n v="9.5"/>
  </r>
  <r>
    <s v="WL5 (F1, W)"/>
    <x v="23"/>
    <s v="C30"/>
    <n v="33.5"/>
    <n v="40"/>
    <n v="0.19"/>
    <n v="10"/>
    <n v="1.9"/>
  </r>
  <r>
    <s v="AL3 (F1, W)"/>
    <x v="15"/>
    <s v="C29"/>
    <n v="20"/>
    <n v="24"/>
    <n v="0.2"/>
    <n v="10"/>
    <n v="2"/>
  </r>
  <r>
    <s v="AL4 (F1, W)"/>
    <x v="15"/>
    <s v="C33"/>
    <n v="20"/>
    <n v="24"/>
    <n v="0.2"/>
    <n v="20"/>
    <n v="4"/>
  </r>
  <r>
    <s v="BL3 (F1, E)"/>
    <x v="20"/>
    <s v="C30"/>
    <n v="24.5"/>
    <n v="29.5"/>
    <n v="0.2"/>
    <n v="10"/>
    <n v="2"/>
  </r>
  <r>
    <s v="DL3 (F1, W)"/>
    <x v="21"/>
    <s v="C29"/>
    <n v="25"/>
    <n v="30"/>
    <n v="0.2"/>
    <n v="10"/>
    <n v="2"/>
  </r>
  <r>
    <s v="DL5 (F1, W)"/>
    <x v="8"/>
    <s v="C35"/>
    <n v="46"/>
    <n v="55"/>
    <n v="0.2"/>
    <n v="50"/>
    <n v="10"/>
  </r>
  <r>
    <s v="FL1 (F1, W)"/>
    <x v="24"/>
    <s v="C35"/>
    <n v="49"/>
    <n v="59"/>
    <n v="0.2"/>
    <n v="50"/>
    <n v="10"/>
  </r>
  <r>
    <s v="FL5 (F1, W)"/>
    <x v="24"/>
    <s v="C35"/>
    <n v="44"/>
    <n v="53"/>
    <n v="0.2"/>
    <n v="50"/>
    <n v="10"/>
  </r>
  <r>
    <s v="IL2 (F1, E)"/>
    <x v="23"/>
    <s v="C33"/>
    <n v="41"/>
    <n v="49"/>
    <n v="0.2"/>
    <n v="20"/>
    <n v="4"/>
  </r>
  <r>
    <s v="JL2 (F1, W)"/>
    <x v="29"/>
    <s v="C30"/>
    <n v="30"/>
    <n v="36"/>
    <n v="0.2"/>
    <n v="10"/>
    <n v="2"/>
  </r>
  <r>
    <s v="JL3 (F1, W)"/>
    <x v="19"/>
    <s v="C29"/>
    <n v="35"/>
    <n v="42"/>
    <n v="0.2"/>
    <n v="10"/>
    <n v="2"/>
  </r>
  <r>
    <s v="KL1 (F1, W)"/>
    <x v="19"/>
    <s v="C29"/>
    <n v="35"/>
    <n v="42"/>
    <n v="0.2"/>
    <n v="10"/>
    <n v="2"/>
  </r>
  <r>
    <s v="KL2 (F1, E)"/>
    <x v="19"/>
    <s v="C29"/>
    <n v="37.5"/>
    <n v="45"/>
    <n v="0.2"/>
    <n v="10"/>
    <n v="2"/>
  </r>
  <r>
    <s v="KL2 (F1, W)"/>
    <x v="10"/>
    <s v="C34"/>
    <n v="45"/>
    <n v="54"/>
    <n v="0.2"/>
    <n v="30"/>
    <n v="6"/>
  </r>
  <r>
    <s v="LL1 (F1, E)"/>
    <x v="3"/>
    <s v="C29"/>
    <n v="32.5"/>
    <n v="39"/>
    <n v="0.2"/>
    <n v="10"/>
    <n v="2"/>
  </r>
  <r>
    <s v="LL4 (F1, E)"/>
    <x v="13"/>
    <s v="C33"/>
    <n v="40"/>
    <n v="48"/>
    <n v="0.2"/>
    <n v="20"/>
    <n v="4"/>
  </r>
  <r>
    <s v="LL4 (F1, W)"/>
    <x v="13"/>
    <s v="C33"/>
    <n v="40"/>
    <n v="48"/>
    <n v="0.2"/>
    <n v="20"/>
    <n v="4"/>
  </r>
  <r>
    <s v="ML2 (F1, W)"/>
    <x v="2"/>
    <s v="C35"/>
    <n v="41"/>
    <n v="49"/>
    <n v="0.2"/>
    <n v="50"/>
    <n v="10"/>
  </r>
  <r>
    <s v="NL2 (F1, W)"/>
    <x v="25"/>
    <s v="C30"/>
    <n v="40"/>
    <n v="48"/>
    <n v="0.2"/>
    <n v="10"/>
    <n v="2"/>
  </r>
  <r>
    <s v="NL3 (F1, W)"/>
    <x v="25"/>
    <s v="C30"/>
    <n v="40"/>
    <n v="48"/>
    <n v="0.2"/>
    <n v="10"/>
    <n v="2"/>
  </r>
  <r>
    <s v="NL4 (F1, E)"/>
    <x v="2"/>
    <s v="C35"/>
    <n v="40"/>
    <n v="48"/>
    <n v="0.2"/>
    <n v="50"/>
    <n v="10"/>
  </r>
  <r>
    <s v="PL3 (F1, E)"/>
    <x v="3"/>
    <s v="C32"/>
    <n v="35"/>
    <n v="42"/>
    <n v="0.2"/>
    <n v="10"/>
    <n v="2"/>
  </r>
  <r>
    <s v="SL2 (F1, E)"/>
    <x v="2"/>
    <s v="C29"/>
    <n v="35"/>
    <n v="42"/>
    <n v="0.2"/>
    <n v="10"/>
    <n v="2"/>
  </r>
  <r>
    <s v="SL2 (F1, W)"/>
    <x v="2"/>
    <s v="C29"/>
    <n v="35"/>
    <n v="42"/>
    <n v="0.2"/>
    <n v="10"/>
    <n v="2"/>
  </r>
  <r>
    <s v="SL3 (F3, E)"/>
    <x v="10"/>
    <s v="C28"/>
    <n v="41"/>
    <n v="49"/>
    <n v="0.2"/>
    <n v="10"/>
    <n v="2"/>
  </r>
  <r>
    <s v="TL1 (F1, W)"/>
    <x v="2"/>
    <s v="C29"/>
    <n v="32.5"/>
    <n v="39"/>
    <n v="0.2"/>
    <n v="10"/>
    <n v="2"/>
  </r>
  <r>
    <s v="WL1 (F1, W)"/>
    <x v="3"/>
    <s v="C31"/>
    <n v="30"/>
    <n v="36"/>
    <n v="0.2"/>
    <n v="10"/>
    <n v="2"/>
  </r>
  <r>
    <s v="WU5 (F3, E)"/>
    <x v="12"/>
    <s v="C28"/>
    <n v="30"/>
    <n v="36"/>
    <n v="0.2"/>
    <n v="10"/>
    <n v="2"/>
  </r>
  <r>
    <s v="AL5 (F1, W)"/>
    <x v="4"/>
    <s v="C34"/>
    <n v="24"/>
    <n v="29"/>
    <n v="0.21"/>
    <n v="30"/>
    <n v="6.3"/>
  </r>
  <r>
    <s v="BL2 (F1, W)"/>
    <x v="26"/>
    <s v="C33"/>
    <n v="26"/>
    <n v="31.5"/>
    <n v="0.21"/>
    <n v="20"/>
    <n v="4.2"/>
  </r>
  <r>
    <s v="BL4 (F1, E)"/>
    <x v="9"/>
    <s v="C34"/>
    <n v="36"/>
    <n v="43.5"/>
    <n v="0.21"/>
    <n v="30"/>
    <n v="6.3"/>
  </r>
  <r>
    <s v="CL1 (F1, E)"/>
    <x v="0"/>
    <s v="C30"/>
    <n v="26"/>
    <n v="31.5"/>
    <n v="0.21"/>
    <n v="10"/>
    <n v="2.1"/>
  </r>
  <r>
    <s v="DL3 (F1, E)"/>
    <x v="10"/>
    <s v="C31"/>
    <n v="39"/>
    <n v="47"/>
    <n v="0.21"/>
    <n v="10"/>
    <n v="2.1"/>
  </r>
  <r>
    <s v="DL3 (F1, E)"/>
    <x v="8"/>
    <s v="C35"/>
    <n v="48"/>
    <n v="58"/>
    <n v="0.21"/>
    <n v="50"/>
    <n v="10.5"/>
  </r>
  <r>
    <s v="DL5 (F1, E)"/>
    <x v="10"/>
    <s v="C31"/>
    <n v="38"/>
    <n v="46"/>
    <n v="0.21"/>
    <n v="10"/>
    <n v="2.1"/>
  </r>
  <r>
    <s v="FL2 (F1, W)"/>
    <x v="24"/>
    <s v="C35"/>
    <n v="47"/>
    <n v="57"/>
    <n v="0.21"/>
    <n v="50"/>
    <n v="10.5"/>
  </r>
  <r>
    <s v="GL4 (F1, E)"/>
    <x v="24"/>
    <s v="C35"/>
    <n v="47"/>
    <n v="57"/>
    <n v="0.21"/>
    <n v="50"/>
    <n v="10.5"/>
  </r>
  <r>
    <s v="HL4 (F1, W)"/>
    <x v="19"/>
    <s v="C30"/>
    <n v="38"/>
    <n v="46"/>
    <n v="0.21"/>
    <n v="10"/>
    <n v="2.1"/>
  </r>
  <r>
    <s v="HL5 (F1, E)"/>
    <x v="12"/>
    <s v="C32"/>
    <n v="28"/>
    <n v="34"/>
    <n v="0.21"/>
    <n v="10"/>
    <n v="2.1"/>
  </r>
  <r>
    <s v="IL4 (F1, E)"/>
    <x v="10"/>
    <s v="C31"/>
    <n v="39"/>
    <n v="47"/>
    <n v="0.21"/>
    <n v="10"/>
    <n v="2.1"/>
  </r>
  <r>
    <s v="IL4 (F1, W)"/>
    <x v="3"/>
    <s v="C34"/>
    <n v="36"/>
    <n v="43.5"/>
    <n v="0.21"/>
    <n v="30"/>
    <n v="6.3"/>
  </r>
  <r>
    <s v="JL3 (F1, W)"/>
    <x v="29"/>
    <s v="C30"/>
    <n v="31.5"/>
    <n v="38"/>
    <n v="0.21"/>
    <n v="10"/>
    <n v="2.1"/>
  </r>
  <r>
    <s v="KL2 (F1, E)"/>
    <x v="3"/>
    <s v="C35"/>
    <n v="38"/>
    <n v="46"/>
    <n v="0.21"/>
    <n v="50"/>
    <n v="10.5"/>
  </r>
  <r>
    <s v="KL2 (F1, W)"/>
    <x v="29"/>
    <s v="C30"/>
    <n v="29"/>
    <n v="35"/>
    <n v="0.21"/>
    <n v="10"/>
    <n v="2.1"/>
  </r>
  <r>
    <s v="LU5 (F1, E)"/>
    <x v="13"/>
    <s v="C35"/>
    <n v="38"/>
    <n v="46"/>
    <n v="0.21"/>
    <n v="50"/>
    <n v="10.5"/>
  </r>
  <r>
    <s v="ML1 (F1, E)"/>
    <x v="2"/>
    <s v="C35"/>
    <n v="39"/>
    <n v="47"/>
    <n v="0.21"/>
    <n v="50"/>
    <n v="10.5"/>
  </r>
  <r>
    <s v="ML5 (F1, W)"/>
    <x v="2"/>
    <s v="C35"/>
    <n v="38"/>
    <n v="46"/>
    <n v="0.21"/>
    <n v="50"/>
    <n v="10.5"/>
  </r>
  <r>
    <s v="OL1 (F1, E)"/>
    <x v="3"/>
    <s v="C29"/>
    <n v="33"/>
    <n v="40"/>
    <n v="0.21"/>
    <n v="10"/>
    <n v="2.1"/>
  </r>
  <r>
    <s v="OL3 (F1, E)"/>
    <x v="8"/>
    <s v="C32"/>
    <n v="43"/>
    <n v="52"/>
    <n v="0.21"/>
    <n v="10"/>
    <n v="2.1"/>
  </r>
  <r>
    <s v="OL4 (F1, W)"/>
    <x v="3"/>
    <s v="C29"/>
    <n v="34"/>
    <n v="41"/>
    <n v="0.21"/>
    <n v="10"/>
    <n v="2.1"/>
  </r>
  <r>
    <s v="OL5 (F1, E)"/>
    <x v="8"/>
    <s v="C32"/>
    <n v="38"/>
    <n v="46"/>
    <n v="0.21"/>
    <n v="10"/>
    <n v="2.1"/>
  </r>
  <r>
    <s v="PL4 (F1, E)"/>
    <x v="22"/>
    <s v="C35"/>
    <n v="30.5"/>
    <n v="37"/>
    <n v="0.21"/>
    <n v="50"/>
    <n v="10.5"/>
  </r>
  <r>
    <s v="QL5 (F1, E)"/>
    <x v="20"/>
    <s v="C35"/>
    <n v="28"/>
    <n v="34"/>
    <n v="0.21"/>
    <n v="50"/>
    <n v="10.5"/>
  </r>
  <r>
    <s v="RL2 (F1, E)"/>
    <x v="2"/>
    <s v="C33"/>
    <n v="39"/>
    <n v="47"/>
    <n v="0.21"/>
    <n v="20"/>
    <n v="4.2"/>
  </r>
  <r>
    <s v="SL1 (F3, E)"/>
    <x v="10"/>
    <s v="C28"/>
    <n v="39"/>
    <n v="47"/>
    <n v="0.21"/>
    <n v="10"/>
    <n v="2.1"/>
  </r>
  <r>
    <s v="TL2 (F1, E)"/>
    <x v="2"/>
    <s v="C29"/>
    <n v="34"/>
    <n v="41"/>
    <n v="0.21"/>
    <n v="10"/>
    <n v="2.1"/>
  </r>
  <r>
    <s v="UL1 (F1, E)"/>
    <x v="2"/>
    <s v="C33"/>
    <n v="33"/>
    <n v="40"/>
    <n v="0.21"/>
    <n v="20"/>
    <n v="4.2"/>
  </r>
  <r>
    <s v="UU2 (F1, E)"/>
    <x v="28"/>
    <s v="C34"/>
    <n v="26"/>
    <n v="31.5"/>
    <n v="0.21"/>
    <n v="30"/>
    <n v="6.3"/>
  </r>
  <r>
    <s v="UU5 (F3, E)"/>
    <x v="21"/>
    <s v="C28"/>
    <n v="23.5"/>
    <n v="28.5"/>
    <n v="0.21"/>
    <n v="10"/>
    <n v="2.1"/>
  </r>
  <r>
    <s v="VL1 (F1, E)"/>
    <x v="20"/>
    <s v="C35"/>
    <n v="29"/>
    <n v="35"/>
    <n v="0.21"/>
    <n v="50"/>
    <n v="10.5"/>
  </r>
  <r>
    <s v="VU1 (F3, W)"/>
    <x v="12"/>
    <s v="C28"/>
    <n v="30.5"/>
    <n v="37"/>
    <n v="0.21"/>
    <n v="10"/>
    <n v="2.1"/>
  </r>
  <r>
    <s v="VU3 (F3, E)"/>
    <x v="12"/>
    <s v="C28"/>
    <n v="30.5"/>
    <n v="37"/>
    <n v="0.21"/>
    <n v="10"/>
    <n v="2.1"/>
  </r>
  <r>
    <s v="WL4 (F1, W)"/>
    <x v="1"/>
    <s v="C35"/>
    <n v="31.5"/>
    <n v="38"/>
    <n v="0.21"/>
    <n v="50"/>
    <n v="10.5"/>
  </r>
  <r>
    <s v="WL5 (F1, E)"/>
    <x v="23"/>
    <s v="C30"/>
    <n v="34"/>
    <n v="41"/>
    <n v="0.21"/>
    <n v="10"/>
    <n v="2.1"/>
  </r>
  <r>
    <s v="XL2 (F1, E)"/>
    <x v="8"/>
    <s v="C30"/>
    <n v="36.5"/>
    <n v="44"/>
    <n v="0.21"/>
    <n v="10"/>
    <n v="2.1"/>
  </r>
  <r>
    <s v="XU2 (F1, E)"/>
    <x v="20"/>
    <s v="C34"/>
    <n v="29"/>
    <n v="35"/>
    <n v="0.21"/>
    <n v="30"/>
    <n v="6.3"/>
  </r>
  <r>
    <s v="YL3 (F1, E)"/>
    <x v="8"/>
    <s v="C30"/>
    <n v="38"/>
    <n v="46"/>
    <n v="0.21"/>
    <n v="10"/>
    <n v="2.1"/>
  </r>
  <r>
    <s v="YL3 (F1, E)"/>
    <x v="0"/>
    <s v="C35"/>
    <n v="28"/>
    <n v="34"/>
    <n v="0.21"/>
    <n v="50"/>
    <n v="10.5"/>
  </r>
  <r>
    <s v="YL5 (F1, W)"/>
    <x v="8"/>
    <s v="C30"/>
    <n v="36.5"/>
    <n v="44"/>
    <n v="0.21"/>
    <n v="10"/>
    <n v="2.1"/>
  </r>
  <r>
    <s v="YU1 (F3, W)"/>
    <x v="1"/>
    <s v="C28"/>
    <n v="24"/>
    <n v="29"/>
    <n v="0.21"/>
    <n v="10"/>
    <n v="2.1"/>
  </r>
  <r>
    <s v="YU2 (F3, W)"/>
    <x v="1"/>
    <s v="C28"/>
    <n v="24"/>
    <n v="29"/>
    <n v="0.21"/>
    <n v="10"/>
    <n v="2.1"/>
  </r>
  <r>
    <s v="YU4 (F1, W)"/>
    <x v="20"/>
    <s v="C34"/>
    <n v="29"/>
    <n v="35"/>
    <n v="0.21"/>
    <n v="30"/>
    <n v="6.3"/>
  </r>
  <r>
    <s v="BL4 (F1, W)"/>
    <x v="26"/>
    <s v="C33"/>
    <n v="27"/>
    <n v="33"/>
    <n v="0.22"/>
    <n v="20"/>
    <n v="4.4000000000000004"/>
  </r>
  <r>
    <s v="CL1 (F1, E)"/>
    <x v="1"/>
    <s v="C29"/>
    <n v="23"/>
    <n v="28"/>
    <n v="0.22"/>
    <n v="10"/>
    <n v="2.2000000000000002"/>
  </r>
  <r>
    <s v="CL2 (F1, E)"/>
    <x v="22"/>
    <s v="C34"/>
    <n v="30"/>
    <n v="36.5"/>
    <n v="0.22"/>
    <n v="30"/>
    <n v="6.6"/>
  </r>
  <r>
    <s v="CL3 (F1, W)"/>
    <x v="22"/>
    <s v="C34"/>
    <n v="29"/>
    <n v="35.5"/>
    <n v="0.22"/>
    <n v="30"/>
    <n v="6.6"/>
  </r>
  <r>
    <s v="CL5 (F1, E)"/>
    <x v="8"/>
    <s v="C31"/>
    <n v="36"/>
    <n v="44"/>
    <n v="0.22"/>
    <n v="10"/>
    <n v="2.2000000000000002"/>
  </r>
  <r>
    <s v="DL3 (F1, E)"/>
    <x v="0"/>
    <s v="C30"/>
    <n v="27.5"/>
    <n v="33.5"/>
    <n v="0.22"/>
    <n v="10"/>
    <n v="2.2000000000000002"/>
  </r>
  <r>
    <s v="DL5 (F1, W)"/>
    <x v="10"/>
    <s v="C31"/>
    <n v="36"/>
    <n v="44"/>
    <n v="0.22"/>
    <n v="10"/>
    <n v="2.2000000000000002"/>
  </r>
  <r>
    <s v="EL3 (F1, E)"/>
    <x v="28"/>
    <s v="C32"/>
    <n v="24.5"/>
    <n v="30"/>
    <n v="0.22"/>
    <n v="10"/>
    <n v="2.2000000000000002"/>
  </r>
  <r>
    <s v="FL3 (F1, E)"/>
    <x v="24"/>
    <s v="C35"/>
    <n v="49"/>
    <n v="60"/>
    <n v="0.22"/>
    <n v="50"/>
    <n v="11"/>
  </r>
  <r>
    <s v="FL4 (F1, W)"/>
    <x v="23"/>
    <s v="C31"/>
    <n v="36"/>
    <n v="44"/>
    <n v="0.22"/>
    <n v="10"/>
    <n v="2.2000000000000002"/>
  </r>
  <r>
    <s v="GL4 (F1, E)"/>
    <x v="12"/>
    <s v="C32"/>
    <n v="27"/>
    <n v="33"/>
    <n v="0.22"/>
    <n v="10"/>
    <n v="2.2000000000000002"/>
  </r>
  <r>
    <s v="HL3 (F1, W)"/>
    <x v="19"/>
    <s v="C30"/>
    <n v="41"/>
    <n v="50"/>
    <n v="0.22"/>
    <n v="10"/>
    <n v="2.2000000000000002"/>
  </r>
  <r>
    <s v="IL1 (F1, W)"/>
    <x v="19"/>
    <s v="C30"/>
    <n v="38.5"/>
    <n v="47"/>
    <n v="0.22"/>
    <n v="10"/>
    <n v="2.2000000000000002"/>
  </r>
  <r>
    <s v="IL5 (F1, W)"/>
    <x v="3"/>
    <s v="C34"/>
    <n v="34"/>
    <n v="41.5"/>
    <n v="0.22"/>
    <n v="30"/>
    <n v="6.6"/>
  </r>
  <r>
    <s v="JL5 (F1, W)"/>
    <x v="3"/>
    <s v="C34"/>
    <n v="36"/>
    <n v="44"/>
    <n v="0.22"/>
    <n v="30"/>
    <n v="6.6"/>
  </r>
  <r>
    <s v="KL1 (F1, W)"/>
    <x v="10"/>
    <s v="C34"/>
    <n v="44"/>
    <n v="53.5"/>
    <n v="0.22"/>
    <n v="30"/>
    <n v="6.6"/>
  </r>
  <r>
    <s v="KL3 (F1, E)"/>
    <x v="10"/>
    <s v="C34"/>
    <n v="46"/>
    <n v="56"/>
    <n v="0.22"/>
    <n v="30"/>
    <n v="6.6"/>
  </r>
  <r>
    <s v="KL3 (F1, E)"/>
    <x v="19"/>
    <s v="C29"/>
    <n v="37"/>
    <n v="45"/>
    <n v="0.22"/>
    <n v="10"/>
    <n v="2.2000000000000002"/>
  </r>
  <r>
    <s v="KL3 (F1, W)"/>
    <x v="19"/>
    <s v="C29"/>
    <n v="37"/>
    <n v="45"/>
    <n v="0.22"/>
    <n v="10"/>
    <n v="2.2000000000000002"/>
  </r>
  <r>
    <s v="KL3 (F3, W)"/>
    <x v="2"/>
    <s v="C28"/>
    <n v="36"/>
    <n v="44"/>
    <n v="0.22"/>
    <n v="10"/>
    <n v="2.2000000000000002"/>
  </r>
  <r>
    <s v="KL4 (F1, E)"/>
    <x v="19"/>
    <s v="C29"/>
    <n v="37"/>
    <n v="45"/>
    <n v="0.22"/>
    <n v="10"/>
    <n v="2.2000000000000002"/>
  </r>
  <r>
    <s v="LL2 (F1, E)"/>
    <x v="2"/>
    <s v="C32"/>
    <n v="37"/>
    <n v="45"/>
    <n v="0.22"/>
    <n v="10"/>
    <n v="2.2000000000000002"/>
  </r>
  <r>
    <s v="LL2 (F3, W)"/>
    <x v="2"/>
    <s v="C28"/>
    <n v="36"/>
    <n v="44"/>
    <n v="0.22"/>
    <n v="10"/>
    <n v="2.2000000000000002"/>
  </r>
  <r>
    <s v="LL3 (F1, W)"/>
    <x v="29"/>
    <s v="C30"/>
    <n v="29.5"/>
    <n v="36"/>
    <n v="0.22"/>
    <n v="10"/>
    <n v="2.2000000000000002"/>
  </r>
  <r>
    <s v="LL4 (F1, E)"/>
    <x v="2"/>
    <s v="C32"/>
    <n v="37"/>
    <n v="45"/>
    <n v="0.22"/>
    <n v="10"/>
    <n v="2.2000000000000002"/>
  </r>
  <r>
    <s v="ML1 (F1, E)"/>
    <x v="8"/>
    <s v="C32"/>
    <n v="33.5"/>
    <n v="41"/>
    <n v="0.22"/>
    <n v="10"/>
    <n v="2.2000000000000002"/>
  </r>
  <r>
    <s v="PL2 (F1, E)"/>
    <x v="2"/>
    <s v="C30"/>
    <n v="36"/>
    <n v="44"/>
    <n v="0.22"/>
    <n v="10"/>
    <n v="2.2000000000000002"/>
  </r>
  <r>
    <s v="PL5 (F1, E)"/>
    <x v="3"/>
    <s v="C29"/>
    <n v="34.5"/>
    <n v="42"/>
    <n v="0.22"/>
    <n v="10"/>
    <n v="2.2000000000000002"/>
  </r>
  <r>
    <s v="QL5 (F1, W)"/>
    <x v="20"/>
    <s v="C35"/>
    <n v="27"/>
    <n v="33"/>
    <n v="0.22"/>
    <n v="50"/>
    <n v="11"/>
  </r>
  <r>
    <s v="RL1 (F1, E)"/>
    <x v="2"/>
    <s v="C33"/>
    <n v="37"/>
    <n v="45"/>
    <n v="0.22"/>
    <n v="20"/>
    <n v="4.4000000000000004"/>
  </r>
  <r>
    <s v="RL2 (F1, W)"/>
    <x v="2"/>
    <s v="C33"/>
    <n v="38.5"/>
    <n v="47"/>
    <n v="0.22"/>
    <n v="20"/>
    <n v="4.4000000000000004"/>
  </r>
  <r>
    <s v="SL2 (F1, E)"/>
    <x v="2"/>
    <s v="C33"/>
    <n v="38.5"/>
    <n v="47"/>
    <n v="0.22"/>
    <n v="20"/>
    <n v="4.4000000000000004"/>
  </r>
  <r>
    <s v="SL5 (F3, E)"/>
    <x v="10"/>
    <s v="C28"/>
    <n v="37"/>
    <n v="45"/>
    <n v="0.22"/>
    <n v="10"/>
    <n v="2.2000000000000002"/>
  </r>
  <r>
    <s v="TL1 (F1, E)"/>
    <x v="2"/>
    <s v="C29"/>
    <n v="32"/>
    <n v="39"/>
    <n v="0.22"/>
    <n v="10"/>
    <n v="2.2000000000000002"/>
  </r>
  <r>
    <s v="UL1 (F1, W)"/>
    <x v="0"/>
    <s v="C34"/>
    <n v="29"/>
    <n v="35.5"/>
    <n v="0.22"/>
    <n v="30"/>
    <n v="6.6"/>
  </r>
  <r>
    <s v="UU4 (F3, W)"/>
    <x v="0"/>
    <s v="C28"/>
    <n v="25.5"/>
    <n v="31"/>
    <n v="0.22"/>
    <n v="10"/>
    <n v="2.2000000000000002"/>
  </r>
  <r>
    <s v="VL2 (F1, W)"/>
    <x v="24"/>
    <s v="C33"/>
    <n v="45"/>
    <n v="55"/>
    <n v="0.22"/>
    <n v="20"/>
    <n v="4.4000000000000004"/>
  </r>
  <r>
    <s v="WL1 (F1, E)"/>
    <x v="3"/>
    <s v="C31"/>
    <n v="30"/>
    <n v="36.5"/>
    <n v="0.22"/>
    <n v="10"/>
    <n v="2.2000000000000002"/>
  </r>
  <r>
    <s v="WL2 (F1, W)"/>
    <x v="1"/>
    <s v="C35"/>
    <n v="32"/>
    <n v="39"/>
    <n v="0.22"/>
    <n v="50"/>
    <n v="11"/>
  </r>
  <r>
    <s v="XL2 (F3, W)"/>
    <x v="0"/>
    <s v="C28"/>
    <n v="27"/>
    <n v="33"/>
    <n v="0.22"/>
    <n v="10"/>
    <n v="2.2000000000000002"/>
  </r>
  <r>
    <s v="XL4 (F1, E)"/>
    <x v="23"/>
    <s v="C30"/>
    <n v="34.5"/>
    <n v="42"/>
    <n v="0.22"/>
    <n v="10"/>
    <n v="2.2000000000000002"/>
  </r>
  <r>
    <s v="XU3 (F1, E)"/>
    <x v="20"/>
    <s v="C34"/>
    <n v="29.5"/>
    <n v="36"/>
    <n v="0.22"/>
    <n v="30"/>
    <n v="6.6"/>
  </r>
  <r>
    <s v="YL5 (F1, E)"/>
    <x v="0"/>
    <s v="C34"/>
    <n v="30"/>
    <n v="36.5"/>
    <n v="0.22"/>
    <n v="30"/>
    <n v="6.6"/>
  </r>
  <r>
    <s v="YU1 (F3, E)"/>
    <x v="1"/>
    <s v="C28"/>
    <n v="23"/>
    <n v="28"/>
    <n v="0.22"/>
    <n v="10"/>
    <n v="2.2000000000000002"/>
  </r>
  <r>
    <s v="AL5 (F1, E)"/>
    <x v="15"/>
    <s v="C33"/>
    <n v="19.5"/>
    <n v="24"/>
    <n v="0.23"/>
    <n v="20"/>
    <n v="4.6000000000000005"/>
  </r>
  <r>
    <s v="AL5 (F1, W)"/>
    <x v="15"/>
    <s v="C33"/>
    <n v="19.5"/>
    <n v="24"/>
    <n v="0.23"/>
    <n v="20"/>
    <n v="4.6000000000000005"/>
  </r>
  <r>
    <s v="BL2 (F1, W)"/>
    <x v="20"/>
    <s v="C30"/>
    <n v="23.5"/>
    <n v="29"/>
    <n v="0.23"/>
    <n v="10"/>
    <n v="2.3000000000000003"/>
  </r>
  <r>
    <s v="BL4 (F1, W)"/>
    <x v="20"/>
    <s v="C30"/>
    <n v="26"/>
    <n v="32"/>
    <n v="0.23"/>
    <n v="10"/>
    <n v="2.3000000000000003"/>
  </r>
  <r>
    <s v="BL5 (F1, E)"/>
    <x v="21"/>
    <s v="C32"/>
    <n v="22"/>
    <n v="27"/>
    <n v="0.23"/>
    <n v="10"/>
    <n v="2.3000000000000003"/>
  </r>
  <r>
    <s v="DL3 (F1, W)"/>
    <x v="10"/>
    <s v="C31"/>
    <n v="40"/>
    <n v="49"/>
    <n v="0.23"/>
    <n v="10"/>
    <n v="2.3000000000000003"/>
  </r>
  <r>
    <s v="FL1 (F1, E)"/>
    <x v="8"/>
    <s v="C33"/>
    <n v="39"/>
    <n v="48"/>
    <n v="0.23"/>
    <n v="20"/>
    <n v="4.6000000000000005"/>
  </r>
  <r>
    <s v="FL1 (F1, E)"/>
    <x v="24"/>
    <s v="C35"/>
    <n v="44"/>
    <n v="54"/>
    <n v="0.23"/>
    <n v="50"/>
    <n v="11.5"/>
  </r>
  <r>
    <s v="FL2 (F1, E)"/>
    <x v="9"/>
    <s v="C32"/>
    <n v="31"/>
    <n v="38"/>
    <n v="0.23"/>
    <n v="10"/>
    <n v="2.3000000000000003"/>
  </r>
  <r>
    <s v="FL2 (F1, E)"/>
    <x v="29"/>
    <s v="C29"/>
    <n v="31"/>
    <n v="38"/>
    <n v="0.23"/>
    <n v="10"/>
    <n v="2.3000000000000003"/>
  </r>
  <r>
    <s v="GL5 (F1, W)"/>
    <x v="24"/>
    <s v="C35"/>
    <n v="44"/>
    <n v="54"/>
    <n v="0.23"/>
    <n v="50"/>
    <n v="11.5"/>
  </r>
  <r>
    <s v="HL4 (F1, E)"/>
    <x v="19"/>
    <s v="C30"/>
    <n v="39"/>
    <n v="48"/>
    <n v="0.23"/>
    <n v="10"/>
    <n v="2.3000000000000003"/>
  </r>
  <r>
    <s v="IL2 (F1, W)"/>
    <x v="23"/>
    <s v="C33"/>
    <n v="39"/>
    <n v="48"/>
    <n v="0.23"/>
    <n v="20"/>
    <n v="4.6000000000000005"/>
  </r>
  <r>
    <s v="IL2 (F1, W)"/>
    <x v="19"/>
    <s v="C30"/>
    <n v="37.5"/>
    <n v="46"/>
    <n v="0.23"/>
    <n v="10"/>
    <n v="2.3000000000000003"/>
  </r>
  <r>
    <s v="JL1 (F1, W)"/>
    <x v="19"/>
    <s v="C29"/>
    <n v="35"/>
    <n v="43"/>
    <n v="0.23"/>
    <n v="10"/>
    <n v="2.3000000000000003"/>
  </r>
  <r>
    <s v="KL1 (F1, E)"/>
    <x v="10"/>
    <s v="C34"/>
    <n v="42"/>
    <n v="51.5"/>
    <n v="0.23"/>
    <n v="30"/>
    <n v="6.9"/>
  </r>
  <r>
    <s v="KL2 (F1, E)"/>
    <x v="10"/>
    <s v="C34"/>
    <n v="44"/>
    <n v="54"/>
    <n v="0.23"/>
    <n v="30"/>
    <n v="6.9"/>
  </r>
  <r>
    <s v="KL5 (F1, E)"/>
    <x v="2"/>
    <s v="C32"/>
    <n v="35"/>
    <n v="43"/>
    <n v="0.23"/>
    <n v="10"/>
    <n v="2.3000000000000003"/>
  </r>
  <r>
    <s v="KL5 (F1, E)"/>
    <x v="10"/>
    <s v="C34"/>
    <n v="42"/>
    <n v="51.5"/>
    <n v="0.23"/>
    <n v="30"/>
    <n v="6.9"/>
  </r>
  <r>
    <s v="NL2 (F1, E)"/>
    <x v="8"/>
    <s v="C32"/>
    <n v="39"/>
    <n v="48"/>
    <n v="0.23"/>
    <n v="10"/>
    <n v="2.3000000000000003"/>
  </r>
  <r>
    <s v="NL5 (F1, E)"/>
    <x v="2"/>
    <s v="C35"/>
    <n v="39"/>
    <n v="48"/>
    <n v="0.23"/>
    <n v="50"/>
    <n v="11.5"/>
  </r>
  <r>
    <s v="SL4 (F1, E)"/>
    <x v="2"/>
    <s v="C29"/>
    <n v="35"/>
    <n v="43"/>
    <n v="0.23"/>
    <n v="10"/>
    <n v="2.3000000000000003"/>
  </r>
  <r>
    <s v="SL4 (F1, E)"/>
    <x v="2"/>
    <s v="C33"/>
    <n v="39"/>
    <n v="48"/>
    <n v="0.23"/>
    <n v="20"/>
    <n v="4.6000000000000005"/>
  </r>
  <r>
    <s v="UU5 (F3, W)"/>
    <x v="21"/>
    <s v="C28"/>
    <n v="22"/>
    <n v="27"/>
    <n v="0.23"/>
    <n v="10"/>
    <n v="2.3000000000000003"/>
  </r>
  <r>
    <s v="VU3 (F3, W)"/>
    <x v="12"/>
    <s v="C28"/>
    <n v="31"/>
    <n v="38"/>
    <n v="0.23"/>
    <n v="10"/>
    <n v="2.3000000000000003"/>
  </r>
  <r>
    <s v="WL1 (F1, E)"/>
    <x v="25"/>
    <s v="C32"/>
    <n v="39"/>
    <n v="48"/>
    <n v="0.23"/>
    <n v="10"/>
    <n v="2.3000000000000003"/>
  </r>
  <r>
    <s v="WL2 (F1, E)"/>
    <x v="25"/>
    <s v="C32"/>
    <n v="39"/>
    <n v="48"/>
    <n v="0.23"/>
    <n v="10"/>
    <n v="2.3000000000000003"/>
  </r>
  <r>
    <s v="WL5 (F1, W)"/>
    <x v="1"/>
    <s v="C35"/>
    <n v="30"/>
    <n v="37"/>
    <n v="0.23"/>
    <n v="50"/>
    <n v="11.5"/>
  </r>
  <r>
    <s v="YL1 (F1, W)"/>
    <x v="30"/>
    <s v="C35"/>
    <n v="36.5"/>
    <n v="45"/>
    <n v="0.23"/>
    <n v="50"/>
    <n v="11.5"/>
  </r>
  <r>
    <s v="YL3 (F1, E)"/>
    <x v="0"/>
    <s v="C34"/>
    <n v="34.5"/>
    <n v="42.5"/>
    <n v="0.23"/>
    <n v="30"/>
    <n v="6.9"/>
  </r>
  <r>
    <s v="YL5 (F1, E)"/>
    <x v="13"/>
    <s v="C31"/>
    <n v="35"/>
    <n v="43"/>
    <n v="0.23"/>
    <n v="10"/>
    <n v="2.3000000000000003"/>
  </r>
  <r>
    <s v="YL5 (F1, W)"/>
    <x v="0"/>
    <s v="C34"/>
    <n v="28.5"/>
    <n v="35"/>
    <n v="0.23"/>
    <n v="30"/>
    <n v="6.9"/>
  </r>
  <r>
    <s v="YU3 (F1, W)"/>
    <x v="20"/>
    <s v="C34"/>
    <n v="28.5"/>
    <n v="35"/>
    <n v="0.23"/>
    <n v="30"/>
    <n v="6.9"/>
  </r>
  <r>
    <s v="AL1 (F1, E)"/>
    <x v="23"/>
    <s v="C31"/>
    <n v="33"/>
    <n v="41"/>
    <n v="0.24"/>
    <n v="10"/>
    <n v="2.4"/>
  </r>
  <r>
    <s v="AL1 (F1, W)"/>
    <x v="15"/>
    <s v="C34"/>
    <n v="18.5"/>
    <n v="23"/>
    <n v="0.24"/>
    <n v="30"/>
    <n v="7.1999999999999993"/>
  </r>
  <r>
    <s v="AL3 (F1, W)"/>
    <x v="31"/>
    <s v="C34"/>
    <n v="36"/>
    <n v="44.5"/>
    <n v="0.24"/>
    <n v="30"/>
    <n v="7.1999999999999993"/>
  </r>
  <r>
    <s v="BL1 (F1, W)"/>
    <x v="26"/>
    <s v="C33"/>
    <n v="25"/>
    <n v="31"/>
    <n v="0.24"/>
    <n v="20"/>
    <n v="4.8"/>
  </r>
  <r>
    <s v="BL4 (F1, W)"/>
    <x v="9"/>
    <s v="C34"/>
    <n v="36"/>
    <n v="44.5"/>
    <n v="0.24"/>
    <n v="30"/>
    <n v="7.1999999999999993"/>
  </r>
  <r>
    <s v="BL5 (F1, E)"/>
    <x v="26"/>
    <s v="C33"/>
    <n v="25"/>
    <n v="31"/>
    <n v="0.24"/>
    <n v="20"/>
    <n v="4.8"/>
  </r>
  <r>
    <s v="CL1 (F1, E)"/>
    <x v="9"/>
    <s v="C33"/>
    <n v="29"/>
    <n v="36"/>
    <n v="0.24"/>
    <n v="20"/>
    <n v="4.8"/>
  </r>
  <r>
    <s v="CL4 (F1, E)"/>
    <x v="22"/>
    <s v="C34"/>
    <n v="29"/>
    <n v="36"/>
    <n v="0.24"/>
    <n v="30"/>
    <n v="7.1999999999999993"/>
  </r>
  <r>
    <s v="DL2 (F1, E)"/>
    <x v="26"/>
    <s v="C30"/>
    <n v="25"/>
    <n v="31"/>
    <n v="0.24"/>
    <n v="10"/>
    <n v="2.4"/>
  </r>
  <r>
    <s v="DL3 (F1, E)"/>
    <x v="21"/>
    <s v="C29"/>
    <n v="25"/>
    <n v="31"/>
    <n v="0.24"/>
    <n v="10"/>
    <n v="2.4"/>
  </r>
  <r>
    <s v="DL4 (F1, E)"/>
    <x v="8"/>
    <s v="C35"/>
    <n v="46"/>
    <n v="57"/>
    <n v="0.24"/>
    <n v="50"/>
    <n v="12"/>
  </r>
  <r>
    <s v="EL4 (F1, W)"/>
    <x v="20"/>
    <s v="C29"/>
    <n v="21"/>
    <n v="26"/>
    <n v="0.24"/>
    <n v="10"/>
    <n v="2.4"/>
  </r>
  <r>
    <s v="FL3 (F1, E)"/>
    <x v="32"/>
    <s v="C32"/>
    <n v="29"/>
    <n v="36"/>
    <n v="0.24"/>
    <n v="10"/>
    <n v="2.4"/>
  </r>
  <r>
    <s v="FL5 (F1, E)"/>
    <x v="24"/>
    <s v="C35"/>
    <n v="45"/>
    <n v="56"/>
    <n v="0.24"/>
    <n v="50"/>
    <n v="12"/>
  </r>
  <r>
    <s v="GL4 (F1, W)"/>
    <x v="24"/>
    <s v="C35"/>
    <n v="46"/>
    <n v="57"/>
    <n v="0.24"/>
    <n v="50"/>
    <n v="12"/>
  </r>
  <r>
    <s v="IL4 (F1, E)"/>
    <x v="12"/>
    <s v="C32"/>
    <n v="29"/>
    <n v="36"/>
    <n v="0.24"/>
    <n v="10"/>
    <n v="2.4"/>
  </r>
  <r>
    <s v="JL1 (F1, W)"/>
    <x v="10"/>
    <s v="C34"/>
    <n v="43"/>
    <n v="53.5"/>
    <n v="0.24"/>
    <n v="30"/>
    <n v="7.1999999999999993"/>
  </r>
  <r>
    <s v="KL4 (F1, E)"/>
    <x v="10"/>
    <s v="C34"/>
    <n v="44"/>
    <n v="54.5"/>
    <n v="0.24"/>
    <n v="30"/>
    <n v="7.1999999999999993"/>
  </r>
  <r>
    <s v="KL4 (F1, W)"/>
    <x v="10"/>
    <s v="C34"/>
    <n v="44"/>
    <n v="54.5"/>
    <n v="0.24"/>
    <n v="30"/>
    <n v="7.1999999999999993"/>
  </r>
  <r>
    <s v="KL5 (F1, E)"/>
    <x v="19"/>
    <s v="C29"/>
    <n v="35.5"/>
    <n v="44"/>
    <n v="0.24"/>
    <n v="10"/>
    <n v="2.4"/>
  </r>
  <r>
    <s v="KL5 (F1, W)"/>
    <x v="3"/>
    <s v="C35"/>
    <n v="37"/>
    <n v="46"/>
    <n v="0.24"/>
    <n v="50"/>
    <n v="12"/>
  </r>
  <r>
    <s v="LL2 (F1, W)"/>
    <x v="13"/>
    <s v="C33"/>
    <n v="37"/>
    <n v="46"/>
    <n v="0.24"/>
    <n v="20"/>
    <n v="4.8"/>
  </r>
  <r>
    <s v="LL3 (F3, E)"/>
    <x v="2"/>
    <s v="C28"/>
    <n v="38"/>
    <n v="47"/>
    <n v="0.24"/>
    <n v="10"/>
    <n v="2.4"/>
  </r>
  <r>
    <s v="NL5 (F1, W)"/>
    <x v="2"/>
    <s v="C35"/>
    <n v="37"/>
    <n v="46"/>
    <n v="0.24"/>
    <n v="50"/>
    <n v="12"/>
  </r>
  <r>
    <s v="PL2 (F1, E)"/>
    <x v="22"/>
    <s v="C35"/>
    <n v="29"/>
    <n v="36"/>
    <n v="0.24"/>
    <n v="50"/>
    <n v="12"/>
  </r>
  <r>
    <s v="PL2 (F1, W)"/>
    <x v="2"/>
    <s v="C30"/>
    <n v="37"/>
    <n v="46"/>
    <n v="0.24"/>
    <n v="10"/>
    <n v="2.4"/>
  </r>
  <r>
    <s v="QL3 (F1, E)"/>
    <x v="29"/>
    <s v="C31"/>
    <n v="31"/>
    <n v="38.5"/>
    <n v="0.24"/>
    <n v="10"/>
    <n v="2.4"/>
  </r>
  <r>
    <s v="QL3 (F1, W)"/>
    <x v="29"/>
    <s v="C31"/>
    <n v="31"/>
    <n v="38.5"/>
    <n v="0.24"/>
    <n v="10"/>
    <n v="2.4"/>
  </r>
  <r>
    <s v="SL1 (F1, E)"/>
    <x v="2"/>
    <s v="C29"/>
    <n v="31.5"/>
    <n v="39"/>
    <n v="0.24"/>
    <n v="10"/>
    <n v="2.4"/>
  </r>
  <r>
    <s v="SL1 (F3, W)"/>
    <x v="10"/>
    <s v="C28"/>
    <n v="37"/>
    <n v="46"/>
    <n v="0.24"/>
    <n v="10"/>
    <n v="2.4"/>
  </r>
  <r>
    <s v="SL2 (F1, W)"/>
    <x v="2"/>
    <s v="C33"/>
    <n v="38"/>
    <n v="47"/>
    <n v="0.24"/>
    <n v="20"/>
    <n v="4.8"/>
  </r>
  <r>
    <s v="SL4 (F1, W)"/>
    <x v="2"/>
    <s v="C33"/>
    <n v="38"/>
    <n v="47"/>
    <n v="0.24"/>
    <n v="20"/>
    <n v="4.8"/>
  </r>
  <r>
    <s v="SL5 (F1, E)"/>
    <x v="2"/>
    <s v="C33"/>
    <n v="38"/>
    <n v="47"/>
    <n v="0.24"/>
    <n v="20"/>
    <n v="4.8"/>
  </r>
  <r>
    <s v="TL4 (F1, W)"/>
    <x v="2"/>
    <s v="C29"/>
    <n v="35"/>
    <n v="43.5"/>
    <n v="0.24"/>
    <n v="10"/>
    <n v="2.4"/>
  </r>
  <r>
    <s v="VL2 (F3, E)"/>
    <x v="19"/>
    <s v="C28"/>
    <n v="37"/>
    <n v="46"/>
    <n v="0.24"/>
    <n v="10"/>
    <n v="2.4"/>
  </r>
  <r>
    <s v="VL3 (F1, W)"/>
    <x v="20"/>
    <s v="C35"/>
    <n v="29"/>
    <n v="36"/>
    <n v="0.24"/>
    <n v="50"/>
    <n v="12"/>
  </r>
  <r>
    <s v="XL2 (F3, E)"/>
    <x v="0"/>
    <s v="C28"/>
    <n v="27.5"/>
    <n v="34"/>
    <n v="0.24"/>
    <n v="10"/>
    <n v="2.4"/>
  </r>
  <r>
    <s v="XL4 (F3, E)"/>
    <x v="0"/>
    <s v="C28"/>
    <n v="27.5"/>
    <n v="34"/>
    <n v="0.24"/>
    <n v="10"/>
    <n v="2.4"/>
  </r>
  <r>
    <s v="BL3 (F1, W)"/>
    <x v="20"/>
    <s v="C30"/>
    <n v="24"/>
    <n v="30"/>
    <n v="0.25"/>
    <n v="10"/>
    <n v="2.5"/>
  </r>
  <r>
    <s v="BL4 (F1, E)"/>
    <x v="23"/>
    <s v="C35"/>
    <n v="44"/>
    <n v="55"/>
    <n v="0.25"/>
    <n v="50"/>
    <n v="12.5"/>
  </r>
  <r>
    <s v="CL2 (F1, W)"/>
    <x v="22"/>
    <s v="C34"/>
    <n v="30"/>
    <n v="37.5"/>
    <n v="0.25"/>
    <n v="30"/>
    <n v="7.5"/>
  </r>
  <r>
    <s v="CL4 (F1, W)"/>
    <x v="22"/>
    <s v="C34"/>
    <n v="28"/>
    <n v="35"/>
    <n v="0.25"/>
    <n v="30"/>
    <n v="7.5"/>
  </r>
  <r>
    <s v="CL5 (F1, W)"/>
    <x v="9"/>
    <s v="C33"/>
    <n v="30.5"/>
    <n v="38"/>
    <n v="0.25"/>
    <n v="20"/>
    <n v="5"/>
  </r>
  <r>
    <s v="DL1 (F1, W)"/>
    <x v="21"/>
    <s v="C29"/>
    <n v="24"/>
    <n v="30"/>
    <n v="0.25"/>
    <n v="10"/>
    <n v="2.5"/>
  </r>
  <r>
    <s v="DL4 (F1, W)"/>
    <x v="0"/>
    <s v="C30"/>
    <n v="26.5"/>
    <n v="33"/>
    <n v="0.25"/>
    <n v="10"/>
    <n v="2.5"/>
  </r>
  <r>
    <s v="DL5 (F1, E)"/>
    <x v="8"/>
    <s v="C35"/>
    <n v="44"/>
    <n v="55"/>
    <n v="0.25"/>
    <n v="50"/>
    <n v="12.5"/>
  </r>
  <r>
    <s v="FL2 (F1, E)"/>
    <x v="24"/>
    <s v="C35"/>
    <n v="48"/>
    <n v="60"/>
    <n v="0.25"/>
    <n v="50"/>
    <n v="12.5"/>
  </r>
  <r>
    <s v="IL3 (F1, E)"/>
    <x v="3"/>
    <s v="C34"/>
    <n v="36"/>
    <n v="45"/>
    <n v="0.25"/>
    <n v="30"/>
    <n v="7.5"/>
  </r>
  <r>
    <s v="IL3 (F1, W)"/>
    <x v="3"/>
    <s v="C34"/>
    <n v="36"/>
    <n v="45"/>
    <n v="0.25"/>
    <n v="30"/>
    <n v="7.5"/>
  </r>
  <r>
    <s v="JL2 (F1, E)"/>
    <x v="19"/>
    <s v="C29"/>
    <n v="36"/>
    <n v="45"/>
    <n v="0.25"/>
    <n v="10"/>
    <n v="2.5"/>
  </r>
  <r>
    <s v="JL3 (F1, E)"/>
    <x v="29"/>
    <s v="C30"/>
    <n v="32"/>
    <n v="40"/>
    <n v="0.25"/>
    <n v="10"/>
    <n v="2.5"/>
  </r>
  <r>
    <s v="KL1 (F1, E)"/>
    <x v="29"/>
    <s v="C30"/>
    <n v="28"/>
    <n v="35"/>
    <n v="0.25"/>
    <n v="10"/>
    <n v="2.5"/>
  </r>
  <r>
    <s v="KL1 (F1, E)"/>
    <x v="19"/>
    <s v="C29"/>
    <n v="34.5"/>
    <n v="43"/>
    <n v="0.25"/>
    <n v="10"/>
    <n v="2.5"/>
  </r>
  <r>
    <s v="KL5 (F1, W)"/>
    <x v="19"/>
    <s v="C29"/>
    <n v="33.5"/>
    <n v="42"/>
    <n v="0.25"/>
    <n v="10"/>
    <n v="2.5"/>
  </r>
  <r>
    <s v="LU5 (F1, W)"/>
    <x v="13"/>
    <s v="C35"/>
    <n v="36"/>
    <n v="45"/>
    <n v="0.25"/>
    <n v="50"/>
    <n v="12.5"/>
  </r>
  <r>
    <s v="PL4 (F1, W)"/>
    <x v="22"/>
    <s v="C35"/>
    <n v="29.5"/>
    <n v="37"/>
    <n v="0.25"/>
    <n v="50"/>
    <n v="12.5"/>
  </r>
  <r>
    <s v="PL5 (F1, E)"/>
    <x v="22"/>
    <s v="C35"/>
    <n v="28.5"/>
    <n v="35.5"/>
    <n v="0.25"/>
    <n v="50"/>
    <n v="12.5"/>
  </r>
  <r>
    <s v="QL1 (F1, W)"/>
    <x v="20"/>
    <s v="C35"/>
    <n v="25.5"/>
    <n v="32"/>
    <n v="0.25"/>
    <n v="50"/>
    <n v="12.5"/>
  </r>
  <r>
    <s v="QL2 (F3, E)"/>
    <x v="10"/>
    <s v="C28"/>
    <n v="36"/>
    <n v="45"/>
    <n v="0.25"/>
    <n v="10"/>
    <n v="2.5"/>
  </r>
  <r>
    <s v="QL4 (F1, E)"/>
    <x v="29"/>
    <s v="C31"/>
    <n v="30"/>
    <n v="37.5"/>
    <n v="0.25"/>
    <n v="10"/>
    <n v="2.5"/>
  </r>
  <r>
    <s v="SL3 (F1, E)"/>
    <x v="2"/>
    <s v="C29"/>
    <n v="36"/>
    <n v="45"/>
    <n v="0.25"/>
    <n v="10"/>
    <n v="2.5"/>
  </r>
  <r>
    <s v="SL3 (F1, E)"/>
    <x v="2"/>
    <s v="C33"/>
    <n v="40"/>
    <n v="50"/>
    <n v="0.25"/>
    <n v="20"/>
    <n v="5"/>
  </r>
  <r>
    <s v="SL5 (F1, W)"/>
    <x v="2"/>
    <s v="C33"/>
    <n v="36"/>
    <n v="45"/>
    <n v="0.25"/>
    <n v="20"/>
    <n v="5"/>
  </r>
  <r>
    <s v="TL2 (F1, W)"/>
    <x v="2"/>
    <s v="C29"/>
    <n v="33.5"/>
    <n v="42"/>
    <n v="0.25"/>
    <n v="10"/>
    <n v="2.5"/>
  </r>
  <r>
    <s v="TL3 (F1, E)"/>
    <x v="2"/>
    <s v="C29"/>
    <n v="36"/>
    <n v="45"/>
    <n v="0.25"/>
    <n v="10"/>
    <n v="2.5"/>
  </r>
  <r>
    <s v="TL3 (F1, W)"/>
    <x v="2"/>
    <s v="C29"/>
    <n v="36"/>
    <n v="45"/>
    <n v="0.25"/>
    <n v="10"/>
    <n v="2.5"/>
  </r>
  <r>
    <s v="UL5 (F1, E)"/>
    <x v="0"/>
    <s v="C34"/>
    <n v="28.5"/>
    <n v="35.5"/>
    <n v="0.25"/>
    <n v="30"/>
    <n v="7.5"/>
  </r>
  <r>
    <s v="UU4 (F1, E)"/>
    <x v="28"/>
    <s v="C34"/>
    <n v="25.5"/>
    <n v="32"/>
    <n v="0.25"/>
    <n v="30"/>
    <n v="7.5"/>
  </r>
  <r>
    <s v="UU4 (F1, W)"/>
    <x v="28"/>
    <s v="C34"/>
    <n v="26.5"/>
    <n v="33"/>
    <n v="0.25"/>
    <n v="30"/>
    <n v="7.5"/>
  </r>
  <r>
    <s v="VL2 (F1, E)"/>
    <x v="24"/>
    <s v="C33"/>
    <n v="44"/>
    <n v="55"/>
    <n v="0.25"/>
    <n v="20"/>
    <n v="5"/>
  </r>
  <r>
    <s v="XU1 (F1, W)"/>
    <x v="20"/>
    <s v="C34"/>
    <n v="26"/>
    <n v="32.5"/>
    <n v="0.25"/>
    <n v="30"/>
    <n v="7.5"/>
  </r>
  <r>
    <s v="YL2 (F1, E)"/>
    <x v="33"/>
    <s v="C35"/>
    <n v="32"/>
    <n v="40"/>
    <n v="0.25"/>
    <n v="50"/>
    <n v="12.5"/>
  </r>
  <r>
    <s v="YL2 (F1, E)"/>
    <x v="13"/>
    <s v="C31"/>
    <n v="36"/>
    <n v="45"/>
    <n v="0.25"/>
    <n v="10"/>
    <n v="2.5"/>
  </r>
  <r>
    <s v="YL5 (F1, W)"/>
    <x v="0"/>
    <s v="C35"/>
    <n v="25.5"/>
    <n v="32"/>
    <n v="0.25"/>
    <n v="50"/>
    <n v="12.5"/>
  </r>
  <r>
    <s v="BL3 (F1, E)"/>
    <x v="26"/>
    <s v="C33"/>
    <n v="27"/>
    <n v="34"/>
    <n v="0.26"/>
    <n v="20"/>
    <n v="5.2"/>
  </r>
  <r>
    <s v="CL2 (F1, W)"/>
    <x v="8"/>
    <s v="C31"/>
    <n v="39"/>
    <n v="49"/>
    <n v="0.26"/>
    <n v="10"/>
    <n v="2.6"/>
  </r>
  <r>
    <s v="CL3 (F1, E)"/>
    <x v="28"/>
    <s v="C32"/>
    <n v="23"/>
    <n v="29"/>
    <n v="0.26"/>
    <n v="10"/>
    <n v="2.6"/>
  </r>
  <r>
    <s v="CL3 (F1, W)"/>
    <x v="8"/>
    <s v="C31"/>
    <n v="42"/>
    <n v="53"/>
    <n v="0.26"/>
    <n v="10"/>
    <n v="2.6"/>
  </r>
  <r>
    <s v="EL1 (F1, E)"/>
    <x v="28"/>
    <s v="C32"/>
    <n v="19"/>
    <n v="24"/>
    <n v="0.26"/>
    <n v="10"/>
    <n v="2.6"/>
  </r>
  <r>
    <s v="EL3 (F1, W)"/>
    <x v="20"/>
    <s v="C29"/>
    <n v="23"/>
    <n v="29"/>
    <n v="0.26"/>
    <n v="10"/>
    <n v="2.6"/>
  </r>
  <r>
    <s v="EL5 (F1, E)"/>
    <x v="28"/>
    <s v="C32"/>
    <n v="21.5"/>
    <n v="27"/>
    <n v="0.26"/>
    <n v="10"/>
    <n v="2.6"/>
  </r>
  <r>
    <s v="FL4 (F1, E)"/>
    <x v="24"/>
    <s v="C35"/>
    <n v="47"/>
    <n v="59"/>
    <n v="0.26"/>
    <n v="50"/>
    <n v="13"/>
  </r>
  <r>
    <s v="FL4 (F1, W)"/>
    <x v="24"/>
    <s v="C35"/>
    <n v="46"/>
    <n v="58"/>
    <n v="0.26"/>
    <n v="50"/>
    <n v="13"/>
  </r>
  <r>
    <s v="FL5 (F1, E)"/>
    <x v="13"/>
    <s v="C34"/>
    <n v="38"/>
    <n v="48"/>
    <n v="0.26"/>
    <n v="30"/>
    <n v="7.8000000000000007"/>
  </r>
  <r>
    <s v="HL1 (F1, E)"/>
    <x v="19"/>
    <s v="C30"/>
    <n v="35"/>
    <n v="44"/>
    <n v="0.26"/>
    <n v="10"/>
    <n v="2.6"/>
  </r>
  <r>
    <s v="IL1 (F1, E)"/>
    <x v="19"/>
    <s v="C30"/>
    <n v="36.5"/>
    <n v="46"/>
    <n v="0.26"/>
    <n v="10"/>
    <n v="2.6"/>
  </r>
  <r>
    <s v="IL3 (F1, W)"/>
    <x v="10"/>
    <s v="C31"/>
    <n v="39"/>
    <n v="49"/>
    <n v="0.26"/>
    <n v="10"/>
    <n v="2.6"/>
  </r>
  <r>
    <s v="IL4 (F1, E)"/>
    <x v="3"/>
    <s v="C34"/>
    <n v="37"/>
    <n v="46.5"/>
    <n v="0.26"/>
    <n v="30"/>
    <n v="7.8000000000000007"/>
  </r>
  <r>
    <s v="JL2 (F1, E)"/>
    <x v="29"/>
    <s v="C30"/>
    <n v="28.5"/>
    <n v="36"/>
    <n v="0.26"/>
    <n v="10"/>
    <n v="2.6"/>
  </r>
  <r>
    <s v="KL3 (F1, W)"/>
    <x v="10"/>
    <s v="C34"/>
    <n v="47"/>
    <n v="59"/>
    <n v="0.26"/>
    <n v="30"/>
    <n v="7.8000000000000007"/>
  </r>
  <r>
    <s v="KL4 (F3, E)"/>
    <x v="2"/>
    <s v="C28"/>
    <n v="35"/>
    <n v="44"/>
    <n v="0.26"/>
    <n v="10"/>
    <n v="2.6"/>
  </r>
  <r>
    <s v="LL2 (F3, E)"/>
    <x v="2"/>
    <s v="C28"/>
    <n v="35"/>
    <n v="44"/>
    <n v="0.26"/>
    <n v="10"/>
    <n v="2.6"/>
  </r>
  <r>
    <s v="LL3 (F1, E)"/>
    <x v="13"/>
    <s v="C33"/>
    <n v="38"/>
    <n v="48"/>
    <n v="0.26"/>
    <n v="20"/>
    <n v="5.2"/>
  </r>
  <r>
    <s v="LL3 (F1, E)"/>
    <x v="29"/>
    <s v="C30"/>
    <n v="28.5"/>
    <n v="36"/>
    <n v="0.26"/>
    <n v="10"/>
    <n v="2.6"/>
  </r>
  <r>
    <s v="LL4 (F3, E)"/>
    <x v="2"/>
    <s v="C28"/>
    <n v="35"/>
    <n v="44"/>
    <n v="0.26"/>
    <n v="10"/>
    <n v="2.6"/>
  </r>
  <r>
    <s v="NL3 (F1, E)"/>
    <x v="25"/>
    <s v="C30"/>
    <n v="39"/>
    <n v="49"/>
    <n v="0.26"/>
    <n v="10"/>
    <n v="2.6"/>
  </r>
  <r>
    <s v="NL4 (F1, E)"/>
    <x v="8"/>
    <s v="C32"/>
    <n v="40.5"/>
    <n v="51"/>
    <n v="0.26"/>
    <n v="10"/>
    <n v="2.6"/>
  </r>
  <r>
    <s v="PL1 (F1, W)"/>
    <x v="22"/>
    <s v="C35"/>
    <n v="28.5"/>
    <n v="36"/>
    <n v="0.26"/>
    <n v="50"/>
    <n v="13"/>
  </r>
  <r>
    <s v="QL5 (F1, E)"/>
    <x v="2"/>
    <s v="C30"/>
    <n v="36"/>
    <n v="45.5"/>
    <n v="0.26"/>
    <n v="10"/>
    <n v="2.6"/>
  </r>
  <r>
    <s v="QL5 (F1, W)"/>
    <x v="2"/>
    <s v="C30"/>
    <n v="35"/>
    <n v="44"/>
    <n v="0.26"/>
    <n v="10"/>
    <n v="2.6"/>
  </r>
  <r>
    <s v="RL3 (F1, E)"/>
    <x v="23"/>
    <s v="C32"/>
    <n v="42"/>
    <n v="53"/>
    <n v="0.26"/>
    <n v="10"/>
    <n v="2.6"/>
  </r>
  <r>
    <s v="SL1 (F1, W)"/>
    <x v="2"/>
    <s v="C33"/>
    <n v="38"/>
    <n v="48"/>
    <n v="0.26"/>
    <n v="20"/>
    <n v="5.2"/>
  </r>
  <r>
    <s v="SL3 (F1, W)"/>
    <x v="29"/>
    <s v="C31"/>
    <n v="31"/>
    <n v="39"/>
    <n v="0.26"/>
    <n v="10"/>
    <n v="2.6"/>
  </r>
  <r>
    <s v="SL4 (F1, W)"/>
    <x v="2"/>
    <s v="C29"/>
    <n v="34"/>
    <n v="43"/>
    <n v="0.26"/>
    <n v="10"/>
    <n v="2.6"/>
  </r>
  <r>
    <s v="TL5 (F1, W)"/>
    <x v="2"/>
    <s v="C29"/>
    <n v="32.5"/>
    <n v="41"/>
    <n v="0.26"/>
    <n v="10"/>
    <n v="2.6"/>
  </r>
  <r>
    <s v="UL3 (F1, W)"/>
    <x v="24"/>
    <s v="C33"/>
    <n v="42"/>
    <n v="53"/>
    <n v="0.26"/>
    <n v="20"/>
    <n v="5.2"/>
  </r>
  <r>
    <s v="UL4 (F1, E)"/>
    <x v="24"/>
    <s v="C33"/>
    <n v="42"/>
    <n v="53"/>
    <n v="0.26"/>
    <n v="20"/>
    <n v="5.2"/>
  </r>
  <r>
    <s v="UU3 (F1, W)"/>
    <x v="28"/>
    <s v="C34"/>
    <n v="25"/>
    <n v="31.5"/>
    <n v="0.26"/>
    <n v="30"/>
    <n v="7.8000000000000007"/>
  </r>
  <r>
    <s v="VL4 (F1, E)"/>
    <x v="20"/>
    <s v="C35"/>
    <n v="28.5"/>
    <n v="36"/>
    <n v="0.26"/>
    <n v="50"/>
    <n v="13"/>
  </r>
  <r>
    <s v="VL5 (F1, E)"/>
    <x v="24"/>
    <s v="C33"/>
    <n v="42"/>
    <n v="53"/>
    <n v="0.26"/>
    <n v="20"/>
    <n v="5.2"/>
  </r>
  <r>
    <s v="VL5 (F1, W)"/>
    <x v="20"/>
    <s v="C35"/>
    <n v="27"/>
    <n v="34"/>
    <n v="0.26"/>
    <n v="50"/>
    <n v="13"/>
  </r>
  <r>
    <s v="WL1 (F1, W)"/>
    <x v="23"/>
    <s v="C30"/>
    <n v="35"/>
    <n v="44"/>
    <n v="0.26"/>
    <n v="10"/>
    <n v="2.6"/>
  </r>
  <r>
    <s v="WL2 (F3, W)"/>
    <x v="0"/>
    <s v="C28"/>
    <n v="28.5"/>
    <n v="36"/>
    <n v="0.26"/>
    <n v="10"/>
    <n v="2.6"/>
  </r>
  <r>
    <s v="WL4 (F1, E)"/>
    <x v="25"/>
    <s v="C32"/>
    <n v="39"/>
    <n v="49"/>
    <n v="0.26"/>
    <n v="10"/>
    <n v="2.6"/>
  </r>
  <r>
    <s v="XU2 (F3, E)"/>
    <x v="20"/>
    <s v="C28"/>
    <n v="23"/>
    <n v="29"/>
    <n v="0.26"/>
    <n v="10"/>
    <n v="2.6"/>
  </r>
  <r>
    <s v="YL4 (F1, E)"/>
    <x v="13"/>
    <s v="C31"/>
    <n v="35"/>
    <n v="44"/>
    <n v="0.26"/>
    <n v="10"/>
    <n v="2.6"/>
  </r>
  <r>
    <s v="YL4 (F1, W)"/>
    <x v="13"/>
    <s v="C31"/>
    <n v="35"/>
    <n v="44"/>
    <n v="0.26"/>
    <n v="10"/>
    <n v="2.6"/>
  </r>
  <r>
    <s v="YL5 (F1, W)"/>
    <x v="13"/>
    <s v="C31"/>
    <n v="35"/>
    <n v="44"/>
    <n v="0.26"/>
    <n v="10"/>
    <n v="2.6"/>
  </r>
  <r>
    <s v="YU2 (F3, E)"/>
    <x v="1"/>
    <s v="C28"/>
    <n v="23.5"/>
    <n v="29.5"/>
    <n v="0.26"/>
    <n v="10"/>
    <n v="2.6"/>
  </r>
  <r>
    <s v="AL2 (F1, W)"/>
    <x v="26"/>
    <s v="C29"/>
    <n v="24"/>
    <n v="30.5"/>
    <n v="0.27"/>
    <n v="10"/>
    <n v="2.7"/>
  </r>
  <r>
    <s v="BL3 (F1, E)"/>
    <x v="23"/>
    <s v="C31"/>
    <n v="39.5"/>
    <n v="50"/>
    <n v="0.27"/>
    <n v="10"/>
    <n v="2.7"/>
  </r>
  <r>
    <s v="BL4 (F1, E)"/>
    <x v="26"/>
    <s v="C33"/>
    <n v="26"/>
    <n v="33"/>
    <n v="0.27"/>
    <n v="20"/>
    <n v="5.4"/>
  </r>
  <r>
    <s v="CL3 (F1, E)"/>
    <x v="0"/>
    <s v="C30"/>
    <n v="26"/>
    <n v="33"/>
    <n v="0.27"/>
    <n v="10"/>
    <n v="2.7"/>
  </r>
  <r>
    <s v="DL2 (F1, W)"/>
    <x v="8"/>
    <s v="C35"/>
    <n v="48"/>
    <n v="61"/>
    <n v="0.27"/>
    <n v="50"/>
    <n v="13.5"/>
  </r>
  <r>
    <s v="DL3 (F1, W)"/>
    <x v="8"/>
    <s v="C35"/>
    <n v="48"/>
    <n v="61"/>
    <n v="0.27"/>
    <n v="50"/>
    <n v="13.5"/>
  </r>
  <r>
    <s v="DL4 (F1, E)"/>
    <x v="28"/>
    <s v="C32"/>
    <n v="22"/>
    <n v="28"/>
    <n v="0.27"/>
    <n v="10"/>
    <n v="2.7"/>
  </r>
  <r>
    <s v="EL2 (F1, W)"/>
    <x v="26"/>
    <s v="C30"/>
    <n v="25.5"/>
    <n v="32.5"/>
    <n v="0.27"/>
    <n v="10"/>
    <n v="2.7"/>
  </r>
  <r>
    <s v="EL5 (F1, E)"/>
    <x v="20"/>
    <s v="C29"/>
    <n v="20.5"/>
    <n v="26"/>
    <n v="0.27"/>
    <n v="10"/>
    <n v="2.7"/>
  </r>
  <r>
    <s v="GL1 (F1, E)"/>
    <x v="9"/>
    <s v="C32"/>
    <n v="30"/>
    <n v="38"/>
    <n v="0.27"/>
    <n v="10"/>
    <n v="2.7"/>
  </r>
  <r>
    <s v="GL2 (F1, E)"/>
    <x v="12"/>
    <s v="C32"/>
    <n v="26"/>
    <n v="33"/>
    <n v="0.27"/>
    <n v="10"/>
    <n v="2.7"/>
  </r>
  <r>
    <s v="IL2 (F1, W)"/>
    <x v="10"/>
    <s v="C31"/>
    <n v="37"/>
    <n v="47"/>
    <n v="0.27"/>
    <n v="10"/>
    <n v="2.7"/>
  </r>
  <r>
    <s v="IL5 (F1, E)"/>
    <x v="3"/>
    <s v="C34"/>
    <n v="35"/>
    <n v="44.5"/>
    <n v="0.27"/>
    <n v="30"/>
    <n v="8.1000000000000014"/>
  </r>
  <r>
    <s v="JL4 (F1, E)"/>
    <x v="3"/>
    <s v="C34"/>
    <n v="37"/>
    <n v="47"/>
    <n v="0.27"/>
    <n v="30"/>
    <n v="8.1000000000000014"/>
  </r>
  <r>
    <s v="JL4 (F1, W)"/>
    <x v="3"/>
    <s v="C34"/>
    <n v="37"/>
    <n v="47"/>
    <n v="0.27"/>
    <n v="30"/>
    <n v="8.1000000000000014"/>
  </r>
  <r>
    <s v="KL5 (F1, W)"/>
    <x v="10"/>
    <s v="C34"/>
    <n v="41"/>
    <n v="52"/>
    <n v="0.27"/>
    <n v="30"/>
    <n v="8.1000000000000014"/>
  </r>
  <r>
    <s v="LL1 (F3, W)"/>
    <x v="2"/>
    <s v="C28"/>
    <n v="33"/>
    <n v="42"/>
    <n v="0.27"/>
    <n v="10"/>
    <n v="2.7"/>
  </r>
  <r>
    <s v="LL3 (F3, W)"/>
    <x v="2"/>
    <s v="C28"/>
    <n v="37"/>
    <n v="47"/>
    <n v="0.27"/>
    <n v="10"/>
    <n v="2.7"/>
  </r>
  <r>
    <s v="PL3 (F1, W)"/>
    <x v="22"/>
    <s v="C35"/>
    <n v="30"/>
    <n v="38"/>
    <n v="0.27"/>
    <n v="50"/>
    <n v="13.5"/>
  </r>
  <r>
    <s v="SL3 (F1, E)"/>
    <x v="29"/>
    <s v="C31"/>
    <n v="30"/>
    <n v="38"/>
    <n v="0.27"/>
    <n v="10"/>
    <n v="2.7"/>
  </r>
  <r>
    <s v="SL3 (F1, W)"/>
    <x v="28"/>
    <s v="C35"/>
    <n v="30"/>
    <n v="38"/>
    <n v="0.27"/>
    <n v="50"/>
    <n v="13.5"/>
  </r>
  <r>
    <s v="TL5 (F1, E)"/>
    <x v="2"/>
    <s v="C29"/>
    <n v="33"/>
    <n v="42"/>
    <n v="0.27"/>
    <n v="10"/>
    <n v="2.7"/>
  </r>
  <r>
    <s v="UL2 (F1, W)"/>
    <x v="22"/>
    <s v="C35"/>
    <n v="27.5"/>
    <n v="35"/>
    <n v="0.27"/>
    <n v="50"/>
    <n v="13.5"/>
  </r>
  <r>
    <s v="VL1 (F1, E)"/>
    <x v="24"/>
    <s v="C33"/>
    <n v="44"/>
    <n v="56"/>
    <n v="0.27"/>
    <n v="20"/>
    <n v="5.4"/>
  </r>
  <r>
    <s v="VL4 (F1, W)"/>
    <x v="20"/>
    <s v="C35"/>
    <n v="27.5"/>
    <n v="35"/>
    <n v="0.27"/>
    <n v="50"/>
    <n v="13.5"/>
  </r>
  <r>
    <s v="VL5 (F1, W)"/>
    <x v="24"/>
    <s v="C33"/>
    <n v="41"/>
    <n v="52"/>
    <n v="0.27"/>
    <n v="20"/>
    <n v="5.4"/>
  </r>
  <r>
    <s v="VU5 (F3, E)"/>
    <x v="21"/>
    <s v="C28"/>
    <n v="24.5"/>
    <n v="31"/>
    <n v="0.27"/>
    <n v="10"/>
    <n v="2.7"/>
  </r>
  <r>
    <s v="XU1 (F1, E)"/>
    <x v="20"/>
    <s v="C34"/>
    <n v="26"/>
    <n v="33"/>
    <n v="0.27"/>
    <n v="30"/>
    <n v="8.1000000000000014"/>
  </r>
  <r>
    <s v="YL3 (F1, W)"/>
    <x v="8"/>
    <s v="C30"/>
    <n v="37"/>
    <n v="47"/>
    <n v="0.27"/>
    <n v="10"/>
    <n v="2.7"/>
  </r>
  <r>
    <s v="BL5 (F1, W)"/>
    <x v="23"/>
    <s v="C35"/>
    <n v="40"/>
    <n v="51"/>
    <n v="0.28000000000000003"/>
    <n v="50"/>
    <n v="14.000000000000002"/>
  </r>
  <r>
    <s v="CL1 (F1, E)"/>
    <x v="28"/>
    <s v="C32"/>
    <n v="19.5"/>
    <n v="25"/>
    <n v="0.28000000000000003"/>
    <n v="10"/>
    <n v="2.8000000000000003"/>
  </r>
  <r>
    <s v="DL1 (F1, W)"/>
    <x v="26"/>
    <s v="C30"/>
    <n v="23"/>
    <n v="29.5"/>
    <n v="0.28000000000000003"/>
    <n v="10"/>
    <n v="2.8000000000000003"/>
  </r>
  <r>
    <s v="DL2 (F1, E)"/>
    <x v="8"/>
    <s v="C35"/>
    <n v="46"/>
    <n v="59"/>
    <n v="0.28000000000000003"/>
    <n v="50"/>
    <n v="14.000000000000002"/>
  </r>
  <r>
    <s v="DL2 (F1, W)"/>
    <x v="26"/>
    <s v="C30"/>
    <n v="25"/>
    <n v="32"/>
    <n v="0.28000000000000003"/>
    <n v="10"/>
    <n v="2.8000000000000003"/>
  </r>
  <r>
    <s v="DL2 (F1, W)"/>
    <x v="21"/>
    <s v="C29"/>
    <n v="25"/>
    <n v="32"/>
    <n v="0.28000000000000003"/>
    <n v="10"/>
    <n v="2.8000000000000003"/>
  </r>
  <r>
    <s v="EL3 (F1, E)"/>
    <x v="20"/>
    <s v="C29"/>
    <n v="23"/>
    <n v="29.5"/>
    <n v="0.28000000000000003"/>
    <n v="10"/>
    <n v="2.8000000000000003"/>
  </r>
  <r>
    <s v="FL3 (F1, W)"/>
    <x v="24"/>
    <s v="C35"/>
    <n v="47"/>
    <n v="60"/>
    <n v="0.28000000000000003"/>
    <n v="50"/>
    <n v="14.000000000000002"/>
  </r>
  <r>
    <s v="FL4 (F1, E)"/>
    <x v="13"/>
    <s v="C34"/>
    <n v="42.5"/>
    <n v="54.5"/>
    <n v="0.28000000000000003"/>
    <n v="30"/>
    <n v="8.4"/>
  </r>
  <r>
    <s v="JL3 (F1, W)"/>
    <x v="3"/>
    <s v="C34"/>
    <n v="39"/>
    <n v="50"/>
    <n v="0.28000000000000003"/>
    <n v="30"/>
    <n v="8.4"/>
  </r>
  <r>
    <s v="KL5 (F3, E)"/>
    <x v="2"/>
    <s v="C28"/>
    <n v="34.5"/>
    <n v="44"/>
    <n v="0.28000000000000003"/>
    <n v="10"/>
    <n v="2.8000000000000003"/>
  </r>
  <r>
    <s v="LL4 (F1, E)"/>
    <x v="29"/>
    <s v="C30"/>
    <n v="29"/>
    <n v="37"/>
    <n v="0.28000000000000003"/>
    <n v="10"/>
    <n v="2.8000000000000003"/>
  </r>
  <r>
    <s v="NL1 (F1, W)"/>
    <x v="25"/>
    <s v="C30"/>
    <n v="38"/>
    <n v="48.5"/>
    <n v="0.28000000000000003"/>
    <n v="10"/>
    <n v="2.8000000000000003"/>
  </r>
  <r>
    <s v="OL1 (F1, E)"/>
    <x v="8"/>
    <s v="C32"/>
    <n v="36"/>
    <n v="46"/>
    <n v="0.28000000000000003"/>
    <n v="10"/>
    <n v="2.8000000000000003"/>
  </r>
  <r>
    <s v="OL3 (F1, W)"/>
    <x v="24"/>
    <s v="C31"/>
    <n v="40"/>
    <n v="51"/>
    <n v="0.28000000000000003"/>
    <n v="10"/>
    <n v="2.8000000000000003"/>
  </r>
  <r>
    <s v="OL4 (F1, E)"/>
    <x v="24"/>
    <s v="C31"/>
    <n v="39"/>
    <n v="50"/>
    <n v="0.28000000000000003"/>
    <n v="10"/>
    <n v="2.8000000000000003"/>
  </r>
  <r>
    <s v="PL4 (F1, W)"/>
    <x v="2"/>
    <s v="C30"/>
    <n v="36"/>
    <n v="46"/>
    <n v="0.28000000000000003"/>
    <n v="10"/>
    <n v="2.8000000000000003"/>
  </r>
  <r>
    <s v="RL2 (F1, W)"/>
    <x v="8"/>
    <s v="C29"/>
    <n v="37.5"/>
    <n v="48"/>
    <n v="0.28000000000000003"/>
    <n v="10"/>
    <n v="2.8000000000000003"/>
  </r>
  <r>
    <s v="SL3 (F1, E)"/>
    <x v="28"/>
    <s v="C35"/>
    <n v="29"/>
    <n v="37"/>
    <n v="0.28000000000000003"/>
    <n v="50"/>
    <n v="14.000000000000002"/>
  </r>
  <r>
    <s v="SL3 (F1, W)"/>
    <x v="2"/>
    <s v="C33"/>
    <n v="40"/>
    <n v="51"/>
    <n v="0.28000000000000003"/>
    <n v="20"/>
    <n v="5.6000000000000005"/>
  </r>
  <r>
    <s v="SL4 (F1, E)"/>
    <x v="29"/>
    <s v="C31"/>
    <n v="29"/>
    <n v="37"/>
    <n v="0.28000000000000003"/>
    <n v="10"/>
    <n v="2.8000000000000003"/>
  </r>
  <r>
    <s v="SL5 (F1, E)"/>
    <x v="2"/>
    <s v="C29"/>
    <n v="34.5"/>
    <n v="44"/>
    <n v="0.28000000000000003"/>
    <n v="10"/>
    <n v="2.8000000000000003"/>
  </r>
  <r>
    <s v="TL2 (F1, E)"/>
    <x v="15"/>
    <s v="C31"/>
    <n v="20"/>
    <n v="25.5"/>
    <n v="0.28000000000000003"/>
    <n v="10"/>
    <n v="2.8000000000000003"/>
  </r>
  <r>
    <s v="TL4 (F1, E)"/>
    <x v="8"/>
    <s v="C30"/>
    <n v="40"/>
    <n v="51"/>
    <n v="0.28000000000000003"/>
    <n v="10"/>
    <n v="2.8000000000000003"/>
  </r>
  <r>
    <s v="UL4 (F1, W)"/>
    <x v="22"/>
    <s v="C35"/>
    <n v="26.5"/>
    <n v="34"/>
    <n v="0.28000000000000003"/>
    <n v="50"/>
    <n v="14.000000000000002"/>
  </r>
  <r>
    <s v="UL5 (F1, E)"/>
    <x v="24"/>
    <s v="C33"/>
    <n v="39"/>
    <n v="50"/>
    <n v="0.28000000000000003"/>
    <n v="20"/>
    <n v="5.6000000000000005"/>
  </r>
  <r>
    <s v="UU3 (F1, E)"/>
    <x v="28"/>
    <s v="C34"/>
    <n v="25"/>
    <n v="32"/>
    <n v="0.28000000000000003"/>
    <n v="30"/>
    <n v="8.4"/>
  </r>
  <r>
    <s v="VL1 (F1, W)"/>
    <x v="24"/>
    <s v="C33"/>
    <n v="43"/>
    <n v="55"/>
    <n v="0.28000000000000003"/>
    <n v="20"/>
    <n v="5.6000000000000005"/>
  </r>
  <r>
    <s v="VL2 (F3, W)"/>
    <x v="19"/>
    <s v="C28"/>
    <n v="36"/>
    <n v="46"/>
    <n v="0.28000000000000003"/>
    <n v="10"/>
    <n v="2.8000000000000003"/>
  </r>
  <r>
    <s v="VL5 (F1, E)"/>
    <x v="20"/>
    <s v="C35"/>
    <n v="26.5"/>
    <n v="34"/>
    <n v="0.28000000000000003"/>
    <n v="50"/>
    <n v="14.000000000000002"/>
  </r>
  <r>
    <s v="WL5 (F1, E)"/>
    <x v="25"/>
    <s v="C32"/>
    <n v="37.5"/>
    <n v="48"/>
    <n v="0.28000000000000003"/>
    <n v="10"/>
    <n v="2.8000000000000003"/>
  </r>
  <r>
    <s v="XL4 (F3, W)"/>
    <x v="0"/>
    <s v="C28"/>
    <n v="27"/>
    <n v="34.5"/>
    <n v="0.28000000000000003"/>
    <n v="10"/>
    <n v="2.8000000000000003"/>
  </r>
  <r>
    <s v="XU1 (F3, E)"/>
    <x v="20"/>
    <s v="C28"/>
    <n v="23"/>
    <n v="29.5"/>
    <n v="0.28000000000000003"/>
    <n v="10"/>
    <n v="2.8000000000000003"/>
  </r>
  <r>
    <s v="XU4 (F1, W)"/>
    <x v="20"/>
    <s v="C34"/>
    <n v="27"/>
    <n v="34.5"/>
    <n v="0.28000000000000003"/>
    <n v="30"/>
    <n v="8.4"/>
  </r>
  <r>
    <s v="XU5 (F1, E)"/>
    <x v="20"/>
    <s v="C34"/>
    <n v="27"/>
    <n v="34.5"/>
    <n v="0.28000000000000003"/>
    <n v="30"/>
    <n v="8.4"/>
  </r>
  <r>
    <s v="YL1 (F1, W)"/>
    <x v="0"/>
    <s v="C34"/>
    <n v="29"/>
    <n v="37"/>
    <n v="0.28000000000000003"/>
    <n v="30"/>
    <n v="8.4"/>
  </r>
  <r>
    <s v="YL2 (F1, W)"/>
    <x v="13"/>
    <s v="C31"/>
    <n v="36"/>
    <n v="46"/>
    <n v="0.28000000000000003"/>
    <n v="10"/>
    <n v="2.8000000000000003"/>
  </r>
  <r>
    <s v="YU5 (F1, W)"/>
    <x v="20"/>
    <s v="C34"/>
    <n v="26.5"/>
    <n v="34"/>
    <n v="0.28000000000000003"/>
    <n v="30"/>
    <n v="8.4"/>
  </r>
  <r>
    <s v="BL2 (F1, E)"/>
    <x v="20"/>
    <s v="C30"/>
    <n v="22.5"/>
    <n v="29"/>
    <n v="0.28999999999999998"/>
    <n v="10"/>
    <n v="2.9"/>
  </r>
  <r>
    <s v="BL4 (F1, W)"/>
    <x v="23"/>
    <s v="C35"/>
    <n v="42"/>
    <n v="54"/>
    <n v="0.28999999999999998"/>
    <n v="50"/>
    <n v="14.499999999999998"/>
  </r>
  <r>
    <s v="BL5 (F1, E)"/>
    <x v="9"/>
    <s v="C34"/>
    <n v="34"/>
    <n v="44"/>
    <n v="0.28999999999999998"/>
    <n v="30"/>
    <n v="8.6999999999999993"/>
  </r>
  <r>
    <s v="CL4 (F1, E)"/>
    <x v="8"/>
    <s v="C31"/>
    <n v="41"/>
    <n v="53"/>
    <n v="0.28999999999999998"/>
    <n v="10"/>
    <n v="2.9"/>
  </r>
  <r>
    <s v="DL2 (F1, E)"/>
    <x v="21"/>
    <s v="C29"/>
    <n v="24"/>
    <n v="31"/>
    <n v="0.28999999999999998"/>
    <n v="10"/>
    <n v="2.9"/>
  </r>
  <r>
    <s v="DL4 (F1, E)"/>
    <x v="0"/>
    <s v="C30"/>
    <n v="26"/>
    <n v="33.5"/>
    <n v="0.28999999999999998"/>
    <n v="10"/>
    <n v="2.9"/>
  </r>
  <r>
    <s v="EL2 (F1, E)"/>
    <x v="22"/>
    <s v="C34"/>
    <n v="28"/>
    <n v="36"/>
    <n v="0.28999999999999998"/>
    <n v="30"/>
    <n v="8.6999999999999993"/>
  </r>
  <r>
    <s v="EL4 (F1, E)"/>
    <x v="22"/>
    <s v="C34"/>
    <n v="28"/>
    <n v="36"/>
    <n v="0.28999999999999998"/>
    <n v="30"/>
    <n v="8.6999999999999993"/>
  </r>
  <r>
    <s v="FL2 (F1, W)"/>
    <x v="13"/>
    <s v="C34"/>
    <n v="40"/>
    <n v="51.5"/>
    <n v="0.28999999999999998"/>
    <n v="30"/>
    <n v="8.6999999999999993"/>
  </r>
  <r>
    <s v="FL3 (F1, W)"/>
    <x v="29"/>
    <s v="C29"/>
    <n v="31"/>
    <n v="40"/>
    <n v="0.28999999999999998"/>
    <n v="10"/>
    <n v="2.9"/>
  </r>
  <r>
    <s v="GL3 (F1, W)"/>
    <x v="29"/>
    <s v="C29"/>
    <n v="31"/>
    <n v="40"/>
    <n v="0.28999999999999998"/>
    <n v="10"/>
    <n v="2.9"/>
  </r>
  <r>
    <s v="JL3 (F1, E)"/>
    <x v="3"/>
    <s v="C34"/>
    <n v="39"/>
    <n v="50.5"/>
    <n v="0.28999999999999998"/>
    <n v="30"/>
    <n v="8.6999999999999993"/>
  </r>
  <r>
    <s v="KL2 (F1, E)"/>
    <x v="29"/>
    <s v="C30"/>
    <n v="29.5"/>
    <n v="38"/>
    <n v="0.28999999999999998"/>
    <n v="10"/>
    <n v="2.9"/>
  </r>
  <r>
    <s v="KL2 (F3, W)"/>
    <x v="2"/>
    <s v="C28"/>
    <n v="34"/>
    <n v="44"/>
    <n v="0.28999999999999998"/>
    <n v="10"/>
    <n v="2.9"/>
  </r>
  <r>
    <s v="KL4 (F3, W)"/>
    <x v="2"/>
    <s v="C28"/>
    <n v="35"/>
    <n v="45"/>
    <n v="0.28999999999999998"/>
    <n v="10"/>
    <n v="2.9"/>
  </r>
  <r>
    <s v="LL4 (F3, W)"/>
    <x v="2"/>
    <s v="C28"/>
    <n v="34"/>
    <n v="44"/>
    <n v="0.28999999999999998"/>
    <n v="10"/>
    <n v="2.9"/>
  </r>
  <r>
    <s v="NL5 (F1, E)"/>
    <x v="24"/>
    <s v="C31"/>
    <n v="36.5"/>
    <n v="47"/>
    <n v="0.28999999999999998"/>
    <n v="10"/>
    <n v="2.9"/>
  </r>
  <r>
    <s v="QL1 (F1, E)"/>
    <x v="20"/>
    <s v="C35"/>
    <n v="24"/>
    <n v="31"/>
    <n v="0.28999999999999998"/>
    <n v="50"/>
    <n v="14.499999999999998"/>
  </r>
  <r>
    <s v="QL5 (F1, E)"/>
    <x v="29"/>
    <s v="C31"/>
    <n v="28"/>
    <n v="36"/>
    <n v="0.28999999999999998"/>
    <n v="10"/>
    <n v="2.9"/>
  </r>
  <r>
    <s v="SL4 (F1, E)"/>
    <x v="28"/>
    <s v="C35"/>
    <n v="28"/>
    <n v="36"/>
    <n v="0.28999999999999998"/>
    <n v="50"/>
    <n v="14.499999999999998"/>
  </r>
  <r>
    <s v="TL3 (F1, W)"/>
    <x v="26"/>
    <s v="C31"/>
    <n v="25.5"/>
    <n v="33"/>
    <n v="0.28999999999999998"/>
    <n v="10"/>
    <n v="2.9"/>
  </r>
  <r>
    <s v="UL1 (F1, E)"/>
    <x v="0"/>
    <s v="C34"/>
    <n v="27.5"/>
    <n v="35.5"/>
    <n v="0.28999999999999998"/>
    <n v="30"/>
    <n v="8.6999999999999993"/>
  </r>
  <r>
    <s v="UL4 (F1, W)"/>
    <x v="24"/>
    <s v="C33"/>
    <n v="41"/>
    <n v="53"/>
    <n v="0.28999999999999998"/>
    <n v="20"/>
    <n v="5.8"/>
  </r>
  <r>
    <s v="UU2 (F1, W)"/>
    <x v="28"/>
    <s v="C34"/>
    <n v="24.5"/>
    <n v="31.5"/>
    <n v="0.28999999999999998"/>
    <n v="30"/>
    <n v="8.6999999999999993"/>
  </r>
  <r>
    <s v="VL2 (F1, E)"/>
    <x v="23"/>
    <s v="C30"/>
    <n v="35"/>
    <n v="45"/>
    <n v="0.28999999999999998"/>
    <n v="10"/>
    <n v="2.9"/>
  </r>
  <r>
    <s v="VL3 (F1, E)"/>
    <x v="24"/>
    <s v="C33"/>
    <n v="45"/>
    <n v="58"/>
    <n v="0.28999999999999998"/>
    <n v="20"/>
    <n v="5.8"/>
  </r>
  <r>
    <s v="WL2 (F3, E)"/>
    <x v="0"/>
    <s v="C28"/>
    <n v="26"/>
    <n v="33.5"/>
    <n v="0.28999999999999998"/>
    <n v="10"/>
    <n v="2.9"/>
  </r>
  <r>
    <s v="WL5 (F3, W)"/>
    <x v="19"/>
    <s v="C28"/>
    <n v="34"/>
    <n v="44"/>
    <n v="0.28999999999999998"/>
    <n v="10"/>
    <n v="2.9"/>
  </r>
  <r>
    <s v="XU2 (F1, W)"/>
    <x v="20"/>
    <s v="C34"/>
    <n v="28"/>
    <n v="36"/>
    <n v="0.28999999999999998"/>
    <n v="30"/>
    <n v="8.6999999999999993"/>
  </r>
  <r>
    <s v="XU5 (F1, W)"/>
    <x v="20"/>
    <s v="C34"/>
    <n v="26"/>
    <n v="33.5"/>
    <n v="0.28999999999999998"/>
    <n v="30"/>
    <n v="8.6999999999999993"/>
  </r>
  <r>
    <s v="YL1 (F1, E)"/>
    <x v="0"/>
    <s v="C34"/>
    <n v="28"/>
    <n v="36"/>
    <n v="0.28999999999999998"/>
    <n v="30"/>
    <n v="8.6999999999999993"/>
  </r>
  <r>
    <s v="YL3 (F1, E)"/>
    <x v="13"/>
    <s v="C31"/>
    <n v="38"/>
    <n v="49"/>
    <n v="0.28999999999999998"/>
    <n v="10"/>
    <n v="2.9"/>
  </r>
  <r>
    <s v="YL5 (F1, E)"/>
    <x v="0"/>
    <s v="C35"/>
    <n v="26"/>
    <n v="33.5"/>
    <n v="0.28999999999999998"/>
    <n v="50"/>
    <n v="14.499999999999998"/>
  </r>
  <r>
    <s v="AL3 (F1, E)"/>
    <x v="23"/>
    <s v="C35"/>
    <n v="44"/>
    <n v="57"/>
    <n v="0.3"/>
    <n v="50"/>
    <n v="15"/>
  </r>
  <r>
    <s v="BL1 (F1, E)"/>
    <x v="20"/>
    <s v="C30"/>
    <n v="23"/>
    <n v="30"/>
    <n v="0.3"/>
    <n v="10"/>
    <n v="3"/>
  </r>
  <r>
    <s v="BL1 (F1, E)"/>
    <x v="26"/>
    <s v="C33"/>
    <n v="23"/>
    <n v="30"/>
    <n v="0.3"/>
    <n v="20"/>
    <n v="6"/>
  </r>
  <r>
    <s v="BL1 (F1, W)"/>
    <x v="20"/>
    <s v="C30"/>
    <n v="23"/>
    <n v="30"/>
    <n v="0.3"/>
    <n v="10"/>
    <n v="3"/>
  </r>
  <r>
    <s v="BL5 (F1, E)"/>
    <x v="26"/>
    <s v="C29"/>
    <n v="22"/>
    <n v="28.5"/>
    <n v="0.3"/>
    <n v="10"/>
    <n v="3"/>
  </r>
  <r>
    <s v="CL3 (F1, E)"/>
    <x v="22"/>
    <s v="C34"/>
    <n v="30"/>
    <n v="39"/>
    <n v="0.3"/>
    <n v="30"/>
    <n v="9"/>
  </r>
  <r>
    <s v="DL4 (F1, W)"/>
    <x v="8"/>
    <s v="C35"/>
    <n v="46"/>
    <n v="60"/>
    <n v="0.3"/>
    <n v="50"/>
    <n v="15"/>
  </r>
  <r>
    <s v="EL1 (F1, E)"/>
    <x v="22"/>
    <s v="C34"/>
    <n v="27"/>
    <n v="35"/>
    <n v="0.3"/>
    <n v="30"/>
    <n v="9"/>
  </r>
  <r>
    <s v="EL1 (F1, W)"/>
    <x v="22"/>
    <s v="C34"/>
    <n v="27"/>
    <n v="35"/>
    <n v="0.3"/>
    <n v="30"/>
    <n v="9"/>
  </r>
  <r>
    <s v="EL2 (F1, W)"/>
    <x v="22"/>
    <s v="C34"/>
    <n v="28"/>
    <n v="36.5"/>
    <n v="0.3"/>
    <n v="30"/>
    <n v="9"/>
  </r>
  <r>
    <s v="EL4 (F1, E)"/>
    <x v="20"/>
    <s v="C29"/>
    <n v="22"/>
    <n v="28.5"/>
    <n v="0.3"/>
    <n v="10"/>
    <n v="3"/>
  </r>
  <r>
    <s v="EL4 (F1, W)"/>
    <x v="22"/>
    <s v="C34"/>
    <n v="27"/>
    <n v="35"/>
    <n v="0.3"/>
    <n v="30"/>
    <n v="9"/>
  </r>
  <r>
    <s v="FL2 (F1, W)"/>
    <x v="29"/>
    <s v="C29"/>
    <n v="30"/>
    <n v="39"/>
    <n v="0.3"/>
    <n v="10"/>
    <n v="3"/>
  </r>
  <r>
    <s v="IL1 (F1, E)"/>
    <x v="10"/>
    <s v="C31"/>
    <n v="34.5"/>
    <n v="45"/>
    <n v="0.3"/>
    <n v="10"/>
    <n v="3"/>
  </r>
  <r>
    <s v="KL2 (F3, E)"/>
    <x v="2"/>
    <s v="C28"/>
    <n v="33"/>
    <n v="43"/>
    <n v="0.3"/>
    <n v="10"/>
    <n v="3"/>
  </r>
  <r>
    <s v="LL2 (F1, E)"/>
    <x v="13"/>
    <s v="C33"/>
    <n v="37"/>
    <n v="48"/>
    <n v="0.3"/>
    <n v="20"/>
    <n v="6"/>
  </r>
  <r>
    <s v="LL5 (F1, W)"/>
    <x v="24"/>
    <s v="C31"/>
    <n v="35.5"/>
    <n v="46"/>
    <n v="0.3"/>
    <n v="10"/>
    <n v="3"/>
  </r>
  <r>
    <s v="LL5 (F3, E)"/>
    <x v="2"/>
    <s v="C28"/>
    <n v="33"/>
    <n v="43"/>
    <n v="0.3"/>
    <n v="10"/>
    <n v="3"/>
  </r>
  <r>
    <s v="ML4 (F1, W)"/>
    <x v="2"/>
    <s v="C35"/>
    <n v="40"/>
    <n v="52"/>
    <n v="0.3"/>
    <n v="50"/>
    <n v="15"/>
  </r>
  <r>
    <s v="PL5 (F1, W)"/>
    <x v="22"/>
    <s v="C35"/>
    <n v="27"/>
    <n v="35"/>
    <n v="0.3"/>
    <n v="50"/>
    <n v="15"/>
  </r>
  <r>
    <s v="QL2 (F1, E)"/>
    <x v="29"/>
    <s v="C31"/>
    <n v="30"/>
    <n v="39"/>
    <n v="0.3"/>
    <n v="10"/>
    <n v="3"/>
  </r>
  <r>
    <s v="SL1 (F1, W)"/>
    <x v="8"/>
    <s v="C30"/>
    <n v="44"/>
    <n v="57"/>
    <n v="0.3"/>
    <n v="10"/>
    <n v="3"/>
  </r>
  <r>
    <s v="SL4 (F1, W)"/>
    <x v="28"/>
    <s v="C35"/>
    <n v="27"/>
    <n v="35"/>
    <n v="0.3"/>
    <n v="50"/>
    <n v="15"/>
  </r>
  <r>
    <s v="SL5 (F1, W)"/>
    <x v="2"/>
    <s v="C29"/>
    <n v="33"/>
    <n v="43"/>
    <n v="0.3"/>
    <n v="10"/>
    <n v="3"/>
  </r>
  <r>
    <s v="TL2 (F1, W)"/>
    <x v="8"/>
    <s v="C30"/>
    <n v="40"/>
    <n v="52"/>
    <n v="0.3"/>
    <n v="10"/>
    <n v="3"/>
  </r>
  <r>
    <s v="UL1 (F1, E)"/>
    <x v="22"/>
    <s v="C35"/>
    <n v="27"/>
    <n v="35"/>
    <n v="0.3"/>
    <n v="50"/>
    <n v="15"/>
  </r>
  <r>
    <s v="UL2 (F1, E)"/>
    <x v="22"/>
    <s v="C35"/>
    <n v="27"/>
    <n v="35"/>
    <n v="0.3"/>
    <n v="50"/>
    <n v="15"/>
  </r>
  <r>
    <s v="VL2 (F1, E)"/>
    <x v="20"/>
    <s v="C35"/>
    <n v="27"/>
    <n v="35"/>
    <n v="0.3"/>
    <n v="50"/>
    <n v="15"/>
  </r>
  <r>
    <s v="VL2 (F1, W)"/>
    <x v="20"/>
    <s v="C35"/>
    <n v="27"/>
    <n v="35"/>
    <n v="0.3"/>
    <n v="50"/>
    <n v="15"/>
  </r>
  <r>
    <s v="VL3 (F1, W)"/>
    <x v="24"/>
    <s v="C33"/>
    <n v="44"/>
    <n v="57"/>
    <n v="0.3"/>
    <n v="20"/>
    <n v="6"/>
  </r>
  <r>
    <s v="WL1 (F1, E)"/>
    <x v="23"/>
    <s v="C30"/>
    <n v="34.5"/>
    <n v="45"/>
    <n v="0.3"/>
    <n v="10"/>
    <n v="3"/>
  </r>
  <r>
    <s v="XL5 (F1, E)"/>
    <x v="28"/>
    <s v="C35"/>
    <n v="27"/>
    <n v="35"/>
    <n v="0.3"/>
    <n v="50"/>
    <n v="15"/>
  </r>
  <r>
    <s v="XU4 (F1, E)"/>
    <x v="20"/>
    <s v="C34"/>
    <n v="27"/>
    <n v="35"/>
    <n v="0.3"/>
    <n v="30"/>
    <n v="9"/>
  </r>
  <r>
    <s v="YL3 (F1, W)"/>
    <x v="13"/>
    <s v="C31"/>
    <n v="37"/>
    <n v="48"/>
    <n v="0.3"/>
    <n v="10"/>
    <n v="3"/>
  </r>
  <r>
    <s v="YU2 (F1, E)"/>
    <x v="20"/>
    <s v="C34"/>
    <n v="27"/>
    <n v="35"/>
    <n v="0.3"/>
    <n v="30"/>
    <n v="9"/>
  </r>
  <r>
    <s v="YU2 (F1, W)"/>
    <x v="20"/>
    <s v="C34"/>
    <n v="27"/>
    <n v="35"/>
    <n v="0.3"/>
    <n v="30"/>
    <n v="9"/>
  </r>
  <r>
    <s v="BL2 (F1, E)"/>
    <x v="26"/>
    <s v="C33"/>
    <n v="24.5"/>
    <n v="32"/>
    <n v="0.31"/>
    <n v="20"/>
    <n v="6.2"/>
  </r>
  <r>
    <s v="BL5 (F1, E)"/>
    <x v="23"/>
    <s v="C35"/>
    <n v="40"/>
    <n v="52.5"/>
    <n v="0.31"/>
    <n v="50"/>
    <n v="15.5"/>
  </r>
  <r>
    <s v="DL2 (F1, E)"/>
    <x v="28"/>
    <s v="C32"/>
    <n v="21"/>
    <n v="27.5"/>
    <n v="0.31"/>
    <n v="10"/>
    <n v="3.1"/>
  </r>
  <r>
    <s v="FL3 (F1, E)"/>
    <x v="29"/>
    <s v="C29"/>
    <n v="30.5"/>
    <n v="40"/>
    <n v="0.31"/>
    <n v="10"/>
    <n v="3.1"/>
  </r>
  <r>
    <s v="IL3 (F1, E)"/>
    <x v="10"/>
    <s v="C31"/>
    <n v="39"/>
    <n v="51"/>
    <n v="0.31"/>
    <n v="10"/>
    <n v="3.1"/>
  </r>
  <r>
    <s v="LL1 (F1, W)"/>
    <x v="13"/>
    <s v="C33"/>
    <n v="36"/>
    <n v="47"/>
    <n v="0.31"/>
    <n v="20"/>
    <n v="6.2"/>
  </r>
  <r>
    <s v="LL1 (F3, E)"/>
    <x v="2"/>
    <s v="C28"/>
    <n v="32"/>
    <n v="42"/>
    <n v="0.31"/>
    <n v="10"/>
    <n v="3.1"/>
  </r>
  <r>
    <s v="LL5 (F3, W)"/>
    <x v="2"/>
    <s v="C28"/>
    <n v="32"/>
    <n v="42"/>
    <n v="0.31"/>
    <n v="10"/>
    <n v="3.1"/>
  </r>
  <r>
    <s v="NL4 (F1, W)"/>
    <x v="25"/>
    <s v="C30"/>
    <n v="36"/>
    <n v="47"/>
    <n v="0.31"/>
    <n v="10"/>
    <n v="3.1"/>
  </r>
  <r>
    <s v="PL1 (F1, E)"/>
    <x v="22"/>
    <s v="C35"/>
    <n v="27.5"/>
    <n v="36"/>
    <n v="0.31"/>
    <n v="50"/>
    <n v="15.5"/>
  </r>
  <r>
    <s v="RL4 (F1, E)"/>
    <x v="23"/>
    <s v="C32"/>
    <n v="39"/>
    <n v="51"/>
    <n v="0.31"/>
    <n v="10"/>
    <n v="3.1"/>
  </r>
  <r>
    <s v="RL5 (F1, E)"/>
    <x v="23"/>
    <s v="C32"/>
    <n v="36"/>
    <n v="47"/>
    <n v="0.31"/>
    <n v="10"/>
    <n v="3.1"/>
  </r>
  <r>
    <s v="RL5 (F1, E)"/>
    <x v="8"/>
    <s v="C29"/>
    <n v="35"/>
    <n v="46"/>
    <n v="0.31"/>
    <n v="10"/>
    <n v="3.1"/>
  </r>
  <r>
    <s v="TL1 (F1, W)"/>
    <x v="34"/>
    <s v="C31"/>
    <n v="16"/>
    <n v="21"/>
    <n v="0.31"/>
    <n v="10"/>
    <n v="3.1"/>
  </r>
  <r>
    <s v="TL3 (F1, E)"/>
    <x v="26"/>
    <s v="C31"/>
    <n v="24.5"/>
    <n v="32"/>
    <n v="0.31"/>
    <n v="10"/>
    <n v="3.1"/>
  </r>
  <r>
    <s v="UU5 (F1, E)"/>
    <x v="28"/>
    <s v="C34"/>
    <n v="26"/>
    <n v="34"/>
    <n v="0.31"/>
    <n v="30"/>
    <n v="9.3000000000000007"/>
  </r>
  <r>
    <s v="VL2 (F1, W)"/>
    <x v="23"/>
    <s v="C30"/>
    <n v="36"/>
    <n v="47"/>
    <n v="0.31"/>
    <n v="10"/>
    <n v="3.1"/>
  </r>
  <r>
    <s v="WL3 (F3, W)"/>
    <x v="19"/>
    <s v="C28"/>
    <n v="37.5"/>
    <n v="49"/>
    <n v="0.31"/>
    <n v="10"/>
    <n v="3.1"/>
  </r>
  <r>
    <s v="WL5 (F3, E)"/>
    <x v="19"/>
    <s v="C28"/>
    <n v="35"/>
    <n v="46"/>
    <n v="0.31"/>
    <n v="10"/>
    <n v="3.1"/>
  </r>
  <r>
    <s v="XL3 (F1, W)"/>
    <x v="28"/>
    <s v="C35"/>
    <n v="29"/>
    <n v="38"/>
    <n v="0.31"/>
    <n v="50"/>
    <n v="15.5"/>
  </r>
  <r>
    <s v="YL1 (F1, E)"/>
    <x v="8"/>
    <s v="C30"/>
    <n v="36"/>
    <n v="47"/>
    <n v="0.31"/>
    <n v="10"/>
    <n v="3.1"/>
  </r>
  <r>
    <s v="YL1 (F1, W)"/>
    <x v="8"/>
    <s v="C30"/>
    <n v="36"/>
    <n v="47"/>
    <n v="0.31"/>
    <n v="10"/>
    <n v="3.1"/>
  </r>
  <r>
    <s v="YL2 (F1, E)"/>
    <x v="23"/>
    <s v="C32"/>
    <n v="39"/>
    <n v="51"/>
    <n v="0.31"/>
    <n v="10"/>
    <n v="3.1"/>
  </r>
  <r>
    <s v="YU5 (F1, E)"/>
    <x v="20"/>
    <s v="C34"/>
    <n v="27"/>
    <n v="35.5"/>
    <n v="0.31"/>
    <n v="30"/>
    <n v="9.3000000000000007"/>
  </r>
  <r>
    <s v="AL1 (F1, E)"/>
    <x v="15"/>
    <s v="C34"/>
    <n v="17"/>
    <n v="22.5"/>
    <n v="0.32"/>
    <n v="30"/>
    <n v="9.6"/>
  </r>
  <r>
    <s v="AL2 (F1, E)"/>
    <x v="26"/>
    <s v="C29"/>
    <n v="23.5"/>
    <n v="31"/>
    <n v="0.32"/>
    <n v="10"/>
    <n v="3.2"/>
  </r>
  <r>
    <s v="BL4 (F1, W)"/>
    <x v="26"/>
    <s v="C29"/>
    <n v="23.5"/>
    <n v="31"/>
    <n v="0.32"/>
    <n v="10"/>
    <n v="3.2"/>
  </r>
  <r>
    <s v="BL5 (F1, W)"/>
    <x v="26"/>
    <s v="C33"/>
    <n v="23.5"/>
    <n v="31"/>
    <n v="0.32"/>
    <n v="20"/>
    <n v="6.4"/>
  </r>
  <r>
    <s v="CL2 (F1, E)"/>
    <x v="8"/>
    <s v="C31"/>
    <n v="37"/>
    <n v="49"/>
    <n v="0.32"/>
    <n v="10"/>
    <n v="3.2"/>
  </r>
  <r>
    <s v="CL3 (F1, E)"/>
    <x v="8"/>
    <s v="C31"/>
    <n v="41"/>
    <n v="54"/>
    <n v="0.32"/>
    <n v="10"/>
    <n v="3.2"/>
  </r>
  <r>
    <s v="CL4 (F1, W)"/>
    <x v="8"/>
    <s v="C31"/>
    <n v="38"/>
    <n v="50"/>
    <n v="0.32"/>
    <n v="10"/>
    <n v="3.2"/>
  </r>
  <r>
    <s v="EL2 (F1, E)"/>
    <x v="26"/>
    <s v="C30"/>
    <n v="23.5"/>
    <n v="31"/>
    <n v="0.32"/>
    <n v="10"/>
    <n v="3.2"/>
  </r>
  <r>
    <s v="FL3 (F1, W)"/>
    <x v="13"/>
    <s v="C34"/>
    <n v="42"/>
    <n v="55.5"/>
    <n v="0.32"/>
    <n v="30"/>
    <n v="9.6"/>
  </r>
  <r>
    <s v="FL4 (F1, E)"/>
    <x v="22"/>
    <s v="C29"/>
    <n v="23.5"/>
    <n v="31"/>
    <n v="0.32"/>
    <n v="10"/>
    <n v="3.2"/>
  </r>
  <r>
    <s v="FL5 (F1, W)"/>
    <x v="13"/>
    <s v="C34"/>
    <n v="38"/>
    <n v="50"/>
    <n v="0.32"/>
    <n v="30"/>
    <n v="9.6"/>
  </r>
  <r>
    <s v="HL3 (F1, W)"/>
    <x v="8"/>
    <s v="C31"/>
    <n v="41"/>
    <n v="54"/>
    <n v="0.32"/>
    <n v="10"/>
    <n v="3.2"/>
  </r>
  <r>
    <s v="HL4 (F1, W)"/>
    <x v="8"/>
    <s v="C31"/>
    <n v="37"/>
    <n v="49"/>
    <n v="0.32"/>
    <n v="10"/>
    <n v="3.2"/>
  </r>
  <r>
    <s v="JL1 (F1, E)"/>
    <x v="10"/>
    <s v="C34"/>
    <n v="41"/>
    <n v="54"/>
    <n v="0.32"/>
    <n v="30"/>
    <n v="9.6"/>
  </r>
  <r>
    <s v="JL1 (F1, W)"/>
    <x v="29"/>
    <s v="C30"/>
    <n v="28"/>
    <n v="37"/>
    <n v="0.32"/>
    <n v="10"/>
    <n v="3.2"/>
  </r>
  <r>
    <s v="KL1 (F1, W)"/>
    <x v="29"/>
    <s v="C30"/>
    <n v="28"/>
    <n v="37"/>
    <n v="0.32"/>
    <n v="10"/>
    <n v="3.2"/>
  </r>
  <r>
    <s v="KL1 (F3, E)"/>
    <x v="2"/>
    <s v="C28"/>
    <n v="31"/>
    <n v="41"/>
    <n v="0.32"/>
    <n v="10"/>
    <n v="3.2"/>
  </r>
  <r>
    <s v="LL4 (F1, E)"/>
    <x v="24"/>
    <s v="C31"/>
    <n v="37"/>
    <n v="49"/>
    <n v="0.32"/>
    <n v="10"/>
    <n v="3.2"/>
  </r>
  <r>
    <s v="LL4 (F1, W)"/>
    <x v="24"/>
    <s v="C31"/>
    <n v="37"/>
    <n v="49"/>
    <n v="0.32"/>
    <n v="10"/>
    <n v="3.2"/>
  </r>
  <r>
    <s v="ML3 (F1, E)"/>
    <x v="8"/>
    <s v="C32"/>
    <n v="41"/>
    <n v="54"/>
    <n v="0.32"/>
    <n v="10"/>
    <n v="3.2"/>
  </r>
  <r>
    <s v="OL3 (F1, E)"/>
    <x v="24"/>
    <s v="C31"/>
    <n v="38"/>
    <n v="50"/>
    <n v="0.32"/>
    <n v="10"/>
    <n v="3.2"/>
  </r>
  <r>
    <s v="QL2 (F1, W)"/>
    <x v="29"/>
    <s v="C31"/>
    <n v="30"/>
    <n v="39.5"/>
    <n v="0.32"/>
    <n v="10"/>
    <n v="3.2"/>
  </r>
  <r>
    <s v="RL2 (F1, E)"/>
    <x v="23"/>
    <s v="C32"/>
    <n v="38"/>
    <n v="50"/>
    <n v="0.32"/>
    <n v="10"/>
    <n v="3.2"/>
  </r>
  <r>
    <s v="RL5 (F1, W)"/>
    <x v="8"/>
    <s v="C29"/>
    <n v="34"/>
    <n v="45"/>
    <n v="0.32"/>
    <n v="10"/>
    <n v="3.2"/>
  </r>
  <r>
    <s v="SL1 (F1, E)"/>
    <x v="2"/>
    <s v="C33"/>
    <n v="36.5"/>
    <n v="48"/>
    <n v="0.32"/>
    <n v="20"/>
    <n v="6.4"/>
  </r>
  <r>
    <s v="SL2 (F1, E)"/>
    <x v="28"/>
    <s v="C35"/>
    <n v="26.5"/>
    <n v="35"/>
    <n v="0.32"/>
    <n v="50"/>
    <n v="16"/>
  </r>
  <r>
    <s v="SL4 (F1, W)"/>
    <x v="29"/>
    <s v="C31"/>
    <n v="28"/>
    <n v="37"/>
    <n v="0.32"/>
    <n v="10"/>
    <n v="3.2"/>
  </r>
  <r>
    <s v="SL5 (F1, E)"/>
    <x v="28"/>
    <s v="C35"/>
    <n v="26.5"/>
    <n v="35"/>
    <n v="0.32"/>
    <n v="50"/>
    <n v="16"/>
  </r>
  <r>
    <s v="TL3 (F1, W)"/>
    <x v="8"/>
    <s v="C34"/>
    <n v="49"/>
    <n v="64.5"/>
    <n v="0.32"/>
    <n v="30"/>
    <n v="9.6"/>
  </r>
  <r>
    <s v="UL3 (F1, E)"/>
    <x v="22"/>
    <s v="C35"/>
    <n v="26.5"/>
    <n v="35"/>
    <n v="0.32"/>
    <n v="50"/>
    <n v="16"/>
  </r>
  <r>
    <s v="VL4 (F1, E)"/>
    <x v="24"/>
    <s v="C33"/>
    <n v="44"/>
    <n v="58"/>
    <n v="0.32"/>
    <n v="20"/>
    <n v="6.4"/>
  </r>
  <r>
    <s v="WL3 (F1, E)"/>
    <x v="25"/>
    <s v="C32"/>
    <n v="41"/>
    <n v="54"/>
    <n v="0.32"/>
    <n v="10"/>
    <n v="3.2"/>
  </r>
  <r>
    <s v="WL3 (F3, E)"/>
    <x v="19"/>
    <s v="C28"/>
    <n v="38"/>
    <n v="50"/>
    <n v="0.32"/>
    <n v="10"/>
    <n v="3.2"/>
  </r>
  <r>
    <s v="XU3 (F1, W)"/>
    <x v="20"/>
    <s v="C34"/>
    <n v="28.5"/>
    <n v="37.5"/>
    <n v="0.32"/>
    <n v="30"/>
    <n v="9.6"/>
  </r>
  <r>
    <s v="XU3 (F3, W)"/>
    <x v="20"/>
    <s v="C28"/>
    <n v="22"/>
    <n v="29"/>
    <n v="0.32"/>
    <n v="10"/>
    <n v="3.2"/>
  </r>
  <r>
    <s v="YL3 (F1, W)"/>
    <x v="0"/>
    <s v="C34"/>
    <n v="34"/>
    <n v="45"/>
    <n v="0.32"/>
    <n v="30"/>
    <n v="9.6"/>
  </r>
  <r>
    <s v="AL2 (F1, W)"/>
    <x v="23"/>
    <s v="C35"/>
    <n v="42"/>
    <n v="56"/>
    <n v="0.33"/>
    <n v="50"/>
    <n v="16.5"/>
  </r>
  <r>
    <s v="CL1 (F1, W)"/>
    <x v="22"/>
    <s v="C34"/>
    <n v="27"/>
    <n v="36"/>
    <n v="0.33"/>
    <n v="30"/>
    <n v="9.9"/>
  </r>
  <r>
    <s v="EL1 (F1, W)"/>
    <x v="26"/>
    <s v="C30"/>
    <n v="22.5"/>
    <n v="30"/>
    <n v="0.33"/>
    <n v="10"/>
    <n v="3.3000000000000003"/>
  </r>
  <r>
    <s v="EL3 (F1, E)"/>
    <x v="22"/>
    <s v="C34"/>
    <n v="30"/>
    <n v="40"/>
    <n v="0.33"/>
    <n v="30"/>
    <n v="9.9"/>
  </r>
  <r>
    <s v="EL3 (F1, E)"/>
    <x v="26"/>
    <s v="C30"/>
    <n v="25.5"/>
    <n v="34"/>
    <n v="0.33"/>
    <n v="10"/>
    <n v="3.3000000000000003"/>
  </r>
  <r>
    <s v="GL2 (F1, W)"/>
    <x v="29"/>
    <s v="C29"/>
    <n v="30"/>
    <n v="40"/>
    <n v="0.33"/>
    <n v="10"/>
    <n v="3.3000000000000003"/>
  </r>
  <r>
    <s v="GL4 (F1, E)"/>
    <x v="29"/>
    <s v="C29"/>
    <n v="30"/>
    <n v="40"/>
    <n v="0.33"/>
    <n v="10"/>
    <n v="3.3000000000000003"/>
  </r>
  <r>
    <s v="KL1 (F3, W)"/>
    <x v="2"/>
    <s v="C28"/>
    <n v="33"/>
    <n v="44"/>
    <n v="0.33"/>
    <n v="10"/>
    <n v="3.3000000000000003"/>
  </r>
  <r>
    <s v="KL3 (F3, E)"/>
    <x v="2"/>
    <s v="C28"/>
    <n v="36"/>
    <n v="48"/>
    <n v="0.33"/>
    <n v="10"/>
    <n v="3.3000000000000003"/>
  </r>
  <r>
    <s v="NL2 (F1, W)"/>
    <x v="24"/>
    <s v="C31"/>
    <n v="36"/>
    <n v="48"/>
    <n v="0.33"/>
    <n v="10"/>
    <n v="3.3000000000000003"/>
  </r>
  <r>
    <s v="NL4 (F1, E)"/>
    <x v="24"/>
    <s v="C31"/>
    <n v="37.5"/>
    <n v="50"/>
    <n v="0.33"/>
    <n v="10"/>
    <n v="3.3000000000000003"/>
  </r>
  <r>
    <s v="NL4 (F1, W)"/>
    <x v="2"/>
    <s v="C35"/>
    <n v="39"/>
    <n v="52"/>
    <n v="0.33"/>
    <n v="50"/>
    <n v="16.5"/>
  </r>
  <r>
    <s v="QL1 (F1, W)"/>
    <x v="29"/>
    <s v="C31"/>
    <n v="28.5"/>
    <n v="38"/>
    <n v="0.33"/>
    <n v="10"/>
    <n v="3.3000000000000003"/>
  </r>
  <r>
    <s v="SL1 (F1, E)"/>
    <x v="8"/>
    <s v="C30"/>
    <n v="45"/>
    <n v="60"/>
    <n v="0.33"/>
    <n v="10"/>
    <n v="3.3000000000000003"/>
  </r>
  <r>
    <s v="SL1 (F1, W)"/>
    <x v="29"/>
    <s v="C31"/>
    <n v="27"/>
    <n v="36"/>
    <n v="0.33"/>
    <n v="10"/>
    <n v="3.3000000000000003"/>
  </r>
  <r>
    <s v="SL1 (F1, W)"/>
    <x v="28"/>
    <s v="C35"/>
    <n v="25.5"/>
    <n v="34"/>
    <n v="0.33"/>
    <n v="50"/>
    <n v="16.5"/>
  </r>
  <r>
    <s v="SL2 (F1, E)"/>
    <x v="29"/>
    <s v="C31"/>
    <n v="27"/>
    <n v="36"/>
    <n v="0.33"/>
    <n v="10"/>
    <n v="3.3000000000000003"/>
  </r>
  <r>
    <s v="TL4 (F1, W)"/>
    <x v="8"/>
    <s v="C30"/>
    <n v="39"/>
    <n v="52"/>
    <n v="0.33"/>
    <n v="10"/>
    <n v="3.3000000000000003"/>
  </r>
  <r>
    <s v="UL4 (F1, E)"/>
    <x v="22"/>
    <s v="C35"/>
    <n v="27"/>
    <n v="36"/>
    <n v="0.33"/>
    <n v="50"/>
    <n v="16.5"/>
  </r>
  <r>
    <s v="UL5 (F1, W)"/>
    <x v="3"/>
    <s v="C31"/>
    <n v="27"/>
    <n v="36"/>
    <n v="0.33"/>
    <n v="10"/>
    <n v="3.3000000000000003"/>
  </r>
  <r>
    <s v="XL4 (F1, W)"/>
    <x v="28"/>
    <s v="C35"/>
    <n v="27"/>
    <n v="36"/>
    <n v="0.33"/>
    <n v="50"/>
    <n v="16.5"/>
  </r>
  <r>
    <s v="XU1 (F3, W)"/>
    <x v="20"/>
    <s v="C28"/>
    <n v="23"/>
    <n v="30.5"/>
    <n v="0.33"/>
    <n v="10"/>
    <n v="3.3000000000000003"/>
  </r>
  <r>
    <s v="XU3 (F3, E)"/>
    <x v="20"/>
    <s v="C28"/>
    <n v="22.5"/>
    <n v="30"/>
    <n v="0.33"/>
    <n v="10"/>
    <n v="3.3000000000000003"/>
  </r>
  <r>
    <s v="YL1 (F1, E)"/>
    <x v="23"/>
    <s v="C32"/>
    <n v="36"/>
    <n v="48"/>
    <n v="0.33"/>
    <n v="10"/>
    <n v="3.3000000000000003"/>
  </r>
  <r>
    <s v="YL1 (F1, E)"/>
    <x v="35"/>
    <s v="C35"/>
    <n v="36"/>
    <n v="48"/>
    <n v="0.33"/>
    <n v="50"/>
    <n v="16.5"/>
  </r>
  <r>
    <s v="YL5 (F1, E)"/>
    <x v="23"/>
    <s v="C32"/>
    <n v="36"/>
    <n v="48"/>
    <n v="0.33"/>
    <n v="10"/>
    <n v="3.3000000000000003"/>
  </r>
  <r>
    <s v="AL2 (F1, E)"/>
    <x v="23"/>
    <s v="C35"/>
    <n v="41"/>
    <n v="55"/>
    <n v="0.34"/>
    <n v="50"/>
    <n v="17"/>
  </r>
  <r>
    <s v="AL2 (F3, W)"/>
    <x v="24"/>
    <s v="C28"/>
    <n v="35"/>
    <n v="47"/>
    <n v="0.34"/>
    <n v="10"/>
    <n v="3.4000000000000004"/>
  </r>
  <r>
    <s v="BL5 (F1, W)"/>
    <x v="26"/>
    <s v="C29"/>
    <n v="22"/>
    <n v="29.5"/>
    <n v="0.34"/>
    <n v="10"/>
    <n v="3.4000000000000004"/>
  </r>
  <r>
    <s v="CL1 (F1, W)"/>
    <x v="8"/>
    <s v="C31"/>
    <n v="35"/>
    <n v="47"/>
    <n v="0.34"/>
    <n v="10"/>
    <n v="3.4000000000000004"/>
  </r>
  <r>
    <s v="CL5 (F1, W)"/>
    <x v="8"/>
    <s v="C31"/>
    <n v="34"/>
    <n v="45.5"/>
    <n v="0.34"/>
    <n v="10"/>
    <n v="3.4000000000000004"/>
  </r>
  <r>
    <s v="FL2 (F1, E)"/>
    <x v="13"/>
    <s v="C34"/>
    <n v="38"/>
    <n v="51"/>
    <n v="0.34"/>
    <n v="30"/>
    <n v="10.200000000000001"/>
  </r>
  <r>
    <s v="FL3 (F1, E)"/>
    <x v="13"/>
    <s v="C34"/>
    <n v="41"/>
    <n v="55"/>
    <n v="0.34"/>
    <n v="30"/>
    <n v="10.200000000000001"/>
  </r>
  <r>
    <s v="GL3 (F1, E)"/>
    <x v="29"/>
    <s v="C29"/>
    <n v="32"/>
    <n v="43"/>
    <n v="0.34"/>
    <n v="10"/>
    <n v="3.4000000000000004"/>
  </r>
  <r>
    <s v="IL2 (F1, W)"/>
    <x v="13"/>
    <s v="C34"/>
    <n v="37"/>
    <n v="49.5"/>
    <n v="0.34"/>
    <n v="30"/>
    <n v="10.200000000000001"/>
  </r>
  <r>
    <s v="KL5 (F3, W)"/>
    <x v="2"/>
    <s v="C28"/>
    <n v="33.5"/>
    <n v="45"/>
    <n v="0.34"/>
    <n v="10"/>
    <n v="3.4000000000000004"/>
  </r>
  <r>
    <s v="ML5 (F1, E)"/>
    <x v="8"/>
    <s v="C32"/>
    <n v="35"/>
    <n v="47"/>
    <n v="0.34"/>
    <n v="10"/>
    <n v="3.4000000000000004"/>
  </r>
  <r>
    <s v="NL5 (F1, W)"/>
    <x v="24"/>
    <s v="C31"/>
    <n v="35"/>
    <n v="47"/>
    <n v="0.34"/>
    <n v="10"/>
    <n v="3.4000000000000004"/>
  </r>
  <r>
    <s v="PL1 (F1, W)"/>
    <x v="8"/>
    <s v="C29"/>
    <n v="35"/>
    <n v="47"/>
    <n v="0.34"/>
    <n v="10"/>
    <n v="3.4000000000000004"/>
  </r>
  <r>
    <s v="PL4 (F1, W)"/>
    <x v="8"/>
    <s v="C29"/>
    <n v="35"/>
    <n v="47"/>
    <n v="0.34"/>
    <n v="10"/>
    <n v="3.4000000000000004"/>
  </r>
  <r>
    <s v="RL1 (F1, W)"/>
    <x v="8"/>
    <s v="C29"/>
    <n v="35"/>
    <n v="47"/>
    <n v="0.34"/>
    <n v="10"/>
    <n v="3.4000000000000004"/>
  </r>
  <r>
    <s v="RL3 (F1, E)"/>
    <x v="8"/>
    <s v="C29"/>
    <n v="38"/>
    <n v="51"/>
    <n v="0.34"/>
    <n v="10"/>
    <n v="3.4000000000000004"/>
  </r>
  <r>
    <s v="RL3 (F1, W)"/>
    <x v="8"/>
    <s v="C29"/>
    <n v="38"/>
    <n v="51"/>
    <n v="0.34"/>
    <n v="10"/>
    <n v="3.4000000000000004"/>
  </r>
  <r>
    <s v="TL1 (F1, W)"/>
    <x v="8"/>
    <s v="C34"/>
    <n v="41"/>
    <n v="55"/>
    <n v="0.34"/>
    <n v="30"/>
    <n v="10.200000000000001"/>
  </r>
  <r>
    <s v="XL1 (F1, W)"/>
    <x v="23"/>
    <s v="C29"/>
    <n v="35"/>
    <n v="47"/>
    <n v="0.34"/>
    <n v="10"/>
    <n v="3.4000000000000004"/>
  </r>
  <r>
    <s v="XL3 (F1, E)"/>
    <x v="28"/>
    <s v="C35"/>
    <n v="29"/>
    <n v="39"/>
    <n v="0.34"/>
    <n v="50"/>
    <n v="17"/>
  </r>
  <r>
    <s v="YL1 (F1, E)"/>
    <x v="13"/>
    <s v="C31"/>
    <n v="35"/>
    <n v="47"/>
    <n v="0.34"/>
    <n v="10"/>
    <n v="3.4000000000000004"/>
  </r>
  <r>
    <s v="AL1 (F1, W)"/>
    <x v="23"/>
    <s v="C31"/>
    <n v="34"/>
    <n v="46"/>
    <n v="0.35000000000000003"/>
    <n v="10"/>
    <n v="3.5000000000000004"/>
  </r>
  <r>
    <s v="AL4 (F1, W)"/>
    <x v="23"/>
    <s v="C35"/>
    <n v="40"/>
    <n v="54"/>
    <n v="0.35000000000000003"/>
    <n v="50"/>
    <n v="17.5"/>
  </r>
  <r>
    <s v="AL5 (F1, E)"/>
    <x v="36"/>
    <s v="C34"/>
    <n v="39.5"/>
    <n v="53.5"/>
    <n v="0.35000000000000003"/>
    <n v="30"/>
    <n v="10.500000000000002"/>
  </r>
  <r>
    <s v="BL4 (F1, E)"/>
    <x v="26"/>
    <s v="C29"/>
    <n v="23"/>
    <n v="31"/>
    <n v="0.35000000000000003"/>
    <n v="10"/>
    <n v="3.5000000000000004"/>
  </r>
  <r>
    <s v="CL1 (F1, E)"/>
    <x v="22"/>
    <s v="C34"/>
    <n v="27"/>
    <n v="36.5"/>
    <n v="0.35000000000000003"/>
    <n v="30"/>
    <n v="10.500000000000002"/>
  </r>
  <r>
    <s v="DL1 (F1, E)"/>
    <x v="21"/>
    <s v="C29"/>
    <n v="23"/>
    <n v="31"/>
    <n v="0.35000000000000003"/>
    <n v="10"/>
    <n v="3.5000000000000004"/>
  </r>
  <r>
    <s v="EL3 (F1, W)"/>
    <x v="26"/>
    <s v="C30"/>
    <n v="25.5"/>
    <n v="34.5"/>
    <n v="0.35000000000000003"/>
    <n v="10"/>
    <n v="3.5000000000000004"/>
  </r>
  <r>
    <s v="EL5 (F1, W)"/>
    <x v="20"/>
    <s v="C29"/>
    <n v="20"/>
    <n v="27"/>
    <n v="0.35000000000000003"/>
    <n v="10"/>
    <n v="3.5000000000000004"/>
  </r>
  <r>
    <s v="FL5 (F1, W)"/>
    <x v="22"/>
    <s v="C29"/>
    <n v="21.5"/>
    <n v="29"/>
    <n v="0.35000000000000003"/>
    <n v="10"/>
    <n v="3.5000000000000004"/>
  </r>
  <r>
    <s v="GL2 (F3, W)"/>
    <x v="23"/>
    <s v="C28"/>
    <n v="37"/>
    <n v="50"/>
    <n v="0.35000000000000003"/>
    <n v="10"/>
    <n v="3.5000000000000004"/>
  </r>
  <r>
    <s v="HL3 (F1, E)"/>
    <x v="8"/>
    <s v="C31"/>
    <n v="40"/>
    <n v="54"/>
    <n v="0.35000000000000003"/>
    <n v="10"/>
    <n v="3.5000000000000004"/>
  </r>
  <r>
    <s v="HL4 (F1, E)"/>
    <x v="8"/>
    <s v="C31"/>
    <n v="37"/>
    <n v="50"/>
    <n v="0.35000000000000003"/>
    <n v="10"/>
    <n v="3.5000000000000004"/>
  </r>
  <r>
    <s v="LL3 (F1, W)"/>
    <x v="24"/>
    <s v="C31"/>
    <n v="40"/>
    <n v="54"/>
    <n v="0.35000000000000003"/>
    <n v="10"/>
    <n v="3.5000000000000004"/>
  </r>
  <r>
    <s v="NL1 (F1, E)"/>
    <x v="25"/>
    <s v="C30"/>
    <n v="37"/>
    <n v="50"/>
    <n v="0.35000000000000003"/>
    <n v="10"/>
    <n v="3.5000000000000004"/>
  </r>
  <r>
    <s v="PL2 (F1, W)"/>
    <x v="8"/>
    <s v="C29"/>
    <n v="37"/>
    <n v="50"/>
    <n v="0.35000000000000003"/>
    <n v="10"/>
    <n v="3.5000000000000004"/>
  </r>
  <r>
    <s v="PL3 (F1, W)"/>
    <x v="23"/>
    <s v="C34"/>
    <n v="48"/>
    <n v="65"/>
    <n v="0.35000000000000003"/>
    <n v="30"/>
    <n v="10.500000000000002"/>
  </r>
  <r>
    <s v="RL2 (F1, W)"/>
    <x v="23"/>
    <s v="C30"/>
    <n v="40"/>
    <n v="54"/>
    <n v="0.35000000000000003"/>
    <n v="10"/>
    <n v="3.5000000000000004"/>
  </r>
  <r>
    <s v="SL5 (F1, E)"/>
    <x v="23"/>
    <s v="C30"/>
    <n v="38.5"/>
    <n v="52"/>
    <n v="0.35000000000000003"/>
    <n v="10"/>
    <n v="3.5000000000000004"/>
  </r>
  <r>
    <s v="UL1 (F1, W)"/>
    <x v="22"/>
    <s v="C35"/>
    <n v="26"/>
    <n v="35"/>
    <n v="0.35000000000000003"/>
    <n v="50"/>
    <n v="17.5"/>
  </r>
  <r>
    <s v="UL2 (F1, W)"/>
    <x v="24"/>
    <s v="C33"/>
    <n v="38.5"/>
    <n v="52"/>
    <n v="0.35000000000000003"/>
    <n v="20"/>
    <n v="7.0000000000000009"/>
  </r>
  <r>
    <s v="UL3 (F1, W)"/>
    <x v="22"/>
    <s v="C35"/>
    <n v="26"/>
    <n v="35"/>
    <n v="0.35000000000000003"/>
    <n v="50"/>
    <n v="17.5"/>
  </r>
  <r>
    <s v="UL5 (F1, W)"/>
    <x v="22"/>
    <s v="C35"/>
    <n v="26"/>
    <n v="35"/>
    <n v="0.35000000000000003"/>
    <n v="50"/>
    <n v="17.5"/>
  </r>
  <r>
    <s v="UL5 (F1, W)"/>
    <x v="24"/>
    <s v="C33"/>
    <n v="37"/>
    <n v="50"/>
    <n v="0.35000000000000003"/>
    <n v="20"/>
    <n v="7.0000000000000009"/>
  </r>
  <r>
    <s v="UU1 (F1, E)"/>
    <x v="28"/>
    <s v="C34"/>
    <n v="23"/>
    <n v="31"/>
    <n v="0.35000000000000003"/>
    <n v="30"/>
    <n v="10.500000000000002"/>
  </r>
  <r>
    <s v="XL2 (F1, W)"/>
    <x v="23"/>
    <s v="C29"/>
    <n v="37"/>
    <n v="50"/>
    <n v="0.35000000000000003"/>
    <n v="10"/>
    <n v="3.5000000000000004"/>
  </r>
  <r>
    <s v="XL3 (F1, E)"/>
    <x v="23"/>
    <s v="C29"/>
    <n v="38.5"/>
    <n v="52"/>
    <n v="0.35000000000000003"/>
    <n v="10"/>
    <n v="3.5000000000000004"/>
  </r>
  <r>
    <s v="YL1 (F1, W)"/>
    <x v="13"/>
    <s v="C31"/>
    <n v="34"/>
    <n v="46"/>
    <n v="0.35000000000000003"/>
    <n v="10"/>
    <n v="3.5000000000000004"/>
  </r>
  <r>
    <s v="AL1 (F1, E)"/>
    <x v="23"/>
    <s v="C35"/>
    <n v="39"/>
    <n v="53"/>
    <n v="0.36"/>
    <n v="50"/>
    <n v="18"/>
  </r>
  <r>
    <s v="AL1 (F1, W)"/>
    <x v="23"/>
    <s v="C35"/>
    <n v="40"/>
    <n v="54.5"/>
    <n v="0.36"/>
    <n v="50"/>
    <n v="18"/>
  </r>
  <r>
    <s v="AL2 (F1, E)"/>
    <x v="23"/>
    <s v="C31"/>
    <n v="34.5"/>
    <n v="47"/>
    <n v="0.36"/>
    <n v="10"/>
    <n v="3.5999999999999996"/>
  </r>
  <r>
    <s v="AL2 (F3, E)"/>
    <x v="24"/>
    <s v="C28"/>
    <n v="34.5"/>
    <n v="47"/>
    <n v="0.36"/>
    <n v="10"/>
    <n v="3.5999999999999996"/>
  </r>
  <r>
    <s v="AL5 (F1, E)"/>
    <x v="23"/>
    <s v="C35"/>
    <n v="39"/>
    <n v="53"/>
    <n v="0.36"/>
    <n v="50"/>
    <n v="18"/>
  </r>
  <r>
    <s v="DL1 (F1, W)"/>
    <x v="8"/>
    <s v="C35"/>
    <n v="44"/>
    <n v="60"/>
    <n v="0.36"/>
    <n v="50"/>
    <n v="18"/>
  </r>
  <r>
    <s v="DL5 (F1, E)"/>
    <x v="0"/>
    <s v="C30"/>
    <n v="25"/>
    <n v="34"/>
    <n v="0.36"/>
    <n v="10"/>
    <n v="3.5999999999999996"/>
  </r>
  <r>
    <s v="FL1 (F1, W)"/>
    <x v="29"/>
    <s v="C29"/>
    <n v="29"/>
    <n v="39.5"/>
    <n v="0.36"/>
    <n v="10"/>
    <n v="3.5999999999999996"/>
  </r>
  <r>
    <s v="IL2 (F1, E)"/>
    <x v="10"/>
    <s v="C31"/>
    <n v="36"/>
    <n v="49"/>
    <n v="0.36"/>
    <n v="10"/>
    <n v="3.5999999999999996"/>
  </r>
  <r>
    <s v="KL3 (F1, W)"/>
    <x v="29"/>
    <s v="C30"/>
    <n v="28"/>
    <n v="38"/>
    <n v="0.36"/>
    <n v="10"/>
    <n v="3.5999999999999996"/>
  </r>
  <r>
    <s v="OL5 (F1, E)"/>
    <x v="24"/>
    <s v="C31"/>
    <n v="36"/>
    <n v="49"/>
    <n v="0.36"/>
    <n v="10"/>
    <n v="3.5999999999999996"/>
  </r>
  <r>
    <s v="OL5 (F1, W)"/>
    <x v="24"/>
    <s v="C31"/>
    <n v="33"/>
    <n v="45"/>
    <n v="0.36"/>
    <n v="10"/>
    <n v="3.5999999999999996"/>
  </r>
  <r>
    <s v="PL1 (F1, W)"/>
    <x v="23"/>
    <s v="C34"/>
    <n v="43"/>
    <n v="58.5"/>
    <n v="0.36"/>
    <n v="30"/>
    <n v="10.799999999999999"/>
  </r>
  <r>
    <s v="RL2 (F1, E)"/>
    <x v="8"/>
    <s v="C29"/>
    <n v="36"/>
    <n v="49"/>
    <n v="0.36"/>
    <n v="10"/>
    <n v="3.5999999999999996"/>
  </r>
  <r>
    <s v="SL5 (F1, W)"/>
    <x v="29"/>
    <s v="C31"/>
    <n v="28"/>
    <n v="38"/>
    <n v="0.36"/>
    <n v="10"/>
    <n v="3.5999999999999996"/>
  </r>
  <r>
    <s v="XU2 (F3, W)"/>
    <x v="20"/>
    <s v="C28"/>
    <n v="22.5"/>
    <n v="30.5"/>
    <n v="0.36"/>
    <n v="10"/>
    <n v="3.5999999999999996"/>
  </r>
  <r>
    <s v="AL3 (F1, W)"/>
    <x v="23"/>
    <s v="C31"/>
    <n v="38"/>
    <n v="52"/>
    <n v="0.37"/>
    <n v="10"/>
    <n v="3.7"/>
  </r>
  <r>
    <s v="AL3 (F1, W)"/>
    <x v="23"/>
    <s v="C35"/>
    <n v="41"/>
    <n v="56"/>
    <n v="0.37"/>
    <n v="50"/>
    <n v="18.5"/>
  </r>
  <r>
    <s v="AL4 (F1, E)"/>
    <x v="23"/>
    <s v="C35"/>
    <n v="41"/>
    <n v="56"/>
    <n v="0.37"/>
    <n v="50"/>
    <n v="18.5"/>
  </r>
  <r>
    <s v="AL5 (F1, W)"/>
    <x v="23"/>
    <s v="C35"/>
    <n v="38"/>
    <n v="52"/>
    <n v="0.37"/>
    <n v="50"/>
    <n v="18.5"/>
  </r>
  <r>
    <s v="BL2 (F3, E)"/>
    <x v="24"/>
    <s v="C28"/>
    <n v="35"/>
    <n v="48"/>
    <n v="0.37"/>
    <n v="10"/>
    <n v="3.7"/>
  </r>
  <r>
    <s v="CL5 (F1, E)"/>
    <x v="28"/>
    <s v="C32"/>
    <n v="19"/>
    <n v="26"/>
    <n v="0.37"/>
    <n v="10"/>
    <n v="3.7"/>
  </r>
  <r>
    <s v="CL5 (F1, W)"/>
    <x v="22"/>
    <s v="C34"/>
    <n v="26"/>
    <n v="35.5"/>
    <n v="0.37"/>
    <n v="30"/>
    <n v="11.1"/>
  </r>
  <r>
    <s v="DL1 (F1, E)"/>
    <x v="26"/>
    <s v="C30"/>
    <n v="23"/>
    <n v="31.5"/>
    <n v="0.37"/>
    <n v="10"/>
    <n v="3.7"/>
  </r>
  <r>
    <s v="DL2 (F3, E)"/>
    <x v="24"/>
    <s v="C28"/>
    <n v="33.5"/>
    <n v="46"/>
    <n v="0.37"/>
    <n v="10"/>
    <n v="3.7"/>
  </r>
  <r>
    <s v="DL5 (F1, W)"/>
    <x v="0"/>
    <s v="C30"/>
    <n v="25.5"/>
    <n v="35"/>
    <n v="0.37"/>
    <n v="10"/>
    <n v="3.7"/>
  </r>
  <r>
    <s v="EL5 (F1, E)"/>
    <x v="22"/>
    <s v="C34"/>
    <n v="26"/>
    <n v="35.5"/>
    <n v="0.37"/>
    <n v="30"/>
    <n v="11.1"/>
  </r>
  <r>
    <s v="FL1 (F1, E)"/>
    <x v="29"/>
    <s v="C29"/>
    <n v="28.5"/>
    <n v="39"/>
    <n v="0.37"/>
    <n v="10"/>
    <n v="3.7"/>
  </r>
  <r>
    <s v="FL1 (F1, W)"/>
    <x v="13"/>
    <s v="C34"/>
    <n v="38"/>
    <n v="52"/>
    <n v="0.37"/>
    <n v="30"/>
    <n v="11.1"/>
  </r>
  <r>
    <s v="FL5 (F1, E)"/>
    <x v="22"/>
    <s v="C29"/>
    <n v="21.5"/>
    <n v="29.5"/>
    <n v="0.37"/>
    <n v="10"/>
    <n v="3.7"/>
  </r>
  <r>
    <s v="GL4 (F3, E)"/>
    <x v="23"/>
    <s v="C28"/>
    <n v="36.5"/>
    <n v="50"/>
    <n v="0.37"/>
    <n v="10"/>
    <n v="3.7"/>
  </r>
  <r>
    <s v="JL4 (F1, E)"/>
    <x v="28"/>
    <s v="C29"/>
    <n v="25.5"/>
    <n v="35"/>
    <n v="0.37"/>
    <n v="10"/>
    <n v="3.7"/>
  </r>
  <r>
    <s v="LL5 (F1, E)"/>
    <x v="29"/>
    <s v="C30"/>
    <n v="25.5"/>
    <n v="35"/>
    <n v="0.37"/>
    <n v="10"/>
    <n v="3.7"/>
  </r>
  <r>
    <s v="LL5 (F1, E)"/>
    <x v="24"/>
    <s v="C31"/>
    <n v="35"/>
    <n v="48"/>
    <n v="0.37"/>
    <n v="10"/>
    <n v="3.7"/>
  </r>
  <r>
    <s v="NL4 (F1, W)"/>
    <x v="24"/>
    <s v="C31"/>
    <n v="35"/>
    <n v="48"/>
    <n v="0.37"/>
    <n v="10"/>
    <n v="3.7"/>
  </r>
  <r>
    <s v="PL3 (F1, E)"/>
    <x v="8"/>
    <s v="C29"/>
    <n v="38"/>
    <n v="52"/>
    <n v="0.37"/>
    <n v="10"/>
    <n v="3.7"/>
  </r>
  <r>
    <s v="RL1 (F1, E)"/>
    <x v="23"/>
    <s v="C32"/>
    <n v="35"/>
    <n v="48"/>
    <n v="0.37"/>
    <n v="10"/>
    <n v="3.7"/>
  </r>
  <r>
    <s v="SL5 (F1, E)"/>
    <x v="29"/>
    <s v="C31"/>
    <n v="27"/>
    <n v="37"/>
    <n v="0.37"/>
    <n v="10"/>
    <n v="3.7"/>
  </r>
  <r>
    <s v="UL5 (F1, E)"/>
    <x v="22"/>
    <s v="C35"/>
    <n v="25.5"/>
    <n v="35"/>
    <n v="0.37"/>
    <n v="50"/>
    <n v="18.5"/>
  </r>
  <r>
    <s v="UU1 (F1, W)"/>
    <x v="28"/>
    <s v="C34"/>
    <n v="23"/>
    <n v="31.5"/>
    <n v="0.37"/>
    <n v="30"/>
    <n v="11.1"/>
  </r>
  <r>
    <s v="VL3 (F1, E)"/>
    <x v="20"/>
    <s v="C35"/>
    <n v="26"/>
    <n v="35.5"/>
    <n v="0.37"/>
    <n v="50"/>
    <n v="18.5"/>
  </r>
  <r>
    <s v="XL3 (F1, W)"/>
    <x v="23"/>
    <s v="C29"/>
    <n v="38"/>
    <n v="52"/>
    <n v="0.37"/>
    <n v="10"/>
    <n v="3.7"/>
  </r>
  <r>
    <s v="XL4 (F1, E)"/>
    <x v="28"/>
    <s v="C35"/>
    <n v="28.5"/>
    <n v="39"/>
    <n v="0.37"/>
    <n v="50"/>
    <n v="18.5"/>
  </r>
  <r>
    <s v="XL5 (F1, W)"/>
    <x v="23"/>
    <s v="C29"/>
    <n v="35"/>
    <n v="48"/>
    <n v="0.37"/>
    <n v="10"/>
    <n v="3.7"/>
  </r>
  <r>
    <s v="YL4 (F1, W)"/>
    <x v="23"/>
    <s v="C29"/>
    <n v="38"/>
    <n v="52"/>
    <n v="0.37"/>
    <n v="10"/>
    <n v="3.7"/>
  </r>
  <r>
    <s v="AL2 (F1, W)"/>
    <x v="23"/>
    <s v="C31"/>
    <n v="34"/>
    <n v="47"/>
    <n v="0.38"/>
    <n v="10"/>
    <n v="3.8"/>
  </r>
  <r>
    <s v="BL4 (F3, W)"/>
    <x v="24"/>
    <s v="C28"/>
    <n v="37"/>
    <n v="51"/>
    <n v="0.38"/>
    <n v="10"/>
    <n v="3.8"/>
  </r>
  <r>
    <s v="CL5 (F1, E)"/>
    <x v="22"/>
    <s v="C34"/>
    <n v="26"/>
    <n v="36"/>
    <n v="0.38"/>
    <n v="30"/>
    <n v="11.4"/>
  </r>
  <r>
    <s v="EL3 (F1, W)"/>
    <x v="22"/>
    <s v="C34"/>
    <n v="29"/>
    <n v="40"/>
    <n v="0.38"/>
    <n v="30"/>
    <n v="11.4"/>
  </r>
  <r>
    <s v="EL5 (F1, W)"/>
    <x v="22"/>
    <s v="C34"/>
    <n v="25"/>
    <n v="34.5"/>
    <n v="0.38"/>
    <n v="30"/>
    <n v="11.4"/>
  </r>
  <r>
    <s v="FL4 (F1, W)"/>
    <x v="22"/>
    <s v="C29"/>
    <n v="22.5"/>
    <n v="31"/>
    <n v="0.38"/>
    <n v="10"/>
    <n v="3.8"/>
  </r>
  <r>
    <s v="GL2 (F1, E)"/>
    <x v="29"/>
    <s v="C29"/>
    <n v="29"/>
    <n v="40"/>
    <n v="0.38"/>
    <n v="10"/>
    <n v="3.8"/>
  </r>
  <r>
    <s v="GL5 (F1, W)"/>
    <x v="29"/>
    <s v="C29"/>
    <n v="27.5"/>
    <n v="38"/>
    <n v="0.38"/>
    <n v="10"/>
    <n v="3.8"/>
  </r>
  <r>
    <s v="IL1 (F1, W)"/>
    <x v="10"/>
    <s v="C31"/>
    <n v="34"/>
    <n v="47"/>
    <n v="0.38"/>
    <n v="10"/>
    <n v="3.8"/>
  </r>
  <r>
    <s v="IL2 (F1, E)"/>
    <x v="13"/>
    <s v="C34"/>
    <n v="40"/>
    <n v="55"/>
    <n v="0.38"/>
    <n v="30"/>
    <n v="11.4"/>
  </r>
  <r>
    <s v="IL3 (F1, W)"/>
    <x v="23"/>
    <s v="C33"/>
    <n v="40"/>
    <n v="55"/>
    <n v="0.38"/>
    <n v="20"/>
    <n v="7.6"/>
  </r>
  <r>
    <s v="JL1 (F1, E)"/>
    <x v="29"/>
    <s v="C30"/>
    <n v="27.5"/>
    <n v="38"/>
    <n v="0.38"/>
    <n v="10"/>
    <n v="3.8"/>
  </r>
  <r>
    <s v="KL3 (F1, E)"/>
    <x v="29"/>
    <s v="C30"/>
    <n v="27.5"/>
    <n v="38"/>
    <n v="0.38"/>
    <n v="10"/>
    <n v="3.8"/>
  </r>
  <r>
    <s v="LL1 (F1, E)"/>
    <x v="13"/>
    <s v="C33"/>
    <n v="32"/>
    <n v="44"/>
    <n v="0.38"/>
    <n v="20"/>
    <n v="7.6"/>
  </r>
  <r>
    <s v="LL3 (F1, E)"/>
    <x v="24"/>
    <s v="C31"/>
    <n v="39"/>
    <n v="54"/>
    <n v="0.38"/>
    <n v="10"/>
    <n v="3.8"/>
  </r>
  <r>
    <s v="LL5 (F1, W)"/>
    <x v="29"/>
    <s v="C30"/>
    <n v="26"/>
    <n v="36"/>
    <n v="0.38"/>
    <n v="10"/>
    <n v="3.8"/>
  </r>
  <r>
    <s v="NL3 (F1, W)"/>
    <x v="24"/>
    <s v="C31"/>
    <n v="39"/>
    <n v="54"/>
    <n v="0.38"/>
    <n v="10"/>
    <n v="3.8"/>
  </r>
  <r>
    <s v="NL4 (F1, E)"/>
    <x v="25"/>
    <s v="C30"/>
    <n v="37"/>
    <n v="51"/>
    <n v="0.38"/>
    <n v="10"/>
    <n v="3.8"/>
  </r>
  <r>
    <s v="OL3 (F3, E)"/>
    <x v="8"/>
    <s v="C28"/>
    <n v="40"/>
    <n v="55"/>
    <n v="0.38"/>
    <n v="10"/>
    <n v="3.8"/>
  </r>
  <r>
    <s v="OL3 (F3, W)"/>
    <x v="8"/>
    <s v="C28"/>
    <n v="40"/>
    <n v="55"/>
    <n v="0.38"/>
    <n v="10"/>
    <n v="3.8"/>
  </r>
  <r>
    <s v="OL4 (F1, W)"/>
    <x v="24"/>
    <s v="C31"/>
    <n v="37"/>
    <n v="51"/>
    <n v="0.38"/>
    <n v="10"/>
    <n v="3.8"/>
  </r>
  <r>
    <s v="PL1 (F1, E)"/>
    <x v="8"/>
    <s v="C29"/>
    <n v="34"/>
    <n v="47"/>
    <n v="0.38"/>
    <n v="10"/>
    <n v="3.8"/>
  </r>
  <r>
    <s v="PL4 (F1, E)"/>
    <x v="8"/>
    <s v="C29"/>
    <n v="37"/>
    <n v="51"/>
    <n v="0.38"/>
    <n v="10"/>
    <n v="3.8"/>
  </r>
  <r>
    <s v="QL3 (F1, E)"/>
    <x v="23"/>
    <s v="C30"/>
    <n v="40"/>
    <n v="55"/>
    <n v="0.38"/>
    <n v="10"/>
    <n v="3.8"/>
  </r>
  <r>
    <s v="SL1 (F1, E)"/>
    <x v="29"/>
    <s v="C31"/>
    <n v="25"/>
    <n v="34.5"/>
    <n v="0.38"/>
    <n v="10"/>
    <n v="3.8"/>
  </r>
  <r>
    <s v="SL2 (F1, W)"/>
    <x v="29"/>
    <s v="C31"/>
    <n v="26"/>
    <n v="36"/>
    <n v="0.38"/>
    <n v="10"/>
    <n v="3.8"/>
  </r>
  <r>
    <s v="TL3 (F1, E)"/>
    <x v="8"/>
    <s v="C34"/>
    <n v="47"/>
    <n v="65"/>
    <n v="0.38"/>
    <n v="30"/>
    <n v="11.4"/>
  </r>
  <r>
    <s v="VL4 (F3, E)"/>
    <x v="19"/>
    <s v="C28"/>
    <n v="35.5"/>
    <n v="49"/>
    <n v="0.38"/>
    <n v="10"/>
    <n v="3.8"/>
  </r>
  <r>
    <s v="XL5 (F1, W)"/>
    <x v="28"/>
    <s v="C35"/>
    <n v="24"/>
    <n v="33"/>
    <n v="0.38"/>
    <n v="50"/>
    <n v="19"/>
  </r>
  <r>
    <s v="YL3 (F1, E)"/>
    <x v="23"/>
    <s v="C32"/>
    <n v="39"/>
    <n v="54"/>
    <n v="0.38"/>
    <n v="10"/>
    <n v="3.8"/>
  </r>
  <r>
    <s v="YL4 (F1, E)"/>
    <x v="23"/>
    <s v="C32"/>
    <n v="37"/>
    <n v="51"/>
    <n v="0.38"/>
    <n v="10"/>
    <n v="3.8"/>
  </r>
  <r>
    <s v="CL1 (F1, E)"/>
    <x v="8"/>
    <s v="C31"/>
    <n v="34.5"/>
    <n v="48"/>
    <n v="0.39"/>
    <n v="10"/>
    <n v="3.9000000000000004"/>
  </r>
  <r>
    <s v="GL1 (F1, E)"/>
    <x v="29"/>
    <s v="C29"/>
    <n v="28"/>
    <n v="39"/>
    <n v="0.39"/>
    <n v="10"/>
    <n v="3.9000000000000004"/>
  </r>
  <r>
    <s v="GL1 (F1, W)"/>
    <x v="29"/>
    <s v="C29"/>
    <n v="28"/>
    <n v="39"/>
    <n v="0.39"/>
    <n v="10"/>
    <n v="3.9000000000000004"/>
  </r>
  <r>
    <s v="GL5 (F1, E)"/>
    <x v="29"/>
    <s v="C29"/>
    <n v="28"/>
    <n v="39"/>
    <n v="0.39"/>
    <n v="10"/>
    <n v="3.9000000000000004"/>
  </r>
  <r>
    <s v="HL3 (F3, W)"/>
    <x v="23"/>
    <s v="C28"/>
    <n v="37.5"/>
    <n v="52"/>
    <n v="0.39"/>
    <n v="10"/>
    <n v="3.9000000000000004"/>
  </r>
  <r>
    <s v="IL5 (F1, E)"/>
    <x v="23"/>
    <s v="C33"/>
    <n v="36"/>
    <n v="50"/>
    <n v="0.39"/>
    <n v="20"/>
    <n v="7.8000000000000007"/>
  </r>
  <r>
    <s v="LL2 (F1, E)"/>
    <x v="24"/>
    <s v="C31"/>
    <n v="36"/>
    <n v="50"/>
    <n v="0.39"/>
    <n v="10"/>
    <n v="3.9000000000000004"/>
  </r>
  <r>
    <s v="LL2 (F1, W)"/>
    <x v="24"/>
    <s v="C31"/>
    <n v="36"/>
    <n v="50"/>
    <n v="0.39"/>
    <n v="10"/>
    <n v="3.9000000000000004"/>
  </r>
  <r>
    <s v="LL4 (F1, W)"/>
    <x v="29"/>
    <s v="C30"/>
    <n v="28"/>
    <n v="39"/>
    <n v="0.39"/>
    <n v="10"/>
    <n v="3.9000000000000004"/>
  </r>
  <r>
    <s v="PL3 (F1, W)"/>
    <x v="8"/>
    <s v="C29"/>
    <n v="38"/>
    <n v="53"/>
    <n v="0.39"/>
    <n v="10"/>
    <n v="3.9000000000000004"/>
  </r>
  <r>
    <s v="PL5 (F1, W)"/>
    <x v="23"/>
    <s v="C34"/>
    <n v="42"/>
    <n v="58.5"/>
    <n v="0.39"/>
    <n v="30"/>
    <n v="11.700000000000001"/>
  </r>
  <r>
    <s v="RL4 (F1, E)"/>
    <x v="8"/>
    <s v="C29"/>
    <n v="36"/>
    <n v="50"/>
    <n v="0.39"/>
    <n v="10"/>
    <n v="3.9000000000000004"/>
  </r>
  <r>
    <s v="SL2 (F1, W)"/>
    <x v="28"/>
    <s v="C35"/>
    <n v="28"/>
    <n v="39"/>
    <n v="0.39"/>
    <n v="50"/>
    <n v="19.5"/>
  </r>
  <r>
    <s v="AL1 (F1, W)"/>
    <x v="26"/>
    <s v="C29"/>
    <n v="22.5"/>
    <n v="31.5"/>
    <n v="0.4"/>
    <n v="10"/>
    <n v="4"/>
  </r>
  <r>
    <s v="DL1 (F1, E)"/>
    <x v="8"/>
    <s v="C35"/>
    <n v="43"/>
    <n v="60"/>
    <n v="0.4"/>
    <n v="50"/>
    <n v="20"/>
  </r>
  <r>
    <s v="GL4 (F1, W)"/>
    <x v="29"/>
    <s v="C29"/>
    <n v="28.5"/>
    <n v="40"/>
    <n v="0.4"/>
    <n v="10"/>
    <n v="4"/>
  </r>
  <r>
    <s v="HL1 (F3, E)"/>
    <x v="23"/>
    <s v="C28"/>
    <n v="33.5"/>
    <n v="47"/>
    <n v="0.4"/>
    <n v="10"/>
    <n v="4"/>
  </r>
  <r>
    <s v="LL1 (F1, W)"/>
    <x v="24"/>
    <s v="C31"/>
    <n v="35"/>
    <n v="49"/>
    <n v="0.4"/>
    <n v="10"/>
    <n v="4"/>
  </r>
  <r>
    <s v="ML3 (F3, W)"/>
    <x v="8"/>
    <s v="C28"/>
    <n v="42"/>
    <n v="59"/>
    <n v="0.4"/>
    <n v="10"/>
    <n v="4"/>
  </r>
  <r>
    <s v="NL1 (F1, W)"/>
    <x v="24"/>
    <s v="C31"/>
    <n v="35"/>
    <n v="49"/>
    <n v="0.4"/>
    <n v="10"/>
    <n v="4"/>
  </r>
  <r>
    <s v="QL1 (F1, E)"/>
    <x v="29"/>
    <s v="C31"/>
    <n v="26"/>
    <n v="36.5"/>
    <n v="0.4"/>
    <n v="10"/>
    <n v="4"/>
  </r>
  <r>
    <s v="QL3 (F1, W)"/>
    <x v="23"/>
    <s v="C30"/>
    <n v="40"/>
    <n v="56"/>
    <n v="0.4"/>
    <n v="10"/>
    <n v="4"/>
  </r>
  <r>
    <s v="QL5 (F1, W)"/>
    <x v="29"/>
    <s v="C31"/>
    <n v="25"/>
    <n v="35"/>
    <n v="0.4"/>
    <n v="10"/>
    <n v="4"/>
  </r>
  <r>
    <s v="RL4 (F1, W)"/>
    <x v="8"/>
    <s v="C29"/>
    <n v="35"/>
    <n v="49"/>
    <n v="0.4"/>
    <n v="10"/>
    <n v="4"/>
  </r>
  <r>
    <s v="SL3 (F1, W)"/>
    <x v="23"/>
    <s v="C30"/>
    <n v="40"/>
    <n v="56"/>
    <n v="0.4"/>
    <n v="10"/>
    <n v="4"/>
  </r>
  <r>
    <s v="SL5 (F1, W)"/>
    <x v="28"/>
    <s v="C35"/>
    <n v="25"/>
    <n v="35"/>
    <n v="0.4"/>
    <n v="50"/>
    <n v="20"/>
  </r>
  <r>
    <s v="UL5 (F1, W)"/>
    <x v="0"/>
    <s v="C34"/>
    <n v="24"/>
    <n v="33.5"/>
    <n v="0.4"/>
    <n v="30"/>
    <n v="12"/>
  </r>
  <r>
    <s v="XL1 (F1, E)"/>
    <x v="23"/>
    <s v="C29"/>
    <n v="35"/>
    <n v="49"/>
    <n v="0.4"/>
    <n v="10"/>
    <n v="4"/>
  </r>
  <r>
    <s v="EL1 (F1, E)"/>
    <x v="26"/>
    <s v="C30"/>
    <n v="22"/>
    <n v="31"/>
    <n v="0.41000000000000003"/>
    <n v="10"/>
    <n v="4.1000000000000005"/>
  </r>
  <r>
    <s v="FL1 (F1, E)"/>
    <x v="28"/>
    <s v="C30"/>
    <n v="23"/>
    <n v="32.5"/>
    <n v="0.41000000000000003"/>
    <n v="10"/>
    <n v="4.1000000000000005"/>
  </r>
  <r>
    <s v="FL3 (F1, W)"/>
    <x v="28"/>
    <s v="C30"/>
    <n v="25.5"/>
    <n v="36"/>
    <n v="0.41000000000000003"/>
    <n v="10"/>
    <n v="4.1000000000000005"/>
  </r>
  <r>
    <s v="GL4 (F3, W)"/>
    <x v="23"/>
    <s v="C28"/>
    <n v="37"/>
    <n v="52"/>
    <n v="0.41000000000000003"/>
    <n v="10"/>
    <n v="4.1000000000000005"/>
  </r>
  <r>
    <s v="HL3 (F3, E)"/>
    <x v="23"/>
    <s v="C28"/>
    <n v="37"/>
    <n v="52"/>
    <n v="0.41000000000000003"/>
    <n v="10"/>
    <n v="4.1000000000000005"/>
  </r>
  <r>
    <s v="HL5 (F1, W)"/>
    <x v="8"/>
    <s v="C31"/>
    <n v="34"/>
    <n v="48"/>
    <n v="0.41000000000000003"/>
    <n v="10"/>
    <n v="4.1000000000000005"/>
  </r>
  <r>
    <s v="LL1 (F1, E)"/>
    <x v="24"/>
    <s v="C31"/>
    <n v="34"/>
    <n v="48"/>
    <n v="0.41000000000000003"/>
    <n v="10"/>
    <n v="4.1000000000000005"/>
  </r>
  <r>
    <s v="PL2 (F1, W)"/>
    <x v="23"/>
    <s v="C34"/>
    <n v="46"/>
    <n v="65"/>
    <n v="0.41000000000000003"/>
    <n v="30"/>
    <n v="12.3"/>
  </r>
  <r>
    <s v="PL4 (F1, W)"/>
    <x v="23"/>
    <s v="C34"/>
    <n v="44"/>
    <n v="62"/>
    <n v="0.41000000000000003"/>
    <n v="30"/>
    <n v="12.3"/>
  </r>
  <r>
    <s v="QL4 (F1, W)"/>
    <x v="29"/>
    <s v="C31"/>
    <n v="27"/>
    <n v="38"/>
    <n v="0.41000000000000003"/>
    <n v="10"/>
    <n v="4.1000000000000005"/>
  </r>
  <r>
    <s v="VL4 (F1, W)"/>
    <x v="24"/>
    <s v="C33"/>
    <n v="40.5"/>
    <n v="57"/>
    <n v="0.41000000000000003"/>
    <n v="20"/>
    <n v="8.2000000000000011"/>
  </r>
  <r>
    <s v="XL2 (F1, E)"/>
    <x v="28"/>
    <s v="C35"/>
    <n v="27"/>
    <n v="38"/>
    <n v="0.41000000000000003"/>
    <n v="50"/>
    <n v="20.5"/>
  </r>
  <r>
    <s v="XL2 (F1, W)"/>
    <x v="28"/>
    <s v="C35"/>
    <n v="27"/>
    <n v="38"/>
    <n v="0.41000000000000003"/>
    <n v="50"/>
    <n v="20.5"/>
  </r>
  <r>
    <s v="XL5 (F1, E)"/>
    <x v="23"/>
    <s v="C29"/>
    <n v="34.5"/>
    <n v="48.5"/>
    <n v="0.41000000000000003"/>
    <n v="10"/>
    <n v="4.1000000000000005"/>
  </r>
  <r>
    <s v="YU1 (F1, E)"/>
    <x v="20"/>
    <s v="C34"/>
    <n v="23"/>
    <n v="32.5"/>
    <n v="0.41000000000000003"/>
    <n v="30"/>
    <n v="12.3"/>
  </r>
  <r>
    <s v="YU1 (F1, W)"/>
    <x v="20"/>
    <s v="C34"/>
    <n v="23"/>
    <n v="32.5"/>
    <n v="0.41000000000000003"/>
    <n v="30"/>
    <n v="12.3"/>
  </r>
  <r>
    <s v="AL3 (F1, E)"/>
    <x v="23"/>
    <s v="C31"/>
    <n v="36"/>
    <n v="51"/>
    <n v="0.42"/>
    <n v="10"/>
    <n v="4.2"/>
  </r>
  <r>
    <s v="BL2 (F3, W)"/>
    <x v="24"/>
    <s v="C28"/>
    <n v="36"/>
    <n v="51"/>
    <n v="0.42"/>
    <n v="10"/>
    <n v="4.2"/>
  </r>
  <r>
    <s v="GL2 (F3, E)"/>
    <x v="23"/>
    <s v="C28"/>
    <n v="36"/>
    <n v="51"/>
    <n v="0.42"/>
    <n v="10"/>
    <n v="4.2"/>
  </r>
  <r>
    <s v="HL1 (F3, W)"/>
    <x v="23"/>
    <s v="C28"/>
    <n v="33"/>
    <n v="47"/>
    <n v="0.42"/>
    <n v="10"/>
    <n v="4.2"/>
  </r>
  <r>
    <s v="HL2 (F1, W)"/>
    <x v="8"/>
    <s v="C31"/>
    <n v="36"/>
    <n v="51"/>
    <n v="0.42"/>
    <n v="10"/>
    <n v="4.2"/>
  </r>
  <r>
    <s v="NL2 (F3, W)"/>
    <x v="8"/>
    <s v="C28"/>
    <n v="38"/>
    <n v="54"/>
    <n v="0.42"/>
    <n v="10"/>
    <n v="4.2"/>
  </r>
  <r>
    <s v="PL2 (F1, E)"/>
    <x v="8"/>
    <s v="C29"/>
    <n v="36"/>
    <n v="51"/>
    <n v="0.42"/>
    <n v="10"/>
    <n v="4.2"/>
  </r>
  <r>
    <s v="RL1 (F1, E)"/>
    <x v="8"/>
    <s v="C29"/>
    <n v="34.5"/>
    <n v="49"/>
    <n v="0.42"/>
    <n v="10"/>
    <n v="4.2"/>
  </r>
  <r>
    <s v="RL4 (F1, E)"/>
    <x v="23"/>
    <s v="C30"/>
    <n v="38"/>
    <n v="54"/>
    <n v="0.42"/>
    <n v="10"/>
    <n v="4.2"/>
  </r>
  <r>
    <s v="TL5 (F1, W)"/>
    <x v="8"/>
    <s v="C34"/>
    <n v="36"/>
    <n v="51"/>
    <n v="0.42"/>
    <n v="30"/>
    <n v="12.6"/>
  </r>
  <r>
    <s v="XL4 (F1, E)"/>
    <x v="23"/>
    <s v="C29"/>
    <n v="36.5"/>
    <n v="52"/>
    <n v="0.42"/>
    <n v="10"/>
    <n v="4.2"/>
  </r>
  <r>
    <s v="XL4 (F1, W)"/>
    <x v="23"/>
    <s v="C29"/>
    <n v="36"/>
    <n v="51"/>
    <n v="0.42"/>
    <n v="10"/>
    <n v="4.2"/>
  </r>
  <r>
    <s v="YL2 (F1, E)"/>
    <x v="23"/>
    <s v="C29"/>
    <n v="36"/>
    <n v="51"/>
    <n v="0.42"/>
    <n v="10"/>
    <n v="4.2"/>
  </r>
  <r>
    <s v="CL3 (F3, W)"/>
    <x v="24"/>
    <s v="C28"/>
    <n v="37"/>
    <n v="53"/>
    <n v="0.43"/>
    <n v="10"/>
    <n v="4.3"/>
  </r>
  <r>
    <s v="EL5 (F3, E)"/>
    <x v="24"/>
    <s v="C28"/>
    <n v="33.5"/>
    <n v="48"/>
    <n v="0.43"/>
    <n v="10"/>
    <n v="4.3"/>
  </r>
  <r>
    <s v="FL3 (F3, W)"/>
    <x v="23"/>
    <s v="C28"/>
    <n v="37"/>
    <n v="53"/>
    <n v="0.43"/>
    <n v="10"/>
    <n v="4.3"/>
  </r>
  <r>
    <s v="IL3 (F1, E)"/>
    <x v="23"/>
    <s v="C33"/>
    <n v="42"/>
    <n v="60"/>
    <n v="0.43"/>
    <n v="20"/>
    <n v="8.6"/>
  </r>
  <r>
    <s v="IL5 (F1, W)"/>
    <x v="23"/>
    <s v="C33"/>
    <n v="35"/>
    <n v="50"/>
    <n v="0.43"/>
    <n v="20"/>
    <n v="8.6"/>
  </r>
  <r>
    <s v="IL5 (F3, E)"/>
    <x v="25"/>
    <s v="C28"/>
    <n v="40"/>
    <n v="57"/>
    <n v="0.43"/>
    <n v="10"/>
    <n v="4.3"/>
  </r>
  <r>
    <s v="JL5 (F1, E)"/>
    <x v="28"/>
    <s v="C29"/>
    <n v="23"/>
    <n v="33"/>
    <n v="0.43"/>
    <n v="10"/>
    <n v="4.3"/>
  </r>
  <r>
    <s v="LL5 (F1, E)"/>
    <x v="23"/>
    <s v="C33"/>
    <n v="35"/>
    <n v="50"/>
    <n v="0.43"/>
    <n v="20"/>
    <n v="8.6"/>
  </r>
  <r>
    <s v="SL3 (F1, E)"/>
    <x v="23"/>
    <s v="C30"/>
    <n v="40"/>
    <n v="57"/>
    <n v="0.43"/>
    <n v="10"/>
    <n v="4.3"/>
  </r>
  <r>
    <s v="TL2 (F1, E)"/>
    <x v="8"/>
    <s v="C30"/>
    <n v="35"/>
    <n v="50"/>
    <n v="0.43"/>
    <n v="10"/>
    <n v="4.3"/>
  </r>
  <r>
    <s v="TL4 (F1, E)"/>
    <x v="8"/>
    <s v="C34"/>
    <n v="44"/>
    <n v="63"/>
    <n v="0.43"/>
    <n v="30"/>
    <n v="12.9"/>
  </r>
  <r>
    <s v="YL4 (F1, E)"/>
    <x v="23"/>
    <s v="C29"/>
    <n v="37"/>
    <n v="53"/>
    <n v="0.43"/>
    <n v="10"/>
    <n v="4.3"/>
  </r>
  <r>
    <s v="AL4 (F1, E)"/>
    <x v="23"/>
    <s v="C31"/>
    <n v="36"/>
    <n v="52"/>
    <n v="0.44"/>
    <n v="10"/>
    <n v="4.4000000000000004"/>
  </r>
  <r>
    <s v="AL5 (F1, E)"/>
    <x v="23"/>
    <s v="C31"/>
    <n v="32"/>
    <n v="46"/>
    <n v="0.44"/>
    <n v="10"/>
    <n v="4.4000000000000004"/>
  </r>
  <r>
    <s v="FL1 (F1, E)"/>
    <x v="13"/>
    <s v="C34"/>
    <n v="36"/>
    <n v="52"/>
    <n v="0.44"/>
    <n v="30"/>
    <n v="13.2"/>
  </r>
  <r>
    <s v="FL3 (F1, E)"/>
    <x v="28"/>
    <s v="C30"/>
    <n v="25"/>
    <n v="36"/>
    <n v="0.44"/>
    <n v="10"/>
    <n v="4.4000000000000004"/>
  </r>
  <r>
    <s v="FL3 (F3, E)"/>
    <x v="23"/>
    <s v="C28"/>
    <n v="37.5"/>
    <n v="54"/>
    <n v="0.44"/>
    <n v="10"/>
    <n v="4.4000000000000004"/>
  </r>
  <r>
    <s v="IL1 (F1, W)"/>
    <x v="23"/>
    <s v="C33"/>
    <n v="36"/>
    <n v="52"/>
    <n v="0.44"/>
    <n v="20"/>
    <n v="8.8000000000000007"/>
  </r>
  <r>
    <s v="JL5 (F3, E)"/>
    <x v="25"/>
    <s v="C28"/>
    <n v="36"/>
    <n v="52"/>
    <n v="0.44"/>
    <n v="10"/>
    <n v="4.4000000000000004"/>
  </r>
  <r>
    <s v="NL2 (F1, E)"/>
    <x v="24"/>
    <s v="C31"/>
    <n v="35.5"/>
    <n v="51"/>
    <n v="0.44"/>
    <n v="10"/>
    <n v="4.4000000000000004"/>
  </r>
  <r>
    <s v="NL2 (F3, E)"/>
    <x v="8"/>
    <s v="C28"/>
    <n v="36"/>
    <n v="52"/>
    <n v="0.44"/>
    <n v="10"/>
    <n v="4.4000000000000004"/>
  </r>
  <r>
    <s v="PL2 (F1, E)"/>
    <x v="23"/>
    <s v="C34"/>
    <n v="43"/>
    <n v="62"/>
    <n v="0.44"/>
    <n v="30"/>
    <n v="13.2"/>
  </r>
  <r>
    <s v="RL2 (F1, E)"/>
    <x v="23"/>
    <s v="C30"/>
    <n v="39"/>
    <n v="56"/>
    <n v="0.44"/>
    <n v="10"/>
    <n v="4.4000000000000004"/>
  </r>
  <r>
    <s v="SL5 (F1, W)"/>
    <x v="23"/>
    <s v="C30"/>
    <n v="36"/>
    <n v="52"/>
    <n v="0.44"/>
    <n v="10"/>
    <n v="4.4000000000000004"/>
  </r>
  <r>
    <s v="TL4 (F1, W)"/>
    <x v="8"/>
    <s v="C34"/>
    <n v="40"/>
    <n v="57.5"/>
    <n v="0.44"/>
    <n v="30"/>
    <n v="13.2"/>
  </r>
  <r>
    <s v="XL2 (F1, E)"/>
    <x v="23"/>
    <s v="C29"/>
    <n v="36"/>
    <n v="52"/>
    <n v="0.44"/>
    <n v="10"/>
    <n v="4.4000000000000004"/>
  </r>
  <r>
    <s v="YL1 (F1, E)"/>
    <x v="23"/>
    <s v="C29"/>
    <n v="35.5"/>
    <n v="51"/>
    <n v="0.44"/>
    <n v="10"/>
    <n v="4.4000000000000004"/>
  </r>
  <r>
    <s v="YL5 (F1, E)"/>
    <x v="23"/>
    <s v="C29"/>
    <n v="36"/>
    <n v="52"/>
    <n v="0.44"/>
    <n v="10"/>
    <n v="4.4000000000000004"/>
  </r>
  <r>
    <s v="YL5 (F1, W)"/>
    <x v="23"/>
    <s v="C29"/>
    <n v="36"/>
    <n v="52"/>
    <n v="0.44"/>
    <n v="10"/>
    <n v="4.4000000000000004"/>
  </r>
  <r>
    <s v="AL1 (F1, E)"/>
    <x v="26"/>
    <s v="C29"/>
    <n v="22"/>
    <n v="32"/>
    <n v="0.45"/>
    <n v="10"/>
    <n v="4.5"/>
  </r>
  <r>
    <s v="AL4 (F1, W)"/>
    <x v="23"/>
    <s v="C31"/>
    <n v="34.5"/>
    <n v="50"/>
    <n v="0.45"/>
    <n v="10"/>
    <n v="4.5"/>
  </r>
  <r>
    <s v="CL1 (F3, E)"/>
    <x v="24"/>
    <s v="C28"/>
    <n v="33"/>
    <n v="48"/>
    <n v="0.45"/>
    <n v="10"/>
    <n v="4.5"/>
  </r>
  <r>
    <s v="FL5 (F3, W)"/>
    <x v="23"/>
    <s v="C28"/>
    <n v="34.5"/>
    <n v="50"/>
    <n v="0.45"/>
    <n v="10"/>
    <n v="4.5"/>
  </r>
  <r>
    <s v="IL1 (F1, W)"/>
    <x v="13"/>
    <s v="C34"/>
    <n v="37"/>
    <n v="53.5"/>
    <n v="0.45"/>
    <n v="30"/>
    <n v="13.5"/>
  </r>
  <r>
    <s v="IL2 (F3, E)"/>
    <x v="23"/>
    <s v="C28"/>
    <n v="34.5"/>
    <n v="50"/>
    <n v="0.45"/>
    <n v="10"/>
    <n v="4.5"/>
  </r>
  <r>
    <s v="IL4 (F1, W)"/>
    <x v="28"/>
    <s v="C29"/>
    <n v="22"/>
    <n v="32"/>
    <n v="0.45"/>
    <n v="10"/>
    <n v="4.5"/>
  </r>
  <r>
    <s v="NL1 (F1, E)"/>
    <x v="24"/>
    <s v="C31"/>
    <n v="33"/>
    <n v="48"/>
    <n v="0.45"/>
    <n v="10"/>
    <n v="4.5"/>
  </r>
  <r>
    <s v="NL3 (F1, E)"/>
    <x v="24"/>
    <s v="C31"/>
    <n v="38.5"/>
    <n v="56"/>
    <n v="0.45"/>
    <n v="10"/>
    <n v="4.5"/>
  </r>
  <r>
    <s v="OL1 (F3, E)"/>
    <x v="8"/>
    <s v="C28"/>
    <n v="34.5"/>
    <n v="50"/>
    <n v="0.45"/>
    <n v="10"/>
    <n v="4.5"/>
  </r>
  <r>
    <s v="PL1 (F1, E)"/>
    <x v="23"/>
    <s v="C34"/>
    <n v="42"/>
    <n v="61"/>
    <n v="0.45"/>
    <n v="30"/>
    <n v="13.5"/>
  </r>
  <r>
    <s v="TL2 (F1, E)"/>
    <x v="8"/>
    <s v="C34"/>
    <n v="43"/>
    <n v="62.5"/>
    <n v="0.45"/>
    <n v="30"/>
    <n v="13.5"/>
  </r>
  <r>
    <s v="CL1 (F3, W)"/>
    <x v="24"/>
    <s v="C28"/>
    <n v="33.5"/>
    <n v="49"/>
    <n v="0.46"/>
    <n v="10"/>
    <n v="4.6000000000000005"/>
  </r>
  <r>
    <s v="FL2 (F1, W)"/>
    <x v="28"/>
    <s v="C30"/>
    <n v="24"/>
    <n v="35"/>
    <n v="0.46"/>
    <n v="10"/>
    <n v="4.6000000000000005"/>
  </r>
  <r>
    <s v="HL5 (F1, E)"/>
    <x v="8"/>
    <s v="C31"/>
    <n v="35.5"/>
    <n v="52"/>
    <n v="0.46"/>
    <n v="10"/>
    <n v="4.6000000000000005"/>
  </r>
  <r>
    <s v="IL1 (F1, E)"/>
    <x v="13"/>
    <s v="C34"/>
    <n v="36"/>
    <n v="52.5"/>
    <n v="0.46"/>
    <n v="30"/>
    <n v="13.8"/>
  </r>
  <r>
    <s v="JL4 (F1, W)"/>
    <x v="28"/>
    <s v="C29"/>
    <n v="23"/>
    <n v="33.5"/>
    <n v="0.46"/>
    <n v="10"/>
    <n v="4.6000000000000005"/>
  </r>
  <r>
    <s v="JL5 (F3, W)"/>
    <x v="25"/>
    <s v="C28"/>
    <n v="35"/>
    <n v="51"/>
    <n v="0.46"/>
    <n v="10"/>
    <n v="4.6000000000000005"/>
  </r>
  <r>
    <s v="ML5 (F3, E)"/>
    <x v="8"/>
    <s v="C28"/>
    <n v="39"/>
    <n v="57"/>
    <n v="0.46"/>
    <n v="10"/>
    <n v="4.6000000000000005"/>
  </r>
  <r>
    <s v="NL4 (F3, E)"/>
    <x v="8"/>
    <s v="C28"/>
    <n v="39"/>
    <n v="57"/>
    <n v="0.46"/>
    <n v="10"/>
    <n v="4.6000000000000005"/>
  </r>
  <r>
    <s v="PL5 (F1, E)"/>
    <x v="23"/>
    <s v="C34"/>
    <n v="41"/>
    <n v="60"/>
    <n v="0.46"/>
    <n v="30"/>
    <n v="13.8"/>
  </r>
  <r>
    <s v="RL4 (F1, W)"/>
    <x v="23"/>
    <s v="C30"/>
    <n v="35.5"/>
    <n v="52"/>
    <n v="0.46"/>
    <n v="10"/>
    <n v="4.6000000000000005"/>
  </r>
  <r>
    <s v="TL2 (F1, W)"/>
    <x v="8"/>
    <s v="C34"/>
    <n v="46"/>
    <n v="67"/>
    <n v="0.46"/>
    <n v="30"/>
    <n v="13.8"/>
  </r>
  <r>
    <s v="BL3 (F1, W)"/>
    <x v="23"/>
    <s v="C31"/>
    <n v="36"/>
    <n v="53"/>
    <n v="0.47000000000000003"/>
    <n v="10"/>
    <n v="4.7"/>
  </r>
  <r>
    <s v="DL2 (F3, W)"/>
    <x v="24"/>
    <s v="C28"/>
    <n v="32"/>
    <n v="47"/>
    <n v="0.47000000000000003"/>
    <n v="10"/>
    <n v="4.7"/>
  </r>
  <r>
    <s v="EL3 (F3, E)"/>
    <x v="24"/>
    <s v="C28"/>
    <n v="36"/>
    <n v="53"/>
    <n v="0.47000000000000003"/>
    <n v="10"/>
    <n v="4.7"/>
  </r>
  <r>
    <s v="FL1 (F1, W)"/>
    <x v="28"/>
    <s v="C30"/>
    <n v="22.5"/>
    <n v="33"/>
    <n v="0.47000000000000003"/>
    <n v="10"/>
    <n v="4.7"/>
  </r>
  <r>
    <s v="FL2 (F1, W)"/>
    <x v="23"/>
    <s v="C31"/>
    <n v="36"/>
    <n v="53"/>
    <n v="0.47000000000000003"/>
    <n v="10"/>
    <n v="4.7"/>
  </r>
  <r>
    <s v="IL2 (F3, W)"/>
    <x v="23"/>
    <s v="C28"/>
    <n v="34"/>
    <n v="50"/>
    <n v="0.47000000000000003"/>
    <n v="10"/>
    <n v="4.7"/>
  </r>
  <r>
    <s v="JL2 (F3, W)"/>
    <x v="25"/>
    <s v="C28"/>
    <n v="38"/>
    <n v="56"/>
    <n v="0.47000000000000003"/>
    <n v="10"/>
    <n v="4.7"/>
  </r>
  <r>
    <s v="OL5 (F3, E)"/>
    <x v="8"/>
    <s v="C28"/>
    <n v="38"/>
    <n v="56"/>
    <n v="0.47000000000000003"/>
    <n v="10"/>
    <n v="4.7"/>
  </r>
  <r>
    <s v="PL3 (F1, E)"/>
    <x v="23"/>
    <s v="C34"/>
    <n v="45"/>
    <n v="66"/>
    <n v="0.47000000000000003"/>
    <n v="30"/>
    <n v="14.100000000000001"/>
  </r>
  <r>
    <s v="QL1 (F1, W)"/>
    <x v="23"/>
    <s v="C30"/>
    <n v="34"/>
    <n v="50"/>
    <n v="0.47000000000000003"/>
    <n v="10"/>
    <n v="4.7"/>
  </r>
  <r>
    <s v="VL4 (F3, W)"/>
    <x v="19"/>
    <s v="C28"/>
    <n v="34"/>
    <n v="50"/>
    <n v="0.47000000000000003"/>
    <n v="10"/>
    <n v="4.7"/>
  </r>
  <r>
    <s v="AL5 (F1, W)"/>
    <x v="23"/>
    <s v="C31"/>
    <n v="31"/>
    <n v="46"/>
    <n v="0.48"/>
    <n v="10"/>
    <n v="4.8"/>
  </r>
  <r>
    <s v="EL3 (F3, W)"/>
    <x v="24"/>
    <s v="C28"/>
    <n v="34.5"/>
    <n v="51"/>
    <n v="0.48"/>
    <n v="10"/>
    <n v="4.8"/>
  </r>
  <r>
    <s v="EL5 (F3, W)"/>
    <x v="24"/>
    <s v="C28"/>
    <n v="32.5"/>
    <n v="48"/>
    <n v="0.48"/>
    <n v="10"/>
    <n v="4.8"/>
  </r>
  <r>
    <s v="FL1 (F3, E)"/>
    <x v="23"/>
    <s v="C28"/>
    <n v="33"/>
    <n v="49"/>
    <n v="0.48"/>
    <n v="10"/>
    <n v="4.8"/>
  </r>
  <r>
    <s v="HL2 (F1, E)"/>
    <x v="8"/>
    <s v="C31"/>
    <n v="33"/>
    <n v="49"/>
    <n v="0.48"/>
    <n v="10"/>
    <n v="4.8"/>
  </r>
  <r>
    <s v="ML3 (F3, E)"/>
    <x v="8"/>
    <s v="C28"/>
    <n v="40"/>
    <n v="59"/>
    <n v="0.48"/>
    <n v="10"/>
    <n v="4.8"/>
  </r>
  <r>
    <s v="PL4 (F1, E)"/>
    <x v="23"/>
    <s v="C34"/>
    <n v="45"/>
    <n v="66.5"/>
    <n v="0.48"/>
    <n v="30"/>
    <n v="14.399999999999999"/>
  </r>
  <r>
    <s v="QL1 (F1, E)"/>
    <x v="23"/>
    <s v="C30"/>
    <n v="32.5"/>
    <n v="48"/>
    <n v="0.48"/>
    <n v="10"/>
    <n v="4.8"/>
  </r>
  <r>
    <s v="UL5 (F1, E)"/>
    <x v="3"/>
    <s v="C31"/>
    <n v="25"/>
    <n v="37"/>
    <n v="0.48"/>
    <n v="10"/>
    <n v="4.8"/>
  </r>
  <r>
    <s v="YL1 (F1, W)"/>
    <x v="23"/>
    <s v="C29"/>
    <n v="34.5"/>
    <n v="51"/>
    <n v="0.48"/>
    <n v="10"/>
    <n v="4.8"/>
  </r>
  <r>
    <s v="CL5 (F3, E)"/>
    <x v="24"/>
    <s v="C28"/>
    <n v="35"/>
    <n v="52"/>
    <n v="0.49"/>
    <n v="10"/>
    <n v="4.9000000000000004"/>
  </r>
  <r>
    <s v="DL4 (F3, W)"/>
    <x v="24"/>
    <s v="C28"/>
    <n v="31.5"/>
    <n v="47"/>
    <n v="0.49"/>
    <n v="10"/>
    <n v="4.9000000000000004"/>
  </r>
  <r>
    <s v="FL1 (F3, W)"/>
    <x v="23"/>
    <s v="C28"/>
    <n v="35"/>
    <n v="52"/>
    <n v="0.49"/>
    <n v="10"/>
    <n v="4.9000000000000004"/>
  </r>
  <r>
    <s v="FL4 (F1, E)"/>
    <x v="23"/>
    <s v="C31"/>
    <n v="37.5"/>
    <n v="56"/>
    <n v="0.49"/>
    <n v="10"/>
    <n v="4.9000000000000004"/>
  </r>
  <r>
    <s v="HL5 (F3, E)"/>
    <x v="23"/>
    <s v="C28"/>
    <n v="33.5"/>
    <n v="50"/>
    <n v="0.49"/>
    <n v="10"/>
    <n v="4.9000000000000004"/>
  </r>
  <r>
    <s v="JL4 (F3, E)"/>
    <x v="25"/>
    <s v="C28"/>
    <n v="37.5"/>
    <n v="56"/>
    <n v="0.49"/>
    <n v="10"/>
    <n v="4.9000000000000004"/>
  </r>
  <r>
    <s v="NL4 (F3, W)"/>
    <x v="8"/>
    <s v="C28"/>
    <n v="37.5"/>
    <n v="56"/>
    <n v="0.49"/>
    <n v="10"/>
    <n v="4.9000000000000004"/>
  </r>
  <r>
    <s v="OL1 (F3, W)"/>
    <x v="8"/>
    <s v="C28"/>
    <n v="35"/>
    <n v="52"/>
    <n v="0.49"/>
    <n v="10"/>
    <n v="4.9000000000000004"/>
  </r>
  <r>
    <s v="SL1 (F1, E)"/>
    <x v="28"/>
    <s v="C35"/>
    <n v="23.5"/>
    <n v="35"/>
    <n v="0.49"/>
    <n v="50"/>
    <n v="24.5"/>
  </r>
  <r>
    <s v="YL3 (F1, E)"/>
    <x v="23"/>
    <s v="C29"/>
    <n v="37.5"/>
    <n v="56"/>
    <n v="0.49"/>
    <n v="10"/>
    <n v="4.9000000000000004"/>
  </r>
  <r>
    <s v="CL3 (F3, E)"/>
    <x v="24"/>
    <s v="C28"/>
    <n v="38"/>
    <n v="57"/>
    <n v="0.5"/>
    <n v="10"/>
    <n v="5"/>
  </r>
  <r>
    <s v="EL1 (F3, E)"/>
    <x v="24"/>
    <s v="C28"/>
    <n v="34"/>
    <n v="51"/>
    <n v="0.5"/>
    <n v="10"/>
    <n v="5"/>
  </r>
  <r>
    <s v="FL2 (F1, E)"/>
    <x v="28"/>
    <s v="C30"/>
    <n v="23"/>
    <n v="34.5"/>
    <n v="0.5"/>
    <n v="10"/>
    <n v="5"/>
  </r>
  <r>
    <s v="FL3 (F1, W)"/>
    <x v="23"/>
    <s v="C31"/>
    <n v="38"/>
    <n v="57"/>
    <n v="0.5"/>
    <n v="10"/>
    <n v="5"/>
  </r>
  <r>
    <s v="IL5 (F1, E)"/>
    <x v="28"/>
    <s v="C29"/>
    <n v="22"/>
    <n v="33"/>
    <n v="0.5"/>
    <n v="10"/>
    <n v="5"/>
  </r>
  <r>
    <s v="IL5 (F1, W)"/>
    <x v="28"/>
    <s v="C29"/>
    <n v="22"/>
    <n v="33"/>
    <n v="0.5"/>
    <n v="10"/>
    <n v="5"/>
  </r>
  <r>
    <s v="IL5 (F3, W)"/>
    <x v="25"/>
    <s v="C28"/>
    <n v="36"/>
    <n v="54"/>
    <n v="0.5"/>
    <n v="10"/>
    <n v="5"/>
  </r>
  <r>
    <s v="OL5 (F3, W)"/>
    <x v="8"/>
    <s v="C28"/>
    <n v="36"/>
    <n v="54"/>
    <n v="0.5"/>
    <n v="10"/>
    <n v="5"/>
  </r>
  <r>
    <s v="TL1 (F1, E)"/>
    <x v="37"/>
    <s v="C31"/>
    <n v="13"/>
    <n v="19.5"/>
    <n v="0.5"/>
    <n v="10"/>
    <n v="5"/>
  </r>
  <r>
    <s v="TL1 (F1, E)"/>
    <x v="8"/>
    <s v="C34"/>
    <n v="38"/>
    <n v="57"/>
    <n v="0.5"/>
    <n v="30"/>
    <n v="15"/>
  </r>
  <r>
    <s v="UL5 (F3, W)"/>
    <x v="22"/>
    <s v="C28"/>
    <n v="24"/>
    <n v="36"/>
    <n v="0.5"/>
    <n v="10"/>
    <n v="5"/>
  </r>
  <r>
    <s v="YL2 (F1, W)"/>
    <x v="23"/>
    <s v="C29"/>
    <n v="36"/>
    <n v="54"/>
    <n v="0.5"/>
    <n v="10"/>
    <n v="5"/>
  </r>
  <r>
    <s v="EL1 (F3, W)"/>
    <x v="24"/>
    <s v="C28"/>
    <n v="35"/>
    <n v="53"/>
    <n v="0.51"/>
    <n v="10"/>
    <n v="5.0999999999999996"/>
  </r>
  <r>
    <s v="HL1 (F1, W)"/>
    <x v="8"/>
    <s v="C31"/>
    <n v="32.5"/>
    <n v="49"/>
    <n v="0.51"/>
    <n v="10"/>
    <n v="5.0999999999999996"/>
  </r>
  <r>
    <s v="IL4 (F1, E)"/>
    <x v="23"/>
    <s v="C33"/>
    <n v="39"/>
    <n v="59"/>
    <n v="0.51"/>
    <n v="20"/>
    <n v="10.199999999999999"/>
  </r>
  <r>
    <s v="IL4 (F1, W)"/>
    <x v="23"/>
    <s v="C33"/>
    <n v="39"/>
    <n v="59"/>
    <n v="0.51"/>
    <n v="20"/>
    <n v="10.199999999999999"/>
  </r>
  <r>
    <s v="QL5 (F3, E)"/>
    <x v="28"/>
    <s v="C28"/>
    <n v="24.5"/>
    <n v="37"/>
    <n v="0.51"/>
    <n v="10"/>
    <n v="5.0999999999999996"/>
  </r>
  <r>
    <s v="JL2 (F3, E)"/>
    <x v="25"/>
    <s v="C28"/>
    <n v="37.5"/>
    <n v="57"/>
    <n v="0.52"/>
    <n v="10"/>
    <n v="5.2"/>
  </r>
  <r>
    <s v="PL2 (F3, E)"/>
    <x v="28"/>
    <s v="C28"/>
    <n v="25"/>
    <n v="38"/>
    <n v="0.52"/>
    <n v="10"/>
    <n v="5.2"/>
  </r>
  <r>
    <s v="PL4 (F3, W)"/>
    <x v="28"/>
    <s v="C28"/>
    <n v="25"/>
    <n v="38"/>
    <n v="0.52"/>
    <n v="10"/>
    <n v="5.2"/>
  </r>
  <r>
    <s v="UL5 (F3, E)"/>
    <x v="22"/>
    <s v="C28"/>
    <n v="23"/>
    <n v="35"/>
    <n v="0.52"/>
    <n v="10"/>
    <n v="5.2"/>
  </r>
  <r>
    <s v="DL4 (F3, E)"/>
    <x v="24"/>
    <s v="C28"/>
    <n v="32"/>
    <n v="49"/>
    <n v="0.53"/>
    <n v="10"/>
    <n v="5.3000000000000007"/>
  </r>
  <r>
    <s v="FL2 (F1, E)"/>
    <x v="23"/>
    <s v="C31"/>
    <n v="36"/>
    <n v="55"/>
    <n v="0.53"/>
    <n v="10"/>
    <n v="5.3000000000000007"/>
  </r>
  <r>
    <s v="FL3 (F1, E)"/>
    <x v="23"/>
    <s v="C31"/>
    <n v="38"/>
    <n v="58"/>
    <n v="0.53"/>
    <n v="10"/>
    <n v="5.3000000000000007"/>
  </r>
  <r>
    <s v="LL5 (F1, W)"/>
    <x v="23"/>
    <s v="C33"/>
    <n v="38"/>
    <n v="58"/>
    <n v="0.53"/>
    <n v="20"/>
    <n v="10.600000000000001"/>
  </r>
  <r>
    <s v="PL2 (F3, W)"/>
    <x v="28"/>
    <s v="C28"/>
    <n v="25.5"/>
    <n v="39"/>
    <n v="0.53"/>
    <n v="10"/>
    <n v="5.3000000000000007"/>
  </r>
  <r>
    <s v="XL1 (F1, E)"/>
    <x v="28"/>
    <s v="C35"/>
    <n v="23.5"/>
    <n v="36"/>
    <n v="0.53"/>
    <n v="50"/>
    <n v="26.5"/>
  </r>
  <r>
    <s v="FL1 (F1, W)"/>
    <x v="23"/>
    <s v="C31"/>
    <n v="34.5"/>
    <n v="53"/>
    <n v="0.54"/>
    <n v="10"/>
    <n v="5.4"/>
  </r>
  <r>
    <s v="FL5 (F1, E)"/>
    <x v="23"/>
    <s v="C31"/>
    <n v="35"/>
    <n v="54"/>
    <n v="0.54"/>
    <n v="10"/>
    <n v="5.4"/>
  </r>
  <r>
    <s v="YL3 (F1, W)"/>
    <x v="23"/>
    <s v="C29"/>
    <n v="37"/>
    <n v="57"/>
    <n v="0.54"/>
    <n v="10"/>
    <n v="5.4"/>
  </r>
  <r>
    <s v="FL5 (F3, E)"/>
    <x v="23"/>
    <s v="C28"/>
    <n v="33"/>
    <n v="51"/>
    <n v="0.55000000000000004"/>
    <n v="10"/>
    <n v="5.5"/>
  </r>
  <r>
    <s v="HL5 (F3, W)"/>
    <x v="23"/>
    <s v="C28"/>
    <n v="31"/>
    <n v="48"/>
    <n v="0.55000000000000004"/>
    <n v="10"/>
    <n v="5.5"/>
  </r>
  <r>
    <s v="IL4 (F1, E)"/>
    <x v="28"/>
    <s v="C29"/>
    <n v="22.5"/>
    <n v="35"/>
    <n v="0.56000000000000005"/>
    <n v="10"/>
    <n v="5.6000000000000005"/>
  </r>
  <r>
    <s v="ML5 (F3, W)"/>
    <x v="8"/>
    <s v="C28"/>
    <n v="36"/>
    <n v="56"/>
    <n v="0.56000000000000005"/>
    <n v="10"/>
    <n v="5.6000000000000005"/>
  </r>
  <r>
    <s v="PL4 (F3, E)"/>
    <x v="28"/>
    <s v="C28"/>
    <n v="25"/>
    <n v="39"/>
    <n v="0.56000000000000005"/>
    <n v="10"/>
    <n v="5.6000000000000005"/>
  </r>
  <r>
    <s v="CL5 (F3, W)"/>
    <x v="24"/>
    <s v="C28"/>
    <n v="32.5"/>
    <n v="51"/>
    <n v="0.57000000000000006"/>
    <n v="10"/>
    <n v="5.7000000000000011"/>
  </r>
  <r>
    <s v="FL5 (F1, W)"/>
    <x v="23"/>
    <s v="C31"/>
    <n v="34.5"/>
    <n v="54"/>
    <n v="0.57000000000000006"/>
    <n v="10"/>
    <n v="5.7000000000000011"/>
  </r>
  <r>
    <s v="TL5 (F1, E)"/>
    <x v="8"/>
    <s v="C34"/>
    <n v="38"/>
    <n v="59.5"/>
    <n v="0.57000000000000006"/>
    <n v="30"/>
    <n v="17.100000000000001"/>
  </r>
  <r>
    <s v="JL4 (F3, W)"/>
    <x v="25"/>
    <s v="C28"/>
    <n v="36"/>
    <n v="57"/>
    <n v="0.57999999999999996"/>
    <n v="10"/>
    <n v="5.8"/>
  </r>
  <r>
    <s v="ML1 (F3, W)"/>
    <x v="8"/>
    <s v="C28"/>
    <n v="36"/>
    <n v="57"/>
    <n v="0.57999999999999996"/>
    <n v="10"/>
    <n v="5.8"/>
  </r>
  <r>
    <s v="QL3 (F3, E)"/>
    <x v="28"/>
    <s v="C28"/>
    <n v="24"/>
    <n v="38"/>
    <n v="0.57999999999999996"/>
    <n v="10"/>
    <n v="5.8"/>
  </r>
  <r>
    <s v="XL1 (F1, W)"/>
    <x v="28"/>
    <s v="C35"/>
    <n v="24"/>
    <n v="38"/>
    <n v="0.57999999999999996"/>
    <n v="50"/>
    <n v="28.999999999999996"/>
  </r>
  <r>
    <s v="FL1 (F1, E)"/>
    <x v="23"/>
    <s v="C31"/>
    <n v="33"/>
    <n v="53"/>
    <n v="0.61"/>
    <n v="10"/>
    <n v="6.1"/>
  </r>
  <r>
    <s v="HL1 (F1, E)"/>
    <x v="8"/>
    <s v="C31"/>
    <n v="31"/>
    <n v="50"/>
    <n v="0.61"/>
    <n v="10"/>
    <n v="6.1"/>
  </r>
  <r>
    <s v="JL5 (F1, W)"/>
    <x v="28"/>
    <s v="C29"/>
    <n v="21"/>
    <n v="34"/>
    <n v="0.62"/>
    <n v="10"/>
    <n v="6.2"/>
  </r>
  <r>
    <s v="QL3 (F3, W)"/>
    <x v="28"/>
    <s v="C28"/>
    <n v="24"/>
    <n v="39"/>
    <n v="0.63"/>
    <n v="10"/>
    <n v="6.3"/>
  </r>
  <r>
    <s v="QL5 (F3, W)"/>
    <x v="28"/>
    <s v="C28"/>
    <n v="23"/>
    <n v="38"/>
    <n v="0.65"/>
    <n v="10"/>
    <n v="6.5"/>
  </r>
  <r>
    <s v="ML1 (F3, E)"/>
    <x v="8"/>
    <s v="C28"/>
    <n v="35"/>
    <n v="59"/>
    <n v="0.69000000000000006"/>
    <n v="10"/>
    <n v="6.9"/>
  </r>
  <r>
    <s v="UL2 (F1, E)"/>
    <x v="24"/>
    <s v="C33"/>
    <n v="30.5"/>
    <n v="52"/>
    <n v="0.70000000000000007"/>
    <n v="20"/>
    <n v="14.000000000000002"/>
  </r>
  <r>
    <s v="BL4 (F3, E)"/>
    <x v="24"/>
    <s v="C28"/>
    <n v="26"/>
    <n v="34"/>
    <n v="0.31"/>
    <n v="10"/>
    <n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F0FA3B-9189-4E4D-9E6A-AE367AC0267A}"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J3:M42" firstHeaderRow="0" firstDataRow="1" firstDataCol="1"/>
  <pivotFields count="9">
    <pivotField showAll="0"/>
    <pivotField axis="axisRow" showAll="0" sortType="ascending">
      <items count="164">
        <item m="1" x="150"/>
        <item m="1" x="57"/>
        <item m="1" x="92"/>
        <item m="1" x="93"/>
        <item m="1" x="97"/>
        <item m="1" x="60"/>
        <item m="1" x="88"/>
        <item m="1" x="56"/>
        <item m="1" x="58"/>
        <item x="23"/>
        <item m="1" x="38"/>
        <item m="1" x="64"/>
        <item m="1" x="100"/>
        <item m="1" x="108"/>
        <item m="1" x="113"/>
        <item m="1" x="158"/>
        <item m="1" x="160"/>
        <item m="1" x="39"/>
        <item m="1" x="107"/>
        <item m="1" x="118"/>
        <item m="1" x="65"/>
        <item m="1" x="76"/>
        <item m="1" x="153"/>
        <item m="1" x="91"/>
        <item m="1" x="110"/>
        <item m="1" x="116"/>
        <item m="1" x="47"/>
        <item m="1" x="42"/>
        <item m="1" x="48"/>
        <item m="1" x="52"/>
        <item m="1" x="133"/>
        <item x="32"/>
        <item x="18"/>
        <item m="1" x="151"/>
        <item m="1" x="161"/>
        <item m="1" x="85"/>
        <item m="1" x="53"/>
        <item m="1" x="119"/>
        <item m="1" x="127"/>
        <item m="1" x="131"/>
        <item x="37"/>
        <item x="34"/>
        <item x="15"/>
        <item x="4"/>
        <item m="1" x="43"/>
        <item m="1" x="49"/>
        <item m="1" x="143"/>
        <item m="1" x="145"/>
        <item m="1" x="121"/>
        <item m="1" x="73"/>
        <item m="1" x="84"/>
        <item x="20"/>
        <item m="1" x="40"/>
        <item m="1" x="70"/>
        <item m="1" x="137"/>
        <item m="1" x="95"/>
        <item m="1" x="156"/>
        <item m="1" x="125"/>
        <item m="1" x="138"/>
        <item m="1" x="124"/>
        <item m="1" x="129"/>
        <item m="1" x="132"/>
        <item m="1" x="89"/>
        <item m="1" x="68"/>
        <item m="1" x="141"/>
        <item m="1" x="102"/>
        <item x="26"/>
        <item m="1" x="77"/>
        <item m="1" x="83"/>
        <item m="1" x="59"/>
        <item m="1" x="72"/>
        <item m="1" x="148"/>
        <item m="1" x="155"/>
        <item m="1" x="123"/>
        <item m="1" x="81"/>
        <item x="10"/>
        <item m="1" x="86"/>
        <item m="1" x="135"/>
        <item m="1" x="96"/>
        <item m="1" x="62"/>
        <item m="1" x="66"/>
        <item x="13"/>
        <item m="1" x="99"/>
        <item m="1" x="120"/>
        <item m="1" x="101"/>
        <item m="1" x="105"/>
        <item m="1" x="144"/>
        <item m="1" x="50"/>
        <item m="1" x="142"/>
        <item m="1" x="98"/>
        <item x="3"/>
        <item m="1" x="115"/>
        <item m="1" x="82"/>
        <item m="1" x="44"/>
        <item m="1" x="45"/>
        <item m="1" x="122"/>
        <item m="1" x="90"/>
        <item m="1" x="136"/>
        <item x="8"/>
        <item m="1" x="61"/>
        <item m="1" x="67"/>
        <item x="9"/>
        <item x="27"/>
        <item x="29"/>
        <item x="12"/>
        <item m="1" x="87"/>
        <item m="1" x="51"/>
        <item m="1" x="54"/>
        <item m="1" x="140"/>
        <item m="1" x="78"/>
        <item m="1" x="147"/>
        <item m="1" x="55"/>
        <item m="1" x="139"/>
        <item m="1" x="71"/>
        <item m="1" x="154"/>
        <item m="1" x="159"/>
        <item x="25"/>
        <item m="1" x="128"/>
        <item m="1" x="134"/>
        <item x="11"/>
        <item m="1" x="94"/>
        <item m="1" x="112"/>
        <item m="1" x="80"/>
        <item m="1" x="103"/>
        <item m="1" x="106"/>
        <item m="1" x="111"/>
        <item m="1" x="117"/>
        <item m="1" x="75"/>
        <item m="1" x="63"/>
        <item m="1" x="69"/>
        <item x="21"/>
        <item x="0"/>
        <item m="1" x="46"/>
        <item m="1" x="126"/>
        <item x="24"/>
        <item m="1" x="109"/>
        <item m="1" x="114"/>
        <item m="1" x="74"/>
        <item x="1"/>
        <item m="1" x="146"/>
        <item m="1" x="152"/>
        <item m="1" x="162"/>
        <item m="1" x="41"/>
        <item m="1" x="104"/>
        <item m="1" x="79"/>
        <item m="1" x="149"/>
        <item m="1" x="157"/>
        <item x="19"/>
        <item m="1" x="130"/>
        <item x="2"/>
        <item x="28"/>
        <item x="22"/>
        <item x="6"/>
        <item x="7"/>
        <item x="14"/>
        <item x="31"/>
        <item x="36"/>
        <item x="5"/>
        <item x="16"/>
        <item x="17"/>
        <item x="30"/>
        <item x="33"/>
        <item x="35"/>
        <item t="default"/>
      </items>
      <autoSortScope>
        <pivotArea dataOnly="0" outline="0" fieldPosition="0">
          <references count="1">
            <reference field="4294967294" count="1" selected="0">
              <x v="2"/>
            </reference>
          </references>
        </pivotArea>
      </autoSortScope>
    </pivotField>
    <pivotField showAll="0"/>
    <pivotField numFmtId="164" showAll="0"/>
    <pivotField numFmtId="164" showAll="0"/>
    <pivotField dataField="1" numFmtId="9" showAll="0"/>
    <pivotField showAll="0"/>
    <pivotField numFmtId="9" showAll="0"/>
    <pivotField dataField="1" dragToRow="0" dragToCol="0" dragToPage="0" showAll="0" defaultSubtotal="0"/>
  </pivotFields>
  <rowFields count="1">
    <field x="1"/>
  </rowFields>
  <rowItems count="39">
    <i>
      <x v="32"/>
    </i>
    <i>
      <x v="104"/>
    </i>
    <i>
      <x v="130"/>
    </i>
    <i>
      <x v="66"/>
    </i>
    <i>
      <x v="103"/>
    </i>
    <i>
      <x v="51"/>
    </i>
    <i>
      <x v="42"/>
    </i>
    <i>
      <x v="149"/>
    </i>
    <i>
      <x v="147"/>
    </i>
    <i>
      <x v="138"/>
    </i>
    <i>
      <x v="90"/>
    </i>
    <i>
      <x v="101"/>
    </i>
    <i>
      <x v="75"/>
    </i>
    <i>
      <x v="151"/>
    </i>
    <i>
      <x v="81"/>
    </i>
    <i>
      <x v="9"/>
    </i>
    <i>
      <x v="131"/>
    </i>
    <i>
      <x v="134"/>
    </i>
    <i>
      <x v="43"/>
    </i>
    <i>
      <x v="98"/>
    </i>
    <i>
      <x v="150"/>
    </i>
    <i>
      <x v="116"/>
    </i>
    <i>
      <x v="119"/>
    </i>
    <i>
      <x v="155"/>
    </i>
    <i>
      <x v="31"/>
    </i>
    <i>
      <x v="156"/>
    </i>
    <i>
      <x v="41"/>
    </i>
    <i>
      <x v="157"/>
    </i>
    <i>
      <x v="152"/>
    </i>
    <i>
      <x v="158"/>
    </i>
    <i>
      <x v="154"/>
    </i>
    <i>
      <x v="159"/>
    </i>
    <i>
      <x v="102"/>
    </i>
    <i>
      <x v="160"/>
    </i>
    <i>
      <x v="40"/>
    </i>
    <i>
      <x v="161"/>
    </i>
    <i>
      <x v="153"/>
    </i>
    <i>
      <x v="162"/>
    </i>
    <i t="grand">
      <x/>
    </i>
  </rowItems>
  <colFields count="1">
    <field x="-2"/>
  </colFields>
  <colItems count="3">
    <i>
      <x/>
    </i>
    <i i="1">
      <x v="1"/>
    </i>
    <i i="2">
      <x v="2"/>
    </i>
  </colItems>
  <dataFields count="3">
    <dataField name="Sum of Weighted %Change" fld="8" baseField="0" baseItem="0" numFmtId="9"/>
    <dataField name="Average of %change" fld="5" subtotal="average" baseField="1" baseItem="62"/>
    <dataField name="StdDev of %change" fld="5" subtotal="stdDev" baseField="1" baseItem="0"/>
  </dataFields>
  <formats count="3">
    <format dxfId="29">
      <pivotArea collapsedLevelsAreSubtotals="1" fieldPosition="0">
        <references count="2">
          <reference field="4294967294" count="1" selected="0">
            <x v="1"/>
          </reference>
          <reference field="1" count="0"/>
        </references>
      </pivotArea>
    </format>
    <format dxfId="28">
      <pivotArea field="1" type="button" dataOnly="0" labelOnly="1" outline="0" axis="axisRow" fieldPosition="0"/>
    </format>
    <format dxfId="27">
      <pivotArea dataOnly="0" labelOnly="1" outline="0" fieldPosition="0">
        <references count="1">
          <reference field="4294967294" count="3">
            <x v="0"/>
            <x v="1"/>
            <x v="2"/>
          </reference>
        </references>
      </pivotArea>
    </format>
  </formats>
  <conditionalFormats count="1">
    <conditionalFormat scope="data" priority="5">
      <pivotAreas count="1">
        <pivotArea outline="0" fieldPosition="0">
          <references count="1">
            <reference field="4294967294" count="1" selected="0">
              <x v="2"/>
            </reference>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ADB0EB-9D4B-4A79-9F6F-D4D17577D2DB}" name="Table1" displayName="Table1" ref="B9:H81" totalsRowShown="0" headerRowDxfId="50" headerRowBorderDxfId="49" tableBorderDxfId="48">
  <autoFilter ref="B9:H81" xr:uid="{36081892-965A-49F6-9E1E-722206DED684}"/>
  <tableColumns count="7">
    <tableColumn id="1" xr3:uid="{5812EF2D-92A6-48EF-8E15-E19D6537EEDC}" name="Clone Round" dataDxfId="47"/>
    <tableColumn id="3" xr3:uid="{B1CA1371-388A-47EB-8586-B8D6A7331861}" name="Clone Date" dataDxfId="46">
      <calculatedColumnFormula>("1/1/"&amp;(IF(LEFT([2]!Table1[[#This Row],[CODE]],2)*1&lt;20,1900,2000)+LEFT([2]!Table1[[#This Row],[CODE]],2)))+MOD([2]!Table1[[#This Row],[CODE]],1000)-1</calculatedColumnFormula>
    </tableColumn>
    <tableColumn id="2" xr3:uid="{CC088846-2087-4D6D-8F33-5994EE209958}" name="Julian Code" dataDxfId="45">
      <calculatedColumnFormula>D9+21</calculatedColumnFormula>
    </tableColumn>
    <tableColumn id="4" xr3:uid="{BE8828FA-157B-4D12-996C-E7CA910053D0}" name="Trellis Date" dataDxfId="44"/>
    <tableColumn id="5" xr3:uid="{D819AAFE-6FF2-49FC-98D8-911660F82794}" name="Trellis Code" dataDxfId="43">
      <calculatedColumnFormula>IF(Table1[[#This Row],[Trellis Date]]="","",TEXT(Table1[[#This Row],[Trellis Date]],"yy")&amp;TEXT((Table1[[#This Row],[Trellis Date]]-DATEVALUE("1/1/"&amp;TEXT(Table1[[#This Row],[Trellis Date]],"yy"))+1),"000"))</calculatedColumnFormula>
    </tableColumn>
    <tableColumn id="6" xr3:uid="{BA11E0BF-6EFF-4471-9ED3-8D4CD4BCEDE5}" name="x" dataDxfId="42">
      <calculatedColumnFormula>_xlfn.NUMBERVALUE($D$4-Table1[[#This Row],[Trellis Code]])</calculatedColumnFormula>
    </tableColumn>
    <tableColumn id="7" xr3:uid="{9E284010-1644-44A8-A6A4-1E5AE12629C2}" name="WEIGHT" dataDxfId="41">
      <calculatedColumnFormula>IF(Table1[[#This Row],[x]]&lt;0,"", IF(Table1[[#This Row],[x]]&lt;=21,"50", IF(Table1[[#This Row],[x]]&lt;=42,"30",IF(Table1[[#This Row],[x]]&lt;=63,"20", IF(Table1[[#This Row],[x]]&lt;=800,"10", IF(Table1[[#This Row],[x]]&gt;800,"5"))))))</calculatedColumnFormula>
    </tableColumn>
  </tableColumns>
  <tableStyleInfo name="TableStyleMedium2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2C04A2-AA99-4EFA-AB8E-2EC2BA7A3C81}" name="Table135" displayName="Table135" ref="A1:H232" headerRowDxfId="37">
  <autoFilter ref="A1:H232" xr:uid="{D9A7B66B-55D0-40DD-B206-C04AF487561A}"/>
  <sortState xmlns:xlrd2="http://schemas.microsoft.com/office/spreadsheetml/2017/richdata2" ref="A2:H232">
    <sortCondition ref="A1:A232"/>
  </sortState>
  <tableColumns count="8">
    <tableColumn id="1" xr3:uid="{73FDA0A2-3CB9-4B8F-8B77-03D1F5C16E71}" name="Round" totalsRowLabel="Total"/>
    <tableColumn id="2" xr3:uid="{D19FF7F1-6B52-499F-B9CA-85E1FBE35163}" name="Pheno"/>
    <tableColumn id="8" xr3:uid="{80461DFE-0B7F-406A-AE89-867CDA0E4224}" name="F2 Height" dataDxfId="36" totalsRowDxfId="35"/>
    <tableColumn id="3" xr3:uid="{3A3F3899-DCBB-4C47-A119-ACCF7ABE86D7}" name="Est.Height"/>
    <tableColumn id="4" xr3:uid="{4B84EA48-3BFE-4EC6-ABB8-226F542B1281}" name="Act.Height (week 5)" dataDxfId="34"/>
    <tableColumn id="6" xr3:uid="{2FD401E4-9194-42C1-BCDC-5689A6200B16}" name="Difference in PredicTion/Actual Inches" dataDxfId="33">
      <calculatedColumnFormula>_xlfn.IFNA(IF(Table135[[#This Row],[Act.Height (week 5)]]="","",Table135[[#This Row],[Act.Height (week 5)]]-Table135[[#This Row],[Est.Height]]),"")</calculatedColumnFormula>
    </tableColumn>
    <tableColumn id="5" xr3:uid="{6B42CFCD-9CD0-4C77-8AF2-A46852488AEC}" name="Prediction Accuracy" totalsRowFunction="average" dataDxfId="32" totalsRowDxfId="31">
      <calculatedColumnFormula>IFERROR(IF(Table135[[#This Row],[Act.Height (week 5)]]="","",Table135[[#This Row],[Act.Height (week 5)]]/Table135[[#This Row],[Est.Height]]),"")</calculatedColumnFormula>
    </tableColumn>
    <tableColumn id="9" xr3:uid="{2519A25E-F5A8-4889-82BC-E26377BBBEA9}" name="Treatment" totalsRowFunction="count" dataDxfId="3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FB1708-C483-458E-81B7-9A95939350CA}" name="masterheight" displayName="masterheight" ref="A2:H1124" totalsRowShown="0">
  <autoFilter ref="A2:H1124" xr:uid="{CF6236FB-80A0-4134-81BD-297F47226974}"/>
  <sortState xmlns:xlrd2="http://schemas.microsoft.com/office/spreadsheetml/2017/richdata2" ref="A3:H1124">
    <sortCondition ref="F2:F1124"/>
  </sortState>
  <tableColumns count="8">
    <tableColumn id="1" xr3:uid="{B6323CC2-E124-4BC0-86FF-C59612BD9A4F}" name="Location"/>
    <tableColumn id="2" xr3:uid="{FEAC8669-CF5C-4685-9BDF-A805281C8231}" name="Phenotype"/>
    <tableColumn id="3" xr3:uid="{F721CA24-8C55-479A-A1A1-F60A447E5A09}" name="Round"/>
    <tableColumn id="4" xr3:uid="{E3989A9E-11FE-42F6-947D-CD7FA9F70098}" name="FL2" dataDxfId="26"/>
    <tableColumn id="5" xr3:uid="{EBF61C0D-30E0-4325-95E2-C99BA9ED6ADB}" name="FL5" dataDxfId="25"/>
    <tableColumn id="6" xr3:uid="{65B65CA2-320A-41C4-BBEE-1307C11826E5}" name="%change" dataDxfId="24">
      <calculatedColumnFormula>MROUND((masterheight[[#This Row],[FL5]]-masterheight[[#This Row],[FL2]])/masterheight[[#This Row],[FL2]],0.01)</calculatedColumnFormula>
    </tableColumn>
    <tableColumn id="7" xr3:uid="{4CF79C69-2EB0-445C-8B55-C207AFF475D3}" name="Weight" dataDxfId="23">
      <calculatedColumnFormula>_xlfn.NUMBERVALUE(VLOOKUP(masterheight[[#This Row],[Round]],Table1[],7,FALSE))</calculatedColumnFormula>
    </tableColumn>
    <tableColumn id="8" xr3:uid="{B690F677-1BEF-4692-80BB-C8DDB3859E84}" name="Weighted%change" dataDxfId="22">
      <calculatedColumnFormula>masterheight[[#This Row],[Weight]]*masterheight[[#This Row],[%change]]</calculatedColumnFormula>
    </tableColumn>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53EF6CB-0884-4ADD-8965-8039FEFBF478}" name="makenumbers" displayName="makenumbers" ref="O3:X25" totalsRowShown="0" headerRowDxfId="21" dataDxfId="19" headerRowBorderDxfId="20" tableBorderDxfId="18" totalsRowBorderDxfId="17">
  <autoFilter ref="O3:X25" xr:uid="{B02D63FA-0ED6-4276-B8BD-C331A6E1E595}">
    <filterColumn colId="3">
      <filters>
        <filter val="34.7"/>
        <filter val="34.8"/>
        <filter val="35.4"/>
        <filter val="35.9"/>
        <filter val="36.8"/>
        <filter val="37.1"/>
        <filter val="39.1"/>
        <filter val="40.1"/>
        <filter val="43.0"/>
        <filter val="46.3"/>
        <filter val="49.2"/>
        <filter val="52.9"/>
        <filter val="54.3"/>
        <filter val="56.1"/>
        <filter val="63.0"/>
        <filter val="63.7"/>
      </filters>
    </filterColumn>
  </autoFilter>
  <sortState xmlns:xlrd2="http://schemas.microsoft.com/office/spreadsheetml/2017/richdata2" ref="O4:X23">
    <sortCondition descending="1" ref="Q3:Q23"/>
  </sortState>
  <tableColumns count="10">
    <tableColumn id="10" xr3:uid="{8FDA406B-0D21-4E07-9C27-10901FF58658}" name="Round" dataDxfId="16">
      <calculatedColumnFormula>$O$30</calculatedColumnFormula>
    </tableColumn>
    <tableColumn id="1" xr3:uid="{BC20EE10-B739-429A-BC34-58E62FBB7C79}" name="Phenotype" dataDxfId="15"/>
    <tableColumn id="2" xr3:uid="{A35049BA-6AF2-4903-ADB6-B75FD0C8E52E}" name="FL2 Average" dataDxfId="14"/>
    <tableColumn id="5" xr3:uid="{39B6252D-9B09-441B-B3D3-CE2DD3FD5F07}" name="Est. Height" dataDxfId="13">
      <calculatedColumnFormula>makenumbers[[#This Row],[FL2 Average]]+makenumbers[[#This Row],[Difference (Inches)]]</calculatedColumnFormula>
    </tableColumn>
    <tableColumn id="3" xr3:uid="{71C18E40-461B-4686-8A10-5EE6CE05BD65}" name="%Change" dataDxfId="12">
      <calculatedColumnFormula>VLOOKUP(makenumbers[[#This Row],[Phenotype]],$J$4:$K$101,2,FALSE)</calculatedColumnFormula>
    </tableColumn>
    <tableColumn id="8" xr3:uid="{37E9AD10-A8D3-4AA3-91EA-00CC78B5D4AC}" name="Deviation" dataDxfId="11">
      <calculatedColumnFormula>VLOOKUP(makenumbers[[#This Row],[Phenotype]],$J$4:$M$109,4,FALSE)</calculatedColumnFormula>
    </tableColumn>
    <tableColumn id="4" xr3:uid="{0EBE62D6-7A1F-4DE8-B326-408F72D4EFE2}" name="Difference (Inches)" dataDxfId="10">
      <calculatedColumnFormula>MROUND(makenumbers[[#This Row],[%Change]]*makenumbers[[#This Row],[FL2 Average]],0.5)</calculatedColumnFormula>
    </tableColumn>
    <tableColumn id="6" xr3:uid="{50271A20-9E84-4395-8B45-F825B3FB751B}" name="Number of Trellises" dataDxfId="9">
      <calculatedColumnFormula>INDEX([1]!Table3[Number of Trellises],MATCH(makenumbers[[#This Row],[Phenotype]],[1]!Table3[Phenotype],0))</calculatedColumnFormula>
    </tableColumn>
    <tableColumn id="7" xr3:uid="{30770887-6CE3-4AF2-A798-20A015CC0B93}" name="Trellis Qualitative" dataDxfId="8">
      <calculatedColumnFormula>INDEX([1]!Table3[Second and Third Trellis Instructions],MATCH(makenumbers[[#This Row],[Phenotype]],[1]!Table3[Phenotype],0))</calculatedColumnFormula>
    </tableColumn>
    <tableColumn id="9" xr3:uid="{347A142B-7757-49C3-8790-163D37A178A6}" name="Trellis Technique" dataDxfId="7">
      <calculatedColumnFormula>INDEX([1]!Table3[Trellising Technique],MATCH(makenumbers[[#This Row],[Phenotype]],[1]!Table3[Phenotype],0))</calculatedColumnFormula>
    </tableColumn>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720362-50D9-4E76-8769-33FC68DCB370}" name="Table13" displayName="Table13" ref="A5:G282" totalsRowShown="0">
  <autoFilter ref="A5:G282" xr:uid="{D9A7B66B-55D0-40DD-B206-C04AF487561A}"/>
  <sortState xmlns:xlrd2="http://schemas.microsoft.com/office/spreadsheetml/2017/richdata2" ref="A6:G27">
    <sortCondition descending="1" ref="G5:G237"/>
  </sortState>
  <tableColumns count="7">
    <tableColumn id="1" xr3:uid="{EC82D881-DE7A-4365-A0A8-7AE8CDD3EA4F}" name="Round"/>
    <tableColumn id="2" xr3:uid="{78F07DD0-626C-41BD-A9F7-BD94D66E6497}" name="Pheno"/>
    <tableColumn id="7" xr3:uid="{CB4415CA-B8BA-429B-86F5-011E4A1348F0}" name="Ratio" dataDxfId="3"/>
    <tableColumn id="3" xr3:uid="{87284618-C107-4200-B2BB-836810B00594}" name="Est.Height (w/o factor of difference)"/>
    <tableColumn id="4" xr3:uid="{F38A4D29-40C9-41B1-A78A-70BA60B3E615}" name="Act.Height (week 5)" dataDxfId="2"/>
    <tableColumn id="6" xr3:uid="{D1047EBA-E9FC-4D7D-8C13-88C082FB2FB6}" name="Difference in Inches" dataDxfId="1">
      <calculatedColumnFormula>Table13[[#This Row],[Act.Height (week 5)]]-Table13[[#This Row],[Est.Height (w/o factor of difference)]]</calculatedColumnFormula>
    </tableColumn>
    <tableColumn id="5" xr3:uid="{428EA903-C7F7-48BF-B269-7C541AC1EBE3}" name="PredictionAccuracy" dataDxfId="0">
      <calculatedColumnFormula>IFERROR(Table13[[#This Row],[Act.Height (week 5)]]/Table13[[#This Row],[Est.Height (w/o factor of difference)]],"")</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D3DB-EC1E-4177-B131-C360E6B22D7B}">
  <dimension ref="A1:A23"/>
  <sheetViews>
    <sheetView zoomScale="126" workbookViewId="0">
      <selection activeCell="A7" sqref="A7"/>
    </sheetView>
  </sheetViews>
  <sheetFormatPr defaultRowHeight="15" x14ac:dyDescent="0.25"/>
  <cols>
    <col min="1" max="1" width="141.5703125" style="26" customWidth="1"/>
  </cols>
  <sheetData>
    <row r="1" spans="1:1" x14ac:dyDescent="0.25">
      <c r="A1" s="26" t="s">
        <v>934</v>
      </c>
    </row>
    <row r="3" spans="1:1" ht="30" x14ac:dyDescent="0.25">
      <c r="A3" s="26" t="s">
        <v>928</v>
      </c>
    </row>
    <row r="4" spans="1:1" ht="30" x14ac:dyDescent="0.25">
      <c r="A4" s="26" t="s">
        <v>929</v>
      </c>
    </row>
    <row r="5" spans="1:1" ht="45" x14ac:dyDescent="0.25">
      <c r="A5" s="26" t="s">
        <v>930</v>
      </c>
    </row>
    <row r="6" spans="1:1" ht="30" x14ac:dyDescent="0.25">
      <c r="A6" s="26" t="s">
        <v>931</v>
      </c>
    </row>
    <row r="7" spans="1:1" ht="45" x14ac:dyDescent="0.25">
      <c r="A7" s="26" t="s">
        <v>932</v>
      </c>
    </row>
    <row r="8" spans="1:1" x14ac:dyDescent="0.25">
      <c r="A8" s="26" t="s">
        <v>933</v>
      </c>
    </row>
    <row r="23" spans="1:1" x14ac:dyDescent="0.25">
      <c r="A23" s="2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6E546-AC0A-44F9-9D46-1002B1E75968}">
  <sheetPr>
    <pageSetUpPr fitToPage="1"/>
  </sheetPr>
  <dimension ref="A1:V187"/>
  <sheetViews>
    <sheetView zoomScale="86" zoomScaleNormal="67" zoomScalePageLayoutView="43" workbookViewId="0">
      <selection activeCell="I14" sqref="I14"/>
    </sheetView>
  </sheetViews>
  <sheetFormatPr defaultRowHeight="15" x14ac:dyDescent="0.25"/>
  <cols>
    <col min="1" max="1" width="9.7109375" style="48" customWidth="1"/>
    <col min="2" max="2" width="22.42578125" style="65" customWidth="1"/>
    <col min="3" max="3" width="16.42578125" style="108" customWidth="1"/>
    <col min="4" max="4" width="44" style="48" customWidth="1"/>
    <col min="5" max="5" width="10.28515625" style="26" customWidth="1"/>
    <col min="15" max="15" width="16.42578125" customWidth="1"/>
    <col min="16" max="16" width="9.42578125" customWidth="1"/>
    <col min="17" max="17" width="6" customWidth="1"/>
    <col min="18" max="18" width="25.42578125" customWidth="1"/>
    <col min="21" max="21" width="37.42578125" customWidth="1"/>
  </cols>
  <sheetData>
    <row r="1" spans="1:22" ht="18.75" x14ac:dyDescent="0.25">
      <c r="A1" s="46" t="s">
        <v>182</v>
      </c>
      <c r="B1" s="289" t="s">
        <v>988</v>
      </c>
      <c r="C1" s="289"/>
      <c r="D1" s="289"/>
      <c r="E1" s="108"/>
      <c r="H1" s="272"/>
      <c r="I1" s="272"/>
      <c r="J1" s="272"/>
      <c r="K1" s="272"/>
      <c r="Q1" s="47"/>
      <c r="R1" s="47"/>
    </row>
    <row r="2" spans="1:22" ht="23.25" x14ac:dyDescent="0.25">
      <c r="A2" s="117" t="s">
        <v>183</v>
      </c>
      <c r="B2" s="52" t="s">
        <v>184</v>
      </c>
      <c r="C2" s="118" t="s">
        <v>185</v>
      </c>
      <c r="D2" s="120"/>
      <c r="E2" s="119" t="s">
        <v>186</v>
      </c>
      <c r="Q2" s="49"/>
      <c r="R2" s="49"/>
      <c r="S2" s="49"/>
    </row>
    <row r="3" spans="1:22" x14ac:dyDescent="0.25">
      <c r="A3" s="130" t="s">
        <v>187</v>
      </c>
      <c r="B3" s="51"/>
      <c r="C3" s="113" t="s">
        <v>188</v>
      </c>
      <c r="D3" s="113" t="s">
        <v>189</v>
      </c>
      <c r="E3" s="131" t="s">
        <v>190</v>
      </c>
      <c r="F3" s="23"/>
      <c r="O3" s="23"/>
      <c r="Q3" s="52"/>
      <c r="R3" s="53"/>
      <c r="S3" s="23"/>
      <c r="T3" s="23"/>
      <c r="U3" s="23"/>
      <c r="V3" s="52"/>
    </row>
    <row r="4" spans="1:22" ht="15" customHeight="1" x14ac:dyDescent="0.25">
      <c r="A4" s="132" t="s">
        <v>774</v>
      </c>
      <c r="B4" s="300" t="s">
        <v>765</v>
      </c>
      <c r="C4" s="302" t="s">
        <v>158</v>
      </c>
      <c r="D4" s="304" t="s">
        <v>144</v>
      </c>
      <c r="E4" s="306">
        <v>4</v>
      </c>
      <c r="Q4" s="19"/>
      <c r="V4" s="19"/>
    </row>
    <row r="5" spans="1:22" x14ac:dyDescent="0.25">
      <c r="A5" s="132" t="s">
        <v>775</v>
      </c>
      <c r="B5" s="301" t="s">
        <v>765</v>
      </c>
      <c r="C5" s="303" t="s">
        <v>158</v>
      </c>
      <c r="D5" s="305" t="s">
        <v>144</v>
      </c>
      <c r="E5" s="307">
        <v>4</v>
      </c>
      <c r="Q5" s="19"/>
      <c r="V5" s="19"/>
    </row>
    <row r="6" spans="1:22" x14ac:dyDescent="0.25">
      <c r="A6" s="132" t="s">
        <v>776</v>
      </c>
      <c r="B6" s="172" t="s">
        <v>983</v>
      </c>
      <c r="C6" s="294">
        <v>1</v>
      </c>
      <c r="D6" s="298" t="s">
        <v>987</v>
      </c>
      <c r="E6" s="178" t="s">
        <v>903</v>
      </c>
      <c r="Q6" s="19"/>
      <c r="V6" s="19"/>
    </row>
    <row r="7" spans="1:22" x14ac:dyDescent="0.25">
      <c r="A7" s="132" t="s">
        <v>777</v>
      </c>
      <c r="B7" s="172" t="s">
        <v>984</v>
      </c>
      <c r="C7" s="294"/>
      <c r="D7" s="298"/>
      <c r="E7" s="178" t="s">
        <v>903</v>
      </c>
      <c r="Q7" s="19"/>
      <c r="V7" s="19"/>
    </row>
    <row r="8" spans="1:22" x14ac:dyDescent="0.25">
      <c r="A8" s="132" t="s">
        <v>778</v>
      </c>
      <c r="B8" s="173" t="s">
        <v>985</v>
      </c>
      <c r="C8" s="295"/>
      <c r="D8" s="299"/>
      <c r="E8" s="179" t="s">
        <v>903</v>
      </c>
      <c r="Q8" s="19"/>
      <c r="V8" s="19"/>
    </row>
    <row r="9" spans="1:22" x14ac:dyDescent="0.25">
      <c r="A9" s="130" t="s">
        <v>196</v>
      </c>
      <c r="B9" s="51" t="s">
        <v>903</v>
      </c>
      <c r="C9" s="133" t="s">
        <v>903</v>
      </c>
      <c r="D9" s="122" t="s">
        <v>903</v>
      </c>
      <c r="E9" s="116" t="s">
        <v>903</v>
      </c>
      <c r="Q9" s="57"/>
      <c r="R9" s="49"/>
      <c r="U9" s="23"/>
      <c r="V9" s="57"/>
    </row>
    <row r="10" spans="1:22" x14ac:dyDescent="0.25">
      <c r="A10" s="134" t="s">
        <v>779</v>
      </c>
      <c r="B10" s="180" t="s">
        <v>973</v>
      </c>
      <c r="C10" s="182">
        <v>1</v>
      </c>
      <c r="D10" s="312" t="s">
        <v>986</v>
      </c>
      <c r="E10" s="164">
        <v>12.5</v>
      </c>
      <c r="Q10" s="19"/>
      <c r="V10" s="19"/>
    </row>
    <row r="11" spans="1:22" ht="30" x14ac:dyDescent="0.25">
      <c r="A11" s="134" t="s">
        <v>780</v>
      </c>
      <c r="B11" s="181" t="s">
        <v>981</v>
      </c>
      <c r="C11" s="169" t="s">
        <v>903</v>
      </c>
      <c r="D11" s="313"/>
      <c r="E11" s="165" t="s">
        <v>903</v>
      </c>
      <c r="Q11" s="19"/>
      <c r="V11" s="19"/>
    </row>
    <row r="12" spans="1:22" x14ac:dyDescent="0.25">
      <c r="A12" s="134" t="s">
        <v>781</v>
      </c>
      <c r="B12" s="181" t="s">
        <v>982</v>
      </c>
      <c r="C12" s="169" t="s">
        <v>903</v>
      </c>
      <c r="D12" s="313"/>
      <c r="E12" s="165" t="s">
        <v>903</v>
      </c>
      <c r="Q12" s="19"/>
      <c r="V12" s="19"/>
    </row>
    <row r="13" spans="1:22" x14ac:dyDescent="0.25">
      <c r="A13" s="134" t="s">
        <v>782</v>
      </c>
      <c r="B13" s="181" t="s">
        <v>935</v>
      </c>
      <c r="C13" s="169">
        <v>1</v>
      </c>
      <c r="D13" s="313"/>
      <c r="E13" s="165">
        <v>6</v>
      </c>
      <c r="Q13" s="19"/>
      <c r="V13" s="19"/>
    </row>
    <row r="14" spans="1:22" x14ac:dyDescent="0.25">
      <c r="A14" s="134" t="s">
        <v>783</v>
      </c>
      <c r="B14" s="168" t="s">
        <v>935</v>
      </c>
      <c r="C14" s="170">
        <v>1</v>
      </c>
      <c r="D14" s="314"/>
      <c r="E14" s="166">
        <v>6</v>
      </c>
      <c r="Q14" s="19"/>
      <c r="V14" s="19"/>
    </row>
    <row r="15" spans="1:22" x14ac:dyDescent="0.25">
      <c r="A15" s="130" t="s">
        <v>202</v>
      </c>
      <c r="B15" s="51" t="s">
        <v>903</v>
      </c>
      <c r="C15" s="133" t="s">
        <v>903</v>
      </c>
      <c r="D15" s="122" t="s">
        <v>903</v>
      </c>
      <c r="E15" s="116" t="s">
        <v>903</v>
      </c>
      <c r="Q15" s="57"/>
      <c r="R15" s="49"/>
      <c r="U15" s="23"/>
      <c r="V15" s="57"/>
    </row>
    <row r="16" spans="1:22" x14ac:dyDescent="0.25">
      <c r="A16" s="134" t="s">
        <v>784</v>
      </c>
      <c r="B16" s="300" t="s">
        <v>973</v>
      </c>
      <c r="C16" s="302">
        <v>1</v>
      </c>
      <c r="D16" s="304" t="s">
        <v>141</v>
      </c>
      <c r="E16" s="306">
        <v>12.5</v>
      </c>
      <c r="Q16" s="19"/>
      <c r="V16" s="19"/>
    </row>
    <row r="17" spans="1:22" x14ac:dyDescent="0.25">
      <c r="A17" s="134" t="s">
        <v>785</v>
      </c>
      <c r="B17" s="301" t="s">
        <v>973</v>
      </c>
      <c r="C17" s="303">
        <v>1</v>
      </c>
      <c r="D17" s="305" t="s">
        <v>141</v>
      </c>
      <c r="E17" s="307">
        <v>12.5</v>
      </c>
      <c r="Q17" s="19"/>
      <c r="V17" s="19"/>
    </row>
    <row r="18" spans="1:22" x14ac:dyDescent="0.25">
      <c r="A18" s="134" t="s">
        <v>786</v>
      </c>
      <c r="B18" s="301" t="s">
        <v>973</v>
      </c>
      <c r="C18" s="303">
        <v>1</v>
      </c>
      <c r="D18" s="305" t="s">
        <v>141</v>
      </c>
      <c r="E18" s="307">
        <v>12.5</v>
      </c>
      <c r="Q18" s="19"/>
      <c r="V18" s="19"/>
    </row>
    <row r="19" spans="1:22" x14ac:dyDescent="0.25">
      <c r="A19" s="134" t="s">
        <v>787</v>
      </c>
      <c r="B19" s="301" t="s">
        <v>973</v>
      </c>
      <c r="C19" s="303">
        <v>1</v>
      </c>
      <c r="D19" s="305" t="s">
        <v>141</v>
      </c>
      <c r="E19" s="307">
        <v>12.5</v>
      </c>
      <c r="Q19" s="19"/>
      <c r="V19" s="19"/>
    </row>
    <row r="20" spans="1:22" x14ac:dyDescent="0.25">
      <c r="A20" s="134" t="s">
        <v>788</v>
      </c>
      <c r="B20" s="308" t="s">
        <v>973</v>
      </c>
      <c r="C20" s="309">
        <v>1</v>
      </c>
      <c r="D20" s="310" t="s">
        <v>141</v>
      </c>
      <c r="E20" s="311">
        <v>12.5</v>
      </c>
      <c r="Q20" s="19"/>
      <c r="V20" s="19"/>
    </row>
    <row r="21" spans="1:22" x14ac:dyDescent="0.25">
      <c r="A21" s="130" t="s">
        <v>208</v>
      </c>
      <c r="B21" s="51" t="s">
        <v>903</v>
      </c>
      <c r="C21" s="133" t="s">
        <v>903</v>
      </c>
      <c r="D21" s="122" t="s">
        <v>903</v>
      </c>
      <c r="E21" s="116" t="s">
        <v>903</v>
      </c>
      <c r="Q21" s="57"/>
      <c r="R21" s="49"/>
      <c r="U21" s="23"/>
      <c r="V21" s="57"/>
    </row>
    <row r="22" spans="1:22" x14ac:dyDescent="0.25">
      <c r="A22" s="134" t="s">
        <v>789</v>
      </c>
      <c r="B22" s="300" t="s">
        <v>973</v>
      </c>
      <c r="C22" s="302">
        <v>1</v>
      </c>
      <c r="D22" s="304" t="s">
        <v>141</v>
      </c>
      <c r="E22" s="306">
        <v>12.5</v>
      </c>
      <c r="Q22" s="19"/>
      <c r="V22" s="19"/>
    </row>
    <row r="23" spans="1:22" x14ac:dyDescent="0.25">
      <c r="A23" s="134" t="s">
        <v>790</v>
      </c>
      <c r="B23" s="301" t="s">
        <v>973</v>
      </c>
      <c r="C23" s="303">
        <v>1</v>
      </c>
      <c r="D23" s="305" t="s">
        <v>141</v>
      </c>
      <c r="E23" s="307">
        <v>12.5</v>
      </c>
      <c r="Q23" s="19"/>
      <c r="V23" s="19"/>
    </row>
    <row r="24" spans="1:22" x14ac:dyDescent="0.25">
      <c r="A24" s="134" t="s">
        <v>791</v>
      </c>
      <c r="B24" s="301" t="s">
        <v>973</v>
      </c>
      <c r="C24" s="303">
        <v>1</v>
      </c>
      <c r="D24" s="305" t="s">
        <v>141</v>
      </c>
      <c r="E24" s="307">
        <v>12.5</v>
      </c>
      <c r="Q24" s="19"/>
      <c r="V24" s="19"/>
    </row>
    <row r="25" spans="1:22" x14ac:dyDescent="0.25">
      <c r="A25" s="134" t="s">
        <v>792</v>
      </c>
      <c r="B25" s="301" t="s">
        <v>973</v>
      </c>
      <c r="C25" s="303">
        <v>1</v>
      </c>
      <c r="D25" s="305" t="s">
        <v>141</v>
      </c>
      <c r="E25" s="307">
        <v>12.5</v>
      </c>
      <c r="Q25" s="19"/>
      <c r="V25" s="19"/>
    </row>
    <row r="26" spans="1:22" x14ac:dyDescent="0.25">
      <c r="A26" s="134" t="s">
        <v>793</v>
      </c>
      <c r="B26" s="308" t="s">
        <v>973</v>
      </c>
      <c r="C26" s="309">
        <v>1</v>
      </c>
      <c r="D26" s="310" t="s">
        <v>141</v>
      </c>
      <c r="E26" s="311">
        <v>12.5</v>
      </c>
      <c r="Q26" s="19"/>
      <c r="V26" s="19"/>
    </row>
    <row r="27" spans="1:22" x14ac:dyDescent="0.25">
      <c r="A27" s="130" t="s">
        <v>214</v>
      </c>
      <c r="B27" s="51" t="s">
        <v>903</v>
      </c>
      <c r="C27" s="133" t="s">
        <v>903</v>
      </c>
      <c r="D27" s="122" t="s">
        <v>903</v>
      </c>
      <c r="E27" s="116" t="s">
        <v>903</v>
      </c>
      <c r="Q27" s="57"/>
      <c r="R27" s="49"/>
      <c r="U27" s="23"/>
      <c r="V27" s="57"/>
    </row>
    <row r="28" spans="1:22" x14ac:dyDescent="0.25">
      <c r="A28" s="134" t="s">
        <v>794</v>
      </c>
      <c r="B28" s="300" t="s">
        <v>973</v>
      </c>
      <c r="C28" s="302">
        <v>1</v>
      </c>
      <c r="D28" s="304" t="s">
        <v>141</v>
      </c>
      <c r="E28" s="306">
        <v>12.5</v>
      </c>
      <c r="Q28" s="19"/>
      <c r="V28" s="19"/>
    </row>
    <row r="29" spans="1:22" x14ac:dyDescent="0.25">
      <c r="A29" s="134" t="s">
        <v>795</v>
      </c>
      <c r="B29" s="301" t="s">
        <v>973</v>
      </c>
      <c r="C29" s="303">
        <v>1</v>
      </c>
      <c r="D29" s="305" t="s">
        <v>141</v>
      </c>
      <c r="E29" s="307">
        <v>12.5</v>
      </c>
      <c r="Q29" s="19"/>
      <c r="V29" s="19"/>
    </row>
    <row r="30" spans="1:22" x14ac:dyDescent="0.25">
      <c r="A30" s="134" t="s">
        <v>796</v>
      </c>
      <c r="B30" s="301" t="s">
        <v>973</v>
      </c>
      <c r="C30" s="303">
        <v>1</v>
      </c>
      <c r="D30" s="305" t="s">
        <v>141</v>
      </c>
      <c r="E30" s="307">
        <v>12.5</v>
      </c>
      <c r="Q30" s="19"/>
      <c r="V30" s="19"/>
    </row>
    <row r="31" spans="1:22" x14ac:dyDescent="0.25">
      <c r="A31" s="134" t="s">
        <v>797</v>
      </c>
      <c r="B31" s="301" t="s">
        <v>973</v>
      </c>
      <c r="C31" s="303">
        <v>1</v>
      </c>
      <c r="D31" s="305" t="s">
        <v>141</v>
      </c>
      <c r="E31" s="307">
        <v>12.5</v>
      </c>
      <c r="Q31" s="19"/>
      <c r="V31" s="19"/>
    </row>
    <row r="32" spans="1:22" x14ac:dyDescent="0.25">
      <c r="A32" s="134" t="s">
        <v>798</v>
      </c>
      <c r="B32" s="308" t="s">
        <v>973</v>
      </c>
      <c r="C32" s="309">
        <v>1</v>
      </c>
      <c r="D32" s="310" t="s">
        <v>141</v>
      </c>
      <c r="E32" s="311">
        <v>12.5</v>
      </c>
      <c r="Q32" s="19"/>
      <c r="V32" s="19"/>
    </row>
    <row r="33" spans="1:22" x14ac:dyDescent="0.25">
      <c r="A33" s="130" t="s">
        <v>220</v>
      </c>
      <c r="B33" s="51" t="s">
        <v>903</v>
      </c>
      <c r="C33" s="133" t="s">
        <v>903</v>
      </c>
      <c r="D33" s="122" t="s">
        <v>903</v>
      </c>
      <c r="E33" s="116" t="s">
        <v>903</v>
      </c>
      <c r="Q33" s="57"/>
      <c r="R33" s="49"/>
      <c r="U33" s="23"/>
      <c r="V33" s="57"/>
    </row>
    <row r="34" spans="1:22" x14ac:dyDescent="0.25">
      <c r="A34" s="134" t="s">
        <v>799</v>
      </c>
      <c r="B34" s="300" t="s">
        <v>77</v>
      </c>
      <c r="C34" s="302" t="s">
        <v>158</v>
      </c>
      <c r="D34" s="304" t="s">
        <v>143</v>
      </c>
      <c r="E34" s="306">
        <v>11.5</v>
      </c>
      <c r="Q34" s="19"/>
      <c r="V34" s="19"/>
    </row>
    <row r="35" spans="1:22" x14ac:dyDescent="0.25">
      <c r="A35" s="134" t="s">
        <v>151</v>
      </c>
      <c r="B35" s="301" t="s">
        <v>77</v>
      </c>
      <c r="C35" s="303" t="s">
        <v>158</v>
      </c>
      <c r="D35" s="305" t="s">
        <v>143</v>
      </c>
      <c r="E35" s="307">
        <v>11.5</v>
      </c>
      <c r="Q35" s="19"/>
      <c r="V35" s="19"/>
    </row>
    <row r="36" spans="1:22" x14ac:dyDescent="0.25">
      <c r="A36" s="134" t="s">
        <v>800</v>
      </c>
      <c r="B36" s="301" t="s">
        <v>77</v>
      </c>
      <c r="C36" s="303" t="s">
        <v>158</v>
      </c>
      <c r="D36" s="305" t="s">
        <v>143</v>
      </c>
      <c r="E36" s="307">
        <v>11.5</v>
      </c>
      <c r="Q36" s="19"/>
      <c r="V36" s="19"/>
    </row>
    <row r="37" spans="1:22" x14ac:dyDescent="0.25">
      <c r="A37" s="134" t="s">
        <v>801</v>
      </c>
      <c r="B37" s="301" t="s">
        <v>77</v>
      </c>
      <c r="C37" s="303" t="s">
        <v>158</v>
      </c>
      <c r="D37" s="305" t="s">
        <v>143</v>
      </c>
      <c r="E37" s="307">
        <v>11.5</v>
      </c>
      <c r="Q37" s="19"/>
      <c r="V37" s="19"/>
    </row>
    <row r="38" spans="1:22" x14ac:dyDescent="0.25">
      <c r="A38" s="134" t="s">
        <v>152</v>
      </c>
      <c r="B38" s="308" t="s">
        <v>77</v>
      </c>
      <c r="C38" s="309" t="s">
        <v>158</v>
      </c>
      <c r="D38" s="310" t="s">
        <v>143</v>
      </c>
      <c r="E38" s="311">
        <v>11.5</v>
      </c>
      <c r="Q38" s="19"/>
      <c r="V38" s="19"/>
    </row>
    <row r="39" spans="1:22" x14ac:dyDescent="0.25">
      <c r="A39" s="130" t="s">
        <v>226</v>
      </c>
      <c r="B39" s="51" t="s">
        <v>903</v>
      </c>
      <c r="C39" s="133" t="s">
        <v>903</v>
      </c>
      <c r="D39" s="122" t="s">
        <v>903</v>
      </c>
      <c r="E39" s="116" t="s">
        <v>903</v>
      </c>
      <c r="Q39" s="57"/>
      <c r="R39" s="49"/>
      <c r="U39" s="23"/>
      <c r="V39" s="57"/>
    </row>
    <row r="40" spans="1:22" x14ac:dyDescent="0.25">
      <c r="A40" s="134" t="s">
        <v>802</v>
      </c>
      <c r="B40" s="300" t="s">
        <v>77</v>
      </c>
      <c r="C40" s="302" t="s">
        <v>158</v>
      </c>
      <c r="D40" s="304" t="s">
        <v>143</v>
      </c>
      <c r="E40" s="306">
        <v>11.5</v>
      </c>
      <c r="Q40" s="19"/>
      <c r="V40" s="19"/>
    </row>
    <row r="41" spans="1:22" x14ac:dyDescent="0.25">
      <c r="A41" s="134" t="s">
        <v>803</v>
      </c>
      <c r="B41" s="301" t="s">
        <v>77</v>
      </c>
      <c r="C41" s="303" t="s">
        <v>158</v>
      </c>
      <c r="D41" s="305" t="s">
        <v>143</v>
      </c>
      <c r="E41" s="307">
        <v>11.5</v>
      </c>
      <c r="Q41" s="19"/>
      <c r="V41" s="19"/>
    </row>
    <row r="42" spans="1:22" x14ac:dyDescent="0.25">
      <c r="A42" s="134" t="s">
        <v>804</v>
      </c>
      <c r="B42" s="301" t="s">
        <v>77</v>
      </c>
      <c r="C42" s="303" t="s">
        <v>158</v>
      </c>
      <c r="D42" s="305" t="s">
        <v>143</v>
      </c>
      <c r="E42" s="307">
        <v>11.5</v>
      </c>
      <c r="Q42" s="19"/>
      <c r="V42" s="19"/>
    </row>
    <row r="43" spans="1:22" x14ac:dyDescent="0.25">
      <c r="A43" s="134" t="s">
        <v>805</v>
      </c>
      <c r="B43" s="301" t="s">
        <v>77</v>
      </c>
      <c r="C43" s="303" t="s">
        <v>158</v>
      </c>
      <c r="D43" s="305" t="s">
        <v>143</v>
      </c>
      <c r="E43" s="307">
        <v>11.5</v>
      </c>
      <c r="Q43" s="19"/>
      <c r="V43" s="19"/>
    </row>
    <row r="44" spans="1:22" x14ac:dyDescent="0.25">
      <c r="A44" s="134" t="s">
        <v>806</v>
      </c>
      <c r="B44" s="308" t="s">
        <v>77</v>
      </c>
      <c r="C44" s="309" t="s">
        <v>158</v>
      </c>
      <c r="D44" s="310" t="s">
        <v>143</v>
      </c>
      <c r="E44" s="311">
        <v>11.5</v>
      </c>
      <c r="Q44" s="19"/>
      <c r="V44" s="19"/>
    </row>
    <row r="45" spans="1:22" x14ac:dyDescent="0.25">
      <c r="A45" s="130" t="s">
        <v>232</v>
      </c>
      <c r="B45" s="51" t="s">
        <v>903</v>
      </c>
      <c r="C45" s="133" t="s">
        <v>903</v>
      </c>
      <c r="D45" s="122" t="s">
        <v>903</v>
      </c>
      <c r="E45" s="116" t="s">
        <v>903</v>
      </c>
      <c r="Q45" s="57"/>
      <c r="R45" s="49"/>
      <c r="U45" s="23"/>
      <c r="V45" s="57"/>
    </row>
    <row r="46" spans="1:22" x14ac:dyDescent="0.25">
      <c r="A46" s="146" t="s">
        <v>807</v>
      </c>
      <c r="B46" s="300" t="s">
        <v>77</v>
      </c>
      <c r="C46" s="302" t="s">
        <v>158</v>
      </c>
      <c r="D46" s="304" t="s">
        <v>143</v>
      </c>
      <c r="E46" s="306">
        <v>11.5</v>
      </c>
      <c r="Q46" s="19"/>
      <c r="V46" s="19"/>
    </row>
    <row r="47" spans="1:22" x14ac:dyDescent="0.25">
      <c r="A47" s="134" t="s">
        <v>808</v>
      </c>
      <c r="B47" s="301" t="s">
        <v>77</v>
      </c>
      <c r="C47" s="303" t="s">
        <v>158</v>
      </c>
      <c r="D47" s="305" t="s">
        <v>143</v>
      </c>
      <c r="E47" s="307">
        <v>11.5</v>
      </c>
      <c r="Q47" s="19"/>
      <c r="V47" s="19"/>
    </row>
    <row r="48" spans="1:22" x14ac:dyDescent="0.25">
      <c r="A48" s="134" t="s">
        <v>809</v>
      </c>
      <c r="B48" s="301" t="s">
        <v>77</v>
      </c>
      <c r="C48" s="303" t="s">
        <v>158</v>
      </c>
      <c r="D48" s="305" t="s">
        <v>143</v>
      </c>
      <c r="E48" s="307">
        <v>11.5</v>
      </c>
      <c r="Q48" s="19"/>
      <c r="V48" s="19"/>
    </row>
    <row r="49" spans="1:22" x14ac:dyDescent="0.25">
      <c r="A49" s="134" t="s">
        <v>810</v>
      </c>
      <c r="B49" s="301" t="s">
        <v>77</v>
      </c>
      <c r="C49" s="303" t="s">
        <v>158</v>
      </c>
      <c r="D49" s="305" t="s">
        <v>143</v>
      </c>
      <c r="E49" s="307">
        <v>11.5</v>
      </c>
      <c r="Q49" s="19"/>
      <c r="V49" s="19"/>
    </row>
    <row r="50" spans="1:22" x14ac:dyDescent="0.25">
      <c r="A50" s="147" t="s">
        <v>811</v>
      </c>
      <c r="B50" s="308" t="s">
        <v>77</v>
      </c>
      <c r="C50" s="309" t="s">
        <v>158</v>
      </c>
      <c r="D50" s="310" t="s">
        <v>143</v>
      </c>
      <c r="E50" s="311">
        <v>11.5</v>
      </c>
      <c r="Q50" s="19"/>
      <c r="V50" s="19"/>
    </row>
    <row r="51" spans="1:22" x14ac:dyDescent="0.25">
      <c r="A51" s="148" t="s">
        <v>897</v>
      </c>
      <c r="B51" s="114" t="s">
        <v>903</v>
      </c>
      <c r="C51" s="234" t="s">
        <v>903</v>
      </c>
      <c r="D51" s="114" t="s">
        <v>903</v>
      </c>
      <c r="E51" s="149" t="s">
        <v>903</v>
      </c>
      <c r="Q51" s="19"/>
      <c r="V51" s="19"/>
    </row>
    <row r="52" spans="1:22" x14ac:dyDescent="0.25">
      <c r="A52" s="69" t="s">
        <v>183</v>
      </c>
      <c r="B52" s="69" t="s">
        <v>903</v>
      </c>
      <c r="C52" s="145" t="s">
        <v>903</v>
      </c>
      <c r="D52" s="233" t="s">
        <v>903</v>
      </c>
      <c r="E52" s="145" t="s">
        <v>903</v>
      </c>
      <c r="Q52" s="52"/>
      <c r="R52" s="53"/>
      <c r="S52" s="23"/>
      <c r="T52" s="23"/>
      <c r="U52" s="23"/>
      <c r="V52" s="52"/>
    </row>
    <row r="53" spans="1:22" x14ac:dyDescent="0.25">
      <c r="A53" s="150" t="s">
        <v>239</v>
      </c>
      <c r="B53" s="70" t="s">
        <v>903</v>
      </c>
      <c r="C53" s="115" t="s">
        <v>903</v>
      </c>
      <c r="D53" s="126" t="s">
        <v>903</v>
      </c>
      <c r="E53" s="151" t="s">
        <v>903</v>
      </c>
      <c r="Q53" s="19"/>
      <c r="V53" s="19"/>
    </row>
    <row r="54" spans="1:22" x14ac:dyDescent="0.25">
      <c r="A54" s="132" t="s">
        <v>812</v>
      </c>
      <c r="B54" s="300" t="s">
        <v>77</v>
      </c>
      <c r="C54" s="302" t="s">
        <v>158</v>
      </c>
      <c r="D54" s="304" t="s">
        <v>143</v>
      </c>
      <c r="E54" s="306">
        <v>11.5</v>
      </c>
      <c r="Q54" s="19"/>
      <c r="V54" s="19"/>
    </row>
    <row r="55" spans="1:22" x14ac:dyDescent="0.25">
      <c r="A55" s="132" t="s">
        <v>813</v>
      </c>
      <c r="B55" s="301" t="s">
        <v>77</v>
      </c>
      <c r="C55" s="303" t="s">
        <v>158</v>
      </c>
      <c r="D55" s="305" t="s">
        <v>143</v>
      </c>
      <c r="E55" s="307">
        <v>11.5</v>
      </c>
      <c r="Q55" s="19"/>
      <c r="V55" s="19"/>
    </row>
    <row r="56" spans="1:22" x14ac:dyDescent="0.25">
      <c r="A56" s="132" t="s">
        <v>814</v>
      </c>
      <c r="B56" s="301" t="s">
        <v>90</v>
      </c>
      <c r="C56" s="303" t="s">
        <v>158</v>
      </c>
      <c r="D56" s="305" t="s">
        <v>906</v>
      </c>
      <c r="E56" s="307">
        <v>6</v>
      </c>
      <c r="Q56" s="19"/>
      <c r="V56" s="19"/>
    </row>
    <row r="57" spans="1:22" x14ac:dyDescent="0.25">
      <c r="A57" s="132" t="s">
        <v>815</v>
      </c>
      <c r="B57" s="301" t="s">
        <v>90</v>
      </c>
      <c r="C57" s="303" t="s">
        <v>158</v>
      </c>
      <c r="D57" s="305" t="s">
        <v>906</v>
      </c>
      <c r="E57" s="307">
        <v>6</v>
      </c>
      <c r="Q57" s="19"/>
      <c r="V57" s="19"/>
    </row>
    <row r="58" spans="1:22" x14ac:dyDescent="0.25">
      <c r="A58" s="132" t="s">
        <v>816</v>
      </c>
      <c r="B58" s="308" t="s">
        <v>90</v>
      </c>
      <c r="C58" s="309" t="s">
        <v>158</v>
      </c>
      <c r="D58" s="310" t="s">
        <v>906</v>
      </c>
      <c r="E58" s="311">
        <v>6</v>
      </c>
      <c r="Q58" s="57"/>
      <c r="R58" s="49"/>
      <c r="U58" s="23"/>
      <c r="V58" s="57"/>
    </row>
    <row r="59" spans="1:22" x14ac:dyDescent="0.25">
      <c r="A59" s="130" t="s">
        <v>245</v>
      </c>
      <c r="B59" s="51" t="s">
        <v>903</v>
      </c>
      <c r="C59" s="133" t="s">
        <v>903</v>
      </c>
      <c r="D59" s="122" t="s">
        <v>903</v>
      </c>
      <c r="E59" s="116" t="s">
        <v>903</v>
      </c>
      <c r="Q59" s="19"/>
      <c r="V59" s="19"/>
    </row>
    <row r="60" spans="1:22" x14ac:dyDescent="0.25">
      <c r="A60" s="132" t="s">
        <v>817</v>
      </c>
      <c r="B60" s="300" t="s">
        <v>114</v>
      </c>
      <c r="C60" s="302">
        <v>3</v>
      </c>
      <c r="D60" s="304" t="s">
        <v>905</v>
      </c>
      <c r="E60" s="306">
        <v>6.5</v>
      </c>
      <c r="Q60" s="19"/>
      <c r="V60" s="19"/>
    </row>
    <row r="61" spans="1:22" x14ac:dyDescent="0.25">
      <c r="A61" s="132" t="s">
        <v>818</v>
      </c>
      <c r="B61" s="301" t="s">
        <v>114</v>
      </c>
      <c r="C61" s="303">
        <v>3</v>
      </c>
      <c r="D61" s="305" t="s">
        <v>905</v>
      </c>
      <c r="E61" s="307">
        <v>6.5</v>
      </c>
      <c r="Q61" s="19"/>
      <c r="V61" s="19"/>
    </row>
    <row r="62" spans="1:22" x14ac:dyDescent="0.25">
      <c r="A62" s="132" t="s">
        <v>819</v>
      </c>
      <c r="B62" s="300" t="s">
        <v>90</v>
      </c>
      <c r="C62" s="302" t="s">
        <v>158</v>
      </c>
      <c r="D62" s="304" t="s">
        <v>906</v>
      </c>
      <c r="E62" s="306">
        <v>6</v>
      </c>
      <c r="Q62" s="19"/>
      <c r="V62" s="19"/>
    </row>
    <row r="63" spans="1:22" x14ac:dyDescent="0.25">
      <c r="A63" s="132" t="s">
        <v>820</v>
      </c>
      <c r="B63" s="301" t="s">
        <v>90</v>
      </c>
      <c r="C63" s="303" t="s">
        <v>158</v>
      </c>
      <c r="D63" s="305" t="s">
        <v>906</v>
      </c>
      <c r="E63" s="307">
        <v>6</v>
      </c>
      <c r="Q63" s="19"/>
      <c r="V63" s="19"/>
    </row>
    <row r="64" spans="1:22" x14ac:dyDescent="0.25">
      <c r="A64" s="132" t="s">
        <v>821</v>
      </c>
      <c r="B64" s="301" t="s">
        <v>90</v>
      </c>
      <c r="C64" s="303" t="s">
        <v>158</v>
      </c>
      <c r="D64" s="305" t="s">
        <v>906</v>
      </c>
      <c r="E64" s="307">
        <v>6</v>
      </c>
      <c r="Q64" s="57"/>
      <c r="R64" s="49"/>
      <c r="U64" s="23"/>
      <c r="V64" s="57"/>
    </row>
    <row r="65" spans="1:22" x14ac:dyDescent="0.25">
      <c r="A65" s="130" t="s">
        <v>251</v>
      </c>
      <c r="B65" s="51" t="s">
        <v>903</v>
      </c>
      <c r="C65" s="133" t="s">
        <v>903</v>
      </c>
      <c r="D65" s="122" t="s">
        <v>903</v>
      </c>
      <c r="E65" s="116" t="s">
        <v>903</v>
      </c>
      <c r="Q65" s="19"/>
      <c r="V65" s="19"/>
    </row>
    <row r="66" spans="1:22" x14ac:dyDescent="0.25">
      <c r="A66" s="134" t="s">
        <v>822</v>
      </c>
      <c r="B66" s="300" t="s">
        <v>114</v>
      </c>
      <c r="C66" s="302">
        <v>3</v>
      </c>
      <c r="D66" s="304" t="s">
        <v>905</v>
      </c>
      <c r="E66" s="306">
        <v>6.5</v>
      </c>
      <c r="Q66" s="19"/>
      <c r="V66" s="19"/>
    </row>
    <row r="67" spans="1:22" x14ac:dyDescent="0.25">
      <c r="A67" s="134" t="s">
        <v>823</v>
      </c>
      <c r="B67" s="301" t="s">
        <v>114</v>
      </c>
      <c r="C67" s="303">
        <v>3</v>
      </c>
      <c r="D67" s="305" t="s">
        <v>905</v>
      </c>
      <c r="E67" s="307">
        <v>6.5</v>
      </c>
      <c r="Q67" s="19"/>
      <c r="V67" s="19"/>
    </row>
    <row r="68" spans="1:22" x14ac:dyDescent="0.25">
      <c r="A68" s="134" t="s">
        <v>824</v>
      </c>
      <c r="B68" s="301" t="s">
        <v>114</v>
      </c>
      <c r="C68" s="303">
        <v>3</v>
      </c>
      <c r="D68" s="305" t="s">
        <v>905</v>
      </c>
      <c r="E68" s="307">
        <v>6.5</v>
      </c>
      <c r="Q68" s="19"/>
      <c r="V68" s="19"/>
    </row>
    <row r="69" spans="1:22" x14ac:dyDescent="0.25">
      <c r="A69" s="134" t="s">
        <v>825</v>
      </c>
      <c r="B69" s="301" t="s">
        <v>114</v>
      </c>
      <c r="C69" s="303">
        <v>3</v>
      </c>
      <c r="D69" s="305" t="s">
        <v>905</v>
      </c>
      <c r="E69" s="307">
        <v>6.5</v>
      </c>
      <c r="Q69" s="19"/>
      <c r="V69" s="19"/>
    </row>
    <row r="70" spans="1:22" x14ac:dyDescent="0.25">
      <c r="A70" s="134" t="s">
        <v>826</v>
      </c>
      <c r="B70" s="308" t="s">
        <v>114</v>
      </c>
      <c r="C70" s="309">
        <v>3</v>
      </c>
      <c r="D70" s="310" t="s">
        <v>905</v>
      </c>
      <c r="E70" s="311">
        <v>6.5</v>
      </c>
      <c r="Q70" s="57"/>
      <c r="R70" s="49"/>
      <c r="U70" s="23"/>
      <c r="V70" s="57"/>
    </row>
    <row r="71" spans="1:22" x14ac:dyDescent="0.25">
      <c r="A71" s="130" t="s">
        <v>257</v>
      </c>
      <c r="B71" s="51" t="s">
        <v>903</v>
      </c>
      <c r="C71" s="133" t="s">
        <v>903</v>
      </c>
      <c r="D71" s="122" t="s">
        <v>903</v>
      </c>
      <c r="E71" s="116" t="s">
        <v>903</v>
      </c>
      <c r="Q71" s="19"/>
      <c r="V71" s="19"/>
    </row>
    <row r="72" spans="1:22" ht="15" customHeight="1" x14ac:dyDescent="0.25">
      <c r="A72" s="134" t="s">
        <v>827</v>
      </c>
      <c r="B72" s="300" t="s">
        <v>114</v>
      </c>
      <c r="C72" s="302">
        <v>3</v>
      </c>
      <c r="D72" s="304" t="s">
        <v>905</v>
      </c>
      <c r="E72" s="306">
        <v>6.5</v>
      </c>
      <c r="Q72" s="19"/>
      <c r="V72" s="19"/>
    </row>
    <row r="73" spans="1:22" ht="15" customHeight="1" x14ac:dyDescent="0.25">
      <c r="A73" s="134" t="s">
        <v>828</v>
      </c>
      <c r="B73" s="301" t="s">
        <v>114</v>
      </c>
      <c r="C73" s="303">
        <v>3</v>
      </c>
      <c r="D73" s="305" t="s">
        <v>905</v>
      </c>
      <c r="E73" s="307">
        <v>6.5</v>
      </c>
      <c r="Q73" s="19"/>
      <c r="V73" s="19"/>
    </row>
    <row r="74" spans="1:22" ht="15" customHeight="1" x14ac:dyDescent="0.25">
      <c r="A74" s="134" t="s">
        <v>829</v>
      </c>
      <c r="B74" s="301" t="s">
        <v>114</v>
      </c>
      <c r="C74" s="303">
        <v>3</v>
      </c>
      <c r="D74" s="305" t="s">
        <v>905</v>
      </c>
      <c r="E74" s="307">
        <v>6.5</v>
      </c>
      <c r="Q74" s="19"/>
      <c r="V74" s="19"/>
    </row>
    <row r="75" spans="1:22" ht="15" customHeight="1" x14ac:dyDescent="0.25">
      <c r="A75" s="134" t="s">
        <v>830</v>
      </c>
      <c r="B75" s="301" t="s">
        <v>114</v>
      </c>
      <c r="C75" s="303">
        <v>3</v>
      </c>
      <c r="D75" s="305" t="s">
        <v>905</v>
      </c>
      <c r="E75" s="307">
        <v>6.5</v>
      </c>
      <c r="Q75" s="19"/>
      <c r="V75" s="19"/>
    </row>
    <row r="76" spans="1:22" ht="15" customHeight="1" x14ac:dyDescent="0.25">
      <c r="A76" s="134" t="s">
        <v>831</v>
      </c>
      <c r="B76" s="308" t="s">
        <v>114</v>
      </c>
      <c r="C76" s="309">
        <v>3</v>
      </c>
      <c r="D76" s="310" t="s">
        <v>905</v>
      </c>
      <c r="E76" s="311">
        <v>6.5</v>
      </c>
      <c r="Q76" s="57"/>
      <c r="R76" s="49"/>
      <c r="U76" s="23"/>
      <c r="V76" s="57"/>
    </row>
    <row r="77" spans="1:22" x14ac:dyDescent="0.25">
      <c r="A77" s="130" t="s">
        <v>263</v>
      </c>
      <c r="B77" s="51" t="s">
        <v>903</v>
      </c>
      <c r="C77" s="133" t="s">
        <v>903</v>
      </c>
      <c r="D77" s="122" t="s">
        <v>903</v>
      </c>
      <c r="E77" s="116" t="s">
        <v>903</v>
      </c>
      <c r="Q77" s="19"/>
      <c r="V77" s="19"/>
    </row>
    <row r="78" spans="1:22" x14ac:dyDescent="0.25">
      <c r="A78" s="134" t="s">
        <v>832</v>
      </c>
      <c r="B78" s="300" t="s">
        <v>114</v>
      </c>
      <c r="C78" s="302">
        <v>3</v>
      </c>
      <c r="D78" s="304" t="s">
        <v>905</v>
      </c>
      <c r="E78" s="306">
        <v>6.5</v>
      </c>
      <c r="Q78" s="19"/>
      <c r="V78" s="19"/>
    </row>
    <row r="79" spans="1:22" x14ac:dyDescent="0.25">
      <c r="A79" s="134" t="s">
        <v>833</v>
      </c>
      <c r="B79" s="301" t="s">
        <v>114</v>
      </c>
      <c r="C79" s="303">
        <v>3</v>
      </c>
      <c r="D79" s="305" t="s">
        <v>905</v>
      </c>
      <c r="E79" s="307">
        <v>6.5</v>
      </c>
      <c r="Q79" s="19"/>
      <c r="V79" s="19"/>
    </row>
    <row r="80" spans="1:22" x14ac:dyDescent="0.25">
      <c r="A80" s="134" t="s">
        <v>834</v>
      </c>
      <c r="B80" s="301" t="s">
        <v>114</v>
      </c>
      <c r="C80" s="303">
        <v>3</v>
      </c>
      <c r="D80" s="305" t="s">
        <v>905</v>
      </c>
      <c r="E80" s="307">
        <v>6.5</v>
      </c>
      <c r="Q80" s="19"/>
      <c r="V80" s="19"/>
    </row>
    <row r="81" spans="1:22" x14ac:dyDescent="0.25">
      <c r="A81" s="134" t="s">
        <v>835</v>
      </c>
      <c r="B81" s="301" t="s">
        <v>114</v>
      </c>
      <c r="C81" s="303">
        <v>3</v>
      </c>
      <c r="D81" s="305" t="s">
        <v>905</v>
      </c>
      <c r="E81" s="307">
        <v>6.5</v>
      </c>
      <c r="Q81" s="19"/>
      <c r="V81" s="19"/>
    </row>
    <row r="82" spans="1:22" x14ac:dyDescent="0.25">
      <c r="A82" s="134" t="s">
        <v>836</v>
      </c>
      <c r="B82" s="180" t="s">
        <v>980</v>
      </c>
      <c r="C82" s="182">
        <v>2</v>
      </c>
      <c r="D82" s="164" t="s">
        <v>143</v>
      </c>
      <c r="E82" s="164">
        <v>9.5</v>
      </c>
      <c r="Q82" s="57"/>
      <c r="R82" s="49"/>
      <c r="U82" s="23"/>
      <c r="V82" s="57"/>
    </row>
    <row r="83" spans="1:22" x14ac:dyDescent="0.25">
      <c r="A83" s="130" t="s">
        <v>269</v>
      </c>
      <c r="B83" s="51" t="s">
        <v>903</v>
      </c>
      <c r="C83" s="133" t="s">
        <v>903</v>
      </c>
      <c r="D83" s="122" t="s">
        <v>903</v>
      </c>
      <c r="E83" s="116" t="s">
        <v>903</v>
      </c>
      <c r="Q83" s="19"/>
      <c r="V83" s="19"/>
    </row>
    <row r="84" spans="1:22" x14ac:dyDescent="0.25">
      <c r="A84" s="134" t="s">
        <v>837</v>
      </c>
      <c r="B84" s="300" t="s">
        <v>980</v>
      </c>
      <c r="C84" s="302">
        <v>2</v>
      </c>
      <c r="D84" s="304" t="s">
        <v>143</v>
      </c>
      <c r="E84" s="306">
        <v>9.5</v>
      </c>
      <c r="Q84" s="19"/>
      <c r="V84" s="19"/>
    </row>
    <row r="85" spans="1:22" x14ac:dyDescent="0.25">
      <c r="A85" s="134" t="s">
        <v>838</v>
      </c>
      <c r="B85" s="301" t="s">
        <v>122</v>
      </c>
      <c r="C85" s="303" t="s">
        <v>903</v>
      </c>
      <c r="D85" s="305" t="s">
        <v>903</v>
      </c>
      <c r="E85" s="307" t="s">
        <v>903</v>
      </c>
      <c r="Q85" s="19"/>
      <c r="V85" s="19"/>
    </row>
    <row r="86" spans="1:22" x14ac:dyDescent="0.25">
      <c r="A86" s="134" t="s">
        <v>839</v>
      </c>
      <c r="B86" s="301" t="s">
        <v>122</v>
      </c>
      <c r="C86" s="303" t="s">
        <v>903</v>
      </c>
      <c r="D86" s="305" t="s">
        <v>903</v>
      </c>
      <c r="E86" s="307" t="s">
        <v>903</v>
      </c>
      <c r="Q86" s="19"/>
      <c r="V86" s="19"/>
    </row>
    <row r="87" spans="1:22" x14ac:dyDescent="0.25">
      <c r="A87" s="134" t="s">
        <v>840</v>
      </c>
      <c r="B87" s="301" t="s">
        <v>122</v>
      </c>
      <c r="C87" s="303" t="s">
        <v>903</v>
      </c>
      <c r="D87" s="305" t="s">
        <v>903</v>
      </c>
      <c r="E87" s="307" t="s">
        <v>903</v>
      </c>
      <c r="Q87" s="19"/>
      <c r="V87" s="19"/>
    </row>
    <row r="88" spans="1:22" x14ac:dyDescent="0.25">
      <c r="A88" s="134" t="s">
        <v>841</v>
      </c>
      <c r="B88" s="308" t="s">
        <v>122</v>
      </c>
      <c r="C88" s="309" t="s">
        <v>903</v>
      </c>
      <c r="D88" s="310" t="s">
        <v>903</v>
      </c>
      <c r="E88" s="311" t="s">
        <v>903</v>
      </c>
      <c r="Q88" s="57"/>
      <c r="R88" s="49"/>
      <c r="U88" s="23"/>
      <c r="V88" s="57"/>
    </row>
    <row r="89" spans="1:22" x14ac:dyDescent="0.25">
      <c r="A89" s="130" t="s">
        <v>275</v>
      </c>
      <c r="B89" s="51" t="s">
        <v>903</v>
      </c>
      <c r="C89" s="133" t="s">
        <v>903</v>
      </c>
      <c r="D89" s="122" t="s">
        <v>903</v>
      </c>
      <c r="E89" s="116" t="s">
        <v>903</v>
      </c>
      <c r="Q89" s="19"/>
      <c r="V89" s="19"/>
    </row>
    <row r="90" spans="1:22" ht="15" customHeight="1" x14ac:dyDescent="0.25">
      <c r="A90" s="134" t="s">
        <v>842</v>
      </c>
      <c r="B90" s="300" t="s">
        <v>980</v>
      </c>
      <c r="C90" s="302">
        <v>2</v>
      </c>
      <c r="D90" s="304" t="s">
        <v>143</v>
      </c>
      <c r="E90" s="306">
        <v>9.5</v>
      </c>
      <c r="Q90" s="19"/>
      <c r="V90" s="19"/>
    </row>
    <row r="91" spans="1:22" ht="15" customHeight="1" x14ac:dyDescent="0.25">
      <c r="A91" s="134" t="s">
        <v>843</v>
      </c>
      <c r="B91" s="301" t="s">
        <v>122</v>
      </c>
      <c r="C91" s="303" t="s">
        <v>903</v>
      </c>
      <c r="D91" s="305" t="s">
        <v>903</v>
      </c>
      <c r="E91" s="307" t="s">
        <v>903</v>
      </c>
      <c r="Q91" s="19"/>
      <c r="V91" s="19"/>
    </row>
    <row r="92" spans="1:22" ht="15" customHeight="1" x14ac:dyDescent="0.25">
      <c r="A92" s="134" t="s">
        <v>844</v>
      </c>
      <c r="B92" s="301" t="s">
        <v>122</v>
      </c>
      <c r="C92" s="303" t="s">
        <v>903</v>
      </c>
      <c r="D92" s="305" t="s">
        <v>903</v>
      </c>
      <c r="E92" s="307" t="s">
        <v>903</v>
      </c>
      <c r="Q92" s="19"/>
      <c r="V92" s="19"/>
    </row>
    <row r="93" spans="1:22" ht="15" customHeight="1" x14ac:dyDescent="0.25">
      <c r="A93" s="134" t="s">
        <v>845</v>
      </c>
      <c r="B93" s="301" t="s">
        <v>122</v>
      </c>
      <c r="C93" s="303" t="s">
        <v>903</v>
      </c>
      <c r="D93" s="305" t="s">
        <v>903</v>
      </c>
      <c r="E93" s="307" t="s">
        <v>903</v>
      </c>
      <c r="Q93" s="19"/>
      <c r="V93" s="19"/>
    </row>
    <row r="94" spans="1:22" ht="15" customHeight="1" x14ac:dyDescent="0.25">
      <c r="A94" s="134" t="s">
        <v>846</v>
      </c>
      <c r="B94" s="308" t="s">
        <v>122</v>
      </c>
      <c r="C94" s="309" t="s">
        <v>903</v>
      </c>
      <c r="D94" s="310" t="s">
        <v>903</v>
      </c>
      <c r="E94" s="311" t="s">
        <v>903</v>
      </c>
      <c r="Q94" s="57"/>
      <c r="R94" s="49"/>
      <c r="U94" s="23"/>
      <c r="V94" s="57"/>
    </row>
    <row r="95" spans="1:22" x14ac:dyDescent="0.25">
      <c r="A95" s="130" t="s">
        <v>281</v>
      </c>
      <c r="B95" s="51" t="s">
        <v>903</v>
      </c>
      <c r="C95" s="133" t="s">
        <v>903</v>
      </c>
      <c r="D95" s="122" t="s">
        <v>903</v>
      </c>
      <c r="E95" s="116" t="s">
        <v>903</v>
      </c>
      <c r="Q95" s="19"/>
      <c r="V95" s="19"/>
    </row>
    <row r="96" spans="1:22" x14ac:dyDescent="0.25">
      <c r="A96" s="134" t="s">
        <v>847</v>
      </c>
      <c r="B96" s="300" t="s">
        <v>58</v>
      </c>
      <c r="C96" s="302">
        <v>3</v>
      </c>
      <c r="D96" s="304" t="s">
        <v>902</v>
      </c>
      <c r="E96" s="306">
        <v>17.5</v>
      </c>
      <c r="Q96" s="19"/>
      <c r="V96" s="19"/>
    </row>
    <row r="97" spans="1:22" x14ac:dyDescent="0.25">
      <c r="A97" s="134" t="s">
        <v>848</v>
      </c>
      <c r="B97" s="301" t="s">
        <v>58</v>
      </c>
      <c r="C97" s="303">
        <v>3</v>
      </c>
      <c r="D97" s="305" t="s">
        <v>902</v>
      </c>
      <c r="E97" s="307">
        <v>17.5</v>
      </c>
      <c r="Q97" s="19"/>
      <c r="V97" s="19"/>
    </row>
    <row r="98" spans="1:22" x14ac:dyDescent="0.25">
      <c r="A98" s="134" t="s">
        <v>849</v>
      </c>
      <c r="B98" s="301" t="s">
        <v>58</v>
      </c>
      <c r="C98" s="303">
        <v>3</v>
      </c>
      <c r="D98" s="305" t="s">
        <v>902</v>
      </c>
      <c r="E98" s="307">
        <v>17.5</v>
      </c>
      <c r="Q98" s="19"/>
      <c r="V98" s="19"/>
    </row>
    <row r="99" spans="1:22" x14ac:dyDescent="0.25">
      <c r="A99" s="134" t="s">
        <v>850</v>
      </c>
      <c r="B99" s="301" t="s">
        <v>58</v>
      </c>
      <c r="C99" s="303">
        <v>3</v>
      </c>
      <c r="D99" s="305" t="s">
        <v>902</v>
      </c>
      <c r="E99" s="307">
        <v>17.5</v>
      </c>
      <c r="Q99" s="19"/>
      <c r="V99" s="19"/>
    </row>
    <row r="100" spans="1:22" x14ac:dyDescent="0.25">
      <c r="A100" s="147" t="s">
        <v>851</v>
      </c>
      <c r="B100" s="308" t="s">
        <v>58</v>
      </c>
      <c r="C100" s="309">
        <v>3</v>
      </c>
      <c r="D100" s="310" t="s">
        <v>902</v>
      </c>
      <c r="E100" s="311">
        <v>17.5</v>
      </c>
      <c r="Q100" s="57"/>
      <c r="R100" s="49"/>
      <c r="U100" s="23"/>
      <c r="V100" s="57"/>
    </row>
    <row r="101" spans="1:22" x14ac:dyDescent="0.25">
      <c r="A101" s="130" t="s">
        <v>287</v>
      </c>
      <c r="B101" s="51" t="s">
        <v>903</v>
      </c>
      <c r="C101" s="133" t="s">
        <v>903</v>
      </c>
      <c r="D101" s="122" t="s">
        <v>903</v>
      </c>
      <c r="E101" s="116" t="s">
        <v>903</v>
      </c>
      <c r="Q101" s="19"/>
      <c r="V101" s="19"/>
    </row>
    <row r="102" spans="1:22" x14ac:dyDescent="0.25">
      <c r="A102" s="161" t="s">
        <v>852</v>
      </c>
      <c r="B102" s="300" t="s">
        <v>58</v>
      </c>
      <c r="C102" s="302">
        <v>3</v>
      </c>
      <c r="D102" s="304" t="s">
        <v>902</v>
      </c>
      <c r="E102" s="306">
        <v>17.5</v>
      </c>
      <c r="Q102" s="19"/>
      <c r="V102" s="19"/>
    </row>
    <row r="103" spans="1:22" x14ac:dyDescent="0.25">
      <c r="A103" s="132" t="s">
        <v>853</v>
      </c>
      <c r="B103" s="301" t="s">
        <v>58</v>
      </c>
      <c r="C103" s="303">
        <v>3</v>
      </c>
      <c r="D103" s="305" t="s">
        <v>902</v>
      </c>
      <c r="E103" s="307">
        <v>17.5</v>
      </c>
      <c r="Q103" s="19"/>
      <c r="V103" s="19"/>
    </row>
    <row r="104" spans="1:22" x14ac:dyDescent="0.25">
      <c r="A104" s="132" t="s">
        <v>854</v>
      </c>
      <c r="B104" s="301" t="s">
        <v>58</v>
      </c>
      <c r="C104" s="303">
        <v>3</v>
      </c>
      <c r="D104" s="305" t="s">
        <v>902</v>
      </c>
      <c r="E104" s="307">
        <v>17.5</v>
      </c>
      <c r="Q104" s="19"/>
      <c r="V104" s="19"/>
    </row>
    <row r="105" spans="1:22" x14ac:dyDescent="0.25">
      <c r="A105" s="132" t="s">
        <v>855</v>
      </c>
      <c r="B105" s="301" t="s">
        <v>58</v>
      </c>
      <c r="C105" s="303">
        <v>3</v>
      </c>
      <c r="D105" s="305" t="s">
        <v>902</v>
      </c>
      <c r="E105" s="307">
        <v>17.5</v>
      </c>
      <c r="Q105" s="19"/>
      <c r="V105" s="19"/>
    </row>
    <row r="106" spans="1:22" x14ac:dyDescent="0.25">
      <c r="A106" s="163" t="s">
        <v>856</v>
      </c>
      <c r="B106" s="308" t="s">
        <v>58</v>
      </c>
      <c r="C106" s="309">
        <v>3</v>
      </c>
      <c r="D106" s="310" t="s">
        <v>902</v>
      </c>
      <c r="E106" s="311">
        <v>17.5</v>
      </c>
      <c r="Q106" s="19"/>
      <c r="V106" s="19"/>
    </row>
    <row r="107" spans="1:22" x14ac:dyDescent="0.25">
      <c r="A107" s="148" t="s">
        <v>293</v>
      </c>
      <c r="B107" s="114" t="s">
        <v>903</v>
      </c>
      <c r="C107" s="234" t="s">
        <v>903</v>
      </c>
      <c r="D107" s="114" t="s">
        <v>903</v>
      </c>
      <c r="E107" s="149" t="s">
        <v>903</v>
      </c>
      <c r="Q107" s="57"/>
      <c r="R107" s="49"/>
      <c r="U107" s="23"/>
      <c r="V107" s="57"/>
    </row>
    <row r="108" spans="1:22" x14ac:dyDescent="0.25">
      <c r="A108" s="69" t="s">
        <v>183</v>
      </c>
      <c r="B108" s="69" t="s">
        <v>903</v>
      </c>
      <c r="C108" s="145" t="s">
        <v>903</v>
      </c>
      <c r="D108" s="233" t="s">
        <v>903</v>
      </c>
      <c r="E108" s="145" t="s">
        <v>903</v>
      </c>
      <c r="Q108" s="19"/>
      <c r="V108" s="19"/>
    </row>
    <row r="109" spans="1:22" x14ac:dyDescent="0.25">
      <c r="A109" s="150" t="s">
        <v>294</v>
      </c>
      <c r="B109" s="70" t="s">
        <v>903</v>
      </c>
      <c r="C109" s="115" t="s">
        <v>903</v>
      </c>
      <c r="D109" s="126" t="s">
        <v>903</v>
      </c>
      <c r="E109" s="151" t="s">
        <v>903</v>
      </c>
      <c r="Q109" s="19"/>
      <c r="V109" s="19"/>
    </row>
    <row r="110" spans="1:22" ht="15" customHeight="1" x14ac:dyDescent="0.25">
      <c r="A110" s="132" t="s">
        <v>857</v>
      </c>
      <c r="B110" s="300" t="s">
        <v>74</v>
      </c>
      <c r="C110" s="302">
        <v>3</v>
      </c>
      <c r="D110" s="304" t="s">
        <v>904</v>
      </c>
      <c r="E110" s="306">
        <v>12.5</v>
      </c>
      <c r="Q110" s="19"/>
      <c r="V110" s="19"/>
    </row>
    <row r="111" spans="1:22" ht="15" customHeight="1" x14ac:dyDescent="0.25">
      <c r="A111" s="132" t="s">
        <v>858</v>
      </c>
      <c r="B111" s="301" t="s">
        <v>74</v>
      </c>
      <c r="C111" s="303">
        <v>3</v>
      </c>
      <c r="D111" s="305" t="s">
        <v>904</v>
      </c>
      <c r="E111" s="307">
        <v>12.5</v>
      </c>
      <c r="Q111" s="57"/>
      <c r="R111" s="49"/>
      <c r="U111" s="23"/>
      <c r="V111" s="57"/>
    </row>
    <row r="112" spans="1:22" ht="15" customHeight="1" x14ac:dyDescent="0.25">
      <c r="A112" s="132" t="s">
        <v>859</v>
      </c>
      <c r="B112" s="300" t="s">
        <v>58</v>
      </c>
      <c r="C112" s="302">
        <v>3</v>
      </c>
      <c r="D112" s="304" t="s">
        <v>902</v>
      </c>
      <c r="E112" s="306">
        <v>17.5</v>
      </c>
      <c r="Q112" s="19"/>
      <c r="V112" s="19"/>
    </row>
    <row r="113" spans="1:22" ht="15" customHeight="1" x14ac:dyDescent="0.25">
      <c r="A113" s="132" t="s">
        <v>860</v>
      </c>
      <c r="B113" s="301" t="s">
        <v>58</v>
      </c>
      <c r="C113" s="303">
        <v>3</v>
      </c>
      <c r="D113" s="305" t="s">
        <v>902</v>
      </c>
      <c r="E113" s="307">
        <v>17.5</v>
      </c>
      <c r="Q113" s="19"/>
      <c r="V113" s="19"/>
    </row>
    <row r="114" spans="1:22" ht="15" customHeight="1" x14ac:dyDescent="0.25">
      <c r="A114" s="132" t="s">
        <v>861</v>
      </c>
      <c r="B114" s="301" t="s">
        <v>58</v>
      </c>
      <c r="C114" s="303">
        <v>3</v>
      </c>
      <c r="D114" s="305" t="s">
        <v>902</v>
      </c>
      <c r="E114" s="307">
        <v>17.5</v>
      </c>
      <c r="Q114" s="19"/>
      <c r="V114" s="19"/>
    </row>
    <row r="115" spans="1:22" x14ac:dyDescent="0.25">
      <c r="A115" s="130" t="s">
        <v>300</v>
      </c>
      <c r="B115" s="51" t="s">
        <v>903</v>
      </c>
      <c r="C115" s="133" t="s">
        <v>903</v>
      </c>
      <c r="D115" s="122" t="s">
        <v>903</v>
      </c>
      <c r="E115" s="116" t="s">
        <v>903</v>
      </c>
      <c r="Q115" s="19"/>
      <c r="V115" s="19"/>
    </row>
    <row r="116" spans="1:22" ht="15" customHeight="1" x14ac:dyDescent="0.25">
      <c r="A116" s="134" t="s">
        <v>862</v>
      </c>
      <c r="B116" s="300" t="s">
        <v>74</v>
      </c>
      <c r="C116" s="302">
        <v>3</v>
      </c>
      <c r="D116" s="304" t="s">
        <v>904</v>
      </c>
      <c r="E116" s="306">
        <v>12.5</v>
      </c>
      <c r="Q116" s="19"/>
      <c r="V116" s="19"/>
    </row>
    <row r="117" spans="1:22" ht="15" customHeight="1" x14ac:dyDescent="0.25">
      <c r="A117" s="134" t="s">
        <v>863</v>
      </c>
      <c r="B117" s="301" t="s">
        <v>74</v>
      </c>
      <c r="C117" s="303">
        <v>3</v>
      </c>
      <c r="D117" s="305" t="s">
        <v>904</v>
      </c>
      <c r="E117" s="307">
        <v>12.5</v>
      </c>
      <c r="Q117" s="57"/>
      <c r="R117" s="49"/>
      <c r="U117" s="23"/>
      <c r="V117" s="57"/>
    </row>
    <row r="118" spans="1:22" ht="15" customHeight="1" x14ac:dyDescent="0.25">
      <c r="A118" s="134" t="s">
        <v>864</v>
      </c>
      <c r="B118" s="301" t="s">
        <v>74</v>
      </c>
      <c r="C118" s="303">
        <v>3</v>
      </c>
      <c r="D118" s="305" t="s">
        <v>904</v>
      </c>
      <c r="E118" s="307">
        <v>12.5</v>
      </c>
      <c r="Q118" s="19"/>
      <c r="V118" s="19"/>
    </row>
    <row r="119" spans="1:22" ht="15" customHeight="1" x14ac:dyDescent="0.25">
      <c r="A119" s="134" t="s">
        <v>865</v>
      </c>
      <c r="B119" s="301" t="s">
        <v>74</v>
      </c>
      <c r="C119" s="303">
        <v>3</v>
      </c>
      <c r="D119" s="305" t="s">
        <v>904</v>
      </c>
      <c r="E119" s="307">
        <v>12.5</v>
      </c>
      <c r="Q119" s="19"/>
      <c r="V119" s="19"/>
    </row>
    <row r="120" spans="1:22" ht="15" customHeight="1" x14ac:dyDescent="0.25">
      <c r="A120" s="134" t="s">
        <v>866</v>
      </c>
      <c r="B120" s="308" t="s">
        <v>74</v>
      </c>
      <c r="C120" s="309">
        <v>3</v>
      </c>
      <c r="D120" s="310" t="s">
        <v>904</v>
      </c>
      <c r="E120" s="311">
        <v>12.5</v>
      </c>
      <c r="Q120" s="19"/>
      <c r="V120" s="19"/>
    </row>
    <row r="121" spans="1:22" x14ac:dyDescent="0.25">
      <c r="A121" s="130" t="s">
        <v>306</v>
      </c>
      <c r="B121" s="51" t="s">
        <v>903</v>
      </c>
      <c r="C121" s="133" t="s">
        <v>903</v>
      </c>
      <c r="D121" s="122" t="s">
        <v>903</v>
      </c>
      <c r="E121" s="116" t="s">
        <v>903</v>
      </c>
      <c r="Q121" s="19"/>
      <c r="V121" s="19"/>
    </row>
    <row r="122" spans="1:22" ht="15" customHeight="1" x14ac:dyDescent="0.25">
      <c r="A122" s="134" t="s">
        <v>867</v>
      </c>
      <c r="B122" s="300" t="s">
        <v>74</v>
      </c>
      <c r="C122" s="302">
        <v>3</v>
      </c>
      <c r="D122" s="304" t="s">
        <v>904</v>
      </c>
      <c r="E122" s="306">
        <v>12.5</v>
      </c>
      <c r="Q122" s="19"/>
      <c r="V122" s="19"/>
    </row>
    <row r="123" spans="1:22" ht="15" customHeight="1" x14ac:dyDescent="0.25">
      <c r="A123" s="134" t="s">
        <v>868</v>
      </c>
      <c r="B123" s="301" t="s">
        <v>74</v>
      </c>
      <c r="C123" s="303">
        <v>3</v>
      </c>
      <c r="D123" s="305" t="s">
        <v>904</v>
      </c>
      <c r="E123" s="307">
        <v>12.5</v>
      </c>
      <c r="Q123" s="57"/>
      <c r="R123" s="49"/>
      <c r="U123" s="23"/>
      <c r="V123" s="57"/>
    </row>
    <row r="124" spans="1:22" ht="15" customHeight="1" x14ac:dyDescent="0.25">
      <c r="A124" s="134" t="s">
        <v>869</v>
      </c>
      <c r="B124" s="301" t="s">
        <v>74</v>
      </c>
      <c r="C124" s="303">
        <v>3</v>
      </c>
      <c r="D124" s="305" t="s">
        <v>904</v>
      </c>
      <c r="E124" s="307">
        <v>12.5</v>
      </c>
      <c r="Q124" s="19"/>
      <c r="V124" s="19"/>
    </row>
    <row r="125" spans="1:22" ht="15" customHeight="1" x14ac:dyDescent="0.25">
      <c r="A125" s="134" t="s">
        <v>870</v>
      </c>
      <c r="B125" s="301" t="s">
        <v>74</v>
      </c>
      <c r="C125" s="303">
        <v>3</v>
      </c>
      <c r="D125" s="305" t="s">
        <v>904</v>
      </c>
      <c r="E125" s="307">
        <v>12.5</v>
      </c>
      <c r="Q125" s="19"/>
      <c r="V125" s="19"/>
    </row>
    <row r="126" spans="1:22" ht="15" customHeight="1" x14ac:dyDescent="0.25">
      <c r="A126" s="134" t="s">
        <v>871</v>
      </c>
      <c r="B126" s="308" t="s">
        <v>74</v>
      </c>
      <c r="C126" s="309">
        <v>3</v>
      </c>
      <c r="D126" s="310" t="s">
        <v>904</v>
      </c>
      <c r="E126" s="311">
        <v>12.5</v>
      </c>
      <c r="Q126" s="19"/>
      <c r="V126" s="19"/>
    </row>
    <row r="127" spans="1:22" x14ac:dyDescent="0.25">
      <c r="A127" s="130" t="s">
        <v>312</v>
      </c>
      <c r="B127" s="51" t="s">
        <v>903</v>
      </c>
      <c r="C127" s="133" t="s">
        <v>903</v>
      </c>
      <c r="D127" s="122" t="s">
        <v>903</v>
      </c>
      <c r="E127" s="116" t="s">
        <v>903</v>
      </c>
      <c r="Q127" s="19"/>
      <c r="V127" s="19"/>
    </row>
    <row r="128" spans="1:22" ht="15" customHeight="1" x14ac:dyDescent="0.25">
      <c r="A128" s="134" t="s">
        <v>872</v>
      </c>
      <c r="B128" s="300" t="s">
        <v>94</v>
      </c>
      <c r="C128" s="302" t="s">
        <v>158</v>
      </c>
      <c r="D128" s="304" t="s">
        <v>906</v>
      </c>
      <c r="E128" s="306">
        <v>4</v>
      </c>
      <c r="Q128" s="19"/>
      <c r="V128" s="19"/>
    </row>
    <row r="129" spans="1:22" ht="15" customHeight="1" x14ac:dyDescent="0.25">
      <c r="A129" s="134" t="s">
        <v>873</v>
      </c>
      <c r="B129" s="301" t="s">
        <v>94</v>
      </c>
      <c r="C129" s="303" t="s">
        <v>158</v>
      </c>
      <c r="D129" s="305" t="s">
        <v>906</v>
      </c>
      <c r="E129" s="307">
        <v>4</v>
      </c>
      <c r="Q129" s="57"/>
      <c r="R129" s="49"/>
      <c r="U129" s="23"/>
      <c r="V129" s="57"/>
    </row>
    <row r="130" spans="1:22" ht="15" customHeight="1" x14ac:dyDescent="0.25">
      <c r="A130" s="134" t="s">
        <v>874</v>
      </c>
      <c r="B130" s="301" t="s">
        <v>94</v>
      </c>
      <c r="C130" s="303" t="s">
        <v>158</v>
      </c>
      <c r="D130" s="305" t="s">
        <v>906</v>
      </c>
      <c r="E130" s="307">
        <v>4</v>
      </c>
      <c r="Q130" s="19"/>
      <c r="V130" s="19"/>
    </row>
    <row r="131" spans="1:22" ht="15" customHeight="1" x14ac:dyDescent="0.25">
      <c r="A131" s="134" t="s">
        <v>875</v>
      </c>
      <c r="B131" s="301" t="s">
        <v>94</v>
      </c>
      <c r="C131" s="303" t="s">
        <v>158</v>
      </c>
      <c r="D131" s="305" t="s">
        <v>906</v>
      </c>
      <c r="E131" s="307">
        <v>4</v>
      </c>
      <c r="Q131" s="19"/>
      <c r="V131" s="19"/>
    </row>
    <row r="132" spans="1:22" ht="15" customHeight="1" x14ac:dyDescent="0.25">
      <c r="A132" s="134" t="s">
        <v>876</v>
      </c>
      <c r="B132" s="308" t="s">
        <v>94</v>
      </c>
      <c r="C132" s="309" t="s">
        <v>158</v>
      </c>
      <c r="D132" s="310" t="s">
        <v>906</v>
      </c>
      <c r="E132" s="311">
        <v>4</v>
      </c>
      <c r="Q132" s="19"/>
      <c r="V132" s="19"/>
    </row>
    <row r="133" spans="1:22" x14ac:dyDescent="0.25">
      <c r="A133" s="130" t="s">
        <v>318</v>
      </c>
      <c r="B133" s="51" t="s">
        <v>903</v>
      </c>
      <c r="C133" s="133" t="s">
        <v>903</v>
      </c>
      <c r="D133" s="122" t="s">
        <v>903</v>
      </c>
      <c r="E133" s="116" t="s">
        <v>903</v>
      </c>
      <c r="Q133" s="19"/>
      <c r="V133" s="19"/>
    </row>
    <row r="134" spans="1:22" ht="15" customHeight="1" x14ac:dyDescent="0.25">
      <c r="A134" s="132" t="s">
        <v>877</v>
      </c>
      <c r="B134" s="300" t="s">
        <v>94</v>
      </c>
      <c r="C134" s="302" t="s">
        <v>158</v>
      </c>
      <c r="D134" s="304" t="s">
        <v>906</v>
      </c>
      <c r="E134" s="306">
        <v>4</v>
      </c>
      <c r="Q134" s="19"/>
      <c r="V134" s="19"/>
    </row>
    <row r="135" spans="1:22" ht="15" customHeight="1" x14ac:dyDescent="0.25">
      <c r="A135" s="132" t="s">
        <v>878</v>
      </c>
      <c r="B135" s="301" t="s">
        <v>94</v>
      </c>
      <c r="C135" s="303" t="s">
        <v>158</v>
      </c>
      <c r="D135" s="305" t="s">
        <v>906</v>
      </c>
      <c r="E135" s="307">
        <v>4</v>
      </c>
      <c r="Q135" s="57"/>
      <c r="R135" s="49"/>
      <c r="U135" s="23"/>
      <c r="V135" s="57"/>
    </row>
    <row r="136" spans="1:22" ht="15" customHeight="1" x14ac:dyDescent="0.25">
      <c r="A136" s="132" t="s">
        <v>879</v>
      </c>
      <c r="B136" s="301" t="s">
        <v>94</v>
      </c>
      <c r="C136" s="303" t="s">
        <v>158</v>
      </c>
      <c r="D136" s="305" t="s">
        <v>906</v>
      </c>
      <c r="E136" s="307">
        <v>4</v>
      </c>
      <c r="Q136" s="19"/>
      <c r="V136" s="19"/>
    </row>
    <row r="137" spans="1:22" ht="15" customHeight="1" x14ac:dyDescent="0.25">
      <c r="A137" s="132" t="s">
        <v>880</v>
      </c>
      <c r="B137" s="301" t="s">
        <v>94</v>
      </c>
      <c r="C137" s="303" t="s">
        <v>158</v>
      </c>
      <c r="D137" s="305" t="s">
        <v>906</v>
      </c>
      <c r="E137" s="307">
        <v>4</v>
      </c>
      <c r="Q137" s="19"/>
      <c r="V137" s="19"/>
    </row>
    <row r="138" spans="1:22" ht="15" customHeight="1" x14ac:dyDescent="0.25">
      <c r="A138" s="132" t="s">
        <v>881</v>
      </c>
      <c r="B138" s="308" t="s">
        <v>94</v>
      </c>
      <c r="C138" s="309" t="s">
        <v>158</v>
      </c>
      <c r="D138" s="310" t="s">
        <v>906</v>
      </c>
      <c r="E138" s="311">
        <v>4</v>
      </c>
      <c r="Q138" s="19"/>
      <c r="V138" s="19"/>
    </row>
    <row r="139" spans="1:22" x14ac:dyDescent="0.25">
      <c r="A139" s="130" t="s">
        <v>324</v>
      </c>
      <c r="B139" s="51" t="s">
        <v>903</v>
      </c>
      <c r="C139" s="133" t="s">
        <v>903</v>
      </c>
      <c r="D139" s="122" t="s">
        <v>903</v>
      </c>
      <c r="E139" s="116" t="s">
        <v>903</v>
      </c>
      <c r="Q139" s="19"/>
      <c r="V139" s="19"/>
    </row>
    <row r="140" spans="1:22" ht="15" customHeight="1" x14ac:dyDescent="0.25">
      <c r="A140" s="132" t="s">
        <v>882</v>
      </c>
      <c r="B140" s="300" t="s">
        <v>94</v>
      </c>
      <c r="C140" s="302" t="s">
        <v>158</v>
      </c>
      <c r="D140" s="304" t="s">
        <v>906</v>
      </c>
      <c r="E140" s="306">
        <v>4</v>
      </c>
      <c r="Q140" s="19"/>
      <c r="V140" s="19"/>
    </row>
    <row r="141" spans="1:22" ht="15" customHeight="1" x14ac:dyDescent="0.25">
      <c r="A141" s="132" t="s">
        <v>883</v>
      </c>
      <c r="B141" s="301" t="s">
        <v>94</v>
      </c>
      <c r="C141" s="303" t="s">
        <v>158</v>
      </c>
      <c r="D141" s="305" t="s">
        <v>906</v>
      </c>
      <c r="E141" s="307">
        <v>4</v>
      </c>
      <c r="Q141" s="57"/>
      <c r="R141" s="49"/>
      <c r="U141" s="23"/>
      <c r="V141" s="57"/>
    </row>
    <row r="142" spans="1:22" ht="15" customHeight="1" x14ac:dyDescent="0.25">
      <c r="A142" s="132" t="s">
        <v>884</v>
      </c>
      <c r="B142" s="301" t="s">
        <v>94</v>
      </c>
      <c r="C142" s="303" t="s">
        <v>158</v>
      </c>
      <c r="D142" s="305" t="s">
        <v>906</v>
      </c>
      <c r="E142" s="307">
        <v>4</v>
      </c>
      <c r="Q142" s="19"/>
      <c r="V142" s="19"/>
    </row>
    <row r="143" spans="1:22" ht="15" customHeight="1" x14ac:dyDescent="0.25">
      <c r="A143" s="132" t="s">
        <v>885</v>
      </c>
      <c r="B143" s="301" t="s">
        <v>94</v>
      </c>
      <c r="C143" s="303" t="s">
        <v>158</v>
      </c>
      <c r="D143" s="305" t="s">
        <v>906</v>
      </c>
      <c r="E143" s="307">
        <v>4</v>
      </c>
      <c r="Q143" s="19"/>
      <c r="V143" s="19"/>
    </row>
    <row r="144" spans="1:22" ht="15" customHeight="1" x14ac:dyDescent="0.25">
      <c r="A144" s="163" t="s">
        <v>886</v>
      </c>
      <c r="B144" s="308" t="s">
        <v>94</v>
      </c>
      <c r="C144" s="309" t="s">
        <v>158</v>
      </c>
      <c r="D144" s="310" t="s">
        <v>906</v>
      </c>
      <c r="E144" s="311">
        <v>4</v>
      </c>
      <c r="Q144" s="19"/>
      <c r="V144" s="19"/>
    </row>
    <row r="145" spans="1:22" x14ac:dyDescent="0.25">
      <c r="A145" s="130" t="s">
        <v>330</v>
      </c>
      <c r="B145" s="51" t="s">
        <v>903</v>
      </c>
      <c r="C145" s="133" t="s">
        <v>903</v>
      </c>
      <c r="D145" s="122" t="s">
        <v>903</v>
      </c>
      <c r="E145" s="116" t="s">
        <v>903</v>
      </c>
      <c r="Q145" s="19"/>
      <c r="V145" s="19"/>
    </row>
    <row r="146" spans="1:22" ht="15" customHeight="1" x14ac:dyDescent="0.25">
      <c r="A146" s="132" t="s">
        <v>887</v>
      </c>
      <c r="B146" s="300" t="s">
        <v>94</v>
      </c>
      <c r="C146" s="302" t="s">
        <v>158</v>
      </c>
      <c r="D146" s="304" t="s">
        <v>906</v>
      </c>
      <c r="E146" s="306">
        <v>4</v>
      </c>
      <c r="Q146" s="19"/>
      <c r="V146" s="19"/>
    </row>
    <row r="147" spans="1:22" ht="15" customHeight="1" x14ac:dyDescent="0.25">
      <c r="A147" s="132" t="s">
        <v>888</v>
      </c>
      <c r="B147" s="301" t="s">
        <v>94</v>
      </c>
      <c r="C147" s="303" t="s">
        <v>158</v>
      </c>
      <c r="D147" s="305" t="s">
        <v>906</v>
      </c>
      <c r="E147" s="307">
        <v>4</v>
      </c>
      <c r="Q147" s="57"/>
      <c r="R147" s="49"/>
      <c r="U147" s="23"/>
      <c r="V147" s="71"/>
    </row>
    <row r="148" spans="1:22" ht="15" customHeight="1" x14ac:dyDescent="0.25">
      <c r="A148" s="132" t="s">
        <v>889</v>
      </c>
      <c r="B148" s="301" t="s">
        <v>94</v>
      </c>
      <c r="C148" s="303" t="s">
        <v>158</v>
      </c>
      <c r="D148" s="305" t="s">
        <v>906</v>
      </c>
      <c r="E148" s="307">
        <v>4</v>
      </c>
      <c r="Q148" s="19"/>
      <c r="V148" s="19"/>
    </row>
    <row r="149" spans="1:22" ht="15" customHeight="1" x14ac:dyDescent="0.25">
      <c r="A149" s="132" t="s">
        <v>890</v>
      </c>
      <c r="B149" s="301" t="s">
        <v>94</v>
      </c>
      <c r="C149" s="303" t="s">
        <v>158</v>
      </c>
      <c r="D149" s="305" t="s">
        <v>906</v>
      </c>
      <c r="E149" s="307">
        <v>4</v>
      </c>
      <c r="Q149" s="19"/>
      <c r="V149" s="19"/>
    </row>
    <row r="150" spans="1:22" ht="15" customHeight="1" x14ac:dyDescent="0.25">
      <c r="A150" s="163" t="s">
        <v>891</v>
      </c>
      <c r="B150" s="308" t="s">
        <v>94</v>
      </c>
      <c r="C150" s="309" t="s">
        <v>158</v>
      </c>
      <c r="D150" s="310" t="s">
        <v>906</v>
      </c>
      <c r="E150" s="311">
        <v>4</v>
      </c>
      <c r="Q150" s="19"/>
      <c r="V150" s="19"/>
    </row>
    <row r="151" spans="1:22" x14ac:dyDescent="0.25">
      <c r="A151" s="130" t="s">
        <v>336</v>
      </c>
      <c r="B151" s="51" t="s">
        <v>903</v>
      </c>
      <c r="C151" s="133" t="s">
        <v>903</v>
      </c>
      <c r="D151" s="122" t="s">
        <v>903</v>
      </c>
      <c r="E151" s="116" t="s">
        <v>903</v>
      </c>
      <c r="Q151" s="19"/>
      <c r="V151" s="19"/>
    </row>
    <row r="152" spans="1:22" ht="15" customHeight="1" x14ac:dyDescent="0.25">
      <c r="A152" s="134" t="s">
        <v>892</v>
      </c>
      <c r="B152" s="300" t="s">
        <v>94</v>
      </c>
      <c r="C152" s="302" t="s">
        <v>158</v>
      </c>
      <c r="D152" s="304" t="s">
        <v>906</v>
      </c>
      <c r="E152" s="306">
        <v>4</v>
      </c>
      <c r="Q152" s="19"/>
    </row>
    <row r="153" spans="1:22" ht="15" customHeight="1" x14ac:dyDescent="0.25">
      <c r="A153" s="134" t="s">
        <v>893</v>
      </c>
      <c r="B153" s="301" t="s">
        <v>94</v>
      </c>
      <c r="C153" s="303" t="s">
        <v>158</v>
      </c>
      <c r="D153" s="305" t="s">
        <v>906</v>
      </c>
      <c r="E153" s="307">
        <v>4</v>
      </c>
    </row>
    <row r="154" spans="1:22" ht="15" customHeight="1" x14ac:dyDescent="0.25">
      <c r="A154" s="134" t="s">
        <v>894</v>
      </c>
      <c r="B154" s="301" t="s">
        <v>94</v>
      </c>
      <c r="C154" s="303" t="s">
        <v>158</v>
      </c>
      <c r="D154" s="305" t="s">
        <v>906</v>
      </c>
      <c r="E154" s="307">
        <v>4</v>
      </c>
    </row>
    <row r="155" spans="1:22" ht="15" customHeight="1" x14ac:dyDescent="0.25">
      <c r="A155" s="134" t="s">
        <v>895</v>
      </c>
      <c r="B155" s="301" t="s">
        <v>94</v>
      </c>
      <c r="C155" s="303" t="s">
        <v>158</v>
      </c>
      <c r="D155" s="305" t="s">
        <v>906</v>
      </c>
      <c r="E155" s="307">
        <v>4</v>
      </c>
    </row>
    <row r="156" spans="1:22" ht="15" customHeight="1" x14ac:dyDescent="0.25">
      <c r="A156" s="147" t="s">
        <v>896</v>
      </c>
      <c r="B156" s="308" t="s">
        <v>94</v>
      </c>
      <c r="C156" s="309" t="s">
        <v>158</v>
      </c>
      <c r="D156" s="310" t="s">
        <v>906</v>
      </c>
      <c r="E156" s="311">
        <v>4</v>
      </c>
    </row>
    <row r="157" spans="1:22" x14ac:dyDescent="0.25">
      <c r="B157" s="65" t="s">
        <v>903</v>
      </c>
      <c r="C157" s="108" t="s">
        <v>903</v>
      </c>
      <c r="D157" s="48" t="s">
        <v>903</v>
      </c>
      <c r="E157" s="26" t="s">
        <v>903</v>
      </c>
    </row>
    <row r="158" spans="1:22" x14ac:dyDescent="0.25">
      <c r="A158" s="50" t="s">
        <v>370</v>
      </c>
      <c r="B158" s="51" t="s">
        <v>903</v>
      </c>
      <c r="C158" s="54" t="s">
        <v>903</v>
      </c>
      <c r="D158" s="55" t="s">
        <v>903</v>
      </c>
      <c r="E158" s="56" t="s">
        <v>903</v>
      </c>
    </row>
    <row r="159" spans="1:22" x14ac:dyDescent="0.25">
      <c r="A159" s="58" t="s">
        <v>345</v>
      </c>
      <c r="B159" s="300" t="s">
        <v>974</v>
      </c>
      <c r="C159" s="302">
        <v>1</v>
      </c>
      <c r="D159" s="304" t="s">
        <v>141</v>
      </c>
      <c r="E159" s="306">
        <v>9.5</v>
      </c>
    </row>
    <row r="160" spans="1:22" x14ac:dyDescent="0.25">
      <c r="A160" s="58" t="s">
        <v>346</v>
      </c>
      <c r="B160" s="301" t="s">
        <v>974</v>
      </c>
      <c r="C160" s="303" t="s">
        <v>158</v>
      </c>
      <c r="D160" s="305" t="s">
        <v>144</v>
      </c>
      <c r="E160" s="307">
        <v>9.5</v>
      </c>
    </row>
    <row r="161" spans="1:5" x14ac:dyDescent="0.25">
      <c r="A161" s="58" t="s">
        <v>347</v>
      </c>
      <c r="B161" s="301" t="s">
        <v>974</v>
      </c>
      <c r="C161" s="303" t="s">
        <v>903</v>
      </c>
      <c r="D161" s="305" t="s">
        <v>903</v>
      </c>
      <c r="E161" s="307" t="s">
        <v>903</v>
      </c>
    </row>
    <row r="162" spans="1:5" x14ac:dyDescent="0.25">
      <c r="A162" s="58" t="s">
        <v>348</v>
      </c>
      <c r="B162" s="301" t="s">
        <v>974</v>
      </c>
      <c r="C162" s="303" t="s">
        <v>158</v>
      </c>
      <c r="D162" s="305" t="s">
        <v>144</v>
      </c>
      <c r="E162" s="307">
        <v>9.5</v>
      </c>
    </row>
    <row r="163" spans="1:5" x14ac:dyDescent="0.25">
      <c r="A163" s="58" t="s">
        <v>349</v>
      </c>
      <c r="B163" s="308" t="s">
        <v>974</v>
      </c>
      <c r="C163" s="309" t="s">
        <v>158</v>
      </c>
      <c r="D163" s="310" t="s">
        <v>144</v>
      </c>
      <c r="E163" s="311">
        <v>9.5</v>
      </c>
    </row>
    <row r="164" spans="1:5" x14ac:dyDescent="0.25">
      <c r="A164" s="50"/>
      <c r="B164" s="51" t="s">
        <v>903</v>
      </c>
      <c r="C164" s="54" t="s">
        <v>903</v>
      </c>
      <c r="D164" s="55" t="s">
        <v>903</v>
      </c>
      <c r="E164" s="56" t="s">
        <v>903</v>
      </c>
    </row>
    <row r="165" spans="1:5" x14ac:dyDescent="0.25">
      <c r="A165" s="74" t="s">
        <v>350</v>
      </c>
      <c r="B165" s="300" t="s">
        <v>974</v>
      </c>
      <c r="C165" s="302">
        <v>1</v>
      </c>
      <c r="D165" s="304" t="s">
        <v>141</v>
      </c>
      <c r="E165" s="306">
        <v>9.5</v>
      </c>
    </row>
    <row r="166" spans="1:5" x14ac:dyDescent="0.25">
      <c r="A166" s="74" t="s">
        <v>351</v>
      </c>
      <c r="B166" s="301" t="s">
        <v>974</v>
      </c>
      <c r="C166" s="303" t="s">
        <v>158</v>
      </c>
      <c r="D166" s="305" t="s">
        <v>144</v>
      </c>
      <c r="E166" s="307">
        <v>9.5</v>
      </c>
    </row>
    <row r="167" spans="1:5" x14ac:dyDescent="0.25">
      <c r="A167" s="74" t="s">
        <v>352</v>
      </c>
      <c r="B167" s="301" t="s">
        <v>974</v>
      </c>
      <c r="C167" s="303" t="s">
        <v>158</v>
      </c>
      <c r="D167" s="305" t="s">
        <v>144</v>
      </c>
      <c r="E167" s="307">
        <v>9.5</v>
      </c>
    </row>
    <row r="168" spans="1:5" x14ac:dyDescent="0.25">
      <c r="A168" s="74" t="s">
        <v>353</v>
      </c>
      <c r="B168" s="301" t="s">
        <v>974</v>
      </c>
      <c r="C168" s="303" t="s">
        <v>158</v>
      </c>
      <c r="D168" s="305" t="s">
        <v>144</v>
      </c>
      <c r="E168" s="307">
        <v>9.5</v>
      </c>
    </row>
    <row r="169" spans="1:5" x14ac:dyDescent="0.25">
      <c r="A169" s="74" t="s">
        <v>354</v>
      </c>
      <c r="B169" s="308" t="s">
        <v>974</v>
      </c>
      <c r="C169" s="309" t="s">
        <v>158</v>
      </c>
      <c r="D169" s="310" t="s">
        <v>144</v>
      </c>
      <c r="E169" s="311">
        <v>9.5</v>
      </c>
    </row>
    <row r="170" spans="1:5" x14ac:dyDescent="0.25">
      <c r="A170" s="50"/>
      <c r="B170" s="51" t="s">
        <v>903</v>
      </c>
      <c r="C170" s="54" t="s">
        <v>903</v>
      </c>
      <c r="D170" s="55" t="s">
        <v>903</v>
      </c>
      <c r="E170" s="56" t="s">
        <v>903</v>
      </c>
    </row>
    <row r="171" spans="1:5" x14ac:dyDescent="0.25">
      <c r="A171" s="58" t="s">
        <v>355</v>
      </c>
      <c r="B171" s="300" t="s">
        <v>974</v>
      </c>
      <c r="C171" s="302">
        <v>1</v>
      </c>
      <c r="D171" s="304" t="s">
        <v>141</v>
      </c>
      <c r="E171" s="306">
        <v>9.5</v>
      </c>
    </row>
    <row r="172" spans="1:5" x14ac:dyDescent="0.25">
      <c r="A172" s="58" t="s">
        <v>356</v>
      </c>
      <c r="B172" s="301" t="s">
        <v>974</v>
      </c>
      <c r="C172" s="303" t="s">
        <v>158</v>
      </c>
      <c r="D172" s="305" t="s">
        <v>144</v>
      </c>
      <c r="E172" s="307">
        <v>9.5</v>
      </c>
    </row>
    <row r="173" spans="1:5" x14ac:dyDescent="0.25">
      <c r="A173" s="58" t="s">
        <v>357</v>
      </c>
      <c r="B173" s="300" t="s">
        <v>88</v>
      </c>
      <c r="C173" s="302">
        <v>1</v>
      </c>
      <c r="D173" s="304" t="s">
        <v>141</v>
      </c>
      <c r="E173" s="306">
        <v>8.5</v>
      </c>
    </row>
    <row r="174" spans="1:5" x14ac:dyDescent="0.25">
      <c r="A174" s="58" t="s">
        <v>358</v>
      </c>
      <c r="B174" s="301" t="s">
        <v>88</v>
      </c>
      <c r="C174" s="303">
        <v>1</v>
      </c>
      <c r="D174" s="305" t="s">
        <v>141</v>
      </c>
      <c r="E174" s="307">
        <v>8.5</v>
      </c>
    </row>
    <row r="175" spans="1:5" x14ac:dyDescent="0.25">
      <c r="A175" s="68" t="s">
        <v>359</v>
      </c>
      <c r="B175" s="301" t="s">
        <v>88</v>
      </c>
      <c r="C175" s="303">
        <v>1</v>
      </c>
      <c r="D175" s="305" t="s">
        <v>141</v>
      </c>
      <c r="E175" s="307">
        <v>8.5</v>
      </c>
    </row>
    <row r="176" spans="1:5" x14ac:dyDescent="0.25">
      <c r="A176" s="50"/>
      <c r="B176" s="51" t="s">
        <v>903</v>
      </c>
      <c r="C176" s="54" t="s">
        <v>903</v>
      </c>
      <c r="D176" s="55" t="s">
        <v>903</v>
      </c>
      <c r="E176" s="56" t="s">
        <v>903</v>
      </c>
    </row>
    <row r="177" spans="1:5" x14ac:dyDescent="0.25">
      <c r="A177" s="58" t="s">
        <v>360</v>
      </c>
      <c r="B177" s="300" t="s">
        <v>88</v>
      </c>
      <c r="C177" s="302">
        <v>1</v>
      </c>
      <c r="D177" s="304" t="s">
        <v>141</v>
      </c>
      <c r="E177" s="306">
        <v>8.5</v>
      </c>
    </row>
    <row r="178" spans="1:5" x14ac:dyDescent="0.25">
      <c r="A178" s="58" t="s">
        <v>361</v>
      </c>
      <c r="B178" s="301" t="s">
        <v>88</v>
      </c>
      <c r="C178" s="303">
        <v>1</v>
      </c>
      <c r="D178" s="305" t="s">
        <v>141</v>
      </c>
      <c r="E178" s="307">
        <v>8.5</v>
      </c>
    </row>
    <row r="179" spans="1:5" x14ac:dyDescent="0.25">
      <c r="A179" s="58" t="s">
        <v>362</v>
      </c>
      <c r="B179" s="301" t="s">
        <v>88</v>
      </c>
      <c r="C179" s="303">
        <v>1</v>
      </c>
      <c r="D179" s="305" t="s">
        <v>141</v>
      </c>
      <c r="E179" s="307">
        <v>8.5</v>
      </c>
    </row>
    <row r="180" spans="1:5" x14ac:dyDescent="0.25">
      <c r="A180" s="58" t="s">
        <v>363</v>
      </c>
      <c r="B180" s="301" t="s">
        <v>88</v>
      </c>
      <c r="C180" s="303">
        <v>1</v>
      </c>
      <c r="D180" s="305" t="s">
        <v>141</v>
      </c>
      <c r="E180" s="307">
        <v>8.5</v>
      </c>
    </row>
    <row r="181" spans="1:5" x14ac:dyDescent="0.25">
      <c r="A181" s="68" t="s">
        <v>364</v>
      </c>
      <c r="B181" s="308" t="s">
        <v>88</v>
      </c>
      <c r="C181" s="309">
        <v>1</v>
      </c>
      <c r="D181" s="310" t="s">
        <v>141</v>
      </c>
      <c r="E181" s="311">
        <v>8.5</v>
      </c>
    </row>
    <row r="182" spans="1:5" x14ac:dyDescent="0.25">
      <c r="A182" s="50"/>
      <c r="B182" s="51" t="s">
        <v>903</v>
      </c>
      <c r="C182" s="54" t="s">
        <v>903</v>
      </c>
      <c r="D182" s="55" t="s">
        <v>903</v>
      </c>
      <c r="E182" s="72" t="s">
        <v>903</v>
      </c>
    </row>
    <row r="183" spans="1:5" x14ac:dyDescent="0.25">
      <c r="A183" s="58" t="s">
        <v>365</v>
      </c>
      <c r="B183" s="300" t="s">
        <v>88</v>
      </c>
      <c r="C183" s="302">
        <v>1</v>
      </c>
      <c r="D183" s="304" t="s">
        <v>141</v>
      </c>
      <c r="E183" s="306">
        <v>8.5</v>
      </c>
    </row>
    <row r="184" spans="1:5" x14ac:dyDescent="0.25">
      <c r="A184" s="58" t="s">
        <v>366</v>
      </c>
      <c r="B184" s="301"/>
      <c r="C184" s="303"/>
      <c r="D184" s="305"/>
      <c r="E184" s="307"/>
    </row>
    <row r="185" spans="1:5" x14ac:dyDescent="0.25">
      <c r="A185" s="58" t="s">
        <v>367</v>
      </c>
      <c r="B185" s="301"/>
      <c r="C185" s="303"/>
      <c r="D185" s="305"/>
      <c r="E185" s="307"/>
    </row>
    <row r="186" spans="1:5" x14ac:dyDescent="0.25">
      <c r="A186" s="58" t="s">
        <v>368</v>
      </c>
      <c r="B186" s="301"/>
      <c r="C186" s="303"/>
      <c r="D186" s="305"/>
      <c r="E186" s="307"/>
    </row>
    <row r="187" spans="1:5" x14ac:dyDescent="0.25">
      <c r="A187" s="68" t="s">
        <v>369</v>
      </c>
      <c r="B187" s="308"/>
      <c r="C187" s="309"/>
      <c r="D187" s="310"/>
      <c r="E187" s="311"/>
    </row>
  </sheetData>
  <mergeCells count="133">
    <mergeCell ref="B4:B5"/>
    <mergeCell ref="C4:C5"/>
    <mergeCell ref="D4:D5"/>
    <mergeCell ref="E4:E5"/>
    <mergeCell ref="B16:B20"/>
    <mergeCell ref="C16:C20"/>
    <mergeCell ref="D16:D20"/>
    <mergeCell ref="E16:E20"/>
    <mergeCell ref="D10:D14"/>
    <mergeCell ref="C6:C8"/>
    <mergeCell ref="D6:D8"/>
    <mergeCell ref="B28:B32"/>
    <mergeCell ref="C28:C32"/>
    <mergeCell ref="D28:D32"/>
    <mergeCell ref="E28:E32"/>
    <mergeCell ref="B22:B26"/>
    <mergeCell ref="C22:C26"/>
    <mergeCell ref="D22:D26"/>
    <mergeCell ref="E22:E26"/>
    <mergeCell ref="B40:B44"/>
    <mergeCell ref="C40:C44"/>
    <mergeCell ref="D40:D44"/>
    <mergeCell ref="E40:E44"/>
    <mergeCell ref="B34:B38"/>
    <mergeCell ref="C34:C38"/>
    <mergeCell ref="D34:D38"/>
    <mergeCell ref="E34:E38"/>
    <mergeCell ref="B54:B58"/>
    <mergeCell ref="C54:C58"/>
    <mergeCell ref="D54:D58"/>
    <mergeCell ref="E54:E58"/>
    <mergeCell ref="B46:B50"/>
    <mergeCell ref="C46:C50"/>
    <mergeCell ref="D46:D50"/>
    <mergeCell ref="E46:E50"/>
    <mergeCell ref="B62:B64"/>
    <mergeCell ref="C62:C64"/>
    <mergeCell ref="D62:D64"/>
    <mergeCell ref="E62:E64"/>
    <mergeCell ref="B60:B61"/>
    <mergeCell ref="C60:C61"/>
    <mergeCell ref="D60:D61"/>
    <mergeCell ref="E60:E61"/>
    <mergeCell ref="B72:B76"/>
    <mergeCell ref="C72:C76"/>
    <mergeCell ref="D72:D76"/>
    <mergeCell ref="E72:E76"/>
    <mergeCell ref="B66:B70"/>
    <mergeCell ref="C66:C70"/>
    <mergeCell ref="D66:D70"/>
    <mergeCell ref="E66:E70"/>
    <mergeCell ref="B84:B88"/>
    <mergeCell ref="C84:C88"/>
    <mergeCell ref="D84:D88"/>
    <mergeCell ref="E84:E88"/>
    <mergeCell ref="B78:B81"/>
    <mergeCell ref="C78:C81"/>
    <mergeCell ref="D78:D81"/>
    <mergeCell ref="E78:E81"/>
    <mergeCell ref="B96:B100"/>
    <mergeCell ref="C96:C100"/>
    <mergeCell ref="D96:D100"/>
    <mergeCell ref="E96:E100"/>
    <mergeCell ref="B90:B94"/>
    <mergeCell ref="C90:C94"/>
    <mergeCell ref="D90:D94"/>
    <mergeCell ref="E90:E94"/>
    <mergeCell ref="B110:B111"/>
    <mergeCell ref="C110:C111"/>
    <mergeCell ref="D110:D111"/>
    <mergeCell ref="E110:E111"/>
    <mergeCell ref="B102:B106"/>
    <mergeCell ref="C102:C106"/>
    <mergeCell ref="D102:D106"/>
    <mergeCell ref="E102:E106"/>
    <mergeCell ref="B112:B114"/>
    <mergeCell ref="C112:C114"/>
    <mergeCell ref="D112:D114"/>
    <mergeCell ref="E112:E114"/>
    <mergeCell ref="B122:B126"/>
    <mergeCell ref="C122:C126"/>
    <mergeCell ref="D122:D126"/>
    <mergeCell ref="E122:E126"/>
    <mergeCell ref="B116:B120"/>
    <mergeCell ref="C116:C120"/>
    <mergeCell ref="D116:D120"/>
    <mergeCell ref="E116:E120"/>
    <mergeCell ref="B128:B132"/>
    <mergeCell ref="C128:C132"/>
    <mergeCell ref="D128:D132"/>
    <mergeCell ref="E128:E132"/>
    <mergeCell ref="B146:B150"/>
    <mergeCell ref="C146:C150"/>
    <mergeCell ref="D146:D150"/>
    <mergeCell ref="E146:E150"/>
    <mergeCell ref="B140:B144"/>
    <mergeCell ref="C140:C144"/>
    <mergeCell ref="D140:D144"/>
    <mergeCell ref="E140:E144"/>
    <mergeCell ref="D171:D172"/>
    <mergeCell ref="E171:E172"/>
    <mergeCell ref="B165:B169"/>
    <mergeCell ref="C165:C169"/>
    <mergeCell ref="D165:D169"/>
    <mergeCell ref="E165:E169"/>
    <mergeCell ref="B134:B138"/>
    <mergeCell ref="C134:C138"/>
    <mergeCell ref="D134:D138"/>
    <mergeCell ref="E134:E138"/>
    <mergeCell ref="D177:D181"/>
    <mergeCell ref="E177:E181"/>
    <mergeCell ref="B173:B175"/>
    <mergeCell ref="C173:C175"/>
    <mergeCell ref="D173:D175"/>
    <mergeCell ref="E173:E175"/>
    <mergeCell ref="B1:D1"/>
    <mergeCell ref="H1:K1"/>
    <mergeCell ref="B183:B187"/>
    <mergeCell ref="C183:C187"/>
    <mergeCell ref="D183:D187"/>
    <mergeCell ref="E183:E187"/>
    <mergeCell ref="B177:B181"/>
    <mergeCell ref="C177:C181"/>
    <mergeCell ref="B159:B163"/>
    <mergeCell ref="C159:C163"/>
    <mergeCell ref="D159:D163"/>
    <mergeCell ref="E159:E163"/>
    <mergeCell ref="B152:B156"/>
    <mergeCell ref="C152:C156"/>
    <mergeCell ref="D152:D156"/>
    <mergeCell ref="E152:E156"/>
    <mergeCell ref="B171:B172"/>
    <mergeCell ref="C171:C172"/>
  </mergeCells>
  <pageMargins left="0" right="0" top="0" bottom="0" header="0" footer="0"/>
  <pageSetup scale="2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2D413-064E-41CD-A377-52188B29B3B1}">
  <sheetPr codeName="Sheet1"/>
  <dimension ref="B2:H81"/>
  <sheetViews>
    <sheetView topLeftCell="A22" zoomScale="67" workbookViewId="0">
      <selection activeCell="E78" sqref="E78"/>
    </sheetView>
  </sheetViews>
  <sheetFormatPr defaultRowHeight="15" x14ac:dyDescent="0.25"/>
  <cols>
    <col min="1" max="1" width="6.5703125" customWidth="1"/>
    <col min="2" max="2" width="19" customWidth="1"/>
    <col min="3" max="3" width="16.5703125" customWidth="1"/>
    <col min="4" max="4" width="18.140625" customWidth="1"/>
    <col min="5" max="5" width="18.28515625" customWidth="1"/>
    <col min="6" max="6" width="19" customWidth="1"/>
    <col min="7" max="7" width="17.7109375" customWidth="1"/>
    <col min="8" max="8" width="12.5703125" customWidth="1"/>
  </cols>
  <sheetData>
    <row r="2" spans="2:8" ht="15.75" thickBot="1" x14ac:dyDescent="0.3">
      <c r="B2" s="254" t="s">
        <v>45</v>
      </c>
      <c r="C2" s="255"/>
      <c r="D2" s="255"/>
      <c r="E2" s="256"/>
      <c r="F2" s="98" t="s">
        <v>170</v>
      </c>
      <c r="G2" s="99" t="s">
        <v>171</v>
      </c>
    </row>
    <row r="3" spans="2:8" ht="16.5" thickTop="1" thickBot="1" x14ac:dyDescent="0.3">
      <c r="B3" s="259" t="s">
        <v>39</v>
      </c>
      <c r="C3" s="260"/>
      <c r="D3" s="106"/>
      <c r="F3" s="100" t="s">
        <v>41</v>
      </c>
      <c r="G3" s="101" t="s">
        <v>175</v>
      </c>
    </row>
    <row r="4" spans="2:8" ht="16.5" thickTop="1" thickBot="1" x14ac:dyDescent="0.3">
      <c r="B4" s="257">
        <f ca="1">TODAY()</f>
        <v>44193</v>
      </c>
      <c r="C4" s="258"/>
      <c r="D4" s="107">
        <f ca="1">_xlfn.NUMBERVALUE(IF(B4="","",TEXT(B4,"yy")&amp;TEXT((B4-DATEVALUE("1/1/"&amp;TEXT(B4,"yy"))+1),"000")))</f>
        <v>20363</v>
      </c>
      <c r="F4" s="100" t="s">
        <v>42</v>
      </c>
      <c r="G4" s="101" t="s">
        <v>176</v>
      </c>
    </row>
    <row r="5" spans="2:8" ht="16.5" thickTop="1" thickBot="1" x14ac:dyDescent="0.3">
      <c r="F5" s="100" t="s">
        <v>43</v>
      </c>
      <c r="G5" s="101" t="s">
        <v>177</v>
      </c>
    </row>
    <row r="6" spans="2:8" ht="16.5" thickTop="1" thickBot="1" x14ac:dyDescent="0.3">
      <c r="F6" s="102" t="s">
        <v>178</v>
      </c>
      <c r="G6" s="103" t="s">
        <v>174</v>
      </c>
    </row>
    <row r="7" spans="2:8" ht="15.75" thickTop="1" x14ac:dyDescent="0.25">
      <c r="F7" s="104" t="s">
        <v>172</v>
      </c>
      <c r="G7" s="105" t="s">
        <v>173</v>
      </c>
    </row>
    <row r="8" spans="2:8" x14ac:dyDescent="0.25">
      <c r="C8" s="9"/>
    </row>
    <row r="9" spans="2:8" x14ac:dyDescent="0.25">
      <c r="B9" s="40" t="s">
        <v>34</v>
      </c>
      <c r="C9" s="41" t="s">
        <v>36</v>
      </c>
      <c r="D9" s="40" t="s">
        <v>35</v>
      </c>
      <c r="E9" s="41" t="s">
        <v>37</v>
      </c>
      <c r="F9" s="41" t="s">
        <v>38</v>
      </c>
      <c r="G9" s="42" t="s">
        <v>44</v>
      </c>
      <c r="H9" s="43" t="s">
        <v>40</v>
      </c>
    </row>
    <row r="10" spans="2:8" x14ac:dyDescent="0.25">
      <c r="B10" s="4" t="s">
        <v>0</v>
      </c>
      <c r="C10" s="3">
        <v>43620</v>
      </c>
      <c r="D10" s="4">
        <v>19155</v>
      </c>
      <c r="E10" s="3">
        <f>("1/1/"&amp;(IF(LEFT(Table1[[#This Row],[Trellis Code]],2)*1&lt;20,1900,2000)+LEFT(Table1[[#This Row],[Trellis Code]],2)))+MOD(Table1[[#This Row],[Trellis Code]],1000)-1</f>
        <v>7164</v>
      </c>
      <c r="F10" s="30">
        <f t="shared" ref="F10:F15" si="0">F11-21</f>
        <v>19224</v>
      </c>
      <c r="G10" s="5">
        <f ca="1">_xlfn.NUMBERVALUE($D$4-Table1[[#This Row],[Trellis Code]])</f>
        <v>1139</v>
      </c>
      <c r="H10" s="36" t="str">
        <f ca="1">IF(Table1[[#This Row],[x]]&lt;0,"", IF(Table1[[#This Row],[x]]&lt;=21,"50", IF(Table1[[#This Row],[x]]&lt;=42,"30",IF(Table1[[#This Row],[x]]&lt;=63,"20", IF(Table1[[#This Row],[x]]&lt;=800,"10", IF(Table1[[#This Row],[x]]&gt;800,"5"))))))</f>
        <v>5</v>
      </c>
    </row>
    <row r="11" spans="2:8" x14ac:dyDescent="0.25">
      <c r="B11" s="4" t="s">
        <v>1</v>
      </c>
      <c r="C11" s="3">
        <v>43641</v>
      </c>
      <c r="D11" s="4">
        <v>19176</v>
      </c>
      <c r="E11" s="3">
        <f>("1/1/"&amp;(IF(LEFT(Table1[[#This Row],[Trellis Code]],2)*1&lt;20,1900,2000)+LEFT(Table1[[#This Row],[Trellis Code]],2)))+MOD(Table1[[#This Row],[Trellis Code]],1000)-1</f>
        <v>7185</v>
      </c>
      <c r="F11" s="30">
        <f t="shared" si="0"/>
        <v>19245</v>
      </c>
      <c r="G11" s="5">
        <f ca="1">_xlfn.NUMBERVALUE($D$4-Table1[[#This Row],[Trellis Code]])</f>
        <v>1118</v>
      </c>
      <c r="H11" s="36" t="str">
        <f ca="1">IF(Table1[[#This Row],[x]]&lt;0,"", IF(Table1[[#This Row],[x]]&lt;=21,"50", IF(Table1[[#This Row],[x]]&lt;=42,"30",IF(Table1[[#This Row],[x]]&lt;=63,"20", IF(Table1[[#This Row],[x]]&lt;=800,"10", IF(Table1[[#This Row],[x]]&gt;800,"5"))))))</f>
        <v>5</v>
      </c>
    </row>
    <row r="12" spans="2:8" x14ac:dyDescent="0.25">
      <c r="B12" s="4" t="s">
        <v>2</v>
      </c>
      <c r="C12" s="3">
        <v>43662</v>
      </c>
      <c r="D12" s="4">
        <v>19197</v>
      </c>
      <c r="E12" s="3">
        <f>("1/1/"&amp;(IF(LEFT(Table1[[#This Row],[Trellis Code]],2)*1&lt;20,1900,2000)+LEFT(Table1[[#This Row],[Trellis Code]],2)))+MOD(Table1[[#This Row],[Trellis Code]],1000)-1</f>
        <v>7206</v>
      </c>
      <c r="F12" s="30">
        <f t="shared" si="0"/>
        <v>19266</v>
      </c>
      <c r="G12" s="5">
        <f ca="1">_xlfn.NUMBERVALUE($D$4-Table1[[#This Row],[Trellis Code]])</f>
        <v>1097</v>
      </c>
      <c r="H12" s="36" t="str">
        <f ca="1">IF(Table1[[#This Row],[x]]&lt;0,"", IF(Table1[[#This Row],[x]]&lt;=21,"50", IF(Table1[[#This Row],[x]]&lt;=42,"30",IF(Table1[[#This Row],[x]]&lt;=63,"20", IF(Table1[[#This Row],[x]]&lt;=800,"10", IF(Table1[[#This Row],[x]]&gt;800,"5"))))))</f>
        <v>5</v>
      </c>
    </row>
    <row r="13" spans="2:8" x14ac:dyDescent="0.25">
      <c r="B13" s="31" t="s">
        <v>3</v>
      </c>
      <c r="C13" s="32">
        <v>43683</v>
      </c>
      <c r="D13" s="33">
        <v>19218</v>
      </c>
      <c r="E13" s="3">
        <f>("1/1/"&amp;(IF(LEFT(Table1[[#This Row],[Trellis Code]],2)*1&lt;20,1900,2000)+LEFT(Table1[[#This Row],[Trellis Code]],2)))+MOD(Table1[[#This Row],[Trellis Code]],1000)-1</f>
        <v>7227</v>
      </c>
      <c r="F13" s="30">
        <f t="shared" si="0"/>
        <v>19287</v>
      </c>
      <c r="G13" s="34">
        <f ca="1">_xlfn.NUMBERVALUE($D$4-Table1[[#This Row],[Trellis Code]])</f>
        <v>1076</v>
      </c>
      <c r="H13" s="36" t="str">
        <f ca="1">IF(Table1[[#This Row],[x]]&lt;0,"", IF(Table1[[#This Row],[x]]&lt;=21,"50", IF(Table1[[#This Row],[x]]&lt;=42,"30",IF(Table1[[#This Row],[x]]&lt;=63,"20", IF(Table1[[#This Row],[x]]&lt;=800,"10", IF(Table1[[#This Row],[x]]&gt;800,"5"))))))</f>
        <v>5</v>
      </c>
    </row>
    <row r="14" spans="2:8" x14ac:dyDescent="0.25">
      <c r="B14" s="2" t="s">
        <v>4</v>
      </c>
      <c r="C14" s="3">
        <v>43704</v>
      </c>
      <c r="D14" s="4">
        <v>19239</v>
      </c>
      <c r="E14" s="3">
        <f>("1/1/"&amp;(IF(LEFT(Table1[[#This Row],[Trellis Code]],2)*1&lt;20,1900,2000)+LEFT(Table1[[#This Row],[Trellis Code]],2)))+MOD(Table1[[#This Row],[Trellis Code]],1000)-1</f>
        <v>7248</v>
      </c>
      <c r="F14" s="30">
        <f t="shared" si="0"/>
        <v>19308</v>
      </c>
      <c r="G14" s="5">
        <f ca="1">_xlfn.NUMBERVALUE($D$4-Table1[[#This Row],[Trellis Code]])</f>
        <v>1055</v>
      </c>
      <c r="H14" s="36" t="str">
        <f ca="1">IF(Table1[[#This Row],[x]]&lt;0,"", IF(Table1[[#This Row],[x]]&lt;=21,"50", IF(Table1[[#This Row],[x]]&lt;=42,"30",IF(Table1[[#This Row],[x]]&lt;=63,"20", IF(Table1[[#This Row],[x]]&lt;=800,"10", IF(Table1[[#This Row],[x]]&gt;800,"5"))))))</f>
        <v>5</v>
      </c>
    </row>
    <row r="15" spans="2:8" x14ac:dyDescent="0.25">
      <c r="B15" s="2" t="s">
        <v>5</v>
      </c>
      <c r="C15" s="3">
        <v>43725</v>
      </c>
      <c r="D15" s="4">
        <v>19260</v>
      </c>
      <c r="E15" s="3">
        <f>("1/1/"&amp;(IF(LEFT(Table1[[#This Row],[Trellis Code]],2)*1&lt;20,1900,2000)+LEFT(Table1[[#This Row],[Trellis Code]],2)))+MOD(Table1[[#This Row],[Trellis Code]],1000)-1</f>
        <v>7269</v>
      </c>
      <c r="F15" s="30">
        <f t="shared" si="0"/>
        <v>19329</v>
      </c>
      <c r="G15" s="5">
        <f ca="1">_xlfn.NUMBERVALUE($D$4-Table1[[#This Row],[Trellis Code]])</f>
        <v>1034</v>
      </c>
      <c r="H15" s="36" t="str">
        <f ca="1">IF(Table1[[#This Row],[x]]&lt;0,"", IF(Table1[[#This Row],[x]]&lt;=21,"50", IF(Table1[[#This Row],[x]]&lt;=42,"30",IF(Table1[[#This Row],[x]]&lt;=63,"20", IF(Table1[[#This Row],[x]]&lt;=800,"10", IF(Table1[[#This Row],[x]]&gt;800,"5"))))))</f>
        <v>5</v>
      </c>
    </row>
    <row r="16" spans="2:8" x14ac:dyDescent="0.25">
      <c r="B16" s="2" t="s">
        <v>6</v>
      </c>
      <c r="C16" s="3">
        <v>43746</v>
      </c>
      <c r="D16" s="4">
        <v>19281</v>
      </c>
      <c r="E16" s="3">
        <v>43815</v>
      </c>
      <c r="F16" s="30">
        <f>_xlfn.NUMBERVALUE(IF(Table1[[#This Row],[Trellis Date]]="","",TEXT(Table1[[#This Row],[Trellis Date]],"yy")&amp;TEXT((Table1[[#This Row],[Trellis Date]]-DATEVALUE("1/1/"&amp;TEXT(Table1[[#This Row],[Trellis Date]],"yy"))+1),"000")))</f>
        <v>19350</v>
      </c>
      <c r="G16" s="5">
        <f ca="1">_xlfn.NUMBERVALUE($D$4-Table1[[#This Row],[Trellis Code]])</f>
        <v>1013</v>
      </c>
      <c r="H16" s="36" t="str">
        <f ca="1">IF(Table1[[#This Row],[x]]&lt;0,"", IF(Table1[[#This Row],[x]]&lt;=21,"50", IF(Table1[[#This Row],[x]]&lt;=42,"30",IF(Table1[[#This Row],[x]]&lt;=63,"20", IF(Table1[[#This Row],[x]]&lt;=800,"10", IF(Table1[[#This Row],[x]]&gt;800,"5"))))))</f>
        <v>5</v>
      </c>
    </row>
    <row r="17" spans="2:8" x14ac:dyDescent="0.25">
      <c r="B17" s="35" t="s">
        <v>7</v>
      </c>
      <c r="C17" s="7">
        <v>43767</v>
      </c>
      <c r="D17" s="6">
        <v>19302</v>
      </c>
      <c r="E17" s="3">
        <f>("1/1/"&amp;(IF(LEFT(Table1[[#This Row],[Trellis Code]],2)*1&lt;20,1900,2000)+LEFT(Table1[[#This Row],[Trellis Code]],2)))+MOD(Table1[[#This Row],[Trellis Code]],1000)-1</f>
        <v>43836</v>
      </c>
      <c r="F17" s="30">
        <f>F18-21</f>
        <v>20006</v>
      </c>
      <c r="G17" s="8">
        <f ca="1">_xlfn.NUMBERVALUE($D$4-Table1[[#This Row],[Trellis Code]])</f>
        <v>357</v>
      </c>
      <c r="H17" s="36" t="str">
        <f ca="1">IF(Table1[[#This Row],[x]]&lt;0,"", IF(Table1[[#This Row],[x]]&lt;=21,"50", IF(Table1[[#This Row],[x]]&lt;=42,"30",IF(Table1[[#This Row],[x]]&lt;=63,"20", IF(Table1[[#This Row],[x]]&lt;=800,"10", IF(Table1[[#This Row],[x]]&gt;800,"5"))))))</f>
        <v>10</v>
      </c>
    </row>
    <row r="18" spans="2:8" x14ac:dyDescent="0.25">
      <c r="B18" s="10" t="s">
        <v>8</v>
      </c>
      <c r="C18" s="11">
        <v>43788</v>
      </c>
      <c r="D18" s="10">
        <v>19323</v>
      </c>
      <c r="E18" s="11">
        <v>43857</v>
      </c>
      <c r="F18" s="12">
        <f>_xlfn.NUMBERVALUE(IF(Table1[[#This Row],[Trellis Date]]="","",TEXT(Table1[[#This Row],[Trellis Date]],"yy")&amp;TEXT((Table1[[#This Row],[Trellis Date]]-DATEVALUE("1/1/"&amp;TEXT(Table1[[#This Row],[Trellis Date]],"yy"))+1),"000")))</f>
        <v>20027</v>
      </c>
      <c r="G18" s="37">
        <f ca="1">_xlfn.NUMBERVALUE($D$4-Table1[[#This Row],[Trellis Code]])</f>
        <v>336</v>
      </c>
      <c r="H18" s="13" t="str">
        <f ca="1">IF(Table1[[#This Row],[x]]&lt;0,"", IF(Table1[[#This Row],[x]]&lt;=21,"50", IF(Table1[[#This Row],[x]]&lt;=42,"30",IF(Table1[[#This Row],[x]]&lt;=63,"20", IF(Table1[[#This Row],[x]]&lt;=800,"10", IF(Table1[[#This Row],[x]]&gt;800,"5"))))))</f>
        <v>10</v>
      </c>
    </row>
    <row r="19" spans="2:8" x14ac:dyDescent="0.25">
      <c r="B19" s="10" t="s">
        <v>9</v>
      </c>
      <c r="C19" s="11">
        <v>43809</v>
      </c>
      <c r="D19" s="14">
        <v>19344</v>
      </c>
      <c r="E19" s="11">
        <v>43878</v>
      </c>
      <c r="F19" s="12">
        <f>_xlfn.NUMBERVALUE(IF(Table1[[#This Row],[Trellis Date]]="","",TEXT(Table1[[#This Row],[Trellis Date]],"yy")&amp;TEXT((Table1[[#This Row],[Trellis Date]]-DATEVALUE("1/1/"&amp;TEXT(Table1[[#This Row],[Trellis Date]],"yy"))+1),"000")))</f>
        <v>20048</v>
      </c>
      <c r="G19" s="37">
        <f ca="1">_xlfn.NUMBERVALUE($D$4-Table1[[#This Row],[Trellis Code]])</f>
        <v>315</v>
      </c>
      <c r="H19" s="13" t="str">
        <f ca="1">IF(Table1[[#This Row],[x]]&lt;0,"", IF(Table1[[#This Row],[x]]&lt;=21,"50", IF(Table1[[#This Row],[x]]&lt;=42,"30",IF(Table1[[#This Row],[x]]&lt;=63,"20", IF(Table1[[#This Row],[x]]&lt;=800,"10", IF(Table1[[#This Row],[x]]&gt;800,"5"))))))</f>
        <v>10</v>
      </c>
    </row>
    <row r="20" spans="2:8" x14ac:dyDescent="0.25">
      <c r="B20" s="10" t="s">
        <v>10</v>
      </c>
      <c r="C20" s="11">
        <v>43832</v>
      </c>
      <c r="D20" s="10">
        <v>20002</v>
      </c>
      <c r="E20" s="11">
        <v>43899</v>
      </c>
      <c r="F20" s="12">
        <f>_xlfn.NUMBERVALUE(IF(Table1[[#This Row],[Trellis Date]]="","",TEXT(Table1[[#This Row],[Trellis Date]],"yy")&amp;TEXT((Table1[[#This Row],[Trellis Date]]-DATEVALUE("1/1/"&amp;TEXT(Table1[[#This Row],[Trellis Date]],"yy"))+1),"000")))</f>
        <v>20069</v>
      </c>
      <c r="G20" s="37">
        <f ca="1">_xlfn.NUMBERVALUE($D$4-Table1[[#This Row],[Trellis Code]])</f>
        <v>294</v>
      </c>
      <c r="H20" s="13" t="str">
        <f ca="1">IF(Table1[[#This Row],[x]]&lt;0,"", IF(Table1[[#This Row],[x]]&lt;=21,"50", IF(Table1[[#This Row],[x]]&lt;=42,"30",IF(Table1[[#This Row],[x]]&lt;=63,"20", IF(Table1[[#This Row],[x]]&lt;=800,"10", IF(Table1[[#This Row],[x]]&gt;800,"5"))))))</f>
        <v>10</v>
      </c>
    </row>
    <row r="21" spans="2:8" x14ac:dyDescent="0.25">
      <c r="B21" s="10" t="s">
        <v>11</v>
      </c>
      <c r="C21" s="11">
        <v>43851</v>
      </c>
      <c r="D21" s="10">
        <v>20021</v>
      </c>
      <c r="E21" s="11">
        <v>43920</v>
      </c>
      <c r="F21" s="12">
        <f>_xlfn.NUMBERVALUE(IF(Table1[[#This Row],[Trellis Date]]="","",TEXT(Table1[[#This Row],[Trellis Date]],"yy")&amp;TEXT((Table1[[#This Row],[Trellis Date]]-DATEVALUE("1/1/"&amp;TEXT(Table1[[#This Row],[Trellis Date]],"yy"))+1),"000")))</f>
        <v>20090</v>
      </c>
      <c r="G21" s="37">
        <f ca="1">_xlfn.NUMBERVALUE($D$4-Table1[[#This Row],[Trellis Code]])</f>
        <v>273</v>
      </c>
      <c r="H21" s="13" t="str">
        <f ca="1">IF(Table1[[#This Row],[x]]&lt;0,"", IF(Table1[[#This Row],[x]]&lt;=21,"50", IF(Table1[[#This Row],[x]]&lt;=42,"30",IF(Table1[[#This Row],[x]]&lt;=63,"20", IF(Table1[[#This Row],[x]]&lt;=800,"10", IF(Table1[[#This Row],[x]]&gt;800,"5"))))))</f>
        <v>10</v>
      </c>
    </row>
    <row r="22" spans="2:8" x14ac:dyDescent="0.25">
      <c r="B22" s="10" t="s">
        <v>12</v>
      </c>
      <c r="C22" s="11">
        <v>43872</v>
      </c>
      <c r="D22" s="10">
        <v>20042</v>
      </c>
      <c r="E22" s="11">
        <v>43941</v>
      </c>
      <c r="F22" s="12">
        <f>_xlfn.NUMBERVALUE(IF(Table1[[#This Row],[Trellis Date]]="","",TEXT(Table1[[#This Row],[Trellis Date]],"yy")&amp;TEXT((Table1[[#This Row],[Trellis Date]]-DATEVALUE("1/1/"&amp;TEXT(Table1[[#This Row],[Trellis Date]],"yy"))+1),"000")))</f>
        <v>20111</v>
      </c>
      <c r="G22" s="37">
        <f ca="1">_xlfn.NUMBERVALUE($D$4-Table1[[#This Row],[Trellis Code]])</f>
        <v>252</v>
      </c>
      <c r="H22" s="13" t="str">
        <f ca="1">IF(Table1[[#This Row],[x]]&lt;0,"", IF(Table1[[#This Row],[x]]&lt;=21,"50", IF(Table1[[#This Row],[x]]&lt;=42,"30",IF(Table1[[#This Row],[x]]&lt;=63,"20", IF(Table1[[#This Row],[x]]&lt;=800,"10", IF(Table1[[#This Row],[x]]&gt;800,"5"))))))</f>
        <v>10</v>
      </c>
    </row>
    <row r="23" spans="2:8" x14ac:dyDescent="0.25">
      <c r="B23" s="10" t="s">
        <v>13</v>
      </c>
      <c r="C23" s="11">
        <v>43893</v>
      </c>
      <c r="D23" s="10">
        <v>20063</v>
      </c>
      <c r="E23" s="11">
        <v>43962</v>
      </c>
      <c r="F23" s="12">
        <f>_xlfn.NUMBERVALUE(IF(Table1[[#This Row],[Trellis Date]]="","",TEXT(Table1[[#This Row],[Trellis Date]],"yy")&amp;TEXT((Table1[[#This Row],[Trellis Date]]-DATEVALUE("1/1/"&amp;TEXT(Table1[[#This Row],[Trellis Date]],"yy"))+1),"000")))</f>
        <v>20132</v>
      </c>
      <c r="G23" s="37">
        <f ca="1">_xlfn.NUMBERVALUE($D$4-Table1[[#This Row],[Trellis Code]])</f>
        <v>231</v>
      </c>
      <c r="H23" s="13" t="str">
        <f ca="1">IF(Table1[[#This Row],[x]]&lt;0,"", IF(Table1[[#This Row],[x]]&lt;=21,"50", IF(Table1[[#This Row],[x]]&lt;=42,"30",IF(Table1[[#This Row],[x]]&lt;=63,"20", IF(Table1[[#This Row],[x]]&lt;=800,"10", IF(Table1[[#This Row],[x]]&gt;800,"5"))))))</f>
        <v>10</v>
      </c>
    </row>
    <row r="24" spans="2:8" x14ac:dyDescent="0.25">
      <c r="B24" s="10" t="s">
        <v>14</v>
      </c>
      <c r="C24" s="11">
        <v>43914</v>
      </c>
      <c r="D24" s="10">
        <v>20084</v>
      </c>
      <c r="E24" s="15">
        <f>("1/1/"&amp;(IF(LEFT(Table1[[#This Row],[Trellis Code]],2)*1&lt;20,1900,2000)+LEFT(Table1[[#This Row],[Trellis Code]],2)))+MOD(Table1[[#This Row],[Trellis Code]],1000)-1</f>
        <v>43983</v>
      </c>
      <c r="F24" s="12">
        <f>(F23)+21</f>
        <v>20153</v>
      </c>
      <c r="G24" s="37">
        <f ca="1">_xlfn.NUMBERVALUE($D$4-Table1[[#This Row],[Trellis Code]])</f>
        <v>210</v>
      </c>
      <c r="H24" s="13" t="str">
        <f ca="1">IF(Table1[[#This Row],[x]]&lt;0,"", IF(Table1[[#This Row],[x]]&lt;=21,"50", IF(Table1[[#This Row],[x]]&lt;=42,"30",IF(Table1[[#This Row],[x]]&lt;=63,"20", IF(Table1[[#This Row],[x]]&lt;=800,"10", IF(Table1[[#This Row],[x]]&gt;800,"5"))))))</f>
        <v>10</v>
      </c>
    </row>
    <row r="25" spans="2:8" x14ac:dyDescent="0.25">
      <c r="B25" s="10" t="s">
        <v>15</v>
      </c>
      <c r="C25" s="11">
        <v>43935</v>
      </c>
      <c r="D25" s="10">
        <v>20105</v>
      </c>
      <c r="E25" s="15">
        <f>("1/1/"&amp;(IF(LEFT(Table1[[#This Row],[Trellis Code]],2)*1&lt;20,1900,2000)+LEFT(Table1[[#This Row],[Trellis Code]],2)))+MOD(Table1[[#This Row],[Trellis Code]],1000)-1</f>
        <v>44004</v>
      </c>
      <c r="F25" s="12">
        <f t="shared" ref="F25:F34" si="1">(F24)+21</f>
        <v>20174</v>
      </c>
      <c r="G25" s="37">
        <f ca="1">_xlfn.NUMBERVALUE($D$4-Table1[[#This Row],[Trellis Code]])</f>
        <v>189</v>
      </c>
      <c r="H25" s="13">
        <v>5</v>
      </c>
    </row>
    <row r="26" spans="2:8" x14ac:dyDescent="0.25">
      <c r="B26" s="10" t="s">
        <v>16</v>
      </c>
      <c r="C26" s="11">
        <v>43956</v>
      </c>
      <c r="D26" s="10">
        <v>20126</v>
      </c>
      <c r="E26" s="15">
        <f>("1/1/"&amp;(IF(LEFT(Table1[[#This Row],[Trellis Code]],2)*1&lt;20,1900,2000)+LEFT(Table1[[#This Row],[Trellis Code]],2)))+MOD(Table1[[#This Row],[Trellis Code]],1000)-1</f>
        <v>44025</v>
      </c>
      <c r="F26" s="12">
        <f t="shared" si="1"/>
        <v>20195</v>
      </c>
      <c r="G26" s="37">
        <f ca="1">_xlfn.NUMBERVALUE($D$4-Table1[[#This Row],[Trellis Code]])</f>
        <v>168</v>
      </c>
      <c r="H26" s="13" t="str">
        <f ca="1">IF(Table1[[#This Row],[x]]&lt;0,"", IF(Table1[[#This Row],[x]]&lt;=21,"50", IF(Table1[[#This Row],[x]]&lt;=42,"30",IF(Table1[[#This Row],[x]]&lt;=63,"20", IF(Table1[[#This Row],[x]]&lt;=800,"10", IF(Table1[[#This Row],[x]]&gt;800,"5"))))))</f>
        <v>10</v>
      </c>
    </row>
    <row r="27" spans="2:8" x14ac:dyDescent="0.25">
      <c r="B27" s="10" t="s">
        <v>17</v>
      </c>
      <c r="C27" s="11">
        <v>43977</v>
      </c>
      <c r="D27" s="10">
        <v>20147</v>
      </c>
      <c r="E27" s="15">
        <f>("1/1/"&amp;(IF(LEFT(Table1[[#This Row],[Trellis Code]],2)*1&lt;20,1900,2000)+LEFT(Table1[[#This Row],[Trellis Code]],2)))+MOD(Table1[[#This Row],[Trellis Code]],1000)-1</f>
        <v>44046</v>
      </c>
      <c r="F27" s="12">
        <f t="shared" si="1"/>
        <v>20216</v>
      </c>
      <c r="G27" s="37">
        <f ca="1">_xlfn.NUMBERVALUE($D$4-Table1[[#This Row],[Trellis Code]])</f>
        <v>147</v>
      </c>
      <c r="H27" s="13" t="str">
        <f ca="1">IF(Table1[[#This Row],[x]]&lt;0,"", IF(Table1[[#This Row],[x]]&lt;=21,"50", IF(Table1[[#This Row],[x]]&lt;=42,"30",IF(Table1[[#This Row],[x]]&lt;=63,"20", IF(Table1[[#This Row],[x]]&lt;=800,"10", IF(Table1[[#This Row],[x]]&gt;800,"5"))))))</f>
        <v>10</v>
      </c>
    </row>
    <row r="28" spans="2:8" x14ac:dyDescent="0.25">
      <c r="B28" s="10" t="s">
        <v>18</v>
      </c>
      <c r="C28" s="11">
        <v>43998</v>
      </c>
      <c r="D28" s="10">
        <v>20168</v>
      </c>
      <c r="E28" s="15">
        <f>("1/1/"&amp;(IF(LEFT(Table1[[#This Row],[Trellis Code]],2)*1&lt;20,1900,2000)+LEFT(Table1[[#This Row],[Trellis Code]],2)))+MOD(Table1[[#This Row],[Trellis Code]],1000)-1</f>
        <v>44067</v>
      </c>
      <c r="F28" s="12">
        <f t="shared" si="1"/>
        <v>20237</v>
      </c>
      <c r="G28" s="37">
        <f ca="1">_xlfn.NUMBERVALUE($D$4-Table1[[#This Row],[Trellis Code]])</f>
        <v>126</v>
      </c>
      <c r="H28" s="13" t="str">
        <f ca="1">IF(Table1[[#This Row],[x]]&lt;0,"", IF(Table1[[#This Row],[x]]&lt;=21,"50", IF(Table1[[#This Row],[x]]&lt;=42,"30",IF(Table1[[#This Row],[x]]&lt;=63,"20", IF(Table1[[#This Row],[x]]&lt;=800,"10", IF(Table1[[#This Row],[x]]&gt;800,"5"))))))</f>
        <v>10</v>
      </c>
    </row>
    <row r="29" spans="2:8" x14ac:dyDescent="0.25">
      <c r="B29" s="10" t="s">
        <v>19</v>
      </c>
      <c r="C29" s="16">
        <f>("1/1/"&amp;(IF(LEFT(Table1[[#This Row],[Julian Code]],2)*1&lt;20,1900,2000)+LEFT(Table1[[#This Row],[Julian Code]],2)))+MOD(Table1[[#This Row],[Julian Code]],1000)-1</f>
        <v>44019</v>
      </c>
      <c r="D29" s="10">
        <f>D28+21</f>
        <v>20189</v>
      </c>
      <c r="E29" s="15">
        <f>("1/1/"&amp;(IF(LEFT(Table1[[#This Row],[Trellis Code]],2)*1&lt;20,1900,2000)+LEFT(Table1[[#This Row],[Trellis Code]],2)))+MOD(Table1[[#This Row],[Trellis Code]],1000)-1</f>
        <v>44088</v>
      </c>
      <c r="F29" s="12">
        <f t="shared" si="1"/>
        <v>20258</v>
      </c>
      <c r="G29" s="37">
        <f ca="1">_xlfn.NUMBERVALUE($D$4-Table1[[#This Row],[Trellis Code]])</f>
        <v>105</v>
      </c>
      <c r="H29" s="13" t="str">
        <f ca="1">IF(Table1[[#This Row],[x]]&lt;0,"", IF(Table1[[#This Row],[x]]&lt;=21,"50", IF(Table1[[#This Row],[x]]&lt;=42,"30",IF(Table1[[#This Row],[x]]&lt;=63,"20", IF(Table1[[#This Row],[x]]&lt;=800,"10", IF(Table1[[#This Row],[x]]&gt;800,"5"))))))</f>
        <v>10</v>
      </c>
    </row>
    <row r="30" spans="2:8" x14ac:dyDescent="0.25">
      <c r="B30" s="10" t="s">
        <v>20</v>
      </c>
      <c r="C30" s="16">
        <f>("1/1/"&amp;(IF(LEFT(Table1[[#This Row],[Julian Code]],2)*1&lt;20,1900,2000)+LEFT(Table1[[#This Row],[Julian Code]],2)))+MOD(Table1[[#This Row],[Julian Code]],1000)-1</f>
        <v>44040</v>
      </c>
      <c r="D30" s="10">
        <f t="shared" ref="D30:D34" si="2">D29+21</f>
        <v>20210</v>
      </c>
      <c r="E30" s="15">
        <f>("1/1/"&amp;(IF(LEFT(Table1[[#This Row],[Trellis Code]],2)*1&lt;20,1900,2000)+LEFT(Table1[[#This Row],[Trellis Code]],2)))+MOD(Table1[[#This Row],[Trellis Code]],1000)-1</f>
        <v>44109</v>
      </c>
      <c r="F30" s="12">
        <f t="shared" si="1"/>
        <v>20279</v>
      </c>
      <c r="G30" s="37">
        <f ca="1">_xlfn.NUMBERVALUE($D$4-Table1[[#This Row],[Trellis Code]])</f>
        <v>84</v>
      </c>
      <c r="H30" s="13" t="str">
        <f ca="1">IF(Table1[[#This Row],[x]]&lt;0,"", IF(Table1[[#This Row],[x]]&lt;=21,"50", IF(Table1[[#This Row],[x]]&lt;=42,"30",IF(Table1[[#This Row],[x]]&lt;=63,"20", IF(Table1[[#This Row],[x]]&lt;=800,"10", IF(Table1[[#This Row],[x]]&gt;800,"5"))))))</f>
        <v>10</v>
      </c>
    </row>
    <row r="31" spans="2:8" x14ac:dyDescent="0.25">
      <c r="B31" s="10" t="s">
        <v>21</v>
      </c>
      <c r="C31" s="16">
        <f>("1/1/"&amp;(IF(LEFT(Table1[[#This Row],[Julian Code]],2)*1&lt;20,1900,2000)+LEFT(Table1[[#This Row],[Julian Code]],2)))+MOD(Table1[[#This Row],[Julian Code]],1000)-1</f>
        <v>44061</v>
      </c>
      <c r="D31" s="10">
        <f t="shared" si="2"/>
        <v>20231</v>
      </c>
      <c r="E31" s="15">
        <f>("1/1/"&amp;(IF(LEFT(Table1[[#This Row],[Trellis Code]],2)*1&lt;20,1900,2000)+LEFT(Table1[[#This Row],[Trellis Code]],2)))+MOD(Table1[[#This Row],[Trellis Code]],1000)-1</f>
        <v>44130</v>
      </c>
      <c r="F31" s="12">
        <f t="shared" si="1"/>
        <v>20300</v>
      </c>
      <c r="G31" s="37">
        <f ca="1">_xlfn.NUMBERVALUE($D$4-Table1[[#This Row],[Trellis Code]])</f>
        <v>63</v>
      </c>
      <c r="H31" s="13" t="str">
        <f ca="1">IF(Table1[[#This Row],[x]]&lt;0,"", IF(Table1[[#This Row],[x]]&lt;=21,"50", IF(Table1[[#This Row],[x]]&lt;=42,"30",IF(Table1[[#This Row],[x]]&lt;=63,"20", IF(Table1[[#This Row],[x]]&lt;=800,"10", IF(Table1[[#This Row],[x]]&gt;800,"5"))))))</f>
        <v>20</v>
      </c>
    </row>
    <row r="32" spans="2:8" x14ac:dyDescent="0.25">
      <c r="B32" s="10" t="s">
        <v>22</v>
      </c>
      <c r="C32" s="16">
        <f>("1/1/"&amp;(IF(LEFT(Table1[[#This Row],[Julian Code]],2)*1&lt;20,1900,2000)+LEFT(Table1[[#This Row],[Julian Code]],2)))+MOD(Table1[[#This Row],[Julian Code]],1000)-1</f>
        <v>44082</v>
      </c>
      <c r="D32" s="10">
        <f t="shared" si="2"/>
        <v>20252</v>
      </c>
      <c r="E32" s="15">
        <f>("1/1/"&amp;(IF(LEFT(Table1[[#This Row],[Trellis Code]],2)*1&lt;20,1900,2000)+LEFT(Table1[[#This Row],[Trellis Code]],2)))+MOD(Table1[[#This Row],[Trellis Code]],1000)-1</f>
        <v>44151</v>
      </c>
      <c r="F32" s="12">
        <f t="shared" si="1"/>
        <v>20321</v>
      </c>
      <c r="G32" s="37">
        <f ca="1">_xlfn.NUMBERVALUE($D$4-Table1[[#This Row],[Trellis Code]])</f>
        <v>42</v>
      </c>
      <c r="H32" s="13" t="str">
        <f ca="1">IF(Table1[[#This Row],[x]]&lt;0,"", IF(Table1[[#This Row],[x]]&lt;=21,"50", IF(Table1[[#This Row],[x]]&lt;=42,"30",IF(Table1[[#This Row],[x]]&lt;=63,"20", IF(Table1[[#This Row],[x]]&lt;=800,"10", IF(Table1[[#This Row],[x]]&gt;800,"5"))))))</f>
        <v>30</v>
      </c>
    </row>
    <row r="33" spans="2:8" x14ac:dyDescent="0.25">
      <c r="B33" s="10" t="s">
        <v>23</v>
      </c>
      <c r="C33" s="16">
        <f>("1/1/"&amp;(IF(LEFT(Table1[[#This Row],[Julian Code]],2)*1&lt;20,1900,2000)+LEFT(Table1[[#This Row],[Julian Code]],2)))+MOD(Table1[[#This Row],[Julian Code]],1000)-1</f>
        <v>44103</v>
      </c>
      <c r="D33" s="10">
        <f t="shared" si="2"/>
        <v>20273</v>
      </c>
      <c r="E33" s="15">
        <f>("1/1/"&amp;(IF(LEFT(Table1[[#This Row],[Trellis Code]],2)*1&lt;20,1900,2000)+LEFT(Table1[[#This Row],[Trellis Code]],2)))+MOD(Table1[[#This Row],[Trellis Code]],1000)-1</f>
        <v>44172</v>
      </c>
      <c r="F33" s="12">
        <f t="shared" si="1"/>
        <v>20342</v>
      </c>
      <c r="G33" s="37">
        <f ca="1">_xlfn.NUMBERVALUE($D$4-Table1[[#This Row],[Trellis Code]])</f>
        <v>21</v>
      </c>
      <c r="H33" s="13" t="str">
        <f ca="1">IF(Table1[[#This Row],[x]]&lt;0,"", IF(Table1[[#This Row],[x]]&lt;=21,"50", IF(Table1[[#This Row],[x]]&lt;=42,"30",IF(Table1[[#This Row],[x]]&lt;=63,"20", IF(Table1[[#This Row],[x]]&lt;=800,"10", IF(Table1[[#This Row],[x]]&gt;800,"5"))))))</f>
        <v>50</v>
      </c>
    </row>
    <row r="34" spans="2:8" x14ac:dyDescent="0.25">
      <c r="B34" s="10" t="s">
        <v>24</v>
      </c>
      <c r="C34" s="16">
        <f>("1/1/"&amp;(IF(LEFT(Table1[[#This Row],[Julian Code]],2)*1&lt;20,1900,2000)+LEFT(Table1[[#This Row],[Julian Code]],2)))+MOD(Table1[[#This Row],[Julian Code]],1000)-1</f>
        <v>44124</v>
      </c>
      <c r="D34" s="10">
        <f t="shared" si="2"/>
        <v>20294</v>
      </c>
      <c r="E34" s="15">
        <f>("1/1/"&amp;(IF(LEFT(Table1[[#This Row],[Trellis Code]],2)*1&lt;20,1900,2000)+LEFT(Table1[[#This Row],[Trellis Code]],2)))+MOD(Table1[[#This Row],[Trellis Code]],1000)-1</f>
        <v>44193</v>
      </c>
      <c r="F34" s="12">
        <f t="shared" si="1"/>
        <v>20363</v>
      </c>
      <c r="G34" s="37">
        <f ca="1">_xlfn.NUMBERVALUE($D$4-Table1[[#This Row],[Trellis Code]])</f>
        <v>0</v>
      </c>
      <c r="H34" s="13" t="str">
        <f ca="1">IF(Table1[[#This Row],[x]]&lt;0,"", IF(Table1[[#This Row],[x]]&lt;=21,"50", IF(Table1[[#This Row],[x]]&lt;=42,"30",IF(Table1[[#This Row],[x]]&lt;=63,"20", IF(Table1[[#This Row],[x]]&lt;=800,"10", IF(Table1[[#This Row],[x]]&gt;800,"5"))))))</f>
        <v>50</v>
      </c>
    </row>
    <row r="35" spans="2:8" x14ac:dyDescent="0.25">
      <c r="B35" s="10" t="s">
        <v>25</v>
      </c>
      <c r="C35" s="16">
        <f>("1/1/"&amp;(IF(LEFT(Table1[[#This Row],[Julian Code]],2)*1&lt;20,1900,2000)+LEFT(Table1[[#This Row],[Julian Code]],2)))+MOD(Table1[[#This Row],[Julian Code]],1000)-1</f>
        <v>44145</v>
      </c>
      <c r="D35" s="10">
        <v>20315</v>
      </c>
      <c r="E35" s="15">
        <f>("1/1/"&amp;(IF(LEFT(Table1[[#This Row],[Trellis Code]],2)*1&lt;20,1900,2000)+LEFT(Table1[[#This Row],[Trellis Code]],2)))+MOD(Table1[[#This Row],[Trellis Code]],1000)-1</f>
        <v>44214</v>
      </c>
      <c r="F35" s="12">
        <v>21018</v>
      </c>
      <c r="G35" s="37">
        <f ca="1">_xlfn.NUMBERVALUE($D$4-Table1[[#This Row],[Trellis Code]])</f>
        <v>-655</v>
      </c>
      <c r="H35" s="13" t="str">
        <f ca="1">IF(Table1[[#This Row],[x]]&lt;0,"", IF(Table1[[#This Row],[x]]&lt;=21,"50", IF(Table1[[#This Row],[x]]&lt;=42,"30",IF(Table1[[#This Row],[x]]&lt;=63,"20", IF(Table1[[#This Row],[x]]&lt;=800,"10", IF(Table1[[#This Row],[x]]&gt;800,"5"))))))</f>
        <v/>
      </c>
    </row>
    <row r="36" spans="2:8" x14ac:dyDescent="0.25">
      <c r="B36" s="10" t="s">
        <v>26</v>
      </c>
      <c r="C36" s="16">
        <f>("1/1/"&amp;(IF(LEFT(Table1[[#This Row],[Julian Code]],2)*1&lt;20,1900,2000)+LEFT(Table1[[#This Row],[Julian Code]],2)))+MOD(Table1[[#This Row],[Julian Code]],1000)-1</f>
        <v>44166</v>
      </c>
      <c r="D36" s="10">
        <v>20336</v>
      </c>
      <c r="E36" s="15">
        <f>("1/1/"&amp;(IF(LEFT(Table1[[#This Row],[Trellis Code]],2)*1&lt;20,1900,2000)+LEFT(Table1[[#This Row],[Trellis Code]],2)))+MOD(Table1[[#This Row],[Trellis Code]],1000)-1</f>
        <v>44235</v>
      </c>
      <c r="F36" s="12">
        <f>F35+21</f>
        <v>21039</v>
      </c>
      <c r="G36" s="37">
        <f ca="1">_xlfn.NUMBERVALUE($D$4-Table1[[#This Row],[Trellis Code]])</f>
        <v>-676</v>
      </c>
      <c r="H36" s="13" t="str">
        <f ca="1">IF(Table1[[#This Row],[x]]&lt;0,"", IF(Table1[[#This Row],[x]]&lt;=21,"50", IF(Table1[[#This Row],[x]]&lt;=42,"30",IF(Table1[[#This Row],[x]]&lt;=63,"20", IF(Table1[[#This Row],[x]]&lt;=800,"10", IF(Table1[[#This Row],[x]]&gt;800,"5"))))))</f>
        <v/>
      </c>
    </row>
    <row r="37" spans="2:8" x14ac:dyDescent="0.25">
      <c r="B37" s="10" t="s">
        <v>27</v>
      </c>
      <c r="C37" s="16">
        <f>("1/1/"&amp;(IF(LEFT(Table1[[#This Row],[Julian Code]],2)*1&lt;20,1900,2000)+LEFT(Table1[[#This Row],[Julian Code]],2)))+MOD(Table1[[#This Row],[Julian Code]],1000)-1</f>
        <v>44187</v>
      </c>
      <c r="D37" s="10">
        <v>20357</v>
      </c>
      <c r="E37" s="15">
        <f>("1/1/"&amp;(IF(LEFT(Table1[[#This Row],[Trellis Code]],2)*1&lt;20,1900,2000)+LEFT(Table1[[#This Row],[Trellis Code]],2)))+MOD(Table1[[#This Row],[Trellis Code]],1000)-1</f>
        <v>44256</v>
      </c>
      <c r="F37" s="12">
        <f t="shared" ref="F37:F81" si="3">F36+21</f>
        <v>21060</v>
      </c>
      <c r="G37" s="37">
        <f ca="1">_xlfn.NUMBERVALUE($D$4-Table1[[#This Row],[Trellis Code]])</f>
        <v>-697</v>
      </c>
      <c r="H37" s="13" t="str">
        <f ca="1">IF(Table1[[#This Row],[x]]&lt;0,"", IF(Table1[[#This Row],[x]]&lt;=21,"50", IF(Table1[[#This Row],[x]]&lt;=42,"30",IF(Table1[[#This Row],[x]]&lt;=63,"20", IF(Table1[[#This Row],[x]]&lt;=800,"10", IF(Table1[[#This Row],[x]]&gt;800,"5"))))))</f>
        <v/>
      </c>
    </row>
    <row r="38" spans="2:8" x14ac:dyDescent="0.25">
      <c r="B38" s="10" t="s">
        <v>28</v>
      </c>
      <c r="C38" s="16">
        <f>("1/1/"&amp;(IF(LEFT(Table1[[#This Row],[Julian Code]],2)*1&lt;20,1900,2000)+LEFT(Table1[[#This Row],[Julian Code]],2)))+MOD(Table1[[#This Row],[Julian Code]],1000)-1</f>
        <v>44208</v>
      </c>
      <c r="D38" s="10">
        <v>21012</v>
      </c>
      <c r="E38" s="15">
        <f>("1/1/"&amp;(IF(LEFT(Table1[[#This Row],[Trellis Code]],2)*1&lt;20,1900,2000)+LEFT(Table1[[#This Row],[Trellis Code]],2)))+MOD(Table1[[#This Row],[Trellis Code]],1000)-1</f>
        <v>44277</v>
      </c>
      <c r="F38" s="12">
        <f t="shared" si="3"/>
        <v>21081</v>
      </c>
      <c r="G38" s="37">
        <f ca="1">_xlfn.NUMBERVALUE($D$4-Table1[[#This Row],[Trellis Code]])</f>
        <v>-718</v>
      </c>
      <c r="H38" s="13" t="str">
        <f ca="1">IF(Table1[[#This Row],[x]]&lt;0,"", IF(Table1[[#This Row],[x]]&lt;=21,"50", IF(Table1[[#This Row],[x]]&lt;=42,"30",IF(Table1[[#This Row],[x]]&lt;=63,"20", IF(Table1[[#This Row],[x]]&lt;=800,"10", IF(Table1[[#This Row],[x]]&gt;800,"5"))))))</f>
        <v/>
      </c>
    </row>
    <row r="39" spans="2:8" x14ac:dyDescent="0.25">
      <c r="B39" s="10" t="s">
        <v>29</v>
      </c>
      <c r="C39" s="16">
        <f>("1/1/"&amp;(IF(LEFT(Table1[[#This Row],[Julian Code]],2)*1&lt;20,1900,2000)+LEFT(Table1[[#This Row],[Julian Code]],2)))+MOD(Table1[[#This Row],[Julian Code]],1000)-1</f>
        <v>44229</v>
      </c>
      <c r="D39" s="10">
        <v>21033</v>
      </c>
      <c r="E39" s="15">
        <f>("1/1/"&amp;(IF(LEFT(Table1[[#This Row],[Trellis Code]],2)*1&lt;20,1900,2000)+LEFT(Table1[[#This Row],[Trellis Code]],2)))+MOD(Table1[[#This Row],[Trellis Code]],1000)-1</f>
        <v>44298</v>
      </c>
      <c r="F39" s="12">
        <f t="shared" si="3"/>
        <v>21102</v>
      </c>
      <c r="G39" s="37">
        <f ca="1">_xlfn.NUMBERVALUE($D$4-Table1[[#This Row],[Trellis Code]])</f>
        <v>-739</v>
      </c>
      <c r="H39" s="13" t="str">
        <f ca="1">IF(Table1[[#This Row],[x]]&lt;0,"", IF(Table1[[#This Row],[x]]&lt;=21,"50", IF(Table1[[#This Row],[x]]&lt;=42,"30",IF(Table1[[#This Row],[x]]&lt;=63,"20", IF(Table1[[#This Row],[x]]&lt;=800,"10", IF(Table1[[#This Row],[x]]&gt;800,"5"))))))</f>
        <v/>
      </c>
    </row>
    <row r="40" spans="2:8" x14ac:dyDescent="0.25">
      <c r="B40" s="10" t="s">
        <v>30</v>
      </c>
      <c r="C40" s="16">
        <f>("1/1/"&amp;(IF(LEFT(Table1[[#This Row],[Julian Code]],2)*1&lt;20,1900,2000)+LEFT(Table1[[#This Row],[Julian Code]],2)))+MOD(Table1[[#This Row],[Julian Code]],1000)-1</f>
        <v>44250</v>
      </c>
      <c r="D40" s="10">
        <v>21054</v>
      </c>
      <c r="E40" s="15">
        <f>("1/1/"&amp;(IF(LEFT(Table1[[#This Row],[Trellis Code]],2)*1&lt;20,1900,2000)+LEFT(Table1[[#This Row],[Trellis Code]],2)))+MOD(Table1[[#This Row],[Trellis Code]],1000)-1</f>
        <v>44319</v>
      </c>
      <c r="F40" s="12">
        <f t="shared" si="3"/>
        <v>21123</v>
      </c>
      <c r="G40" s="37">
        <f ca="1">_xlfn.NUMBERVALUE($D$4-Table1[[#This Row],[Trellis Code]])</f>
        <v>-760</v>
      </c>
      <c r="H40" s="13" t="str">
        <f ca="1">IF(Table1[[#This Row],[x]]&lt;0,"", IF(Table1[[#This Row],[x]]&lt;=21,"50", IF(Table1[[#This Row],[x]]&lt;=42,"30",IF(Table1[[#This Row],[x]]&lt;=63,"20", IF(Table1[[#This Row],[x]]&lt;=800,"10", IF(Table1[[#This Row],[x]]&gt;800,"5"))))))</f>
        <v/>
      </c>
    </row>
    <row r="41" spans="2:8" x14ac:dyDescent="0.25">
      <c r="B41" s="10" t="s">
        <v>31</v>
      </c>
      <c r="C41" s="16">
        <f>("1/1/"&amp;(IF(LEFT(Table1[[#This Row],[Julian Code]],2)*1&lt;20,1900,2000)+LEFT(Table1[[#This Row],[Julian Code]],2)))+MOD(Table1[[#This Row],[Julian Code]],1000)-1</f>
        <v>44271</v>
      </c>
      <c r="D41" s="10">
        <v>21075</v>
      </c>
      <c r="E41" s="15">
        <f>("1/1/"&amp;(IF(LEFT(Table1[[#This Row],[Trellis Code]],2)*1&lt;20,1900,2000)+LEFT(Table1[[#This Row],[Trellis Code]],2)))+MOD(Table1[[#This Row],[Trellis Code]],1000)-1</f>
        <v>44340</v>
      </c>
      <c r="F41" s="12">
        <f t="shared" si="3"/>
        <v>21144</v>
      </c>
      <c r="G41" s="37">
        <f ca="1">_xlfn.NUMBERVALUE($D$4-Table1[[#This Row],[Trellis Code]])</f>
        <v>-781</v>
      </c>
      <c r="H41" s="13" t="str">
        <f ca="1">IF(Table1[[#This Row],[x]]&lt;0,"", IF(Table1[[#This Row],[x]]&lt;=21,"50", IF(Table1[[#This Row],[x]]&lt;=42,"30",IF(Table1[[#This Row],[x]]&lt;=63,"20", IF(Table1[[#This Row],[x]]&lt;=800,"10", IF(Table1[[#This Row],[x]]&gt;800,"5"))))))</f>
        <v/>
      </c>
    </row>
    <row r="42" spans="2:8" x14ac:dyDescent="0.25">
      <c r="B42" s="10" t="s">
        <v>32</v>
      </c>
      <c r="C42" s="16">
        <f>("1/1/"&amp;(IF(LEFT(Table1[[#This Row],[Julian Code]],2)*1&lt;20,1900,2000)+LEFT(Table1[[#This Row],[Julian Code]],2)))+MOD(Table1[[#This Row],[Julian Code]],1000)-1</f>
        <v>44292</v>
      </c>
      <c r="D42" s="10">
        <v>21096</v>
      </c>
      <c r="E42" s="15">
        <f>("1/1/"&amp;(IF(LEFT(Table1[[#This Row],[Trellis Code]],2)*1&lt;20,1900,2000)+LEFT(Table1[[#This Row],[Trellis Code]],2)))+MOD(Table1[[#This Row],[Trellis Code]],1000)-1</f>
        <v>44361</v>
      </c>
      <c r="F42" s="12">
        <f t="shared" si="3"/>
        <v>21165</v>
      </c>
      <c r="G42" s="37">
        <f ca="1">_xlfn.NUMBERVALUE($D$4-Table1[[#This Row],[Trellis Code]])</f>
        <v>-802</v>
      </c>
      <c r="H42" s="13" t="str">
        <f ca="1">IF(Table1[[#This Row],[x]]&lt;0,"", IF(Table1[[#This Row],[x]]&lt;=21,"50", IF(Table1[[#This Row],[x]]&lt;=42,"30",IF(Table1[[#This Row],[x]]&lt;=63,"20", IF(Table1[[#This Row],[x]]&lt;=800,"10", IF(Table1[[#This Row],[x]]&gt;800,"5"))))))</f>
        <v/>
      </c>
    </row>
    <row r="43" spans="2:8" x14ac:dyDescent="0.25">
      <c r="B43" s="10" t="s">
        <v>33</v>
      </c>
      <c r="C43" s="16">
        <f>("1/1/"&amp;(IF(LEFT(Table1[[#This Row],[Julian Code]],2)*1&lt;20,1900,2000)+LEFT(Table1[[#This Row],[Julian Code]],2)))+MOD(Table1[[#This Row],[Julian Code]],1000)-1</f>
        <v>44313</v>
      </c>
      <c r="D43" s="10">
        <v>21117</v>
      </c>
      <c r="E43" s="15">
        <f>("1/1/"&amp;(IF(LEFT(Table1[[#This Row],[Trellis Code]],2)*1&lt;20,1900,2000)+LEFT(Table1[[#This Row],[Trellis Code]],2)))+MOD(Table1[[#This Row],[Trellis Code]],1000)-1</f>
        <v>44382</v>
      </c>
      <c r="F43" s="12">
        <f t="shared" si="3"/>
        <v>21186</v>
      </c>
      <c r="G43" s="37">
        <f ca="1">_xlfn.NUMBERVALUE($D$4-Table1[[#This Row],[Trellis Code]])</f>
        <v>-823</v>
      </c>
      <c r="H43" s="13" t="str">
        <f ca="1">IF(Table1[[#This Row],[x]]&lt;0,"", IF(Table1[[#This Row],[x]]&lt;=21,"50", IF(Table1[[#This Row],[x]]&lt;=42,"30",IF(Table1[[#This Row],[x]]&lt;=63,"20", IF(Table1[[#This Row],[x]]&lt;=800,"10", IF(Table1[[#This Row],[x]]&gt;800,"5"))))))</f>
        <v/>
      </c>
    </row>
    <row r="44" spans="2:8" x14ac:dyDescent="0.25">
      <c r="B44" s="10" t="s">
        <v>146</v>
      </c>
      <c r="C44" s="16">
        <f>("1/1/"&amp;(IF(LEFT(Table1[[#This Row],[Julian Code]],2)*1&lt;20,1900,2000)+LEFT(Table1[[#This Row],[Julian Code]],2)))+MOD(Table1[[#This Row],[Julian Code]],1000)-1</f>
        <v>44334</v>
      </c>
      <c r="D44" s="1">
        <f>D43+21</f>
        <v>21138</v>
      </c>
      <c r="E44" s="15">
        <f>("1/1/"&amp;(IF(LEFT(Table1[[#This Row],[Trellis Code]],2)*1&lt;20,1900,2000)+LEFT(Table1[[#This Row],[Trellis Code]],2)))+MOD(Table1[[#This Row],[Trellis Code]],1000)-1</f>
        <v>44403</v>
      </c>
      <c r="F44" s="12">
        <f t="shared" si="3"/>
        <v>21207</v>
      </c>
      <c r="G44" s="37">
        <f ca="1">_xlfn.NUMBERVALUE($D$4-Table1[[#This Row],[Trellis Code]])</f>
        <v>-844</v>
      </c>
      <c r="H44" s="38" t="str">
        <f ca="1">IF(Table1[[#This Row],[x]]&lt;0,"", IF(Table1[[#This Row],[x]]&lt;=21,"50", IF(Table1[[#This Row],[x]]&lt;=42,"30",IF(Table1[[#This Row],[x]]&lt;=63,"20", IF(Table1[[#This Row],[x]]&lt;=800,"10", IF(Table1[[#This Row],[x]]&gt;800,"5"))))))</f>
        <v/>
      </c>
    </row>
    <row r="45" spans="2:8" x14ac:dyDescent="0.25">
      <c r="B45" s="10" t="s">
        <v>147</v>
      </c>
      <c r="C45" s="16">
        <f>("1/1/"&amp;(IF(LEFT(Table1[[#This Row],[Julian Code]],2)*1&lt;20,1900,2000)+LEFT(Table1[[#This Row],[Julian Code]],2)))+MOD(Table1[[#This Row],[Julian Code]],1000)-1</f>
        <v>44355</v>
      </c>
      <c r="D45" s="1">
        <f t="shared" ref="D45:D81" si="4">D44+21</f>
        <v>21159</v>
      </c>
      <c r="E45" s="15">
        <f>("1/1/"&amp;(IF(LEFT(Table1[[#This Row],[Trellis Code]],2)*1&lt;20,1900,2000)+LEFT(Table1[[#This Row],[Trellis Code]],2)))+MOD(Table1[[#This Row],[Trellis Code]],1000)-1</f>
        <v>44424</v>
      </c>
      <c r="F45" s="12">
        <f t="shared" si="3"/>
        <v>21228</v>
      </c>
      <c r="G45" s="37">
        <f ca="1">_xlfn.NUMBERVALUE($D$4-Table1[[#This Row],[Trellis Code]])</f>
        <v>-865</v>
      </c>
      <c r="H45" s="38" t="str">
        <f ca="1">IF(Table1[[#This Row],[x]]&lt;0,"", IF(Table1[[#This Row],[x]]&lt;=21,"50", IF(Table1[[#This Row],[x]]&lt;=42,"30",IF(Table1[[#This Row],[x]]&lt;=63,"20", IF(Table1[[#This Row],[x]]&lt;=800,"10", IF(Table1[[#This Row],[x]]&gt;800,"5"))))))</f>
        <v/>
      </c>
    </row>
    <row r="46" spans="2:8" x14ac:dyDescent="0.25">
      <c r="B46" s="10" t="s">
        <v>148</v>
      </c>
      <c r="C46" s="16">
        <f>("1/1/"&amp;(IF(LEFT(Table1[[#This Row],[Julian Code]],2)*1&lt;20,1900,2000)+LEFT(Table1[[#This Row],[Julian Code]],2)))+MOD(Table1[[#This Row],[Julian Code]],1000)-1</f>
        <v>44376</v>
      </c>
      <c r="D46" s="1">
        <f t="shared" si="4"/>
        <v>21180</v>
      </c>
      <c r="E46" s="15">
        <f>("1/1/"&amp;(IF(LEFT(Table1[[#This Row],[Trellis Code]],2)*1&lt;20,1900,2000)+LEFT(Table1[[#This Row],[Trellis Code]],2)))+MOD(Table1[[#This Row],[Trellis Code]],1000)-1</f>
        <v>44445</v>
      </c>
      <c r="F46" s="12">
        <f t="shared" si="3"/>
        <v>21249</v>
      </c>
      <c r="G46" s="37">
        <f ca="1">_xlfn.NUMBERVALUE($D$4-Table1[[#This Row],[Trellis Code]])</f>
        <v>-886</v>
      </c>
      <c r="H46" s="38" t="str">
        <f ca="1">IF(Table1[[#This Row],[x]]&lt;0,"", IF(Table1[[#This Row],[x]]&lt;=21,"50", IF(Table1[[#This Row],[x]]&lt;=42,"30",IF(Table1[[#This Row],[x]]&lt;=63,"20", IF(Table1[[#This Row],[x]]&lt;=800,"10", IF(Table1[[#This Row],[x]]&gt;800,"5"))))))</f>
        <v/>
      </c>
    </row>
    <row r="47" spans="2:8" x14ac:dyDescent="0.25">
      <c r="B47" s="10" t="s">
        <v>162</v>
      </c>
      <c r="C47" s="16">
        <f>("1/1/"&amp;(IF(LEFT(Table1[[#This Row],[Julian Code]],2)*1&lt;20,1900,2000)+LEFT(Table1[[#This Row],[Julian Code]],2)))+MOD(Table1[[#This Row],[Julian Code]],1000)-1</f>
        <v>44397</v>
      </c>
      <c r="D47" s="1">
        <f t="shared" si="4"/>
        <v>21201</v>
      </c>
      <c r="E47" s="15">
        <f>("1/1/"&amp;(IF(LEFT(Table1[[#This Row],[Trellis Code]],2)*1&lt;20,1900,2000)+LEFT(Table1[[#This Row],[Trellis Code]],2)))+MOD(Table1[[#This Row],[Trellis Code]],1000)-1</f>
        <v>44466</v>
      </c>
      <c r="F47" s="12">
        <f t="shared" si="3"/>
        <v>21270</v>
      </c>
      <c r="G47" s="37">
        <f ca="1">_xlfn.NUMBERVALUE($D$4-Table1[[#This Row],[Trellis Code]])</f>
        <v>-907</v>
      </c>
      <c r="H47" s="38" t="str">
        <f ca="1">IF(Table1[[#This Row],[x]]&lt;0,"", IF(Table1[[#This Row],[x]]&lt;=21,"50", IF(Table1[[#This Row],[x]]&lt;=42,"30",IF(Table1[[#This Row],[x]]&lt;=63,"20", IF(Table1[[#This Row],[x]]&lt;=800,"10", IF(Table1[[#This Row],[x]]&gt;800,"5"))))))</f>
        <v/>
      </c>
    </row>
    <row r="48" spans="2:8" x14ac:dyDescent="0.25">
      <c r="B48" s="10" t="s">
        <v>163</v>
      </c>
      <c r="C48" s="16">
        <f>("1/1/"&amp;(IF(LEFT(Table1[[#This Row],[Julian Code]],2)*1&lt;20,1900,2000)+LEFT(Table1[[#This Row],[Julian Code]],2)))+MOD(Table1[[#This Row],[Julian Code]],1000)-1</f>
        <v>44418</v>
      </c>
      <c r="D48" s="1">
        <f t="shared" si="4"/>
        <v>21222</v>
      </c>
      <c r="E48" s="15">
        <f>("1/1/"&amp;(IF(LEFT(Table1[[#This Row],[Trellis Code]],2)*1&lt;20,1900,2000)+LEFT(Table1[[#This Row],[Trellis Code]],2)))+MOD(Table1[[#This Row],[Trellis Code]],1000)-1</f>
        <v>44487</v>
      </c>
      <c r="F48" s="12">
        <f t="shared" si="3"/>
        <v>21291</v>
      </c>
      <c r="G48" s="37">
        <f ca="1">_xlfn.NUMBERVALUE($D$4-Table1[[#This Row],[Trellis Code]])</f>
        <v>-928</v>
      </c>
      <c r="H48" s="38" t="str">
        <f ca="1">IF(Table1[[#This Row],[x]]&lt;0,"", IF(Table1[[#This Row],[x]]&lt;=21,"50", IF(Table1[[#This Row],[x]]&lt;=42,"30",IF(Table1[[#This Row],[x]]&lt;=63,"20", IF(Table1[[#This Row],[x]]&lt;=800,"10", IF(Table1[[#This Row],[x]]&gt;800,"5"))))))</f>
        <v/>
      </c>
    </row>
    <row r="49" spans="2:8" x14ac:dyDescent="0.25">
      <c r="B49" s="10" t="s">
        <v>164</v>
      </c>
      <c r="C49" s="16">
        <f>("1/1/"&amp;(IF(LEFT(Table1[[#This Row],[Julian Code]],2)*1&lt;20,1900,2000)+LEFT(Table1[[#This Row],[Julian Code]],2)))+MOD(Table1[[#This Row],[Julian Code]],1000)-1</f>
        <v>44439</v>
      </c>
      <c r="D49" s="1">
        <f t="shared" si="4"/>
        <v>21243</v>
      </c>
      <c r="E49" s="15">
        <f>("1/1/"&amp;(IF(LEFT(Table1[[#This Row],[Trellis Code]],2)*1&lt;20,1900,2000)+LEFT(Table1[[#This Row],[Trellis Code]],2)))+MOD(Table1[[#This Row],[Trellis Code]],1000)-1</f>
        <v>44508</v>
      </c>
      <c r="F49" s="12">
        <f t="shared" si="3"/>
        <v>21312</v>
      </c>
      <c r="G49" s="37">
        <f ca="1">_xlfn.NUMBERVALUE($D$4-Table1[[#This Row],[Trellis Code]])</f>
        <v>-949</v>
      </c>
      <c r="H49" s="38" t="str">
        <f ca="1">IF(Table1[[#This Row],[x]]&lt;0,"", IF(Table1[[#This Row],[x]]&lt;=21,"50", IF(Table1[[#This Row],[x]]&lt;=42,"30",IF(Table1[[#This Row],[x]]&lt;=63,"20", IF(Table1[[#This Row],[x]]&lt;=800,"10", IF(Table1[[#This Row],[x]]&gt;800,"5"))))))</f>
        <v/>
      </c>
    </row>
    <row r="50" spans="2:8" x14ac:dyDescent="0.25">
      <c r="B50" s="10" t="s">
        <v>165</v>
      </c>
      <c r="C50" s="16">
        <f>("1/1/"&amp;(IF(LEFT(Table1[[#This Row],[Julian Code]],2)*1&lt;20,1900,2000)+LEFT(Table1[[#This Row],[Julian Code]],2)))+MOD(Table1[[#This Row],[Julian Code]],1000)-1</f>
        <v>44460</v>
      </c>
      <c r="D50" s="1">
        <f t="shared" si="4"/>
        <v>21264</v>
      </c>
      <c r="E50" s="15">
        <f>("1/1/"&amp;(IF(LEFT(Table1[[#This Row],[Trellis Code]],2)*1&lt;20,1900,2000)+LEFT(Table1[[#This Row],[Trellis Code]],2)))+MOD(Table1[[#This Row],[Trellis Code]],1000)-1</f>
        <v>44529</v>
      </c>
      <c r="F50" s="12">
        <f t="shared" si="3"/>
        <v>21333</v>
      </c>
      <c r="G50" s="37">
        <f ca="1">_xlfn.NUMBERVALUE($D$4-Table1[[#This Row],[Trellis Code]])</f>
        <v>-970</v>
      </c>
      <c r="H50" s="38" t="str">
        <f ca="1">IF(Table1[[#This Row],[x]]&lt;0,"", IF(Table1[[#This Row],[x]]&lt;=21,"50", IF(Table1[[#This Row],[x]]&lt;=42,"30",IF(Table1[[#This Row],[x]]&lt;=63,"20", IF(Table1[[#This Row],[x]]&lt;=800,"10", IF(Table1[[#This Row],[x]]&gt;800,"5"))))))</f>
        <v/>
      </c>
    </row>
    <row r="51" spans="2:8" x14ac:dyDescent="0.25">
      <c r="B51" s="10" t="s">
        <v>166</v>
      </c>
      <c r="C51" s="16">
        <f>("1/1/"&amp;(IF(LEFT(Table1[[#This Row],[Julian Code]],2)*1&lt;20,1900,2000)+LEFT(Table1[[#This Row],[Julian Code]],2)))+MOD(Table1[[#This Row],[Julian Code]],1000)-1</f>
        <v>44481</v>
      </c>
      <c r="D51" s="1">
        <f t="shared" si="4"/>
        <v>21285</v>
      </c>
      <c r="E51" s="15">
        <f>("1/1/"&amp;(IF(LEFT(Table1[[#This Row],[Trellis Code]],2)*1&lt;20,1900,2000)+LEFT(Table1[[#This Row],[Trellis Code]],2)))+MOD(Table1[[#This Row],[Trellis Code]],1000)-1</f>
        <v>44550</v>
      </c>
      <c r="F51" s="12">
        <f t="shared" si="3"/>
        <v>21354</v>
      </c>
      <c r="G51" s="37">
        <f ca="1">_xlfn.NUMBERVALUE($D$4-Table1[[#This Row],[Trellis Code]])</f>
        <v>-991</v>
      </c>
      <c r="H51" s="38" t="str">
        <f ca="1">IF(Table1[[#This Row],[x]]&lt;0,"", IF(Table1[[#This Row],[x]]&lt;=21,"50", IF(Table1[[#This Row],[x]]&lt;=42,"30",IF(Table1[[#This Row],[x]]&lt;=63,"20", IF(Table1[[#This Row],[x]]&lt;=800,"10", IF(Table1[[#This Row],[x]]&gt;800,"5"))))))</f>
        <v/>
      </c>
    </row>
    <row r="52" spans="2:8" x14ac:dyDescent="0.25">
      <c r="B52" s="10" t="s">
        <v>907</v>
      </c>
      <c r="C52" s="16">
        <f>("1/1/"&amp;(IF(LEFT(Table1[[#This Row],[Julian Code]],2)*1&lt;20,1900,2000)+LEFT(Table1[[#This Row],[Julian Code]],2)))+MOD(Table1[[#This Row],[Julian Code]],1000)-1</f>
        <v>44502</v>
      </c>
      <c r="D52" s="1">
        <f t="shared" si="4"/>
        <v>21306</v>
      </c>
      <c r="E52" s="15">
        <f>("1/1/"&amp;(IF(LEFT(Table1[[#This Row],[Trellis Code]],2)*1&lt;20,1900,2000)+LEFT(Table1[[#This Row],[Trellis Code]],2)))+MOD(Table1[[#This Row],[Trellis Code]],1000)-1</f>
        <v>44571</v>
      </c>
      <c r="F52" s="12">
        <f t="shared" si="3"/>
        <v>21375</v>
      </c>
      <c r="G52" s="37">
        <f ca="1">_xlfn.NUMBERVALUE($D$4-Table1[[#This Row],[Trellis Code]])</f>
        <v>-1012</v>
      </c>
      <c r="H52" s="38" t="str">
        <f ca="1">IF(Table1[[#This Row],[x]]&lt;0,"", IF(Table1[[#This Row],[x]]&lt;=21,"50", IF(Table1[[#This Row],[x]]&lt;=42,"30",IF(Table1[[#This Row],[x]]&lt;=63,"20", IF(Table1[[#This Row],[x]]&lt;=800,"10", IF(Table1[[#This Row],[x]]&gt;800,"5"))))))</f>
        <v/>
      </c>
    </row>
    <row r="53" spans="2:8" x14ac:dyDescent="0.25">
      <c r="B53" s="10" t="s">
        <v>908</v>
      </c>
      <c r="C53" s="16">
        <f>("1/1/"&amp;(IF(LEFT(Table1[[#This Row],[Julian Code]],2)*1&lt;20,1900,2000)+LEFT(Table1[[#This Row],[Julian Code]],2)))+MOD(Table1[[#This Row],[Julian Code]],1000)-1</f>
        <v>44523</v>
      </c>
      <c r="D53" s="1">
        <f t="shared" si="4"/>
        <v>21327</v>
      </c>
      <c r="E53" s="15">
        <f>("1/1/"&amp;(IF(LEFT(Table1[[#This Row],[Trellis Code]],2)*1&lt;20,1900,2000)+LEFT(Table1[[#This Row],[Trellis Code]],2)))+MOD(Table1[[#This Row],[Trellis Code]],1000)-1</f>
        <v>44592</v>
      </c>
      <c r="F53" s="12">
        <f t="shared" si="3"/>
        <v>21396</v>
      </c>
      <c r="G53" s="37">
        <f ca="1">_xlfn.NUMBERVALUE($D$4-Table1[[#This Row],[Trellis Code]])</f>
        <v>-1033</v>
      </c>
      <c r="H53" s="38" t="str">
        <f ca="1">IF(Table1[[#This Row],[x]]&lt;0,"", IF(Table1[[#This Row],[x]]&lt;=21,"50", IF(Table1[[#This Row],[x]]&lt;=42,"30",IF(Table1[[#This Row],[x]]&lt;=63,"20", IF(Table1[[#This Row],[x]]&lt;=800,"10", IF(Table1[[#This Row],[x]]&gt;800,"5"))))))</f>
        <v/>
      </c>
    </row>
    <row r="54" spans="2:8" x14ac:dyDescent="0.25">
      <c r="B54" s="10" t="s">
        <v>909</v>
      </c>
      <c r="C54" s="16">
        <f>("1/1/"&amp;(IF(LEFT(Table1[[#This Row],[Julian Code]],2)*1&lt;20,1900,2000)+LEFT(Table1[[#This Row],[Julian Code]],2)))+MOD(Table1[[#This Row],[Julian Code]],1000)-1</f>
        <v>44544</v>
      </c>
      <c r="D54" s="1">
        <f t="shared" si="4"/>
        <v>21348</v>
      </c>
      <c r="E54" s="15">
        <f>("1/1/"&amp;(IF(LEFT(Table1[[#This Row],[Trellis Code]],2)*1&lt;20,1900,2000)+LEFT(Table1[[#This Row],[Trellis Code]],2)))+MOD(Table1[[#This Row],[Trellis Code]],1000)-1</f>
        <v>44613</v>
      </c>
      <c r="F54" s="12">
        <f t="shared" si="3"/>
        <v>21417</v>
      </c>
      <c r="G54" s="37">
        <f ca="1">_xlfn.NUMBERVALUE($D$4-Table1[[#This Row],[Trellis Code]])</f>
        <v>-1054</v>
      </c>
      <c r="H54" s="38" t="str">
        <f ca="1">IF(Table1[[#This Row],[x]]&lt;0,"", IF(Table1[[#This Row],[x]]&lt;=21,"50", IF(Table1[[#This Row],[x]]&lt;=42,"30",IF(Table1[[#This Row],[x]]&lt;=63,"20", IF(Table1[[#This Row],[x]]&lt;=800,"10", IF(Table1[[#This Row],[x]]&gt;800,"5"))))))</f>
        <v/>
      </c>
    </row>
    <row r="55" spans="2:8" x14ac:dyDescent="0.25">
      <c r="B55" s="10" t="s">
        <v>910</v>
      </c>
      <c r="C55" s="16">
        <f>("1/1/"&amp;(IF(LEFT(Table1[[#This Row],[Julian Code]],2)*1&lt;20,1900,2000)+LEFT(Table1[[#This Row],[Julian Code]],2)))+MOD(Table1[[#This Row],[Julian Code]],1000)-1</f>
        <v>44565</v>
      </c>
      <c r="D55" s="1">
        <f t="shared" si="4"/>
        <v>21369</v>
      </c>
      <c r="E55" s="15">
        <f>("1/1/"&amp;(IF(LEFT(Table1[[#This Row],[Trellis Code]],2)*1&lt;20,1900,2000)+LEFT(Table1[[#This Row],[Trellis Code]],2)))+MOD(Table1[[#This Row],[Trellis Code]],1000)-1</f>
        <v>44634</v>
      </c>
      <c r="F55" s="12">
        <f t="shared" si="3"/>
        <v>21438</v>
      </c>
      <c r="G55" s="37">
        <f ca="1">_xlfn.NUMBERVALUE($D$4-Table1[[#This Row],[Trellis Code]])</f>
        <v>-1075</v>
      </c>
      <c r="H55" s="38" t="str">
        <f ca="1">IF(Table1[[#This Row],[x]]&lt;0,"", IF(Table1[[#This Row],[x]]&lt;=21,"50", IF(Table1[[#This Row],[x]]&lt;=42,"30",IF(Table1[[#This Row],[x]]&lt;=63,"20", IF(Table1[[#This Row],[x]]&lt;=800,"10", IF(Table1[[#This Row],[x]]&gt;800,"5"))))))</f>
        <v/>
      </c>
    </row>
    <row r="56" spans="2:8" x14ac:dyDescent="0.25">
      <c r="B56" s="10" t="s">
        <v>911</v>
      </c>
      <c r="C56" s="16">
        <f>("1/1/"&amp;(IF(LEFT(Table1[[#This Row],[Julian Code]],2)*1&lt;20,1900,2000)+LEFT(Table1[[#This Row],[Julian Code]],2)))+MOD(Table1[[#This Row],[Julian Code]],1000)-1</f>
        <v>44586</v>
      </c>
      <c r="D56" s="1">
        <f t="shared" si="4"/>
        <v>21390</v>
      </c>
      <c r="E56" s="15">
        <f>("1/1/"&amp;(IF(LEFT(Table1[[#This Row],[Trellis Code]],2)*1&lt;20,1900,2000)+LEFT(Table1[[#This Row],[Trellis Code]],2)))+MOD(Table1[[#This Row],[Trellis Code]],1000)-1</f>
        <v>44655</v>
      </c>
      <c r="F56" s="12">
        <f t="shared" si="3"/>
        <v>21459</v>
      </c>
      <c r="G56" s="37">
        <f ca="1">_xlfn.NUMBERVALUE($D$4-Table1[[#This Row],[Trellis Code]])</f>
        <v>-1096</v>
      </c>
      <c r="H56" s="38" t="str">
        <f ca="1">IF(Table1[[#This Row],[x]]&lt;0,"", IF(Table1[[#This Row],[x]]&lt;=21,"50", IF(Table1[[#This Row],[x]]&lt;=42,"30",IF(Table1[[#This Row],[x]]&lt;=63,"20", IF(Table1[[#This Row],[x]]&lt;=800,"10", IF(Table1[[#This Row],[x]]&gt;800,"5"))))))</f>
        <v/>
      </c>
    </row>
    <row r="57" spans="2:8" x14ac:dyDescent="0.25">
      <c r="B57" s="10" t="s">
        <v>912</v>
      </c>
      <c r="C57" s="16">
        <f>("1/1/"&amp;(IF(LEFT(Table1[[#This Row],[Julian Code]],2)*1&lt;20,1900,2000)+LEFT(Table1[[#This Row],[Julian Code]],2)))+MOD(Table1[[#This Row],[Julian Code]],1000)-1</f>
        <v>44607</v>
      </c>
      <c r="D57" s="1">
        <f t="shared" si="4"/>
        <v>21411</v>
      </c>
      <c r="E57" s="15">
        <f>("1/1/"&amp;(IF(LEFT(Table1[[#This Row],[Trellis Code]],2)*1&lt;20,1900,2000)+LEFT(Table1[[#This Row],[Trellis Code]],2)))+MOD(Table1[[#This Row],[Trellis Code]],1000)-1</f>
        <v>44676</v>
      </c>
      <c r="F57" s="12">
        <f t="shared" si="3"/>
        <v>21480</v>
      </c>
      <c r="G57" s="37">
        <f ca="1">_xlfn.NUMBERVALUE($D$4-Table1[[#This Row],[Trellis Code]])</f>
        <v>-1117</v>
      </c>
      <c r="H57" s="38" t="str">
        <f ca="1">IF(Table1[[#This Row],[x]]&lt;0,"", IF(Table1[[#This Row],[x]]&lt;=21,"50", IF(Table1[[#This Row],[x]]&lt;=42,"30",IF(Table1[[#This Row],[x]]&lt;=63,"20", IF(Table1[[#This Row],[x]]&lt;=800,"10", IF(Table1[[#This Row],[x]]&gt;800,"5"))))))</f>
        <v/>
      </c>
    </row>
    <row r="58" spans="2:8" x14ac:dyDescent="0.25">
      <c r="B58" s="10" t="s">
        <v>913</v>
      </c>
      <c r="C58" s="16">
        <f>("1/1/"&amp;(IF(LEFT(Table1[[#This Row],[Julian Code]],2)*1&lt;20,1900,2000)+LEFT(Table1[[#This Row],[Julian Code]],2)))+MOD(Table1[[#This Row],[Julian Code]],1000)-1</f>
        <v>44628</v>
      </c>
      <c r="D58" s="1">
        <f t="shared" si="4"/>
        <v>21432</v>
      </c>
      <c r="E58" s="15">
        <f>("1/1/"&amp;(IF(LEFT(Table1[[#This Row],[Trellis Code]],2)*1&lt;20,1900,2000)+LEFT(Table1[[#This Row],[Trellis Code]],2)))+MOD(Table1[[#This Row],[Trellis Code]],1000)-1</f>
        <v>44697</v>
      </c>
      <c r="F58" s="12">
        <f t="shared" si="3"/>
        <v>21501</v>
      </c>
      <c r="G58" s="37">
        <f ca="1">_xlfn.NUMBERVALUE($D$4-Table1[[#This Row],[Trellis Code]])</f>
        <v>-1138</v>
      </c>
      <c r="H58" s="38" t="str">
        <f ca="1">IF(Table1[[#This Row],[x]]&lt;0,"", IF(Table1[[#This Row],[x]]&lt;=21,"50", IF(Table1[[#This Row],[x]]&lt;=42,"30",IF(Table1[[#This Row],[x]]&lt;=63,"20", IF(Table1[[#This Row],[x]]&lt;=800,"10", IF(Table1[[#This Row],[x]]&gt;800,"5"))))))</f>
        <v/>
      </c>
    </row>
    <row r="59" spans="2:8" x14ac:dyDescent="0.25">
      <c r="B59" s="10" t="s">
        <v>914</v>
      </c>
      <c r="C59" s="16">
        <f>("1/1/"&amp;(IF(LEFT(Table1[[#This Row],[Julian Code]],2)*1&lt;20,1900,2000)+LEFT(Table1[[#This Row],[Julian Code]],2)))+MOD(Table1[[#This Row],[Julian Code]],1000)-1</f>
        <v>44649</v>
      </c>
      <c r="D59" s="1">
        <f t="shared" si="4"/>
        <v>21453</v>
      </c>
      <c r="E59" s="15">
        <f>("1/1/"&amp;(IF(LEFT(Table1[[#This Row],[Trellis Code]],2)*1&lt;20,1900,2000)+LEFT(Table1[[#This Row],[Trellis Code]],2)))+MOD(Table1[[#This Row],[Trellis Code]],1000)-1</f>
        <v>44718</v>
      </c>
      <c r="F59" s="12">
        <f t="shared" si="3"/>
        <v>21522</v>
      </c>
      <c r="G59" s="37">
        <f ca="1">_xlfn.NUMBERVALUE($D$4-Table1[[#This Row],[Trellis Code]])</f>
        <v>-1159</v>
      </c>
      <c r="H59" s="38" t="str">
        <f ca="1">IF(Table1[[#This Row],[x]]&lt;0,"", IF(Table1[[#This Row],[x]]&lt;=21,"50", IF(Table1[[#This Row],[x]]&lt;=42,"30",IF(Table1[[#This Row],[x]]&lt;=63,"20", IF(Table1[[#This Row],[x]]&lt;=800,"10", IF(Table1[[#This Row],[x]]&gt;800,"5"))))))</f>
        <v/>
      </c>
    </row>
    <row r="60" spans="2:8" x14ac:dyDescent="0.25">
      <c r="B60" s="10" t="s">
        <v>915</v>
      </c>
      <c r="C60" s="16">
        <f>("1/1/"&amp;(IF(LEFT(Table1[[#This Row],[Julian Code]],2)*1&lt;20,1900,2000)+LEFT(Table1[[#This Row],[Julian Code]],2)))+MOD(Table1[[#This Row],[Julian Code]],1000)-1</f>
        <v>44670</v>
      </c>
      <c r="D60" s="1">
        <f t="shared" si="4"/>
        <v>21474</v>
      </c>
      <c r="E60" s="15">
        <f>("1/1/"&amp;(IF(LEFT(Table1[[#This Row],[Trellis Code]],2)*1&lt;20,1900,2000)+LEFT(Table1[[#This Row],[Trellis Code]],2)))+MOD(Table1[[#This Row],[Trellis Code]],1000)-1</f>
        <v>44739</v>
      </c>
      <c r="F60" s="12">
        <f t="shared" si="3"/>
        <v>21543</v>
      </c>
      <c r="G60" s="37">
        <f ca="1">_xlfn.NUMBERVALUE($D$4-Table1[[#This Row],[Trellis Code]])</f>
        <v>-1180</v>
      </c>
      <c r="H60" s="38" t="str">
        <f ca="1">IF(Table1[[#This Row],[x]]&lt;0,"", IF(Table1[[#This Row],[x]]&lt;=21,"50", IF(Table1[[#This Row],[x]]&lt;=42,"30",IF(Table1[[#This Row],[x]]&lt;=63,"20", IF(Table1[[#This Row],[x]]&lt;=800,"10", IF(Table1[[#This Row],[x]]&gt;800,"5"))))))</f>
        <v/>
      </c>
    </row>
    <row r="61" spans="2:8" x14ac:dyDescent="0.25">
      <c r="B61" s="10" t="s">
        <v>916</v>
      </c>
      <c r="C61" s="16">
        <f>("1/1/"&amp;(IF(LEFT(Table1[[#This Row],[Julian Code]],2)*1&lt;20,1900,2000)+LEFT(Table1[[#This Row],[Julian Code]],2)))+MOD(Table1[[#This Row],[Julian Code]],1000)-1</f>
        <v>44691</v>
      </c>
      <c r="D61" s="1">
        <f t="shared" si="4"/>
        <v>21495</v>
      </c>
      <c r="E61" s="15">
        <f>("1/1/"&amp;(IF(LEFT(Table1[[#This Row],[Trellis Code]],2)*1&lt;20,1900,2000)+LEFT(Table1[[#This Row],[Trellis Code]],2)))+MOD(Table1[[#This Row],[Trellis Code]],1000)-1</f>
        <v>44760</v>
      </c>
      <c r="F61" s="12">
        <f t="shared" si="3"/>
        <v>21564</v>
      </c>
      <c r="G61" s="37">
        <f ca="1">_xlfn.NUMBERVALUE($D$4-Table1[[#This Row],[Trellis Code]])</f>
        <v>-1201</v>
      </c>
      <c r="H61" s="38" t="str">
        <f ca="1">IF(Table1[[#This Row],[x]]&lt;0,"", IF(Table1[[#This Row],[x]]&lt;=21,"50", IF(Table1[[#This Row],[x]]&lt;=42,"30",IF(Table1[[#This Row],[x]]&lt;=63,"20", IF(Table1[[#This Row],[x]]&lt;=800,"10", IF(Table1[[#This Row],[x]]&gt;800,"5"))))))</f>
        <v/>
      </c>
    </row>
    <row r="62" spans="2:8" x14ac:dyDescent="0.25">
      <c r="B62" s="10" t="s">
        <v>917</v>
      </c>
      <c r="C62" s="16">
        <f>("1/1/"&amp;(IF(LEFT(Table1[[#This Row],[Julian Code]],2)*1&lt;20,1900,2000)+LEFT(Table1[[#This Row],[Julian Code]],2)))+MOD(Table1[[#This Row],[Julian Code]],1000)-1</f>
        <v>44712</v>
      </c>
      <c r="D62" s="1">
        <f t="shared" si="4"/>
        <v>21516</v>
      </c>
      <c r="E62" s="15">
        <f>("1/1/"&amp;(IF(LEFT(Table1[[#This Row],[Trellis Code]],2)*1&lt;20,1900,2000)+LEFT(Table1[[#This Row],[Trellis Code]],2)))+MOD(Table1[[#This Row],[Trellis Code]],1000)-1</f>
        <v>44781</v>
      </c>
      <c r="F62" s="12">
        <f t="shared" si="3"/>
        <v>21585</v>
      </c>
      <c r="G62" s="37">
        <f ca="1">_xlfn.NUMBERVALUE($D$4-Table1[[#This Row],[Trellis Code]])</f>
        <v>-1222</v>
      </c>
      <c r="H62" s="38" t="str">
        <f ca="1">IF(Table1[[#This Row],[x]]&lt;0,"", IF(Table1[[#This Row],[x]]&lt;=21,"50", IF(Table1[[#This Row],[x]]&lt;=42,"30",IF(Table1[[#This Row],[x]]&lt;=63,"20", IF(Table1[[#This Row],[x]]&lt;=800,"10", IF(Table1[[#This Row],[x]]&gt;800,"5"))))))</f>
        <v/>
      </c>
    </row>
    <row r="63" spans="2:8" x14ac:dyDescent="0.25">
      <c r="B63" s="10" t="s">
        <v>918</v>
      </c>
      <c r="C63" s="16">
        <f>("1/1/"&amp;(IF(LEFT(Table1[[#This Row],[Julian Code]],2)*1&lt;20,1900,2000)+LEFT(Table1[[#This Row],[Julian Code]],2)))+MOD(Table1[[#This Row],[Julian Code]],1000)-1</f>
        <v>44733</v>
      </c>
      <c r="D63" s="1">
        <f t="shared" si="4"/>
        <v>21537</v>
      </c>
      <c r="E63" s="15">
        <f>("1/1/"&amp;(IF(LEFT(Table1[[#This Row],[Trellis Code]],2)*1&lt;20,1900,2000)+LEFT(Table1[[#This Row],[Trellis Code]],2)))+MOD(Table1[[#This Row],[Trellis Code]],1000)-1</f>
        <v>44802</v>
      </c>
      <c r="F63" s="12">
        <f t="shared" si="3"/>
        <v>21606</v>
      </c>
      <c r="G63" s="37">
        <f ca="1">_xlfn.NUMBERVALUE($D$4-Table1[[#This Row],[Trellis Code]])</f>
        <v>-1243</v>
      </c>
      <c r="H63" s="38" t="str">
        <f ca="1">IF(Table1[[#This Row],[x]]&lt;0,"", IF(Table1[[#This Row],[x]]&lt;=21,"50", IF(Table1[[#This Row],[x]]&lt;=42,"30",IF(Table1[[#This Row],[x]]&lt;=63,"20", IF(Table1[[#This Row],[x]]&lt;=800,"10", IF(Table1[[#This Row],[x]]&gt;800,"5"))))))</f>
        <v/>
      </c>
    </row>
    <row r="64" spans="2:8" x14ac:dyDescent="0.25">
      <c r="B64" s="10" t="s">
        <v>919</v>
      </c>
      <c r="C64" s="16">
        <f>("1/1/"&amp;(IF(LEFT(Table1[[#This Row],[Julian Code]],2)*1&lt;20,1900,2000)+LEFT(Table1[[#This Row],[Julian Code]],2)))+MOD(Table1[[#This Row],[Julian Code]],1000)-1</f>
        <v>44754</v>
      </c>
      <c r="D64" s="1">
        <f t="shared" si="4"/>
        <v>21558</v>
      </c>
      <c r="E64" s="15">
        <f>("1/1/"&amp;(IF(LEFT(Table1[[#This Row],[Trellis Code]],2)*1&lt;20,1900,2000)+LEFT(Table1[[#This Row],[Trellis Code]],2)))+MOD(Table1[[#This Row],[Trellis Code]],1000)-1</f>
        <v>44823</v>
      </c>
      <c r="F64" s="12">
        <f t="shared" si="3"/>
        <v>21627</v>
      </c>
      <c r="G64" s="37">
        <f ca="1">_xlfn.NUMBERVALUE($D$4-Table1[[#This Row],[Trellis Code]])</f>
        <v>-1264</v>
      </c>
      <c r="H64" s="38" t="str">
        <f ca="1">IF(Table1[[#This Row],[x]]&lt;0,"", IF(Table1[[#This Row],[x]]&lt;=21,"50", IF(Table1[[#This Row],[x]]&lt;=42,"30",IF(Table1[[#This Row],[x]]&lt;=63,"20", IF(Table1[[#This Row],[x]]&lt;=800,"10", IF(Table1[[#This Row],[x]]&gt;800,"5"))))))</f>
        <v/>
      </c>
    </row>
    <row r="65" spans="2:8" x14ac:dyDescent="0.25">
      <c r="B65" s="10" t="s">
        <v>920</v>
      </c>
      <c r="C65" s="16">
        <f>("1/1/"&amp;(IF(LEFT(Table1[[#This Row],[Julian Code]],2)*1&lt;20,1900,2000)+LEFT(Table1[[#This Row],[Julian Code]],2)))+MOD(Table1[[#This Row],[Julian Code]],1000)-1</f>
        <v>44775</v>
      </c>
      <c r="D65" s="1">
        <f t="shared" si="4"/>
        <v>21579</v>
      </c>
      <c r="E65" s="15">
        <f>("1/1/"&amp;(IF(LEFT(Table1[[#This Row],[Trellis Code]],2)*1&lt;20,1900,2000)+LEFT(Table1[[#This Row],[Trellis Code]],2)))+MOD(Table1[[#This Row],[Trellis Code]],1000)-1</f>
        <v>44844</v>
      </c>
      <c r="F65" s="12">
        <f t="shared" si="3"/>
        <v>21648</v>
      </c>
      <c r="G65" s="37">
        <f ca="1">_xlfn.NUMBERVALUE($D$4-Table1[[#This Row],[Trellis Code]])</f>
        <v>-1285</v>
      </c>
      <c r="H65" s="38" t="str">
        <f ca="1">IF(Table1[[#This Row],[x]]&lt;0,"", IF(Table1[[#This Row],[x]]&lt;=21,"50", IF(Table1[[#This Row],[x]]&lt;=42,"30",IF(Table1[[#This Row],[x]]&lt;=63,"20", IF(Table1[[#This Row],[x]]&lt;=800,"10", IF(Table1[[#This Row],[x]]&gt;800,"5"))))))</f>
        <v/>
      </c>
    </row>
    <row r="66" spans="2:8" x14ac:dyDescent="0.25">
      <c r="B66" s="10" t="s">
        <v>921</v>
      </c>
      <c r="C66" s="16">
        <f>("1/1/"&amp;(IF(LEFT(Table1[[#This Row],[Julian Code]],2)*1&lt;20,1900,2000)+LEFT(Table1[[#This Row],[Julian Code]],2)))+MOD(Table1[[#This Row],[Julian Code]],1000)-1</f>
        <v>44796</v>
      </c>
      <c r="D66" s="1">
        <f t="shared" si="4"/>
        <v>21600</v>
      </c>
      <c r="E66" s="15">
        <f>("1/1/"&amp;(IF(LEFT(Table1[[#This Row],[Trellis Code]],2)*1&lt;20,1900,2000)+LEFT(Table1[[#This Row],[Trellis Code]],2)))+MOD(Table1[[#This Row],[Trellis Code]],1000)-1</f>
        <v>44865</v>
      </c>
      <c r="F66" s="12">
        <f t="shared" si="3"/>
        <v>21669</v>
      </c>
      <c r="G66" s="37">
        <f ca="1">_xlfn.NUMBERVALUE($D$4-Table1[[#This Row],[Trellis Code]])</f>
        <v>-1306</v>
      </c>
      <c r="H66" s="38" t="str">
        <f ca="1">IF(Table1[[#This Row],[x]]&lt;0,"", IF(Table1[[#This Row],[x]]&lt;=21,"50", IF(Table1[[#This Row],[x]]&lt;=42,"30",IF(Table1[[#This Row],[x]]&lt;=63,"20", IF(Table1[[#This Row],[x]]&lt;=800,"10", IF(Table1[[#This Row],[x]]&gt;800,"5"))))))</f>
        <v/>
      </c>
    </row>
    <row r="67" spans="2:8" x14ac:dyDescent="0.25">
      <c r="B67" s="10" t="s">
        <v>922</v>
      </c>
      <c r="C67" s="16">
        <f>("1/1/"&amp;(IF(LEFT(Table1[[#This Row],[Julian Code]],2)*1&lt;20,1900,2000)+LEFT(Table1[[#This Row],[Julian Code]],2)))+MOD(Table1[[#This Row],[Julian Code]],1000)-1</f>
        <v>44817</v>
      </c>
      <c r="D67" s="1">
        <f t="shared" si="4"/>
        <v>21621</v>
      </c>
      <c r="E67" s="15">
        <f>("1/1/"&amp;(IF(LEFT(Table1[[#This Row],[Trellis Code]],2)*1&lt;20,1900,2000)+LEFT(Table1[[#This Row],[Trellis Code]],2)))+MOD(Table1[[#This Row],[Trellis Code]],1000)-1</f>
        <v>44886</v>
      </c>
      <c r="F67" s="12">
        <f t="shared" si="3"/>
        <v>21690</v>
      </c>
      <c r="G67" s="37">
        <f ca="1">_xlfn.NUMBERVALUE($D$4-Table1[[#This Row],[Trellis Code]])</f>
        <v>-1327</v>
      </c>
      <c r="H67" s="38" t="str">
        <f ca="1">IF(Table1[[#This Row],[x]]&lt;0,"", IF(Table1[[#This Row],[x]]&lt;=21,"50", IF(Table1[[#This Row],[x]]&lt;=42,"30",IF(Table1[[#This Row],[x]]&lt;=63,"20", IF(Table1[[#This Row],[x]]&lt;=800,"10", IF(Table1[[#This Row],[x]]&gt;800,"5"))))))</f>
        <v/>
      </c>
    </row>
    <row r="68" spans="2:8" x14ac:dyDescent="0.25">
      <c r="B68" s="10" t="s">
        <v>923</v>
      </c>
      <c r="C68" s="16">
        <f>("1/1/"&amp;(IF(LEFT(Table1[[#This Row],[Julian Code]],2)*1&lt;20,1900,2000)+LEFT(Table1[[#This Row],[Julian Code]],2)))+MOD(Table1[[#This Row],[Julian Code]],1000)-1</f>
        <v>44838</v>
      </c>
      <c r="D68" s="1">
        <f t="shared" si="4"/>
        <v>21642</v>
      </c>
      <c r="E68" s="15">
        <f>("1/1/"&amp;(IF(LEFT(Table1[[#This Row],[Trellis Code]],2)*1&lt;20,1900,2000)+LEFT(Table1[[#This Row],[Trellis Code]],2)))+MOD(Table1[[#This Row],[Trellis Code]],1000)-1</f>
        <v>44907</v>
      </c>
      <c r="F68" s="12">
        <f t="shared" si="3"/>
        <v>21711</v>
      </c>
      <c r="G68" s="37">
        <f ca="1">_xlfn.NUMBERVALUE($D$4-Table1[[#This Row],[Trellis Code]])</f>
        <v>-1348</v>
      </c>
      <c r="H68" s="38" t="str">
        <f ca="1">IF(Table1[[#This Row],[x]]&lt;0,"", IF(Table1[[#This Row],[x]]&lt;=21,"50", IF(Table1[[#This Row],[x]]&lt;=42,"30",IF(Table1[[#This Row],[x]]&lt;=63,"20", IF(Table1[[#This Row],[x]]&lt;=800,"10", IF(Table1[[#This Row],[x]]&gt;800,"5"))))))</f>
        <v/>
      </c>
    </row>
    <row r="69" spans="2:8" x14ac:dyDescent="0.25">
      <c r="B69" s="10" t="s">
        <v>924</v>
      </c>
      <c r="C69" s="16">
        <f>("1/1/"&amp;(IF(LEFT(Table1[[#This Row],[Julian Code]],2)*1&lt;20,1900,2000)+LEFT(Table1[[#This Row],[Julian Code]],2)))+MOD(Table1[[#This Row],[Julian Code]],1000)-1</f>
        <v>44859</v>
      </c>
      <c r="D69" s="1">
        <f t="shared" si="4"/>
        <v>21663</v>
      </c>
      <c r="E69" s="15">
        <f>("1/1/"&amp;(IF(LEFT(Table1[[#This Row],[Trellis Code]],2)*1&lt;20,1900,2000)+LEFT(Table1[[#This Row],[Trellis Code]],2)))+MOD(Table1[[#This Row],[Trellis Code]],1000)-1</f>
        <v>44928</v>
      </c>
      <c r="F69" s="12">
        <f t="shared" si="3"/>
        <v>21732</v>
      </c>
      <c r="G69" s="37">
        <f ca="1">_xlfn.NUMBERVALUE($D$4-Table1[[#This Row],[Trellis Code]])</f>
        <v>-1369</v>
      </c>
      <c r="H69" s="38" t="str">
        <f ca="1">IF(Table1[[#This Row],[x]]&lt;0,"", IF(Table1[[#This Row],[x]]&lt;=21,"50", IF(Table1[[#This Row],[x]]&lt;=42,"30",IF(Table1[[#This Row],[x]]&lt;=63,"20", IF(Table1[[#This Row],[x]]&lt;=800,"10", IF(Table1[[#This Row],[x]]&gt;800,"5"))))))</f>
        <v/>
      </c>
    </row>
    <row r="70" spans="2:8" x14ac:dyDescent="0.25">
      <c r="B70" s="10" t="s">
        <v>925</v>
      </c>
      <c r="C70" s="16">
        <f>("1/1/"&amp;(IF(LEFT(Table1[[#This Row],[Julian Code]],2)*1&lt;20,1900,2000)+LEFT(Table1[[#This Row],[Julian Code]],2)))+MOD(Table1[[#This Row],[Julian Code]],1000)-1</f>
        <v>44880</v>
      </c>
      <c r="D70" s="1">
        <f t="shared" si="4"/>
        <v>21684</v>
      </c>
      <c r="E70" s="15">
        <f>("1/1/"&amp;(IF(LEFT(Table1[[#This Row],[Trellis Code]],2)*1&lt;20,1900,2000)+LEFT(Table1[[#This Row],[Trellis Code]],2)))+MOD(Table1[[#This Row],[Trellis Code]],1000)-1</f>
        <v>44949</v>
      </c>
      <c r="F70" s="12">
        <f t="shared" si="3"/>
        <v>21753</v>
      </c>
      <c r="G70" s="37">
        <f ca="1">_xlfn.NUMBERVALUE($D$4-Table1[[#This Row],[Trellis Code]])</f>
        <v>-1390</v>
      </c>
      <c r="H70" s="38" t="str">
        <f ca="1">IF(Table1[[#This Row],[x]]&lt;0,"", IF(Table1[[#This Row],[x]]&lt;=21,"50", IF(Table1[[#This Row],[x]]&lt;=42,"30",IF(Table1[[#This Row],[x]]&lt;=63,"20", IF(Table1[[#This Row],[x]]&lt;=800,"10", IF(Table1[[#This Row],[x]]&gt;800,"5"))))))</f>
        <v/>
      </c>
    </row>
    <row r="71" spans="2:8" x14ac:dyDescent="0.25">
      <c r="B71" s="10" t="s">
        <v>926</v>
      </c>
      <c r="C71" s="16">
        <f>("1/1/"&amp;(IF(LEFT(Table1[[#This Row],[Julian Code]],2)*1&lt;20,1900,2000)+LEFT(Table1[[#This Row],[Julian Code]],2)))+MOD(Table1[[#This Row],[Julian Code]],1000)-1</f>
        <v>44901</v>
      </c>
      <c r="D71" s="1">
        <f t="shared" si="4"/>
        <v>21705</v>
      </c>
      <c r="E71" s="15">
        <f>("1/1/"&amp;(IF(LEFT(Table1[[#This Row],[Trellis Code]],2)*1&lt;20,1900,2000)+LEFT(Table1[[#This Row],[Trellis Code]],2)))+MOD(Table1[[#This Row],[Trellis Code]],1000)-1</f>
        <v>44970</v>
      </c>
      <c r="F71" s="12">
        <f t="shared" si="3"/>
        <v>21774</v>
      </c>
      <c r="G71" s="37">
        <f ca="1">_xlfn.NUMBERVALUE($D$4-Table1[[#This Row],[Trellis Code]])</f>
        <v>-1411</v>
      </c>
      <c r="H71" s="38" t="str">
        <f ca="1">IF(Table1[[#This Row],[x]]&lt;0,"", IF(Table1[[#This Row],[x]]&lt;=21,"50", IF(Table1[[#This Row],[x]]&lt;=42,"30",IF(Table1[[#This Row],[x]]&lt;=63,"20", IF(Table1[[#This Row],[x]]&lt;=800,"10", IF(Table1[[#This Row],[x]]&gt;800,"5"))))))</f>
        <v/>
      </c>
    </row>
    <row r="72" spans="2:8" x14ac:dyDescent="0.25">
      <c r="B72" s="10" t="s">
        <v>927</v>
      </c>
      <c r="C72" s="16">
        <f>("1/1/"&amp;(IF(LEFT(Table1[[#This Row],[Julian Code]],2)*1&lt;20,1900,2000)+LEFT(Table1[[#This Row],[Julian Code]],2)))+MOD(Table1[[#This Row],[Julian Code]],1000)-1</f>
        <v>44922</v>
      </c>
      <c r="D72" s="1">
        <f t="shared" si="4"/>
        <v>21726</v>
      </c>
      <c r="E72" s="15">
        <f>("1/1/"&amp;(IF(LEFT(Table1[[#This Row],[Trellis Code]],2)*1&lt;20,1900,2000)+LEFT(Table1[[#This Row],[Trellis Code]],2)))+MOD(Table1[[#This Row],[Trellis Code]],1000)-1</f>
        <v>44991</v>
      </c>
      <c r="F72" s="12">
        <f t="shared" si="3"/>
        <v>21795</v>
      </c>
      <c r="G72" s="37">
        <f ca="1">_xlfn.NUMBERVALUE($D$4-Table1[[#This Row],[Trellis Code]])</f>
        <v>-1432</v>
      </c>
      <c r="H72" s="38" t="str">
        <f ca="1">IF(Table1[[#This Row],[x]]&lt;0,"", IF(Table1[[#This Row],[x]]&lt;=21,"50", IF(Table1[[#This Row],[x]]&lt;=42,"30",IF(Table1[[#This Row],[x]]&lt;=63,"20", IF(Table1[[#This Row],[x]]&lt;=800,"10", IF(Table1[[#This Row],[x]]&gt;800,"5"))))))</f>
        <v/>
      </c>
    </row>
    <row r="73" spans="2:8" x14ac:dyDescent="0.25">
      <c r="B73" s="10" t="s">
        <v>1027</v>
      </c>
      <c r="C73" s="16">
        <f>("1/1/"&amp;(IF(LEFT(Table1[[#This Row],[Julian Code]],2)*1&lt;20,1900,2000)+LEFT(Table1[[#This Row],[Julian Code]],2)))+MOD(Table1[[#This Row],[Julian Code]],1000)-1</f>
        <v>44943</v>
      </c>
      <c r="D73" s="1">
        <f t="shared" si="4"/>
        <v>21747</v>
      </c>
      <c r="E73" s="15">
        <f>("1/1/"&amp;(IF(LEFT(Table1[[#This Row],[Trellis Code]],2)*1&lt;20,1900,2000)+LEFT(Table1[[#This Row],[Trellis Code]],2)))+MOD(Table1[[#This Row],[Trellis Code]],1000)-1</f>
        <v>45012</v>
      </c>
      <c r="F73" s="12">
        <f t="shared" si="3"/>
        <v>21816</v>
      </c>
      <c r="G73" s="37">
        <f ca="1">_xlfn.NUMBERVALUE($D$4-Table1[[#This Row],[Trellis Code]])</f>
        <v>-1453</v>
      </c>
      <c r="H73" s="38" t="str">
        <f ca="1">IF(Table1[[#This Row],[x]]&lt;0,"", IF(Table1[[#This Row],[x]]&lt;=21,"50", IF(Table1[[#This Row],[x]]&lt;=42,"30",IF(Table1[[#This Row],[x]]&lt;=63,"20", IF(Table1[[#This Row],[x]]&lt;=800,"10", IF(Table1[[#This Row],[x]]&gt;800,"5"))))))</f>
        <v/>
      </c>
    </row>
    <row r="74" spans="2:8" x14ac:dyDescent="0.25">
      <c r="B74" s="10" t="s">
        <v>1028</v>
      </c>
      <c r="C74" s="16">
        <f>("1/1/"&amp;(IF(LEFT(Table1[[#This Row],[Julian Code]],2)*1&lt;20,1900,2000)+LEFT(Table1[[#This Row],[Julian Code]],2)))+MOD(Table1[[#This Row],[Julian Code]],1000)-1</f>
        <v>44964</v>
      </c>
      <c r="D74" s="1">
        <f t="shared" si="4"/>
        <v>21768</v>
      </c>
      <c r="E74" s="15">
        <f>("1/1/"&amp;(IF(LEFT(Table1[[#This Row],[Trellis Code]],2)*1&lt;20,1900,2000)+LEFT(Table1[[#This Row],[Trellis Code]],2)))+MOD(Table1[[#This Row],[Trellis Code]],1000)-1</f>
        <v>45033</v>
      </c>
      <c r="F74" s="12">
        <f t="shared" si="3"/>
        <v>21837</v>
      </c>
      <c r="G74" s="37">
        <f ca="1">_xlfn.NUMBERVALUE($D$4-Table1[[#This Row],[Trellis Code]])</f>
        <v>-1474</v>
      </c>
      <c r="H74" s="38" t="str">
        <f ca="1">IF(Table1[[#This Row],[x]]&lt;0,"", IF(Table1[[#This Row],[x]]&lt;=21,"50", IF(Table1[[#This Row],[x]]&lt;=42,"30",IF(Table1[[#This Row],[x]]&lt;=63,"20", IF(Table1[[#This Row],[x]]&lt;=800,"10", IF(Table1[[#This Row],[x]]&gt;800,"5"))))))</f>
        <v/>
      </c>
    </row>
    <row r="75" spans="2:8" x14ac:dyDescent="0.25">
      <c r="B75" s="10" t="s">
        <v>1029</v>
      </c>
      <c r="C75" s="16">
        <f>("1/1/"&amp;(IF(LEFT(Table1[[#This Row],[Julian Code]],2)*1&lt;20,1900,2000)+LEFT(Table1[[#This Row],[Julian Code]],2)))+MOD(Table1[[#This Row],[Julian Code]],1000)-1</f>
        <v>44985</v>
      </c>
      <c r="D75" s="1">
        <f t="shared" si="4"/>
        <v>21789</v>
      </c>
      <c r="E75" s="15">
        <f>("1/1/"&amp;(IF(LEFT(Table1[[#This Row],[Trellis Code]],2)*1&lt;20,1900,2000)+LEFT(Table1[[#This Row],[Trellis Code]],2)))+MOD(Table1[[#This Row],[Trellis Code]],1000)-1</f>
        <v>45054</v>
      </c>
      <c r="F75" s="12">
        <f t="shared" si="3"/>
        <v>21858</v>
      </c>
      <c r="G75" s="37">
        <f ca="1">_xlfn.NUMBERVALUE($D$4-Table1[[#This Row],[Trellis Code]])</f>
        <v>-1495</v>
      </c>
      <c r="H75" s="38" t="str">
        <f ca="1">IF(Table1[[#This Row],[x]]&lt;0,"", IF(Table1[[#This Row],[x]]&lt;=21,"50", IF(Table1[[#This Row],[x]]&lt;=42,"30",IF(Table1[[#This Row],[x]]&lt;=63,"20", IF(Table1[[#This Row],[x]]&lt;=800,"10", IF(Table1[[#This Row],[x]]&gt;800,"5"))))))</f>
        <v/>
      </c>
    </row>
    <row r="76" spans="2:8" x14ac:dyDescent="0.25">
      <c r="B76" s="10" t="s">
        <v>1030</v>
      </c>
      <c r="C76" s="16">
        <f>("1/1/"&amp;(IF(LEFT(Table1[[#This Row],[Julian Code]],2)*1&lt;20,1900,2000)+LEFT(Table1[[#This Row],[Julian Code]],2)))+MOD(Table1[[#This Row],[Julian Code]],1000)-1</f>
        <v>45006</v>
      </c>
      <c r="D76" s="1">
        <f t="shared" si="4"/>
        <v>21810</v>
      </c>
      <c r="E76" s="15">
        <f>("1/1/"&amp;(IF(LEFT(Table1[[#This Row],[Trellis Code]],2)*1&lt;20,1900,2000)+LEFT(Table1[[#This Row],[Trellis Code]],2)))+MOD(Table1[[#This Row],[Trellis Code]],1000)-1</f>
        <v>45075</v>
      </c>
      <c r="F76" s="12">
        <f t="shared" si="3"/>
        <v>21879</v>
      </c>
      <c r="G76" s="37">
        <f ca="1">_xlfn.NUMBERVALUE($D$4-Table1[[#This Row],[Trellis Code]])</f>
        <v>-1516</v>
      </c>
      <c r="H76" s="38" t="str">
        <f ca="1">IF(Table1[[#This Row],[x]]&lt;0,"", IF(Table1[[#This Row],[x]]&lt;=21,"50", IF(Table1[[#This Row],[x]]&lt;=42,"30",IF(Table1[[#This Row],[x]]&lt;=63,"20", IF(Table1[[#This Row],[x]]&lt;=800,"10", IF(Table1[[#This Row],[x]]&gt;800,"5"))))))</f>
        <v/>
      </c>
    </row>
    <row r="77" spans="2:8" x14ac:dyDescent="0.25">
      <c r="B77" s="10" t="s">
        <v>1031</v>
      </c>
      <c r="C77" s="16">
        <f>("1/1/"&amp;(IF(LEFT(Table1[[#This Row],[Julian Code]],2)*1&lt;20,1900,2000)+LEFT(Table1[[#This Row],[Julian Code]],2)))+MOD(Table1[[#This Row],[Julian Code]],1000)-1</f>
        <v>45027</v>
      </c>
      <c r="D77" s="1">
        <f t="shared" si="4"/>
        <v>21831</v>
      </c>
      <c r="E77" s="15">
        <f>("1/1/"&amp;(IF(LEFT(Table1[[#This Row],[Trellis Code]],2)*1&lt;20,1900,2000)+LEFT(Table1[[#This Row],[Trellis Code]],2)))+MOD(Table1[[#This Row],[Trellis Code]],1000)-1</f>
        <v>45096</v>
      </c>
      <c r="F77" s="12">
        <f t="shared" si="3"/>
        <v>21900</v>
      </c>
      <c r="G77" s="37">
        <f ca="1">_xlfn.NUMBERVALUE($D$4-Table1[[#This Row],[Trellis Code]])</f>
        <v>-1537</v>
      </c>
      <c r="H77" s="38" t="str">
        <f ca="1">IF(Table1[[#This Row],[x]]&lt;0,"", IF(Table1[[#This Row],[x]]&lt;=21,"50", IF(Table1[[#This Row],[x]]&lt;=42,"30",IF(Table1[[#This Row],[x]]&lt;=63,"20", IF(Table1[[#This Row],[x]]&lt;=800,"10", IF(Table1[[#This Row],[x]]&gt;800,"5"))))))</f>
        <v/>
      </c>
    </row>
    <row r="78" spans="2:8" x14ac:dyDescent="0.25">
      <c r="B78" s="10" t="s">
        <v>1032</v>
      </c>
      <c r="C78" s="16">
        <f>("1/1/"&amp;(IF(LEFT(Table1[[#This Row],[Julian Code]],2)*1&lt;20,1900,2000)+LEFT(Table1[[#This Row],[Julian Code]],2)))+MOD(Table1[[#This Row],[Julian Code]],1000)-1</f>
        <v>45048</v>
      </c>
      <c r="D78" s="1">
        <f t="shared" si="4"/>
        <v>21852</v>
      </c>
      <c r="E78" s="15">
        <f>("1/1/"&amp;(IF(LEFT(Table1[[#This Row],[Trellis Code]],2)*1&lt;20,1900,2000)+LEFT(Table1[[#This Row],[Trellis Code]],2)))+MOD(Table1[[#This Row],[Trellis Code]],1000)-1</f>
        <v>45117</v>
      </c>
      <c r="F78" s="12">
        <f t="shared" si="3"/>
        <v>21921</v>
      </c>
      <c r="G78" s="37">
        <f ca="1">_xlfn.NUMBERVALUE($D$4-Table1[[#This Row],[Trellis Code]])</f>
        <v>-1558</v>
      </c>
      <c r="H78" s="38" t="str">
        <f ca="1">IF(Table1[[#This Row],[x]]&lt;0,"", IF(Table1[[#This Row],[x]]&lt;=21,"50", IF(Table1[[#This Row],[x]]&lt;=42,"30",IF(Table1[[#This Row],[x]]&lt;=63,"20", IF(Table1[[#This Row],[x]]&lt;=800,"10", IF(Table1[[#This Row],[x]]&gt;800,"5"))))))</f>
        <v/>
      </c>
    </row>
    <row r="79" spans="2:8" x14ac:dyDescent="0.25">
      <c r="B79" s="10" t="s">
        <v>1033</v>
      </c>
      <c r="C79" s="16">
        <f>("1/1/"&amp;(IF(LEFT(Table1[[#This Row],[Julian Code]],2)*1&lt;20,1900,2000)+LEFT(Table1[[#This Row],[Julian Code]],2)))+MOD(Table1[[#This Row],[Julian Code]],1000)-1</f>
        <v>45069</v>
      </c>
      <c r="D79" s="1">
        <f t="shared" si="4"/>
        <v>21873</v>
      </c>
      <c r="E79" s="15">
        <f>("1/1/"&amp;(IF(LEFT(Table1[[#This Row],[Trellis Code]],2)*1&lt;20,1900,2000)+LEFT(Table1[[#This Row],[Trellis Code]],2)))+MOD(Table1[[#This Row],[Trellis Code]],1000)-1</f>
        <v>45138</v>
      </c>
      <c r="F79" s="12">
        <f t="shared" si="3"/>
        <v>21942</v>
      </c>
      <c r="G79" s="37">
        <f ca="1">_xlfn.NUMBERVALUE($D$4-Table1[[#This Row],[Trellis Code]])</f>
        <v>-1579</v>
      </c>
      <c r="H79" s="38" t="str">
        <f ca="1">IF(Table1[[#This Row],[x]]&lt;0,"", IF(Table1[[#This Row],[x]]&lt;=21,"50", IF(Table1[[#This Row],[x]]&lt;=42,"30",IF(Table1[[#This Row],[x]]&lt;=63,"20", IF(Table1[[#This Row],[x]]&lt;=800,"10", IF(Table1[[#This Row],[x]]&gt;800,"5"))))))</f>
        <v/>
      </c>
    </row>
    <row r="80" spans="2:8" x14ac:dyDescent="0.25">
      <c r="B80" s="10" t="s">
        <v>1034</v>
      </c>
      <c r="C80" s="16">
        <f>("1/1/"&amp;(IF(LEFT(Table1[[#This Row],[Julian Code]],2)*1&lt;20,1900,2000)+LEFT(Table1[[#This Row],[Julian Code]],2)))+MOD(Table1[[#This Row],[Julian Code]],1000)-1</f>
        <v>45090</v>
      </c>
      <c r="D80" s="1">
        <f t="shared" si="4"/>
        <v>21894</v>
      </c>
      <c r="E80" s="15">
        <f>("1/1/"&amp;(IF(LEFT(Table1[[#This Row],[Trellis Code]],2)*1&lt;20,1900,2000)+LEFT(Table1[[#This Row],[Trellis Code]],2)))+MOD(Table1[[#This Row],[Trellis Code]],1000)-1</f>
        <v>45159</v>
      </c>
      <c r="F80" s="12">
        <f t="shared" si="3"/>
        <v>21963</v>
      </c>
      <c r="G80" s="37">
        <f ca="1">_xlfn.NUMBERVALUE($D$4-Table1[[#This Row],[Trellis Code]])</f>
        <v>-1600</v>
      </c>
      <c r="H80" s="38" t="str">
        <f ca="1">IF(Table1[[#This Row],[x]]&lt;0,"", IF(Table1[[#This Row],[x]]&lt;=21,"50", IF(Table1[[#This Row],[x]]&lt;=42,"30",IF(Table1[[#This Row],[x]]&lt;=63,"20", IF(Table1[[#This Row],[x]]&lt;=800,"10", IF(Table1[[#This Row],[x]]&gt;800,"5"))))))</f>
        <v/>
      </c>
    </row>
    <row r="81" spans="2:8" x14ac:dyDescent="0.25">
      <c r="B81" s="10" t="s">
        <v>1035</v>
      </c>
      <c r="C81" s="16">
        <f>("1/1/"&amp;(IF(LEFT(Table1[[#This Row],[Julian Code]],2)*1&lt;20,1900,2000)+LEFT(Table1[[#This Row],[Julian Code]],2)))+MOD(Table1[[#This Row],[Julian Code]],1000)-1</f>
        <v>45111</v>
      </c>
      <c r="D81" s="1">
        <f t="shared" si="4"/>
        <v>21915</v>
      </c>
      <c r="E81" s="15">
        <f>("1/1/"&amp;(IF(LEFT(Table1[[#This Row],[Trellis Code]],2)*1&lt;20,1900,2000)+LEFT(Table1[[#This Row],[Trellis Code]],2)))+MOD(Table1[[#This Row],[Trellis Code]],1000)-1</f>
        <v>45180</v>
      </c>
      <c r="F81" s="12">
        <f t="shared" si="3"/>
        <v>21984</v>
      </c>
      <c r="G81" s="37">
        <f ca="1">_xlfn.NUMBERVALUE($D$4-Table1[[#This Row],[Trellis Code]])</f>
        <v>-1621</v>
      </c>
      <c r="H81" s="38" t="str">
        <f ca="1">IF(Table1[[#This Row],[x]]&lt;0,"", IF(Table1[[#This Row],[x]]&lt;=21,"50", IF(Table1[[#This Row],[x]]&lt;=42,"30",IF(Table1[[#This Row],[x]]&lt;=63,"20", IF(Table1[[#This Row],[x]]&lt;=800,"10", IF(Table1[[#This Row],[x]]&gt;800,"5"))))))</f>
        <v/>
      </c>
    </row>
  </sheetData>
  <mergeCells count="3">
    <mergeCell ref="B2:E2"/>
    <mergeCell ref="B4:C4"/>
    <mergeCell ref="B3:C3"/>
  </mergeCells>
  <phoneticPr fontId="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E376D-4A32-4527-B475-3B39F1F7BC5C}">
  <dimension ref="A1:P232"/>
  <sheetViews>
    <sheetView zoomScale="99" zoomScaleNormal="100" workbookViewId="0">
      <pane ySplit="1" topLeftCell="A228" activePane="bottomLeft" state="frozen"/>
      <selection pane="bottomLeft" activeCell="G124" sqref="G124"/>
    </sheetView>
  </sheetViews>
  <sheetFormatPr defaultRowHeight="15" x14ac:dyDescent="0.25"/>
  <cols>
    <col min="1" max="1" width="11" customWidth="1"/>
    <col min="2" max="2" width="13.5703125" customWidth="1"/>
    <col min="3" max="3" width="19" customWidth="1"/>
    <col min="4" max="4" width="13" bestFit="1" customWidth="1"/>
    <col min="5" max="5" width="21.85546875" bestFit="1" customWidth="1"/>
    <col min="6" max="6" width="24.28515625" customWidth="1"/>
    <col min="7" max="7" width="15" customWidth="1"/>
    <col min="8" max="8" width="58.28515625" customWidth="1"/>
    <col min="9" max="9" width="68.85546875" customWidth="1"/>
    <col min="10" max="10" width="4.5703125" bestFit="1" customWidth="1"/>
    <col min="11" max="11" width="8.140625" bestFit="1" customWidth="1"/>
    <col min="12" max="13" width="29.7109375" customWidth="1"/>
    <col min="14" max="16" width="36" customWidth="1"/>
  </cols>
  <sheetData>
    <row r="1" spans="1:16" ht="47.25" customHeight="1" thickBot="1" x14ac:dyDescent="0.3">
      <c r="A1" s="23" t="s">
        <v>125</v>
      </c>
      <c r="B1" s="23" t="s">
        <v>126</v>
      </c>
      <c r="C1" s="23" t="s">
        <v>767</v>
      </c>
      <c r="D1" s="23" t="s">
        <v>768</v>
      </c>
      <c r="E1" s="23" t="s">
        <v>128</v>
      </c>
      <c r="F1" s="23" t="s">
        <v>1026</v>
      </c>
      <c r="G1" s="23" t="s">
        <v>770</v>
      </c>
      <c r="H1" s="23" t="s">
        <v>769</v>
      </c>
    </row>
    <row r="2" spans="1:16" ht="16.5" thickTop="1" thickBot="1" x14ac:dyDescent="0.3">
      <c r="A2" t="s">
        <v>10</v>
      </c>
      <c r="B2" t="s">
        <v>95</v>
      </c>
      <c r="C2" s="18"/>
      <c r="D2">
        <v>39</v>
      </c>
      <c r="E2">
        <v>30.166666666666668</v>
      </c>
      <c r="F2">
        <f>_xlfn.IFNA(IF(Table135[[#This Row],[Act.Height (week 5)]]="","",Table135[[#This Row],[Act.Height (week 5)]]-Table135[[#This Row],[Est.Height]]),"")</f>
        <v>-8.8333333333333321</v>
      </c>
      <c r="G2" s="17">
        <f>IFERROR(IF(Table135[[#This Row],[Act.Height (week 5)]]="","",Table135[[#This Row],[Act.Height (week 5)]]/Table135[[#This Row],[Est.Height]]),"")</f>
        <v>0.77350427350427353</v>
      </c>
      <c r="J2" s="261" t="s">
        <v>133</v>
      </c>
      <c r="K2" s="261"/>
      <c r="L2" s="261"/>
      <c r="M2" s="261"/>
      <c r="N2" s="261"/>
      <c r="O2" s="261"/>
      <c r="P2" s="261"/>
    </row>
    <row r="3" spans="1:16" ht="15.75" thickTop="1" x14ac:dyDescent="0.25">
      <c r="A3" t="s">
        <v>10</v>
      </c>
      <c r="B3" t="s">
        <v>114</v>
      </c>
      <c r="C3" s="18"/>
      <c r="D3">
        <v>50</v>
      </c>
      <c r="E3">
        <v>39</v>
      </c>
      <c r="F3">
        <f>_xlfn.IFNA(IF(Table135[[#This Row],[Act.Height (week 5)]]="","",Table135[[#This Row],[Act.Height (week 5)]]-Table135[[#This Row],[Est.Height]]),"")</f>
        <v>-11</v>
      </c>
      <c r="G3" s="17">
        <f>IFERROR(IF(Table135[[#This Row],[Act.Height (week 5)]]="","",Table135[[#This Row],[Act.Height (week 5)]]/Table135[[#This Row],[Est.Height]]),"")</f>
        <v>0.78</v>
      </c>
      <c r="J3" s="21" t="s">
        <v>134</v>
      </c>
      <c r="K3" s="22" t="s">
        <v>135</v>
      </c>
      <c r="L3" s="262" t="s">
        <v>138</v>
      </c>
      <c r="M3" s="262"/>
      <c r="N3" s="263" t="s">
        <v>137</v>
      </c>
      <c r="O3" s="264"/>
      <c r="P3" s="265"/>
    </row>
    <row r="4" spans="1:16" x14ac:dyDescent="0.25">
      <c r="A4" t="s">
        <v>10</v>
      </c>
      <c r="B4" t="s">
        <v>98</v>
      </c>
      <c r="C4" s="18"/>
      <c r="D4">
        <v>40.5</v>
      </c>
      <c r="E4">
        <v>33.541666666666664</v>
      </c>
      <c r="F4">
        <f>_xlfn.IFNA(IF(Table135[[#This Row],[Act.Height (week 5)]]="","",Table135[[#This Row],[Act.Height (week 5)]]-Table135[[#This Row],[Est.Height]]),"")</f>
        <v>-6.9583333333333357</v>
      </c>
      <c r="G4" s="17">
        <f>IFERROR(IF(Table135[[#This Row],[Act.Height (week 5)]]="","",Table135[[#This Row],[Act.Height (week 5)]]/Table135[[#This Row],[Est.Height]]),"")</f>
        <v>0.82818930041152261</v>
      </c>
      <c r="K4" s="22" t="s">
        <v>136</v>
      </c>
      <c r="L4" s="262" t="s">
        <v>139</v>
      </c>
      <c r="M4" s="262"/>
      <c r="N4" s="266" t="s">
        <v>140</v>
      </c>
      <c r="O4" s="267"/>
      <c r="P4" s="268"/>
    </row>
    <row r="5" spans="1:16" x14ac:dyDescent="0.25">
      <c r="A5" t="s">
        <v>10</v>
      </c>
      <c r="B5" t="s">
        <v>108</v>
      </c>
      <c r="C5" s="18"/>
      <c r="D5">
        <v>35</v>
      </c>
      <c r="E5">
        <v>29</v>
      </c>
      <c r="F5">
        <f>_xlfn.IFNA(IF(Table135[[#This Row],[Act.Height (week 5)]]="","",Table135[[#This Row],[Act.Height (week 5)]]-Table135[[#This Row],[Est.Height]]),"")</f>
        <v>-6</v>
      </c>
      <c r="G5" s="17">
        <f>IFERROR(IF(Table135[[#This Row],[Act.Height (week 5)]]="","",Table135[[#This Row],[Act.Height (week 5)]]/Table135[[#This Row],[Est.Height]]),"")</f>
        <v>0.82857142857142863</v>
      </c>
    </row>
    <row r="6" spans="1:16" x14ac:dyDescent="0.25">
      <c r="A6" t="s">
        <v>10</v>
      </c>
      <c r="B6" t="s">
        <v>58</v>
      </c>
      <c r="C6" s="18"/>
      <c r="D6">
        <v>51</v>
      </c>
      <c r="E6">
        <v>43</v>
      </c>
      <c r="F6">
        <f>_xlfn.IFNA(IF(Table135[[#This Row],[Act.Height (week 5)]]="","",Table135[[#This Row],[Act.Height (week 5)]]-Table135[[#This Row],[Est.Height]]),"")</f>
        <v>-8</v>
      </c>
      <c r="G6" s="17">
        <f>IFERROR(IF(Table135[[#This Row],[Act.Height (week 5)]]="","",Table135[[#This Row],[Act.Height (week 5)]]/Table135[[#This Row],[Est.Height]]),"")</f>
        <v>0.84313725490196079</v>
      </c>
    </row>
    <row r="7" spans="1:16" x14ac:dyDescent="0.25">
      <c r="A7" t="s">
        <v>10</v>
      </c>
      <c r="B7" t="s">
        <v>93</v>
      </c>
      <c r="C7" s="18"/>
      <c r="D7">
        <v>38</v>
      </c>
      <c r="E7">
        <v>33.1</v>
      </c>
      <c r="F7">
        <f>_xlfn.IFNA(IF(Table135[[#This Row],[Act.Height (week 5)]]="","",Table135[[#This Row],[Act.Height (week 5)]]-Table135[[#This Row],[Est.Height]]),"")</f>
        <v>-4.8999999999999986</v>
      </c>
      <c r="G7" s="17">
        <f>IFERROR(IF(Table135[[#This Row],[Act.Height (week 5)]]="","",Table135[[#This Row],[Act.Height (week 5)]]/Table135[[#This Row],[Est.Height]]),"")</f>
        <v>0.87105263157894741</v>
      </c>
    </row>
    <row r="8" spans="1:16" x14ac:dyDescent="0.25">
      <c r="A8" t="s">
        <v>10</v>
      </c>
      <c r="B8" t="s">
        <v>94</v>
      </c>
      <c r="C8" s="18"/>
      <c r="D8">
        <v>34.5</v>
      </c>
      <c r="E8">
        <v>30.4</v>
      </c>
      <c r="F8">
        <f>_xlfn.IFNA(IF(Table135[[#This Row],[Act.Height (week 5)]]="","",Table135[[#This Row],[Act.Height (week 5)]]-Table135[[#This Row],[Est.Height]]),"")</f>
        <v>-4.1000000000000014</v>
      </c>
      <c r="G8" s="17">
        <f>IFERROR(IF(Table135[[#This Row],[Act.Height (week 5)]]="","",Table135[[#This Row],[Act.Height (week 5)]]/Table135[[#This Row],[Est.Height]]),"")</f>
        <v>0.88115942028985506</v>
      </c>
    </row>
    <row r="9" spans="1:16" x14ac:dyDescent="0.25">
      <c r="A9" t="s">
        <v>10</v>
      </c>
      <c r="B9" t="s">
        <v>79</v>
      </c>
      <c r="C9" s="18"/>
      <c r="D9">
        <v>33.5</v>
      </c>
      <c r="E9">
        <v>29.571428571428573</v>
      </c>
      <c r="F9">
        <f>_xlfn.IFNA(IF(Table135[[#This Row],[Act.Height (week 5)]]="","",Table135[[#This Row],[Act.Height (week 5)]]-Table135[[#This Row],[Est.Height]]),"")</f>
        <v>-3.928571428571427</v>
      </c>
      <c r="G9" s="17">
        <f>IFERROR(IF(Table135[[#This Row],[Act.Height (week 5)]]="","",Table135[[#This Row],[Act.Height (week 5)]]/Table135[[#This Row],[Est.Height]]),"")</f>
        <v>0.88272921108742008</v>
      </c>
    </row>
    <row r="10" spans="1:16" x14ac:dyDescent="0.25">
      <c r="A10" t="s">
        <v>10</v>
      </c>
      <c r="B10" t="s">
        <v>77</v>
      </c>
      <c r="C10" s="18"/>
      <c r="D10">
        <v>44.5</v>
      </c>
      <c r="E10">
        <v>39.666666666666664</v>
      </c>
      <c r="F10">
        <f>_xlfn.IFNA(IF(Table135[[#This Row],[Act.Height (week 5)]]="","",Table135[[#This Row],[Act.Height (week 5)]]-Table135[[#This Row],[Est.Height]]),"")</f>
        <v>-4.8333333333333357</v>
      </c>
      <c r="G10" s="17">
        <f>IFERROR(IF(Table135[[#This Row],[Act.Height (week 5)]]="","",Table135[[#This Row],[Act.Height (week 5)]]/Table135[[#This Row],[Est.Height]]),"")</f>
        <v>0.89138576779026213</v>
      </c>
    </row>
    <row r="11" spans="1:16" x14ac:dyDescent="0.25">
      <c r="A11" t="s">
        <v>10</v>
      </c>
      <c r="B11" t="s">
        <v>64</v>
      </c>
      <c r="C11" s="18"/>
      <c r="D11">
        <v>41.5</v>
      </c>
      <c r="E11">
        <v>37.514705882352942</v>
      </c>
      <c r="F11">
        <f>_xlfn.IFNA(IF(Table135[[#This Row],[Act.Height (week 5)]]="","",Table135[[#This Row],[Act.Height (week 5)]]-Table135[[#This Row],[Est.Height]]),"")</f>
        <v>-3.985294117647058</v>
      </c>
      <c r="G11" s="17">
        <f>IFERROR(IF(Table135[[#This Row],[Act.Height (week 5)]]="","",Table135[[#This Row],[Act.Height (week 5)]]/Table135[[#This Row],[Est.Height]]),"")</f>
        <v>0.90396881644223959</v>
      </c>
    </row>
    <row r="12" spans="1:16" x14ac:dyDescent="0.25">
      <c r="A12" t="s">
        <v>10</v>
      </c>
      <c r="B12" t="s">
        <v>113</v>
      </c>
      <c r="C12" s="18"/>
      <c r="D12">
        <v>34</v>
      </c>
      <c r="E12">
        <v>31</v>
      </c>
      <c r="F12">
        <f>_xlfn.IFNA(IF(Table135[[#This Row],[Act.Height (week 5)]]="","",Table135[[#This Row],[Act.Height (week 5)]]-Table135[[#This Row],[Est.Height]]),"")</f>
        <v>-3</v>
      </c>
      <c r="G12" s="17">
        <f>IFERROR(IF(Table135[[#This Row],[Act.Height (week 5)]]="","",Table135[[#This Row],[Act.Height (week 5)]]/Table135[[#This Row],[Est.Height]]),"")</f>
        <v>0.91176470588235292</v>
      </c>
    </row>
    <row r="13" spans="1:16" x14ac:dyDescent="0.25">
      <c r="A13" t="s">
        <v>10</v>
      </c>
      <c r="B13" t="s">
        <v>111</v>
      </c>
      <c r="C13" s="18"/>
      <c r="D13">
        <v>40</v>
      </c>
      <c r="E13">
        <v>36.666666666666664</v>
      </c>
      <c r="F13">
        <f>_xlfn.IFNA(IF(Table135[[#This Row],[Act.Height (week 5)]]="","",Table135[[#This Row],[Act.Height (week 5)]]-Table135[[#This Row],[Est.Height]]),"")</f>
        <v>-3.3333333333333357</v>
      </c>
      <c r="G13" s="17">
        <f>IFERROR(IF(Table135[[#This Row],[Act.Height (week 5)]]="","",Table135[[#This Row],[Act.Height (week 5)]]/Table135[[#This Row],[Est.Height]]),"")</f>
        <v>0.91666666666666663</v>
      </c>
    </row>
    <row r="14" spans="1:16" x14ac:dyDescent="0.25">
      <c r="A14" t="s">
        <v>10</v>
      </c>
      <c r="B14" t="s">
        <v>112</v>
      </c>
      <c r="C14" s="18"/>
      <c r="D14">
        <v>38.5</v>
      </c>
      <c r="E14">
        <v>35.714285714285715</v>
      </c>
      <c r="F14">
        <f>_xlfn.IFNA(IF(Table135[[#This Row],[Act.Height (week 5)]]="","",Table135[[#This Row],[Act.Height (week 5)]]-Table135[[#This Row],[Est.Height]]),"")</f>
        <v>-2.7857142857142847</v>
      </c>
      <c r="G14" s="17">
        <f>IFERROR(IF(Table135[[#This Row],[Act.Height (week 5)]]="","",Table135[[#This Row],[Act.Height (week 5)]]/Table135[[#This Row],[Est.Height]]),"")</f>
        <v>0.927643784786642</v>
      </c>
    </row>
    <row r="15" spans="1:16" x14ac:dyDescent="0.25">
      <c r="A15" t="s">
        <v>10</v>
      </c>
      <c r="B15" t="s">
        <v>75</v>
      </c>
      <c r="C15" s="18"/>
      <c r="D15">
        <v>39.5</v>
      </c>
      <c r="E15">
        <v>36.789473684210527</v>
      </c>
      <c r="F15">
        <f>_xlfn.IFNA(IF(Table135[[#This Row],[Act.Height (week 5)]]="","",Table135[[#This Row],[Act.Height (week 5)]]-Table135[[#This Row],[Est.Height]]),"")</f>
        <v>-2.7105263157894726</v>
      </c>
      <c r="G15" s="17">
        <f>IFERROR(IF(Table135[[#This Row],[Act.Height (week 5)]]="","",Table135[[#This Row],[Act.Height (week 5)]]/Table135[[#This Row],[Est.Height]]),"")</f>
        <v>0.93137908061292474</v>
      </c>
    </row>
    <row r="16" spans="1:16" x14ac:dyDescent="0.25">
      <c r="A16" t="s">
        <v>10</v>
      </c>
      <c r="B16" t="s">
        <v>96</v>
      </c>
      <c r="C16" s="18"/>
      <c r="D16">
        <v>22.5</v>
      </c>
      <c r="E16">
        <v>21</v>
      </c>
      <c r="F16">
        <f>_xlfn.IFNA(IF(Table135[[#This Row],[Act.Height (week 5)]]="","",Table135[[#This Row],[Act.Height (week 5)]]-Table135[[#This Row],[Est.Height]]),"")</f>
        <v>-1.5</v>
      </c>
      <c r="G16" s="17">
        <f>IFERROR(IF(Table135[[#This Row],[Act.Height (week 5)]]="","",Table135[[#This Row],[Act.Height (week 5)]]/Table135[[#This Row],[Est.Height]]),"")</f>
        <v>0.93333333333333335</v>
      </c>
    </row>
    <row r="17" spans="1:8" x14ac:dyDescent="0.25">
      <c r="A17" t="s">
        <v>10</v>
      </c>
      <c r="B17" t="s">
        <v>109</v>
      </c>
      <c r="C17" s="18"/>
      <c r="D17">
        <v>47.5</v>
      </c>
      <c r="E17">
        <v>44.666666666666664</v>
      </c>
      <c r="F17">
        <f>_xlfn.IFNA(IF(Table135[[#This Row],[Act.Height (week 5)]]="","",Table135[[#This Row],[Act.Height (week 5)]]-Table135[[#This Row],[Est.Height]]),"")</f>
        <v>-2.8333333333333357</v>
      </c>
      <c r="G17" s="17">
        <f>IFERROR(IF(Table135[[#This Row],[Act.Height (week 5)]]="","",Table135[[#This Row],[Act.Height (week 5)]]/Table135[[#This Row],[Est.Height]]),"")</f>
        <v>0.94035087719298238</v>
      </c>
    </row>
    <row r="18" spans="1:8" x14ac:dyDescent="0.25">
      <c r="A18" t="s">
        <v>10</v>
      </c>
      <c r="B18" t="s">
        <v>68</v>
      </c>
      <c r="C18" s="18"/>
      <c r="D18">
        <v>36</v>
      </c>
      <c r="E18">
        <v>34.25</v>
      </c>
      <c r="F18">
        <f>_xlfn.IFNA(IF(Table135[[#This Row],[Act.Height (week 5)]]="","",Table135[[#This Row],[Act.Height (week 5)]]-Table135[[#This Row],[Est.Height]]),"")</f>
        <v>-1.75</v>
      </c>
      <c r="G18" s="17">
        <f>IFERROR(IF(Table135[[#This Row],[Act.Height (week 5)]]="","",Table135[[#This Row],[Act.Height (week 5)]]/Table135[[#This Row],[Est.Height]]),"")</f>
        <v>0.95138888888888884</v>
      </c>
    </row>
    <row r="19" spans="1:8" x14ac:dyDescent="0.25">
      <c r="A19" t="s">
        <v>10</v>
      </c>
      <c r="B19" t="s">
        <v>105</v>
      </c>
      <c r="C19" s="18"/>
      <c r="D19">
        <v>29</v>
      </c>
      <c r="E19">
        <v>27.625</v>
      </c>
      <c r="F19">
        <f>_xlfn.IFNA(IF(Table135[[#This Row],[Act.Height (week 5)]]="","",Table135[[#This Row],[Act.Height (week 5)]]-Table135[[#This Row],[Est.Height]]),"")</f>
        <v>-1.375</v>
      </c>
      <c r="G19" s="17">
        <f>IFERROR(IF(Table135[[#This Row],[Act.Height (week 5)]]="","",Table135[[#This Row],[Act.Height (week 5)]]/Table135[[#This Row],[Est.Height]]),"")</f>
        <v>0.95258620689655171</v>
      </c>
    </row>
    <row r="20" spans="1:8" x14ac:dyDescent="0.25">
      <c r="A20" t="s">
        <v>10</v>
      </c>
      <c r="B20" t="s">
        <v>107</v>
      </c>
      <c r="C20" s="18"/>
      <c r="D20">
        <v>36</v>
      </c>
      <c r="E20">
        <v>34.5</v>
      </c>
      <c r="F20">
        <f>_xlfn.IFNA(IF(Table135[[#This Row],[Act.Height (week 5)]]="","",Table135[[#This Row],[Act.Height (week 5)]]-Table135[[#This Row],[Est.Height]]),"")</f>
        <v>-1.5</v>
      </c>
      <c r="G20" s="17">
        <f>IFERROR(IF(Table135[[#This Row],[Act.Height (week 5)]]="","",Table135[[#This Row],[Act.Height (week 5)]]/Table135[[#This Row],[Est.Height]]),"")</f>
        <v>0.95833333333333337</v>
      </c>
    </row>
    <row r="21" spans="1:8" x14ac:dyDescent="0.25">
      <c r="A21" t="s">
        <v>10</v>
      </c>
      <c r="B21" t="s">
        <v>106</v>
      </c>
      <c r="C21" s="18"/>
      <c r="D21">
        <v>32.5</v>
      </c>
      <c r="E21">
        <v>31.5</v>
      </c>
      <c r="F21">
        <f>_xlfn.IFNA(IF(Table135[[#This Row],[Act.Height (week 5)]]="","",Table135[[#This Row],[Act.Height (week 5)]]-Table135[[#This Row],[Est.Height]]),"")</f>
        <v>-1</v>
      </c>
      <c r="G21" s="17">
        <f>IFERROR(IF(Table135[[#This Row],[Act.Height (week 5)]]="","",Table135[[#This Row],[Act.Height (week 5)]]/Table135[[#This Row],[Est.Height]]),"")</f>
        <v>0.96923076923076923</v>
      </c>
    </row>
    <row r="22" spans="1:8" x14ac:dyDescent="0.25">
      <c r="A22" t="s">
        <v>10</v>
      </c>
      <c r="B22" t="s">
        <v>110</v>
      </c>
      <c r="C22" s="18"/>
      <c r="D22">
        <v>39.5</v>
      </c>
      <c r="E22">
        <v>38.363636363636367</v>
      </c>
      <c r="F22">
        <f>_xlfn.IFNA(IF(Table135[[#This Row],[Act.Height (week 5)]]="","",Table135[[#This Row],[Act.Height (week 5)]]-Table135[[#This Row],[Est.Height]]),"")</f>
        <v>-1.1363636363636331</v>
      </c>
      <c r="G22" s="17">
        <f>IFERROR(IF(Table135[[#This Row],[Act.Height (week 5)]]="","",Table135[[#This Row],[Act.Height (week 5)]]/Table135[[#This Row],[Est.Height]]),"")</f>
        <v>0.97123130034522442</v>
      </c>
    </row>
    <row r="23" spans="1:8" x14ac:dyDescent="0.25">
      <c r="A23" t="s">
        <v>10</v>
      </c>
      <c r="B23" t="s">
        <v>50</v>
      </c>
      <c r="C23" s="18"/>
      <c r="D23">
        <v>37.5</v>
      </c>
      <c r="E23">
        <v>36.571428571428569</v>
      </c>
      <c r="F23">
        <f>_xlfn.IFNA(IF(Table135[[#This Row],[Act.Height (week 5)]]="","",Table135[[#This Row],[Act.Height (week 5)]]-Table135[[#This Row],[Est.Height]]),"")</f>
        <v>-0.9285714285714306</v>
      </c>
      <c r="G23" s="17">
        <f>IFERROR(IF(Table135[[#This Row],[Act.Height (week 5)]]="","",Table135[[#This Row],[Act.Height (week 5)]]/Table135[[#This Row],[Est.Height]]),"")</f>
        <v>0.97523809523809524</v>
      </c>
    </row>
    <row r="24" spans="1:8" x14ac:dyDescent="0.25">
      <c r="A24" t="s">
        <v>10</v>
      </c>
      <c r="B24" t="s">
        <v>56</v>
      </c>
      <c r="C24" s="18"/>
      <c r="D24">
        <v>39</v>
      </c>
      <c r="E24">
        <v>38.1</v>
      </c>
      <c r="F24">
        <f>_xlfn.IFNA(IF(Table135[[#This Row],[Act.Height (week 5)]]="","",Table135[[#This Row],[Act.Height (week 5)]]-Table135[[#This Row],[Est.Height]]),"")</f>
        <v>-0.89999999999999858</v>
      </c>
      <c r="G24" s="17">
        <f>IFERROR(IF(Table135[[#This Row],[Act.Height (week 5)]]="","",Table135[[#This Row],[Act.Height (week 5)]]/Table135[[#This Row],[Est.Height]]),"")</f>
        <v>0.97692307692307701</v>
      </c>
    </row>
    <row r="25" spans="1:8" x14ac:dyDescent="0.25">
      <c r="A25" t="s">
        <v>10</v>
      </c>
      <c r="B25" t="s">
        <v>59</v>
      </c>
      <c r="C25" s="18"/>
      <c r="D25">
        <v>39</v>
      </c>
      <c r="E25">
        <v>39.06818181818182</v>
      </c>
      <c r="F25">
        <f>_xlfn.IFNA(IF(Table135[[#This Row],[Act.Height (week 5)]]="","",Table135[[#This Row],[Act.Height (week 5)]]-Table135[[#This Row],[Est.Height]]),"")</f>
        <v>6.818181818182012E-2</v>
      </c>
      <c r="G25" s="17">
        <f>IFERROR(IF(Table135[[#This Row],[Act.Height (week 5)]]="","",Table135[[#This Row],[Act.Height (week 5)]]/Table135[[#This Row],[Est.Height]]),"")</f>
        <v>1.0017482517482519</v>
      </c>
    </row>
    <row r="26" spans="1:8" x14ac:dyDescent="0.25">
      <c r="A26" t="s">
        <v>10</v>
      </c>
      <c r="B26" t="s">
        <v>99</v>
      </c>
      <c r="C26" s="18"/>
      <c r="D26">
        <v>34.5</v>
      </c>
      <c r="E26">
        <v>36.041666666666664</v>
      </c>
      <c r="F26">
        <f>_xlfn.IFNA(IF(Table135[[#This Row],[Act.Height (week 5)]]="","",Table135[[#This Row],[Act.Height (week 5)]]-Table135[[#This Row],[Est.Height]]),"")</f>
        <v>1.5416666666666643</v>
      </c>
      <c r="G26" s="17">
        <f>IFERROR(IF(Table135[[#This Row],[Act.Height (week 5)]]="","",Table135[[#This Row],[Act.Height (week 5)]]/Table135[[#This Row],[Est.Height]]),"")</f>
        <v>1.0446859903381642</v>
      </c>
    </row>
    <row r="27" spans="1:8" x14ac:dyDescent="0.25">
      <c r="A27" t="s">
        <v>11</v>
      </c>
      <c r="B27" s="18" t="s">
        <v>118</v>
      </c>
      <c r="C27" s="18">
        <v>25.3125</v>
      </c>
      <c r="D27">
        <v>33</v>
      </c>
      <c r="E27">
        <v>29.366666666666667</v>
      </c>
      <c r="F27">
        <f>_xlfn.IFNA(IF(Table135[[#This Row],[Act.Height (week 5)]]="","",Table135[[#This Row],[Act.Height (week 5)]]-Table135[[#This Row],[Est.Height]]),"")</f>
        <v>-3.6333333333333329</v>
      </c>
      <c r="G27" s="17">
        <f>IFERROR(IF(Table135[[#This Row],[Act.Height (week 5)]]="","",Table135[[#This Row],[Act.Height (week 5)]]/Table135[[#This Row],[Est.Height]]),"")</f>
        <v>0.88989898989898997</v>
      </c>
      <c r="H27" t="s">
        <v>143</v>
      </c>
    </row>
    <row r="28" spans="1:8" x14ac:dyDescent="0.25">
      <c r="A28" t="s">
        <v>11</v>
      </c>
      <c r="B28" s="18" t="s">
        <v>96</v>
      </c>
      <c r="C28" s="18">
        <v>17.5</v>
      </c>
      <c r="D28">
        <v>20.5</v>
      </c>
      <c r="E28">
        <v>18.5</v>
      </c>
      <c r="F28">
        <f>_xlfn.IFNA(IF(Table135[[#This Row],[Act.Height (week 5)]]="","",Table135[[#This Row],[Act.Height (week 5)]]-Table135[[#This Row],[Est.Height]]),"")</f>
        <v>-2</v>
      </c>
      <c r="G28" s="17">
        <f>IFERROR(IF(Table135[[#This Row],[Act.Height (week 5)]]="","",Table135[[#This Row],[Act.Height (week 5)]]/Table135[[#This Row],[Est.Height]]),"")</f>
        <v>0.90243902439024393</v>
      </c>
      <c r="H28" t="s">
        <v>141</v>
      </c>
    </row>
    <row r="29" spans="1:8" x14ac:dyDescent="0.25">
      <c r="A29" t="s">
        <v>11</v>
      </c>
      <c r="B29" s="18" t="s">
        <v>46</v>
      </c>
      <c r="C29" s="18">
        <v>20.363636363636363</v>
      </c>
      <c r="D29">
        <v>25.5</v>
      </c>
      <c r="E29">
        <v>24.636363636363637</v>
      </c>
      <c r="F29">
        <f>_xlfn.IFNA(IF(Table135[[#This Row],[Act.Height (week 5)]]="","",Table135[[#This Row],[Act.Height (week 5)]]-Table135[[#This Row],[Est.Height]]),"")</f>
        <v>-0.86363636363636331</v>
      </c>
      <c r="G29" s="17">
        <f>IFERROR(IF(Table135[[#This Row],[Act.Height (week 5)]]="","",Table135[[#This Row],[Act.Height (week 5)]]/Table135[[#This Row],[Est.Height]]),"")</f>
        <v>0.96613190730837795</v>
      </c>
      <c r="H29" t="s">
        <v>145</v>
      </c>
    </row>
    <row r="30" spans="1:8" x14ac:dyDescent="0.25">
      <c r="A30" t="s">
        <v>11</v>
      </c>
      <c r="B30" s="18" t="s">
        <v>109</v>
      </c>
      <c r="C30" s="18">
        <v>36</v>
      </c>
      <c r="D30">
        <v>46</v>
      </c>
      <c r="E30">
        <v>44.75</v>
      </c>
      <c r="F30">
        <f>_xlfn.IFNA(IF(Table135[[#This Row],[Act.Height (week 5)]]="","",Table135[[#This Row],[Act.Height (week 5)]]-Table135[[#This Row],[Est.Height]]),"")</f>
        <v>-1.25</v>
      </c>
      <c r="G30" s="17">
        <f>IFERROR(IF(Table135[[#This Row],[Act.Height (week 5)]]="","",Table135[[#This Row],[Act.Height (week 5)]]/Table135[[#This Row],[Est.Height]]),"")</f>
        <v>0.97282608695652173</v>
      </c>
      <c r="H30" t="s">
        <v>143</v>
      </c>
    </row>
    <row r="31" spans="1:8" x14ac:dyDescent="0.25">
      <c r="A31" t="s">
        <v>11</v>
      </c>
      <c r="B31" s="18" t="s">
        <v>103</v>
      </c>
      <c r="C31" s="18">
        <v>21.642857142857142</v>
      </c>
      <c r="D31">
        <v>30.5</v>
      </c>
      <c r="E31">
        <v>29.703703703703702</v>
      </c>
      <c r="F31">
        <f>_xlfn.IFNA(IF(Table135[[#This Row],[Act.Height (week 5)]]="","",Table135[[#This Row],[Act.Height (week 5)]]-Table135[[#This Row],[Est.Height]]),"")</f>
        <v>-0.79629629629629761</v>
      </c>
      <c r="G31" s="17">
        <f>IFERROR(IF(Table135[[#This Row],[Act.Height (week 5)]]="","",Table135[[#This Row],[Act.Height (week 5)]]/Table135[[#This Row],[Est.Height]]),"")</f>
        <v>0.9738919247115968</v>
      </c>
      <c r="H31" t="s">
        <v>144</v>
      </c>
    </row>
    <row r="32" spans="1:8" x14ac:dyDescent="0.25">
      <c r="A32" t="s">
        <v>11</v>
      </c>
      <c r="B32" s="18" t="s">
        <v>121</v>
      </c>
      <c r="C32" s="18">
        <v>32.833333333333336</v>
      </c>
      <c r="D32">
        <v>37</v>
      </c>
      <c r="E32">
        <v>36.15</v>
      </c>
      <c r="F32">
        <f>_xlfn.IFNA(IF(Table135[[#This Row],[Act.Height (week 5)]]="","",Table135[[#This Row],[Act.Height (week 5)]]-Table135[[#This Row],[Est.Height]]),"")</f>
        <v>-0.85000000000000142</v>
      </c>
      <c r="G32" s="17">
        <f>IFERROR(IF(Table135[[#This Row],[Act.Height (week 5)]]="","",Table135[[#This Row],[Act.Height (week 5)]]/Table135[[#This Row],[Est.Height]]),"")</f>
        <v>0.97702702702702704</v>
      </c>
      <c r="H32" t="s">
        <v>143</v>
      </c>
    </row>
    <row r="33" spans="1:8" x14ac:dyDescent="0.25">
      <c r="A33" t="s">
        <v>11</v>
      </c>
      <c r="B33" s="20" t="s">
        <v>48</v>
      </c>
      <c r="C33" s="18">
        <v>25.9</v>
      </c>
      <c r="D33">
        <v>35</v>
      </c>
      <c r="E33">
        <v>34.450000000000003</v>
      </c>
      <c r="F33">
        <f>_xlfn.IFNA(IF(Table135[[#This Row],[Act.Height (week 5)]]="","",Table135[[#This Row],[Act.Height (week 5)]]-Table135[[#This Row],[Est.Height]]),"")</f>
        <v>-0.54999999999999716</v>
      </c>
      <c r="G33" s="17">
        <f>IFERROR(IF(Table135[[#This Row],[Act.Height (week 5)]]="","",Table135[[#This Row],[Act.Height (week 5)]]/Table135[[#This Row],[Est.Height]]),"")</f>
        <v>0.98428571428571432</v>
      </c>
      <c r="H33" t="s">
        <v>143</v>
      </c>
    </row>
    <row r="34" spans="1:8" x14ac:dyDescent="0.25">
      <c r="A34" t="s">
        <v>11</v>
      </c>
      <c r="B34" s="20" t="s">
        <v>108</v>
      </c>
      <c r="C34" s="18">
        <v>25.5</v>
      </c>
      <c r="D34">
        <v>32.5</v>
      </c>
      <c r="E34">
        <v>32.5</v>
      </c>
      <c r="F34">
        <f>_xlfn.IFNA(IF(Table135[[#This Row],[Act.Height (week 5)]]="","",Table135[[#This Row],[Act.Height (week 5)]]-Table135[[#This Row],[Est.Height]]),"")</f>
        <v>0</v>
      </c>
      <c r="G34" s="17">
        <f>IFERROR(IF(Table135[[#This Row],[Act.Height (week 5)]]="","",Table135[[#This Row],[Act.Height (week 5)]]/Table135[[#This Row],[Est.Height]]),"")</f>
        <v>1</v>
      </c>
      <c r="H34" t="s">
        <v>143</v>
      </c>
    </row>
    <row r="35" spans="1:8" x14ac:dyDescent="0.25">
      <c r="A35" t="s">
        <v>11</v>
      </c>
      <c r="B35" s="18" t="s">
        <v>105</v>
      </c>
      <c r="C35" s="18">
        <v>24.333333333333332</v>
      </c>
      <c r="D35">
        <v>29.5</v>
      </c>
      <c r="E35">
        <v>29.5</v>
      </c>
      <c r="F35">
        <f>_xlfn.IFNA(IF(Table135[[#This Row],[Act.Height (week 5)]]="","",Table135[[#This Row],[Act.Height (week 5)]]-Table135[[#This Row],[Est.Height]]),"")</f>
        <v>0</v>
      </c>
      <c r="G35" s="17">
        <f>IFERROR(IF(Table135[[#This Row],[Act.Height (week 5)]]="","",Table135[[#This Row],[Act.Height (week 5)]]/Table135[[#This Row],[Est.Height]]),"")</f>
        <v>1</v>
      </c>
      <c r="H35" t="s">
        <v>142</v>
      </c>
    </row>
    <row r="36" spans="1:8" x14ac:dyDescent="0.25">
      <c r="A36" t="s">
        <v>11</v>
      </c>
      <c r="B36" s="20" t="s">
        <v>99</v>
      </c>
      <c r="C36" s="18">
        <v>32.357142857142854</v>
      </c>
      <c r="D36">
        <v>35.5</v>
      </c>
      <c r="E36">
        <v>35.821428571428569</v>
      </c>
      <c r="F36">
        <f>_xlfn.IFNA(IF(Table135[[#This Row],[Act.Height (week 5)]]="","",Table135[[#This Row],[Act.Height (week 5)]]-Table135[[#This Row],[Est.Height]]),"")</f>
        <v>0.3214285714285694</v>
      </c>
      <c r="G36" s="17">
        <f>IFERROR(IF(Table135[[#This Row],[Act.Height (week 5)]]="","",Table135[[#This Row],[Act.Height (week 5)]]/Table135[[#This Row],[Est.Height]]),"")</f>
        <v>1.0090543259557343</v>
      </c>
      <c r="H36" t="s">
        <v>142</v>
      </c>
    </row>
    <row r="37" spans="1:8" x14ac:dyDescent="0.25">
      <c r="A37" t="s">
        <v>11</v>
      </c>
      <c r="B37" s="20" t="s">
        <v>101</v>
      </c>
      <c r="C37" s="18">
        <v>26.25</v>
      </c>
      <c r="D37">
        <v>31.5</v>
      </c>
      <c r="E37">
        <v>32.125</v>
      </c>
      <c r="F37">
        <f>_xlfn.IFNA(IF(Table135[[#This Row],[Act.Height (week 5)]]="","",Table135[[#This Row],[Act.Height (week 5)]]-Table135[[#This Row],[Est.Height]]),"")</f>
        <v>0.625</v>
      </c>
      <c r="G37" s="17">
        <f>IFERROR(IF(Table135[[#This Row],[Act.Height (week 5)]]="","",Table135[[#This Row],[Act.Height (week 5)]]/Table135[[#This Row],[Est.Height]]),"")</f>
        <v>1.0198412698412698</v>
      </c>
      <c r="H37" t="s">
        <v>144</v>
      </c>
    </row>
    <row r="38" spans="1:8" x14ac:dyDescent="0.25">
      <c r="A38" t="s">
        <v>11</v>
      </c>
      <c r="B38" s="20" t="s">
        <v>119</v>
      </c>
      <c r="C38" s="18">
        <v>20.5</v>
      </c>
      <c r="D38">
        <v>24.5</v>
      </c>
      <c r="E38">
        <v>25</v>
      </c>
      <c r="F38">
        <f>_xlfn.IFNA(IF(Table135[[#This Row],[Act.Height (week 5)]]="","",Table135[[#This Row],[Act.Height (week 5)]]-Table135[[#This Row],[Est.Height]]),"")</f>
        <v>0.5</v>
      </c>
      <c r="G38" s="17">
        <f>IFERROR(IF(Table135[[#This Row],[Act.Height (week 5)]]="","",Table135[[#This Row],[Act.Height (week 5)]]/Table135[[#This Row],[Est.Height]]),"")</f>
        <v>1.0204081632653061</v>
      </c>
      <c r="H38" t="s">
        <v>141</v>
      </c>
    </row>
    <row r="39" spans="1:8" x14ac:dyDescent="0.25">
      <c r="A39" t="s">
        <v>11</v>
      </c>
      <c r="B39" s="20" t="s">
        <v>112</v>
      </c>
      <c r="C39" s="18">
        <v>30.9</v>
      </c>
      <c r="D39">
        <v>36</v>
      </c>
      <c r="E39">
        <v>36.944444444444443</v>
      </c>
      <c r="F39">
        <f>_xlfn.IFNA(IF(Table135[[#This Row],[Act.Height (week 5)]]="","",Table135[[#This Row],[Act.Height (week 5)]]-Table135[[#This Row],[Est.Height]]),"")</f>
        <v>0.94444444444444287</v>
      </c>
      <c r="G39" s="17">
        <f>IFERROR(IF(Table135[[#This Row],[Act.Height (week 5)]]="","",Table135[[#This Row],[Act.Height (week 5)]]/Table135[[#This Row],[Est.Height]]),"")</f>
        <v>1.0262345679012346</v>
      </c>
      <c r="H39" t="s">
        <v>145</v>
      </c>
    </row>
    <row r="40" spans="1:8" x14ac:dyDescent="0.25">
      <c r="A40" t="s">
        <v>11</v>
      </c>
      <c r="B40" s="18" t="s">
        <v>98</v>
      </c>
      <c r="C40" s="18">
        <v>28.75</v>
      </c>
      <c r="D40">
        <v>34</v>
      </c>
      <c r="E40">
        <v>34.9375</v>
      </c>
      <c r="F40">
        <f>_xlfn.IFNA(IF(Table135[[#This Row],[Act.Height (week 5)]]="","",Table135[[#This Row],[Act.Height (week 5)]]-Table135[[#This Row],[Est.Height]]),"")</f>
        <v>0.9375</v>
      </c>
      <c r="G40" s="17">
        <f>IFERROR(IF(Table135[[#This Row],[Act.Height (week 5)]]="","",Table135[[#This Row],[Act.Height (week 5)]]/Table135[[#This Row],[Est.Height]]),"")</f>
        <v>1.0275735294117647</v>
      </c>
      <c r="H40" t="s">
        <v>142</v>
      </c>
    </row>
    <row r="41" spans="1:8" x14ac:dyDescent="0.25">
      <c r="A41" t="s">
        <v>11</v>
      </c>
      <c r="B41" s="20" t="s">
        <v>82</v>
      </c>
      <c r="C41" s="18">
        <v>31.4375</v>
      </c>
      <c r="D41">
        <v>39.5</v>
      </c>
      <c r="E41">
        <v>40.794117647058826</v>
      </c>
      <c r="F41">
        <f>_xlfn.IFNA(IF(Table135[[#This Row],[Act.Height (week 5)]]="","",Table135[[#This Row],[Act.Height (week 5)]]-Table135[[#This Row],[Est.Height]]),"")</f>
        <v>1.294117647058826</v>
      </c>
      <c r="G41" s="17">
        <f>IFERROR(IF(Table135[[#This Row],[Act.Height (week 5)]]="","",Table135[[#This Row],[Act.Height (week 5)]]/Table135[[#This Row],[Est.Height]]),"")</f>
        <v>1.0327624720774387</v>
      </c>
      <c r="H41" t="s">
        <v>144</v>
      </c>
    </row>
    <row r="42" spans="1:8" x14ac:dyDescent="0.25">
      <c r="A42" t="s">
        <v>11</v>
      </c>
      <c r="B42" s="20" t="s">
        <v>97</v>
      </c>
      <c r="C42" s="18">
        <v>20.785714285714285</v>
      </c>
      <c r="D42">
        <v>27</v>
      </c>
      <c r="E42">
        <v>28.1</v>
      </c>
      <c r="F42">
        <f>_xlfn.IFNA(IF(Table135[[#This Row],[Act.Height (week 5)]]="","",Table135[[#This Row],[Act.Height (week 5)]]-Table135[[#This Row],[Est.Height]]),"")</f>
        <v>1.1000000000000014</v>
      </c>
      <c r="G42" s="17">
        <f>IFERROR(IF(Table135[[#This Row],[Act.Height (week 5)]]="","",Table135[[#This Row],[Act.Height (week 5)]]/Table135[[#This Row],[Est.Height]]),"")</f>
        <v>1.0407407407407407</v>
      </c>
      <c r="H42" t="s">
        <v>143</v>
      </c>
    </row>
    <row r="43" spans="1:8" x14ac:dyDescent="0.25">
      <c r="A43" t="s">
        <v>11</v>
      </c>
      <c r="B43" s="20" t="s">
        <v>120</v>
      </c>
      <c r="C43" s="18">
        <v>17.125</v>
      </c>
      <c r="D43">
        <v>23</v>
      </c>
      <c r="E43">
        <v>24</v>
      </c>
      <c r="F43">
        <f>_xlfn.IFNA(IF(Table135[[#This Row],[Act.Height (week 5)]]="","",Table135[[#This Row],[Act.Height (week 5)]]-Table135[[#This Row],[Est.Height]]),"")</f>
        <v>1</v>
      </c>
      <c r="G43" s="17">
        <f>IFERROR(IF(Table135[[#This Row],[Act.Height (week 5)]]="","",Table135[[#This Row],[Act.Height (week 5)]]/Table135[[#This Row],[Est.Height]]),"")</f>
        <v>1.0434782608695652</v>
      </c>
      <c r="H43" t="s">
        <v>145</v>
      </c>
    </row>
    <row r="44" spans="1:8" x14ac:dyDescent="0.25">
      <c r="A44" t="s">
        <v>11</v>
      </c>
      <c r="B44" s="18" t="s">
        <v>70</v>
      </c>
      <c r="C44" s="18">
        <v>32.200000000000003</v>
      </c>
      <c r="D44">
        <v>38</v>
      </c>
      <c r="E44">
        <v>39.85</v>
      </c>
      <c r="F44">
        <f>_xlfn.IFNA(IF(Table135[[#This Row],[Act.Height (week 5)]]="","",Table135[[#This Row],[Act.Height (week 5)]]-Table135[[#This Row],[Est.Height]]),"")</f>
        <v>1.8500000000000014</v>
      </c>
      <c r="G44" s="17">
        <f>IFERROR(IF(Table135[[#This Row],[Act.Height (week 5)]]="","",Table135[[#This Row],[Act.Height (week 5)]]/Table135[[#This Row],[Est.Height]]),"")</f>
        <v>1.0486842105263159</v>
      </c>
      <c r="H44" t="s">
        <v>144</v>
      </c>
    </row>
    <row r="45" spans="1:8" x14ac:dyDescent="0.25">
      <c r="A45" t="s">
        <v>11</v>
      </c>
      <c r="B45" s="20" t="s">
        <v>59</v>
      </c>
      <c r="C45" s="18">
        <v>33.3125</v>
      </c>
      <c r="D45">
        <v>38</v>
      </c>
      <c r="E45">
        <v>39.861111111111114</v>
      </c>
      <c r="F45">
        <f>_xlfn.IFNA(IF(Table135[[#This Row],[Act.Height (week 5)]]="","",Table135[[#This Row],[Act.Height (week 5)]]-Table135[[#This Row],[Est.Height]]),"")</f>
        <v>1.8611111111111143</v>
      </c>
      <c r="G45" s="17">
        <f>IFERROR(IF(Table135[[#This Row],[Act.Height (week 5)]]="","",Table135[[#This Row],[Act.Height (week 5)]]/Table135[[#This Row],[Est.Height]]),"")</f>
        <v>1.0489766081871346</v>
      </c>
      <c r="H45" t="s">
        <v>144</v>
      </c>
    </row>
    <row r="46" spans="1:8" x14ac:dyDescent="0.25">
      <c r="A46" t="s">
        <v>11</v>
      </c>
      <c r="B46" s="20" t="s">
        <v>95</v>
      </c>
      <c r="C46" s="18">
        <v>23.666666666666668</v>
      </c>
      <c r="D46">
        <v>30.5</v>
      </c>
      <c r="E46">
        <v>32.833333333333336</v>
      </c>
      <c r="F46">
        <f>_xlfn.IFNA(IF(Table135[[#This Row],[Act.Height (week 5)]]="","",Table135[[#This Row],[Act.Height (week 5)]]-Table135[[#This Row],[Est.Height]]),"")</f>
        <v>2.3333333333333357</v>
      </c>
      <c r="G46" s="17">
        <f>IFERROR(IF(Table135[[#This Row],[Act.Height (week 5)]]="","",Table135[[#This Row],[Act.Height (week 5)]]/Table135[[#This Row],[Est.Height]]),"")</f>
        <v>1.0765027322404372</v>
      </c>
      <c r="H46" t="s">
        <v>143</v>
      </c>
    </row>
    <row r="47" spans="1:8" x14ac:dyDescent="0.25">
      <c r="A47" t="s">
        <v>11</v>
      </c>
      <c r="B47" s="18" t="s">
        <v>76</v>
      </c>
      <c r="C47" s="18">
        <v>33.375</v>
      </c>
      <c r="D47">
        <v>38.5</v>
      </c>
      <c r="E47">
        <v>42</v>
      </c>
      <c r="F47">
        <f>_xlfn.IFNA(IF(Table135[[#This Row],[Act.Height (week 5)]]="","",Table135[[#This Row],[Act.Height (week 5)]]-Table135[[#This Row],[Est.Height]]),"")</f>
        <v>3.5</v>
      </c>
      <c r="G47" s="17">
        <f>IFERROR(IF(Table135[[#This Row],[Act.Height (week 5)]]="","",Table135[[#This Row],[Act.Height (week 5)]]/Table135[[#This Row],[Est.Height]]),"")</f>
        <v>1.0909090909090908</v>
      </c>
      <c r="H47" t="s">
        <v>144</v>
      </c>
    </row>
    <row r="48" spans="1:8" x14ac:dyDescent="0.25">
      <c r="A48" t="s">
        <v>11</v>
      </c>
      <c r="B48" s="18" t="s">
        <v>111</v>
      </c>
      <c r="C48" s="18">
        <v>30</v>
      </c>
      <c r="D48">
        <v>34</v>
      </c>
      <c r="E48">
        <v>37.333333333333336</v>
      </c>
      <c r="F48">
        <f>_xlfn.IFNA(IF(Table135[[#This Row],[Act.Height (week 5)]]="","",Table135[[#This Row],[Act.Height (week 5)]]-Table135[[#This Row],[Est.Height]]),"")</f>
        <v>3.3333333333333357</v>
      </c>
      <c r="G48" s="17">
        <f>IFERROR(IF(Table135[[#This Row],[Act.Height (week 5)]]="","",Table135[[#This Row],[Act.Height (week 5)]]/Table135[[#This Row],[Est.Height]]),"")</f>
        <v>1.0980392156862746</v>
      </c>
      <c r="H48" t="s">
        <v>142</v>
      </c>
    </row>
    <row r="49" spans="1:8" x14ac:dyDescent="0.25">
      <c r="A49" t="s">
        <v>11</v>
      </c>
      <c r="B49" s="20" t="s">
        <v>117</v>
      </c>
      <c r="C49" s="18">
        <v>27.5</v>
      </c>
      <c r="D49">
        <v>31.5</v>
      </c>
      <c r="E49">
        <v>35.5</v>
      </c>
      <c r="F49">
        <f>_xlfn.IFNA(IF(Table135[[#This Row],[Act.Height (week 5)]]="","",Table135[[#This Row],[Act.Height (week 5)]]-Table135[[#This Row],[Est.Height]]),"")</f>
        <v>4</v>
      </c>
      <c r="G49" s="17">
        <f>IFERROR(IF(Table135[[#This Row],[Act.Height (week 5)]]="","",Table135[[#This Row],[Act.Height (week 5)]]/Table135[[#This Row],[Est.Height]]),"")</f>
        <v>1.126984126984127</v>
      </c>
      <c r="H49" t="s">
        <v>144</v>
      </c>
    </row>
    <row r="50" spans="1:8" x14ac:dyDescent="0.25">
      <c r="A50" t="s">
        <v>11</v>
      </c>
      <c r="B50" s="20" t="s">
        <v>63</v>
      </c>
      <c r="C50" s="18">
        <v>23.5</v>
      </c>
      <c r="D50">
        <v>29.5</v>
      </c>
      <c r="E50">
        <v>34</v>
      </c>
      <c r="F50">
        <f>_xlfn.IFNA(IF(Table135[[#This Row],[Act.Height (week 5)]]="","",Table135[[#This Row],[Act.Height (week 5)]]-Table135[[#This Row],[Est.Height]]),"")</f>
        <v>4.5</v>
      </c>
      <c r="G50" s="17">
        <f>IFERROR(IF(Table135[[#This Row],[Act.Height (week 5)]]="","",Table135[[#This Row],[Act.Height (week 5)]]/Table135[[#This Row],[Est.Height]]),"")</f>
        <v>1.152542372881356</v>
      </c>
      <c r="H50" t="s">
        <v>141</v>
      </c>
    </row>
    <row r="51" spans="1:8" x14ac:dyDescent="0.25">
      <c r="A51" t="s">
        <v>11</v>
      </c>
      <c r="B51" s="20" t="s">
        <v>116</v>
      </c>
      <c r="C51" s="18">
        <v>29.833333333333332</v>
      </c>
      <c r="D51">
        <v>32</v>
      </c>
      <c r="E51">
        <v>37.666666666666664</v>
      </c>
      <c r="F51">
        <f>_xlfn.IFNA(IF(Table135[[#This Row],[Act.Height (week 5)]]="","",Table135[[#This Row],[Act.Height (week 5)]]-Table135[[#This Row],[Est.Height]]),"")</f>
        <v>5.6666666666666643</v>
      </c>
      <c r="G51" s="17">
        <f>IFERROR(IF(Table135[[#This Row],[Act.Height (week 5)]]="","",Table135[[#This Row],[Act.Height (week 5)]]/Table135[[#This Row],[Est.Height]]),"")</f>
        <v>1.1770833333333333</v>
      </c>
      <c r="H51" t="s">
        <v>142</v>
      </c>
    </row>
    <row r="52" spans="1:8" x14ac:dyDescent="0.25">
      <c r="A52" t="s">
        <v>12</v>
      </c>
      <c r="B52" t="s">
        <v>102</v>
      </c>
      <c r="C52" s="18">
        <v>22.5</v>
      </c>
      <c r="D52">
        <v>30.5</v>
      </c>
      <c r="E52">
        <v>25.2</v>
      </c>
      <c r="F52">
        <f>_xlfn.IFNA(IF(Table135[[#This Row],[Act.Height (week 5)]]="","",Table135[[#This Row],[Act.Height (week 5)]]-Table135[[#This Row],[Est.Height]]),"")</f>
        <v>-5.3000000000000007</v>
      </c>
      <c r="G52" s="17">
        <f>IFERROR(IF(Table135[[#This Row],[Act.Height (week 5)]]="","",Table135[[#This Row],[Act.Height (week 5)]]/Table135[[#This Row],[Est.Height]]),"")</f>
        <v>0.82622950819672125</v>
      </c>
      <c r="H52" t="s">
        <v>144</v>
      </c>
    </row>
    <row r="53" spans="1:8" x14ac:dyDescent="0.25">
      <c r="A53" t="s">
        <v>12</v>
      </c>
      <c r="B53" t="s">
        <v>123</v>
      </c>
      <c r="C53" s="18">
        <v>23.615384615384617</v>
      </c>
      <c r="D53">
        <v>35.5</v>
      </c>
      <c r="E53">
        <v>29.923076923076923</v>
      </c>
      <c r="F53">
        <f>_xlfn.IFNA(IF(Table135[[#This Row],[Act.Height (week 5)]]="","",Table135[[#This Row],[Act.Height (week 5)]]-Table135[[#This Row],[Est.Height]]),"")</f>
        <v>-5.5769230769230766</v>
      </c>
      <c r="G53" s="17">
        <f>IFERROR(IF(Table135[[#This Row],[Act.Height (week 5)]]="","",Table135[[#This Row],[Act.Height (week 5)]]/Table135[[#This Row],[Est.Height]]),"")</f>
        <v>0.84290357529794147</v>
      </c>
      <c r="H53" t="s">
        <v>144</v>
      </c>
    </row>
    <row r="54" spans="1:8" x14ac:dyDescent="0.25">
      <c r="A54" t="s">
        <v>12</v>
      </c>
      <c r="B54" t="s">
        <v>95</v>
      </c>
      <c r="C54" s="18">
        <v>25.272727272727273</v>
      </c>
      <c r="D54">
        <v>32.5</v>
      </c>
      <c r="E54">
        <v>29.272727272727273</v>
      </c>
      <c r="F54">
        <f>_xlfn.IFNA(IF(Table135[[#This Row],[Act.Height (week 5)]]="","",Table135[[#This Row],[Act.Height (week 5)]]-Table135[[#This Row],[Est.Height]]),"")</f>
        <v>-3.2272727272727266</v>
      </c>
      <c r="G54" s="17">
        <f>IFERROR(IF(Table135[[#This Row],[Act.Height (week 5)]]="","",Table135[[#This Row],[Act.Height (week 5)]]/Table135[[#This Row],[Est.Height]]),"")</f>
        <v>0.90069930069930071</v>
      </c>
      <c r="H54" t="s">
        <v>143</v>
      </c>
    </row>
    <row r="55" spans="1:8" x14ac:dyDescent="0.25">
      <c r="A55" t="s">
        <v>12</v>
      </c>
      <c r="B55" t="s">
        <v>89</v>
      </c>
      <c r="C55" s="18">
        <v>25.3</v>
      </c>
      <c r="D55">
        <v>34.5</v>
      </c>
      <c r="E55">
        <v>31.3</v>
      </c>
      <c r="F55">
        <f>_xlfn.IFNA(IF(Table135[[#This Row],[Act.Height (week 5)]]="","",Table135[[#This Row],[Act.Height (week 5)]]-Table135[[#This Row],[Est.Height]]),"")</f>
        <v>-3.1999999999999993</v>
      </c>
      <c r="G55" s="17">
        <f>IFERROR(IF(Table135[[#This Row],[Act.Height (week 5)]]="","",Table135[[#This Row],[Act.Height (week 5)]]/Table135[[#This Row],[Est.Height]]),"")</f>
        <v>0.90724637681159426</v>
      </c>
      <c r="H55" t="s">
        <v>143</v>
      </c>
    </row>
    <row r="56" spans="1:8" x14ac:dyDescent="0.25">
      <c r="A56" t="s">
        <v>12</v>
      </c>
      <c r="B56" t="s">
        <v>108</v>
      </c>
      <c r="C56" s="18">
        <v>29.166666666666668</v>
      </c>
      <c r="D56">
        <v>38</v>
      </c>
      <c r="E56">
        <v>34.666666666666664</v>
      </c>
      <c r="F56">
        <f>_xlfn.IFNA(IF(Table135[[#This Row],[Act.Height (week 5)]]="","",Table135[[#This Row],[Act.Height (week 5)]]-Table135[[#This Row],[Est.Height]]),"")</f>
        <v>-3.3333333333333357</v>
      </c>
      <c r="G56" s="17">
        <f>IFERROR(IF(Table135[[#This Row],[Act.Height (week 5)]]="","",Table135[[#This Row],[Act.Height (week 5)]]/Table135[[#This Row],[Est.Height]]),"")</f>
        <v>0.91228070175438591</v>
      </c>
      <c r="H56" t="s">
        <v>143</v>
      </c>
    </row>
    <row r="57" spans="1:8" x14ac:dyDescent="0.25">
      <c r="A57" t="s">
        <v>12</v>
      </c>
      <c r="B57" t="s">
        <v>105</v>
      </c>
      <c r="C57" s="18">
        <v>25.333333333333332</v>
      </c>
      <c r="D57">
        <v>30</v>
      </c>
      <c r="E57">
        <v>27.416666666666668</v>
      </c>
      <c r="F57">
        <f>_xlfn.IFNA(IF(Table135[[#This Row],[Act.Height (week 5)]]="","",Table135[[#This Row],[Act.Height (week 5)]]-Table135[[#This Row],[Est.Height]]),"")</f>
        <v>-2.5833333333333321</v>
      </c>
      <c r="G57" s="17">
        <f>IFERROR(IF(Table135[[#This Row],[Act.Height (week 5)]]="","",Table135[[#This Row],[Act.Height (week 5)]]/Table135[[#This Row],[Est.Height]]),"")</f>
        <v>0.91388888888888897</v>
      </c>
      <c r="H57" t="s">
        <v>145</v>
      </c>
    </row>
    <row r="58" spans="1:8" x14ac:dyDescent="0.25">
      <c r="A58" t="s">
        <v>12</v>
      </c>
      <c r="B58" t="s">
        <v>73</v>
      </c>
      <c r="C58" s="18">
        <v>25.95</v>
      </c>
      <c r="D58">
        <v>34</v>
      </c>
      <c r="E58">
        <v>31.118421052631579</v>
      </c>
      <c r="F58">
        <f>_xlfn.IFNA(IF(Table135[[#This Row],[Act.Height (week 5)]]="","",Table135[[#This Row],[Act.Height (week 5)]]-Table135[[#This Row],[Est.Height]]),"")</f>
        <v>-2.8815789473684212</v>
      </c>
      <c r="G58" s="17">
        <f>IFERROR(IF(Table135[[#This Row],[Act.Height (week 5)]]="","",Table135[[#This Row],[Act.Height (week 5)]]/Table135[[#This Row],[Est.Height]]),"")</f>
        <v>0.91524767801857587</v>
      </c>
      <c r="H58" t="s">
        <v>143</v>
      </c>
    </row>
    <row r="59" spans="1:8" x14ac:dyDescent="0.25">
      <c r="A59" t="s">
        <v>12</v>
      </c>
      <c r="B59" t="s">
        <v>90</v>
      </c>
      <c r="C59" s="18">
        <v>30.647058823529413</v>
      </c>
      <c r="D59">
        <v>38</v>
      </c>
      <c r="E59">
        <v>34.823529411764703</v>
      </c>
      <c r="F59">
        <f>_xlfn.IFNA(IF(Table135[[#This Row],[Act.Height (week 5)]]="","",Table135[[#This Row],[Act.Height (week 5)]]-Table135[[#This Row],[Est.Height]]),"")</f>
        <v>-3.176470588235297</v>
      </c>
      <c r="G59" s="17">
        <f>IFERROR(IF(Table135[[#This Row],[Act.Height (week 5)]]="","",Table135[[#This Row],[Act.Height (week 5)]]/Table135[[#This Row],[Est.Height]]),"")</f>
        <v>0.91640866873065008</v>
      </c>
      <c r="H59" t="s">
        <v>144</v>
      </c>
    </row>
    <row r="60" spans="1:8" x14ac:dyDescent="0.25">
      <c r="A60" t="s">
        <v>12</v>
      </c>
      <c r="B60" t="s">
        <v>97</v>
      </c>
      <c r="C60" s="18">
        <v>21.071428571428573</v>
      </c>
      <c r="D60">
        <v>28.5</v>
      </c>
      <c r="E60">
        <v>26.142857142857142</v>
      </c>
      <c r="F60">
        <f>_xlfn.IFNA(IF(Table135[[#This Row],[Act.Height (week 5)]]="","",Table135[[#This Row],[Act.Height (week 5)]]-Table135[[#This Row],[Est.Height]]),"")</f>
        <v>-2.3571428571428577</v>
      </c>
      <c r="G60" s="17">
        <f>IFERROR(IF(Table135[[#This Row],[Act.Height (week 5)]]="","",Table135[[#This Row],[Act.Height (week 5)]]/Table135[[#This Row],[Est.Height]]),"")</f>
        <v>0.91729323308270672</v>
      </c>
      <c r="H60" t="s">
        <v>143</v>
      </c>
    </row>
    <row r="61" spans="1:8" x14ac:dyDescent="0.25">
      <c r="A61" t="s">
        <v>12</v>
      </c>
      <c r="B61" t="s">
        <v>93</v>
      </c>
      <c r="C61" s="18">
        <v>28.15</v>
      </c>
      <c r="D61">
        <v>34</v>
      </c>
      <c r="E61">
        <v>31.2</v>
      </c>
      <c r="F61">
        <f>_xlfn.IFNA(IF(Table135[[#This Row],[Act.Height (week 5)]]="","",Table135[[#This Row],[Act.Height (week 5)]]-Table135[[#This Row],[Est.Height]]),"")</f>
        <v>-2.8000000000000007</v>
      </c>
      <c r="G61" s="17">
        <f>IFERROR(IF(Table135[[#This Row],[Act.Height (week 5)]]="","",Table135[[#This Row],[Act.Height (week 5)]]/Table135[[#This Row],[Est.Height]]),"")</f>
        <v>0.91764705882352937</v>
      </c>
      <c r="H61" t="s">
        <v>143</v>
      </c>
    </row>
    <row r="62" spans="1:8" x14ac:dyDescent="0.25">
      <c r="A62" t="s">
        <v>12</v>
      </c>
      <c r="B62" t="s">
        <v>96</v>
      </c>
      <c r="C62" s="18">
        <v>18.399999999999999</v>
      </c>
      <c r="D62">
        <v>20.5</v>
      </c>
      <c r="E62">
        <v>18.899999999999999</v>
      </c>
      <c r="F62">
        <f>_xlfn.IFNA(IF(Table135[[#This Row],[Act.Height (week 5)]]="","",Table135[[#This Row],[Act.Height (week 5)]]-Table135[[#This Row],[Est.Height]]),"")</f>
        <v>-1.6000000000000014</v>
      </c>
      <c r="G62" s="17">
        <f>IFERROR(IF(Table135[[#This Row],[Act.Height (week 5)]]="","",Table135[[#This Row],[Act.Height (week 5)]]/Table135[[#This Row],[Est.Height]]),"")</f>
        <v>0.92195121951219505</v>
      </c>
      <c r="H62" t="s">
        <v>141</v>
      </c>
    </row>
    <row r="63" spans="1:8" x14ac:dyDescent="0.25">
      <c r="A63" t="s">
        <v>12</v>
      </c>
      <c r="B63" t="s">
        <v>74</v>
      </c>
      <c r="C63" s="18">
        <v>35.4375</v>
      </c>
      <c r="D63">
        <v>47.5</v>
      </c>
      <c r="E63">
        <v>44.8125</v>
      </c>
      <c r="F63">
        <f>_xlfn.IFNA(IF(Table135[[#This Row],[Act.Height (week 5)]]="","",Table135[[#This Row],[Act.Height (week 5)]]-Table135[[#This Row],[Est.Height]]),"")</f>
        <v>-2.6875</v>
      </c>
      <c r="G63" s="17">
        <f>IFERROR(IF(Table135[[#This Row],[Act.Height (week 5)]]="","",Table135[[#This Row],[Act.Height (week 5)]]/Table135[[#This Row],[Est.Height]]),"")</f>
        <v>0.94342105263157894</v>
      </c>
      <c r="H63" t="s">
        <v>149</v>
      </c>
    </row>
    <row r="64" spans="1:8" x14ac:dyDescent="0.25">
      <c r="A64" t="s">
        <v>12</v>
      </c>
      <c r="B64" t="s">
        <v>122</v>
      </c>
      <c r="C64" s="18">
        <v>37.5</v>
      </c>
      <c r="D64">
        <v>50</v>
      </c>
      <c r="E64">
        <v>47.2</v>
      </c>
      <c r="F64">
        <f>_xlfn.IFNA(IF(Table135[[#This Row],[Act.Height (week 5)]]="","",Table135[[#This Row],[Act.Height (week 5)]]-Table135[[#This Row],[Est.Height]]),"")</f>
        <v>-2.7999999999999972</v>
      </c>
      <c r="G64" s="17">
        <f>IFERROR(IF(Table135[[#This Row],[Act.Height (week 5)]]="","",Table135[[#This Row],[Act.Height (week 5)]]/Table135[[#This Row],[Est.Height]]),"")</f>
        <v>0.94400000000000006</v>
      </c>
      <c r="H64" t="s">
        <v>143</v>
      </c>
    </row>
    <row r="65" spans="1:8" x14ac:dyDescent="0.25">
      <c r="A65" t="s">
        <v>12</v>
      </c>
      <c r="B65" t="s">
        <v>88</v>
      </c>
      <c r="C65" s="18">
        <v>21.291666666666668</v>
      </c>
      <c r="D65">
        <v>30</v>
      </c>
      <c r="E65">
        <v>28.625</v>
      </c>
      <c r="F65">
        <f>_xlfn.IFNA(IF(Table135[[#This Row],[Act.Height (week 5)]]="","",Table135[[#This Row],[Act.Height (week 5)]]-Table135[[#This Row],[Est.Height]]),"")</f>
        <v>-1.375</v>
      </c>
      <c r="G65" s="17">
        <f>IFERROR(IF(Table135[[#This Row],[Act.Height (week 5)]]="","",Table135[[#This Row],[Act.Height (week 5)]]/Table135[[#This Row],[Est.Height]]),"")</f>
        <v>0.95416666666666672</v>
      </c>
      <c r="H65" t="s">
        <v>141</v>
      </c>
    </row>
    <row r="66" spans="1:8" x14ac:dyDescent="0.25">
      <c r="A66" t="s">
        <v>12</v>
      </c>
      <c r="B66" t="s">
        <v>121</v>
      </c>
      <c r="C66" s="18">
        <v>31</v>
      </c>
      <c r="D66">
        <v>34.5</v>
      </c>
      <c r="E66">
        <v>33.25</v>
      </c>
      <c r="F66">
        <f>_xlfn.IFNA(IF(Table135[[#This Row],[Act.Height (week 5)]]="","",Table135[[#This Row],[Act.Height (week 5)]]-Table135[[#This Row],[Est.Height]]),"")</f>
        <v>-1.25</v>
      </c>
      <c r="G66" s="17">
        <f>IFERROR(IF(Table135[[#This Row],[Act.Height (week 5)]]="","",Table135[[#This Row],[Act.Height (week 5)]]/Table135[[#This Row],[Est.Height]]),"")</f>
        <v>0.96376811594202894</v>
      </c>
      <c r="H66" t="s">
        <v>144</v>
      </c>
    </row>
    <row r="67" spans="1:8" x14ac:dyDescent="0.25">
      <c r="A67" t="s">
        <v>12</v>
      </c>
      <c r="B67" t="s">
        <v>94</v>
      </c>
      <c r="C67" s="18">
        <v>24.2</v>
      </c>
      <c r="D67">
        <v>29</v>
      </c>
      <c r="E67">
        <v>28</v>
      </c>
      <c r="F67">
        <f>_xlfn.IFNA(IF(Table135[[#This Row],[Act.Height (week 5)]]="","",Table135[[#This Row],[Act.Height (week 5)]]-Table135[[#This Row],[Est.Height]]),"")</f>
        <v>-1</v>
      </c>
      <c r="G67" s="17">
        <f>IFERROR(IF(Table135[[#This Row],[Act.Height (week 5)]]="","",Table135[[#This Row],[Act.Height (week 5)]]/Table135[[#This Row],[Est.Height]]),"")</f>
        <v>0.96551724137931039</v>
      </c>
      <c r="H67" t="s">
        <v>145</v>
      </c>
    </row>
    <row r="68" spans="1:8" x14ac:dyDescent="0.25">
      <c r="A68" t="s">
        <v>12</v>
      </c>
      <c r="B68" t="s">
        <v>77</v>
      </c>
      <c r="C68" s="18">
        <v>32.6</v>
      </c>
      <c r="D68">
        <v>42.5</v>
      </c>
      <c r="E68">
        <v>41.274999999999999</v>
      </c>
      <c r="F68">
        <f>_xlfn.IFNA(IF(Table135[[#This Row],[Act.Height (week 5)]]="","",Table135[[#This Row],[Act.Height (week 5)]]-Table135[[#This Row],[Est.Height]]),"")</f>
        <v>-1.2250000000000014</v>
      </c>
      <c r="G68" s="17">
        <f>IFERROR(IF(Table135[[#This Row],[Act.Height (week 5)]]="","",Table135[[#This Row],[Act.Height (week 5)]]/Table135[[#This Row],[Est.Height]]),"")</f>
        <v>0.97117647058823531</v>
      </c>
      <c r="H68" t="s">
        <v>143</v>
      </c>
    </row>
    <row r="69" spans="1:8" x14ac:dyDescent="0.25">
      <c r="A69" t="s">
        <v>12</v>
      </c>
      <c r="B69" t="s">
        <v>109</v>
      </c>
      <c r="C69" s="18">
        <v>37.857142857142854</v>
      </c>
      <c r="D69">
        <v>45.5</v>
      </c>
      <c r="E69">
        <v>44.357142857142854</v>
      </c>
      <c r="F69">
        <f>_xlfn.IFNA(IF(Table135[[#This Row],[Act.Height (week 5)]]="","",Table135[[#This Row],[Act.Height (week 5)]]-Table135[[#This Row],[Est.Height]]),"")</f>
        <v>-1.1428571428571459</v>
      </c>
      <c r="G69" s="17">
        <f>IFERROR(IF(Table135[[#This Row],[Act.Height (week 5)]]="","",Table135[[#This Row],[Act.Height (week 5)]]/Table135[[#This Row],[Est.Height]]),"")</f>
        <v>0.97488226059654626</v>
      </c>
      <c r="H69" t="s">
        <v>149</v>
      </c>
    </row>
    <row r="70" spans="1:8" x14ac:dyDescent="0.25">
      <c r="A70" t="s">
        <v>12</v>
      </c>
      <c r="B70" t="s">
        <v>61</v>
      </c>
      <c r="C70" s="18">
        <v>34</v>
      </c>
      <c r="D70">
        <v>47.5</v>
      </c>
      <c r="E70">
        <v>46.65</v>
      </c>
      <c r="F70">
        <f>_xlfn.IFNA(IF(Table135[[#This Row],[Act.Height (week 5)]]="","",Table135[[#This Row],[Act.Height (week 5)]]-Table135[[#This Row],[Est.Height]]),"")</f>
        <v>-0.85000000000000142</v>
      </c>
      <c r="G70" s="17">
        <f>IFERROR(IF(Table135[[#This Row],[Act.Height (week 5)]]="","",Table135[[#This Row],[Act.Height (week 5)]]/Table135[[#This Row],[Est.Height]]),"")</f>
        <v>0.9821052631578947</v>
      </c>
      <c r="H70" t="s">
        <v>149</v>
      </c>
    </row>
    <row r="71" spans="1:8" x14ac:dyDescent="0.25">
      <c r="A71" t="s">
        <v>12</v>
      </c>
      <c r="B71" t="s">
        <v>76</v>
      </c>
      <c r="C71" s="18">
        <v>34.333333333333336</v>
      </c>
      <c r="D71">
        <v>42</v>
      </c>
      <c r="E71">
        <v>41.642857142857146</v>
      </c>
      <c r="F71">
        <f>_xlfn.IFNA(IF(Table135[[#This Row],[Act.Height (week 5)]]="","",Table135[[#This Row],[Act.Height (week 5)]]-Table135[[#This Row],[Est.Height]]),"")</f>
        <v>-0.3571428571428541</v>
      </c>
      <c r="G71" s="17">
        <f>IFERROR(IF(Table135[[#This Row],[Act.Height (week 5)]]="","",Table135[[#This Row],[Act.Height (week 5)]]/Table135[[#This Row],[Est.Height]]),"")</f>
        <v>0.99149659863945583</v>
      </c>
      <c r="H71" t="s">
        <v>144</v>
      </c>
    </row>
    <row r="72" spans="1:8" x14ac:dyDescent="0.25">
      <c r="A72" t="s">
        <v>12</v>
      </c>
      <c r="B72" t="s">
        <v>59</v>
      </c>
      <c r="C72" s="18">
        <v>34.464285714285715</v>
      </c>
      <c r="D72">
        <v>38.5</v>
      </c>
      <c r="E72">
        <v>39.25</v>
      </c>
      <c r="F72">
        <f>_xlfn.IFNA(IF(Table135[[#This Row],[Act.Height (week 5)]]="","",Table135[[#This Row],[Act.Height (week 5)]]-Table135[[#This Row],[Est.Height]]),"")</f>
        <v>0.75</v>
      </c>
      <c r="G72" s="17">
        <f>IFERROR(IF(Table135[[#This Row],[Act.Height (week 5)]]="","",Table135[[#This Row],[Act.Height (week 5)]]/Table135[[#This Row],[Est.Height]]),"")</f>
        <v>1.0194805194805194</v>
      </c>
      <c r="H72" t="s">
        <v>144</v>
      </c>
    </row>
    <row r="73" spans="1:8" x14ac:dyDescent="0.25">
      <c r="A73" t="s">
        <v>12</v>
      </c>
      <c r="B73" t="s">
        <v>106</v>
      </c>
      <c r="C73" s="18">
        <v>25</v>
      </c>
      <c r="D73">
        <v>30</v>
      </c>
      <c r="E73">
        <v>31.142857142857142</v>
      </c>
      <c r="F73">
        <f>_xlfn.IFNA(IF(Table135[[#This Row],[Act.Height (week 5)]]="","",Table135[[#This Row],[Act.Height (week 5)]]-Table135[[#This Row],[Est.Height]]),"")</f>
        <v>1.1428571428571423</v>
      </c>
      <c r="G73" s="17">
        <f>IFERROR(IF(Table135[[#This Row],[Act.Height (week 5)]]="","",Table135[[#This Row],[Act.Height (week 5)]]/Table135[[#This Row],[Est.Height]]),"")</f>
        <v>1.0380952380952382</v>
      </c>
      <c r="H73" t="s">
        <v>145</v>
      </c>
    </row>
    <row r="74" spans="1:8" x14ac:dyDescent="0.25">
      <c r="A74" t="s">
        <v>13</v>
      </c>
      <c r="B74" t="s">
        <v>88</v>
      </c>
      <c r="C74" s="18">
        <v>19.777777777777779</v>
      </c>
      <c r="D74">
        <v>27.277777777777779</v>
      </c>
      <c r="E74">
        <v>24.555555555555557</v>
      </c>
      <c r="F74">
        <f>_xlfn.IFNA(IF(Table135[[#This Row],[Act.Height (week 5)]]="","",Table135[[#This Row],[Act.Height (week 5)]]-Table135[[#This Row],[Est.Height]]),"")</f>
        <v>-2.7222222222222214</v>
      </c>
      <c r="G74" s="17">
        <f>IFERROR(IF(Table135[[#This Row],[Act.Height (week 5)]]="","",Table135[[#This Row],[Act.Height (week 5)]]/Table135[[#This Row],[Est.Height]]),"")</f>
        <v>0.90020366598778012</v>
      </c>
      <c r="H74" t="s">
        <v>141</v>
      </c>
    </row>
    <row r="75" spans="1:8" x14ac:dyDescent="0.25">
      <c r="A75" t="s">
        <v>13</v>
      </c>
      <c r="B75" t="s">
        <v>122</v>
      </c>
      <c r="C75" s="18">
        <v>32</v>
      </c>
      <c r="D75">
        <v>42</v>
      </c>
      <c r="E75">
        <v>40.799999999999997</v>
      </c>
      <c r="F75">
        <f>_xlfn.IFNA(IF(Table135[[#This Row],[Act.Height (week 5)]]="","",Table135[[#This Row],[Act.Height (week 5)]]-Table135[[#This Row],[Est.Height]]),"")</f>
        <v>-1.2000000000000028</v>
      </c>
      <c r="G75" s="17">
        <f>IFERROR(IF(Table135[[#This Row],[Act.Height (week 5)]]="","",Table135[[#This Row],[Act.Height (week 5)]]/Table135[[#This Row],[Est.Height]]),"")</f>
        <v>0.97142857142857131</v>
      </c>
      <c r="H75" t="s">
        <v>143</v>
      </c>
    </row>
    <row r="76" spans="1:8" x14ac:dyDescent="0.25">
      <c r="A76" t="s">
        <v>13</v>
      </c>
      <c r="B76" t="s">
        <v>82</v>
      </c>
      <c r="C76" s="18">
        <v>32.81818181818182</v>
      </c>
      <c r="D76">
        <v>42.81818181818182</v>
      </c>
      <c r="E76">
        <v>42.454545454545453</v>
      </c>
      <c r="F76">
        <f>_xlfn.IFNA(IF(Table135[[#This Row],[Act.Height (week 5)]]="","",Table135[[#This Row],[Act.Height (week 5)]]-Table135[[#This Row],[Est.Height]]),"")</f>
        <v>-0.36363636363636687</v>
      </c>
      <c r="G76" s="17">
        <f>IFERROR(IF(Table135[[#This Row],[Act.Height (week 5)]]="","",Table135[[#This Row],[Act.Height (week 5)]]/Table135[[#This Row],[Est.Height]]),"")</f>
        <v>0.99150743099787675</v>
      </c>
      <c r="H76" t="s">
        <v>144</v>
      </c>
    </row>
    <row r="77" spans="1:8" x14ac:dyDescent="0.25">
      <c r="A77" t="s">
        <v>13</v>
      </c>
      <c r="B77" t="s">
        <v>123</v>
      </c>
      <c r="C77" s="18">
        <v>20.416666666666668</v>
      </c>
      <c r="D77">
        <v>27.416666666666668</v>
      </c>
      <c r="E77">
        <v>27.75</v>
      </c>
      <c r="F77">
        <f>_xlfn.IFNA(IF(Table135[[#This Row],[Act.Height (week 5)]]="","",Table135[[#This Row],[Act.Height (week 5)]]-Table135[[#This Row],[Est.Height]]),"")</f>
        <v>0.33333333333333215</v>
      </c>
      <c r="G77" s="17">
        <f>IFERROR(IF(Table135[[#This Row],[Act.Height (week 5)]]="","",Table135[[#This Row],[Act.Height (week 5)]]/Table135[[#This Row],[Est.Height]]),"")</f>
        <v>1.0121580547112461</v>
      </c>
      <c r="H77" t="s">
        <v>144</v>
      </c>
    </row>
    <row r="78" spans="1:8" x14ac:dyDescent="0.25">
      <c r="A78" t="s">
        <v>13</v>
      </c>
      <c r="B78" t="s">
        <v>109</v>
      </c>
      <c r="C78" s="18">
        <v>33.666666666666664</v>
      </c>
      <c r="D78">
        <v>40.166666666666664</v>
      </c>
      <c r="E78">
        <v>40.666666666666664</v>
      </c>
      <c r="F78">
        <f>_xlfn.IFNA(IF(Table135[[#This Row],[Act.Height (week 5)]]="","",Table135[[#This Row],[Act.Height (week 5)]]-Table135[[#This Row],[Est.Height]]),"")</f>
        <v>0.5</v>
      </c>
      <c r="G78" s="17">
        <f>IFERROR(IF(Table135[[#This Row],[Act.Height (week 5)]]="","",Table135[[#This Row],[Act.Height (week 5)]]/Table135[[#This Row],[Est.Height]]),"")</f>
        <v>1.0124481327800829</v>
      </c>
      <c r="H78" t="s">
        <v>149</v>
      </c>
    </row>
    <row r="79" spans="1:8" x14ac:dyDescent="0.25">
      <c r="A79" t="s">
        <v>13</v>
      </c>
      <c r="B79" t="s">
        <v>94</v>
      </c>
      <c r="C79" s="18">
        <v>24.416666666666668</v>
      </c>
      <c r="D79">
        <v>28.916666666666668</v>
      </c>
      <c r="E79">
        <v>29.472222222222221</v>
      </c>
      <c r="F79">
        <f>_xlfn.IFNA(IF(Table135[[#This Row],[Act.Height (week 5)]]="","",Table135[[#This Row],[Act.Height (week 5)]]-Table135[[#This Row],[Est.Height]]),"")</f>
        <v>0.55555555555555358</v>
      </c>
      <c r="G79" s="17">
        <f>IFERROR(IF(Table135[[#This Row],[Act.Height (week 5)]]="","",Table135[[#This Row],[Act.Height (week 5)]]/Table135[[#This Row],[Est.Height]]),"")</f>
        <v>1.0192122958693564</v>
      </c>
      <c r="H79" t="s">
        <v>145</v>
      </c>
    </row>
    <row r="80" spans="1:8" x14ac:dyDescent="0.25">
      <c r="A80" t="s">
        <v>13</v>
      </c>
      <c r="B80" t="s">
        <v>103</v>
      </c>
      <c r="C80" s="18">
        <v>19.142857142857142</v>
      </c>
      <c r="D80">
        <v>26.642857142857142</v>
      </c>
      <c r="E80">
        <v>27.285714285714285</v>
      </c>
      <c r="F80">
        <f>_xlfn.IFNA(IF(Table135[[#This Row],[Act.Height (week 5)]]="","",Table135[[#This Row],[Act.Height (week 5)]]-Table135[[#This Row],[Est.Height]]),"")</f>
        <v>0.64285714285714235</v>
      </c>
      <c r="G80" s="17">
        <f>IFERROR(IF(Table135[[#This Row],[Act.Height (week 5)]]="","",Table135[[#This Row],[Act.Height (week 5)]]/Table135[[#This Row],[Est.Height]]),"")</f>
        <v>1.0241286863270778</v>
      </c>
      <c r="H80" t="s">
        <v>144</v>
      </c>
    </row>
    <row r="81" spans="1:8" x14ac:dyDescent="0.25">
      <c r="A81" t="s">
        <v>13</v>
      </c>
      <c r="B81" t="s">
        <v>61</v>
      </c>
      <c r="C81" s="18">
        <v>32.5</v>
      </c>
      <c r="D81">
        <v>42</v>
      </c>
      <c r="E81">
        <v>43.142857142857146</v>
      </c>
      <c r="F81">
        <f>_xlfn.IFNA(IF(Table135[[#This Row],[Act.Height (week 5)]]="","",Table135[[#This Row],[Act.Height (week 5)]]-Table135[[#This Row],[Est.Height]]),"")</f>
        <v>1.1428571428571459</v>
      </c>
      <c r="G81" s="17">
        <f>IFERROR(IF(Table135[[#This Row],[Act.Height (week 5)]]="","",Table135[[#This Row],[Act.Height (week 5)]]/Table135[[#This Row],[Est.Height]]),"")</f>
        <v>1.0272108843537415</v>
      </c>
      <c r="H81" t="s">
        <v>149</v>
      </c>
    </row>
    <row r="82" spans="1:8" x14ac:dyDescent="0.25">
      <c r="A82" t="s">
        <v>13</v>
      </c>
      <c r="B82" t="s">
        <v>124</v>
      </c>
      <c r="C82" s="18">
        <v>22</v>
      </c>
      <c r="D82">
        <v>31</v>
      </c>
      <c r="E82">
        <v>32</v>
      </c>
      <c r="F82">
        <f>_xlfn.IFNA(IF(Table135[[#This Row],[Act.Height (week 5)]]="","",Table135[[#This Row],[Act.Height (week 5)]]-Table135[[#This Row],[Est.Height]]),"")</f>
        <v>1</v>
      </c>
      <c r="G82" s="17">
        <f>IFERROR(IF(Table135[[#This Row],[Act.Height (week 5)]]="","",Table135[[#This Row],[Act.Height (week 5)]]/Table135[[#This Row],[Est.Height]]),"")</f>
        <v>1.032258064516129</v>
      </c>
      <c r="H82" t="s">
        <v>143</v>
      </c>
    </row>
    <row r="83" spans="1:8" x14ac:dyDescent="0.25">
      <c r="A83" t="s">
        <v>13</v>
      </c>
      <c r="B83" t="s">
        <v>112</v>
      </c>
      <c r="C83" s="18">
        <v>28.263157894736842</v>
      </c>
      <c r="D83">
        <v>32.763157894736842</v>
      </c>
      <c r="E83">
        <v>33.842105263157897</v>
      </c>
      <c r="F83">
        <f>_xlfn.IFNA(IF(Table135[[#This Row],[Act.Height (week 5)]]="","",Table135[[#This Row],[Act.Height (week 5)]]-Table135[[#This Row],[Est.Height]]),"")</f>
        <v>1.0789473684210549</v>
      </c>
      <c r="G83" s="17">
        <f>IFERROR(IF(Table135[[#This Row],[Act.Height (week 5)]]="","",Table135[[#This Row],[Act.Height (week 5)]]/Table135[[#This Row],[Est.Height]]),"")</f>
        <v>1.0329317269076306</v>
      </c>
      <c r="H83" t="s">
        <v>145</v>
      </c>
    </row>
    <row r="84" spans="1:8" x14ac:dyDescent="0.25">
      <c r="A84" t="s">
        <v>13</v>
      </c>
      <c r="B84" t="s">
        <v>97</v>
      </c>
      <c r="C84" s="18">
        <v>20.2</v>
      </c>
      <c r="D84">
        <v>26.7</v>
      </c>
      <c r="E84">
        <v>27.6</v>
      </c>
      <c r="F84">
        <f>_xlfn.IFNA(IF(Table135[[#This Row],[Act.Height (week 5)]]="","",Table135[[#This Row],[Act.Height (week 5)]]-Table135[[#This Row],[Est.Height]]),"")</f>
        <v>0.90000000000000213</v>
      </c>
      <c r="G84" s="17">
        <f>IFERROR(IF(Table135[[#This Row],[Act.Height (week 5)]]="","",Table135[[#This Row],[Act.Height (week 5)]]/Table135[[#This Row],[Est.Height]]),"")</f>
        <v>1.0337078651685394</v>
      </c>
      <c r="H84" t="s">
        <v>144</v>
      </c>
    </row>
    <row r="85" spans="1:8" x14ac:dyDescent="0.25">
      <c r="A85" t="s">
        <v>13</v>
      </c>
      <c r="B85" t="s">
        <v>93</v>
      </c>
      <c r="C85" s="18">
        <v>26.692307692307693</v>
      </c>
      <c r="D85">
        <v>31.192307692307693</v>
      </c>
      <c r="E85">
        <v>32.884615384615387</v>
      </c>
      <c r="F85">
        <f>_xlfn.IFNA(IF(Table135[[#This Row],[Act.Height (week 5)]]="","",Table135[[#This Row],[Act.Height (week 5)]]-Table135[[#This Row],[Est.Height]]),"")</f>
        <v>1.6923076923076934</v>
      </c>
      <c r="G85" s="17">
        <f>IFERROR(IF(Table135[[#This Row],[Act.Height (week 5)]]="","",Table135[[#This Row],[Act.Height (week 5)]]/Table135[[#This Row],[Est.Height]]),"")</f>
        <v>1.0542540073982738</v>
      </c>
      <c r="H85" t="s">
        <v>143</v>
      </c>
    </row>
    <row r="86" spans="1:8" x14ac:dyDescent="0.25">
      <c r="A86" t="s">
        <v>13</v>
      </c>
      <c r="B86" t="s">
        <v>116</v>
      </c>
      <c r="C86" s="18">
        <v>28.071428571428573</v>
      </c>
      <c r="D86">
        <v>31.571428571428573</v>
      </c>
      <c r="E86">
        <v>33.428571428571431</v>
      </c>
      <c r="F86">
        <f>_xlfn.IFNA(IF(Table135[[#This Row],[Act.Height (week 5)]]="","",Table135[[#This Row],[Act.Height (week 5)]]-Table135[[#This Row],[Est.Height]]),"")</f>
        <v>1.8571428571428577</v>
      </c>
      <c r="G86" s="17">
        <f>IFERROR(IF(Table135[[#This Row],[Act.Height (week 5)]]="","",Table135[[#This Row],[Act.Height (week 5)]]/Table135[[#This Row],[Est.Height]]),"")</f>
        <v>1.0588235294117647</v>
      </c>
      <c r="H86" t="s">
        <v>142</v>
      </c>
    </row>
    <row r="87" spans="1:8" x14ac:dyDescent="0.25">
      <c r="A87" t="s">
        <v>13</v>
      </c>
      <c r="B87" t="s">
        <v>59</v>
      </c>
      <c r="C87" s="18">
        <v>34.176470588235297</v>
      </c>
      <c r="D87">
        <v>38.676470588235297</v>
      </c>
      <c r="E87">
        <v>41.029411764705884</v>
      </c>
      <c r="F87">
        <f>_xlfn.IFNA(IF(Table135[[#This Row],[Act.Height (week 5)]]="","",Table135[[#This Row],[Act.Height (week 5)]]-Table135[[#This Row],[Est.Height]]),"")</f>
        <v>2.352941176470587</v>
      </c>
      <c r="G87" s="17">
        <f>IFERROR(IF(Table135[[#This Row],[Act.Height (week 5)]]="","",Table135[[#This Row],[Act.Height (week 5)]]/Table135[[#This Row],[Est.Height]]),"")</f>
        <v>1.0608365019011405</v>
      </c>
      <c r="H87" t="s">
        <v>144</v>
      </c>
    </row>
    <row r="88" spans="1:8" x14ac:dyDescent="0.25">
      <c r="A88" t="s">
        <v>13</v>
      </c>
      <c r="B88" t="s">
        <v>111</v>
      </c>
      <c r="C88" s="18">
        <v>29.375</v>
      </c>
      <c r="D88">
        <v>33.875</v>
      </c>
      <c r="E88">
        <v>36.125</v>
      </c>
      <c r="F88">
        <f>_xlfn.IFNA(IF(Table135[[#This Row],[Act.Height (week 5)]]="","",Table135[[#This Row],[Act.Height (week 5)]]-Table135[[#This Row],[Est.Height]]),"")</f>
        <v>2.25</v>
      </c>
      <c r="G88" s="17">
        <f>IFERROR(IF(Table135[[#This Row],[Act.Height (week 5)]]="","",Table135[[#This Row],[Act.Height (week 5)]]/Table135[[#This Row],[Est.Height]]),"")</f>
        <v>1.0664206642066421</v>
      </c>
      <c r="H88" t="s">
        <v>142</v>
      </c>
    </row>
    <row r="89" spans="1:8" x14ac:dyDescent="0.25">
      <c r="A89" t="s">
        <v>13</v>
      </c>
      <c r="B89" t="s">
        <v>63</v>
      </c>
      <c r="C89" s="18">
        <v>21.5</v>
      </c>
      <c r="D89">
        <v>29.5</v>
      </c>
      <c r="E89">
        <v>31.5625</v>
      </c>
      <c r="F89">
        <f>_xlfn.IFNA(IF(Table135[[#This Row],[Act.Height (week 5)]]="","",Table135[[#This Row],[Act.Height (week 5)]]-Table135[[#This Row],[Est.Height]]),"")</f>
        <v>2.0625</v>
      </c>
      <c r="G89" s="17">
        <f>IFERROR(IF(Table135[[#This Row],[Act.Height (week 5)]]="","",Table135[[#This Row],[Act.Height (week 5)]]/Table135[[#This Row],[Est.Height]]),"")</f>
        <v>1.0699152542372881</v>
      </c>
      <c r="H89" t="s">
        <v>141</v>
      </c>
    </row>
    <row r="90" spans="1:8" x14ac:dyDescent="0.25">
      <c r="A90" t="s">
        <v>13</v>
      </c>
      <c r="B90" t="s">
        <v>77</v>
      </c>
      <c r="C90" s="18">
        <v>28.86</v>
      </c>
      <c r="D90">
        <v>36.86</v>
      </c>
      <c r="E90">
        <v>39.78</v>
      </c>
      <c r="F90">
        <f>_xlfn.IFNA(IF(Table135[[#This Row],[Act.Height (week 5)]]="","",Table135[[#This Row],[Act.Height (week 5)]]-Table135[[#This Row],[Est.Height]]),"")</f>
        <v>2.9200000000000017</v>
      </c>
      <c r="G90" s="17">
        <f>IFERROR(IF(Table135[[#This Row],[Act.Height (week 5)]]="","",Table135[[#This Row],[Act.Height (week 5)]]/Table135[[#This Row],[Est.Height]]),"")</f>
        <v>1.0792186652197504</v>
      </c>
      <c r="H90" t="s">
        <v>143</v>
      </c>
    </row>
    <row r="91" spans="1:8" x14ac:dyDescent="0.25">
      <c r="A91" t="s">
        <v>13</v>
      </c>
      <c r="B91" t="s">
        <v>50</v>
      </c>
      <c r="C91" s="18">
        <v>27.894736842105264</v>
      </c>
      <c r="D91">
        <v>31.894736842105264</v>
      </c>
      <c r="E91">
        <v>34.921052631578945</v>
      </c>
      <c r="F91">
        <f>_xlfn.IFNA(IF(Table135[[#This Row],[Act.Height (week 5)]]="","",Table135[[#This Row],[Act.Height (week 5)]]-Table135[[#This Row],[Est.Height]]),"")</f>
        <v>3.0263157894736814</v>
      </c>
      <c r="G91" s="17">
        <f>IFERROR(IF(Table135[[#This Row],[Act.Height (week 5)]]="","",Table135[[#This Row],[Act.Height (week 5)]]/Table135[[#This Row],[Est.Height]]),"")</f>
        <v>1.0948844884488449</v>
      </c>
      <c r="H91" t="s">
        <v>144</v>
      </c>
    </row>
    <row r="92" spans="1:8" x14ac:dyDescent="0.25">
      <c r="A92" t="s">
        <v>13</v>
      </c>
      <c r="B92" t="s">
        <v>96</v>
      </c>
      <c r="C92" s="18">
        <v>16.3</v>
      </c>
      <c r="D92">
        <v>17.8</v>
      </c>
      <c r="E92">
        <v>20</v>
      </c>
      <c r="F92">
        <f>_xlfn.IFNA(IF(Table135[[#This Row],[Act.Height (week 5)]]="","",Table135[[#This Row],[Act.Height (week 5)]]-Table135[[#This Row],[Est.Height]]),"")</f>
        <v>2.1999999999999993</v>
      </c>
      <c r="G92" s="17">
        <f>IFERROR(IF(Table135[[#This Row],[Act.Height (week 5)]]="","",Table135[[#This Row],[Act.Height (week 5)]]/Table135[[#This Row],[Est.Height]]),"")</f>
        <v>1.1235955056179774</v>
      </c>
      <c r="H92" t="s">
        <v>141</v>
      </c>
    </row>
    <row r="93" spans="1:8" x14ac:dyDescent="0.25">
      <c r="A93" t="s">
        <v>13</v>
      </c>
      <c r="B93" t="s">
        <v>106</v>
      </c>
      <c r="C93" s="18">
        <v>22.25</v>
      </c>
      <c r="D93">
        <v>27.25</v>
      </c>
      <c r="E93">
        <v>31.333333333333332</v>
      </c>
      <c r="F93">
        <f>_xlfn.IFNA(IF(Table135[[#This Row],[Act.Height (week 5)]]="","",Table135[[#This Row],[Act.Height (week 5)]]-Table135[[#This Row],[Est.Height]]),"")</f>
        <v>4.0833333333333321</v>
      </c>
      <c r="G93" s="17">
        <f>IFERROR(IF(Table135[[#This Row],[Act.Height (week 5)]]="","",Table135[[#This Row],[Act.Height (week 5)]]/Table135[[#This Row],[Est.Height]]),"")</f>
        <v>1.1498470948012232</v>
      </c>
      <c r="H93" t="s">
        <v>145</v>
      </c>
    </row>
    <row r="94" spans="1:8" x14ac:dyDescent="0.25">
      <c r="A94" t="s">
        <v>13</v>
      </c>
      <c r="B94" t="s">
        <v>105</v>
      </c>
      <c r="C94" s="18">
        <v>22.26923076923077</v>
      </c>
      <c r="D94">
        <v>25.76923076923077</v>
      </c>
      <c r="E94">
        <v>30.076923076923077</v>
      </c>
      <c r="F94">
        <f>_xlfn.IFNA(IF(Table135[[#This Row],[Act.Height (week 5)]]="","",Table135[[#This Row],[Act.Height (week 5)]]-Table135[[#This Row],[Est.Height]]),"")</f>
        <v>4.3076923076923066</v>
      </c>
      <c r="G94" s="17">
        <f>IFERROR(IF(Table135[[#This Row],[Act.Height (week 5)]]="","",Table135[[#This Row],[Act.Height (week 5)]]/Table135[[#This Row],[Est.Height]]),"")</f>
        <v>1.1671641791044776</v>
      </c>
      <c r="H94" t="s">
        <v>142</v>
      </c>
    </row>
    <row r="95" spans="1:8" x14ac:dyDescent="0.25">
      <c r="A95" t="s">
        <v>13</v>
      </c>
      <c r="B95" t="s">
        <v>95</v>
      </c>
      <c r="C95" s="18">
        <v>20.681818181818183</v>
      </c>
      <c r="D95">
        <v>26.681818181818183</v>
      </c>
      <c r="E95">
        <v>31.90909090909091</v>
      </c>
      <c r="F95">
        <f>_xlfn.IFNA(IF(Table135[[#This Row],[Act.Height (week 5)]]="","",Table135[[#This Row],[Act.Height (week 5)]]-Table135[[#This Row],[Est.Height]]),"")</f>
        <v>5.2272727272727266</v>
      </c>
      <c r="G95" s="17">
        <f>IFERROR(IF(Table135[[#This Row],[Act.Height (week 5)]]="","",Table135[[#This Row],[Act.Height (week 5)]]/Table135[[#This Row],[Est.Height]]),"")</f>
        <v>1.1959114139693356</v>
      </c>
      <c r="H95" t="s">
        <v>143</v>
      </c>
    </row>
    <row r="96" spans="1:8" x14ac:dyDescent="0.25">
      <c r="A96" t="s">
        <v>14</v>
      </c>
      <c r="B96" t="s">
        <v>49</v>
      </c>
      <c r="C96" s="18">
        <v>18.833333333333332</v>
      </c>
      <c r="D96" s="25">
        <v>22.333333333333332</v>
      </c>
      <c r="E96" s="25">
        <v>19.25</v>
      </c>
      <c r="F96" s="25">
        <f>_xlfn.IFNA(IF(Table135[[#This Row],[Act.Height (week 5)]]="","",Table135[[#This Row],[Act.Height (week 5)]]-Table135[[#This Row],[Est.Height]]),"")</f>
        <v>-3.0833333333333321</v>
      </c>
      <c r="G96" s="17">
        <f>IFERROR(IF(Table135[[#This Row],[Act.Height (week 5)]]="","",Table135[[#This Row],[Act.Height (week 5)]]/Table135[[#This Row],[Est.Height]]),"")</f>
        <v>0.86194029850746279</v>
      </c>
      <c r="H96" t="s">
        <v>145</v>
      </c>
    </row>
    <row r="97" spans="1:8" x14ac:dyDescent="0.25">
      <c r="A97" t="s">
        <v>14</v>
      </c>
      <c r="B97" t="s">
        <v>105</v>
      </c>
      <c r="C97" s="18">
        <v>22.321428571428573</v>
      </c>
      <c r="D97" s="25">
        <v>28.321428571428573</v>
      </c>
      <c r="E97" s="25">
        <v>26.392857142857142</v>
      </c>
      <c r="F97" s="25">
        <f>_xlfn.IFNA(IF(Table135[[#This Row],[Act.Height (week 5)]]="","",Table135[[#This Row],[Act.Height (week 5)]]-Table135[[#This Row],[Est.Height]]),"")</f>
        <v>-1.9285714285714306</v>
      </c>
      <c r="G97" s="17">
        <f>IFERROR(IF(Table135[[#This Row],[Act.Height (week 5)]]="","",Table135[[#This Row],[Act.Height (week 5)]]/Table135[[#This Row],[Est.Height]]),"")</f>
        <v>0.9319041614123581</v>
      </c>
      <c r="H97" t="s">
        <v>142</v>
      </c>
    </row>
    <row r="98" spans="1:8" x14ac:dyDescent="0.25">
      <c r="A98" t="s">
        <v>14</v>
      </c>
      <c r="B98" t="s">
        <v>103</v>
      </c>
      <c r="C98" s="18">
        <v>20.399999999999999</v>
      </c>
      <c r="D98" s="25">
        <v>28.4</v>
      </c>
      <c r="E98" s="25">
        <v>27.666666666666668</v>
      </c>
      <c r="F98" s="25">
        <f>_xlfn.IFNA(IF(Table135[[#This Row],[Act.Height (week 5)]]="","",Table135[[#This Row],[Act.Height (week 5)]]-Table135[[#This Row],[Est.Height]]),"")</f>
        <v>-0.73333333333333073</v>
      </c>
      <c r="G98" s="17">
        <f>IFERROR(IF(Table135[[#This Row],[Act.Height (week 5)]]="","",Table135[[#This Row],[Act.Height (week 5)]]/Table135[[#This Row],[Est.Height]]),"")</f>
        <v>0.97417840375586862</v>
      </c>
      <c r="H98" t="s">
        <v>144</v>
      </c>
    </row>
    <row r="99" spans="1:8" x14ac:dyDescent="0.25">
      <c r="A99" t="s">
        <v>14</v>
      </c>
      <c r="B99" t="s">
        <v>122</v>
      </c>
      <c r="C99" s="18">
        <v>30.583333333333332</v>
      </c>
      <c r="D99" s="25">
        <v>39.083333333333329</v>
      </c>
      <c r="E99" s="25">
        <v>38.083333333333336</v>
      </c>
      <c r="F99" s="25">
        <f>_xlfn.IFNA(IF(Table135[[#This Row],[Act.Height (week 5)]]="","",Table135[[#This Row],[Act.Height (week 5)]]-Table135[[#This Row],[Est.Height]]),"")</f>
        <v>-0.99999999999999289</v>
      </c>
      <c r="G99" s="17">
        <f>IFERROR(IF(Table135[[#This Row],[Act.Height (week 5)]]="","",Table135[[#This Row],[Act.Height (week 5)]]/Table135[[#This Row],[Est.Height]]),"")</f>
        <v>0.97441364605543723</v>
      </c>
      <c r="H99" t="s">
        <v>143</v>
      </c>
    </row>
    <row r="100" spans="1:8" x14ac:dyDescent="0.25">
      <c r="A100" t="s">
        <v>14</v>
      </c>
      <c r="B100" t="s">
        <v>77</v>
      </c>
      <c r="C100" s="18">
        <v>29.395833333333332</v>
      </c>
      <c r="D100" s="25">
        <v>39.395833333333329</v>
      </c>
      <c r="E100" s="25">
        <v>39.291666666666664</v>
      </c>
      <c r="F100" s="25">
        <f>_xlfn.IFNA(IF(Table135[[#This Row],[Act.Height (week 5)]]="","",Table135[[#This Row],[Act.Height (week 5)]]-Table135[[#This Row],[Est.Height]]),"")</f>
        <v>-0.1041666666666643</v>
      </c>
      <c r="G100" s="17">
        <f>IFERROR(IF(Table135[[#This Row],[Act.Height (week 5)]]="","",Table135[[#This Row],[Act.Height (week 5)]]/Table135[[#This Row],[Est.Height]]),"")</f>
        <v>0.99735589635113697</v>
      </c>
      <c r="H100" t="s">
        <v>143</v>
      </c>
    </row>
    <row r="101" spans="1:8" x14ac:dyDescent="0.25">
      <c r="A101" t="s">
        <v>14</v>
      </c>
      <c r="B101" t="s">
        <v>88</v>
      </c>
      <c r="C101" s="18">
        <v>20.85</v>
      </c>
      <c r="D101" s="25">
        <v>27.35</v>
      </c>
      <c r="E101" s="25">
        <v>27.55</v>
      </c>
      <c r="F101" s="25">
        <f>_xlfn.IFNA(IF(Table135[[#This Row],[Act.Height (week 5)]]="","",Table135[[#This Row],[Act.Height (week 5)]]-Table135[[#This Row],[Est.Height]]),"")</f>
        <v>0.19999999999999929</v>
      </c>
      <c r="G101" s="17">
        <f>IFERROR(IF(Table135[[#This Row],[Act.Height (week 5)]]="","",Table135[[#This Row],[Act.Height (week 5)]]/Table135[[#This Row],[Est.Height]]),"")</f>
        <v>1.0073126142595978</v>
      </c>
      <c r="H101" t="s">
        <v>141</v>
      </c>
    </row>
    <row r="102" spans="1:8" x14ac:dyDescent="0.25">
      <c r="A102" t="s">
        <v>14</v>
      </c>
      <c r="B102" t="s">
        <v>50</v>
      </c>
      <c r="C102" s="18">
        <v>28.73076923076923</v>
      </c>
      <c r="D102" s="25">
        <v>35.730769230769226</v>
      </c>
      <c r="E102" s="25">
        <v>36.346153846153847</v>
      </c>
      <c r="F102" s="25">
        <f>_xlfn.IFNA(IF(Table135[[#This Row],[Act.Height (week 5)]]="","",Table135[[#This Row],[Act.Height (week 5)]]-Table135[[#This Row],[Est.Height]]),"")</f>
        <v>0.6153846153846203</v>
      </c>
      <c r="G102" s="17">
        <f>IFERROR(IF(Table135[[#This Row],[Act.Height (week 5)]]="","",Table135[[#This Row],[Act.Height (week 5)]]/Table135[[#This Row],[Est.Height]]),"")</f>
        <v>1.0172228202368139</v>
      </c>
      <c r="H102" t="s">
        <v>144</v>
      </c>
    </row>
    <row r="103" spans="1:8" x14ac:dyDescent="0.25">
      <c r="A103" t="s">
        <v>14</v>
      </c>
      <c r="B103" t="s">
        <v>67</v>
      </c>
      <c r="C103" s="18">
        <v>32.5</v>
      </c>
      <c r="D103" s="25">
        <v>36</v>
      </c>
      <c r="E103" s="25">
        <v>36.666666666666664</v>
      </c>
      <c r="F103" s="25">
        <f>_xlfn.IFNA(IF(Table135[[#This Row],[Act.Height (week 5)]]="","",Table135[[#This Row],[Act.Height (week 5)]]-Table135[[#This Row],[Est.Height]]),"")</f>
        <v>0.6666666666666643</v>
      </c>
      <c r="G103" s="17">
        <f>IFERROR(IF(Table135[[#This Row],[Act.Height (week 5)]]="","",Table135[[#This Row],[Act.Height (week 5)]]/Table135[[#This Row],[Est.Height]]),"")</f>
        <v>1.0185185185185184</v>
      </c>
      <c r="H103" t="s">
        <v>144</v>
      </c>
    </row>
    <row r="104" spans="1:8" x14ac:dyDescent="0.25">
      <c r="A104" t="s">
        <v>14</v>
      </c>
      <c r="B104" t="s">
        <v>161</v>
      </c>
      <c r="C104" s="18">
        <v>24.96875</v>
      </c>
      <c r="D104" s="25">
        <v>30.96875</v>
      </c>
      <c r="E104" s="25">
        <v>31.59375</v>
      </c>
      <c r="F104" s="25">
        <f>_xlfn.IFNA(IF(Table135[[#This Row],[Act.Height (week 5)]]="","",Table135[[#This Row],[Act.Height (week 5)]]-Table135[[#This Row],[Est.Height]]),"")</f>
        <v>0.625</v>
      </c>
      <c r="G104" s="17">
        <f>IFERROR(IF(Table135[[#This Row],[Act.Height (week 5)]]="","",Table135[[#This Row],[Act.Height (week 5)]]/Table135[[#This Row],[Est.Height]]),"")</f>
        <v>1.0201816347124117</v>
      </c>
      <c r="H104" t="s">
        <v>143</v>
      </c>
    </row>
    <row r="105" spans="1:8" x14ac:dyDescent="0.25">
      <c r="A105" t="s">
        <v>14</v>
      </c>
      <c r="B105" t="s">
        <v>48</v>
      </c>
      <c r="C105" s="18">
        <v>24.346153846153847</v>
      </c>
      <c r="D105" s="25">
        <v>32.846153846153847</v>
      </c>
      <c r="E105" s="25">
        <v>33.653846153846153</v>
      </c>
      <c r="F105" s="25">
        <f>_xlfn.IFNA(IF(Table135[[#This Row],[Act.Height (week 5)]]="","",Table135[[#This Row],[Act.Height (week 5)]]-Table135[[#This Row],[Est.Height]]),"")</f>
        <v>0.8076923076923066</v>
      </c>
      <c r="G105" s="17">
        <f>IFERROR(IF(Table135[[#This Row],[Act.Height (week 5)]]="","",Table135[[#This Row],[Act.Height (week 5)]]/Table135[[#This Row],[Est.Height]]),"")</f>
        <v>1.0245901639344261</v>
      </c>
      <c r="H105" t="s">
        <v>143</v>
      </c>
    </row>
    <row r="106" spans="1:8" x14ac:dyDescent="0.25">
      <c r="A106" t="s">
        <v>14</v>
      </c>
      <c r="B106" t="s">
        <v>90</v>
      </c>
      <c r="C106" s="18">
        <v>27.5625</v>
      </c>
      <c r="D106" s="25">
        <v>32.5625</v>
      </c>
      <c r="E106" s="25">
        <v>33.75</v>
      </c>
      <c r="F106" s="25">
        <f>_xlfn.IFNA(IF(Table135[[#This Row],[Act.Height (week 5)]]="","",Table135[[#This Row],[Act.Height (week 5)]]-Table135[[#This Row],[Est.Height]]),"")</f>
        <v>1.1875</v>
      </c>
      <c r="G106" s="17">
        <f>IFERROR(IF(Table135[[#This Row],[Act.Height (week 5)]]="","",Table135[[#This Row],[Act.Height (week 5)]]/Table135[[#This Row],[Est.Height]]),"")</f>
        <v>1.0364683301343569</v>
      </c>
      <c r="H106" t="s">
        <v>145</v>
      </c>
    </row>
    <row r="107" spans="1:8" x14ac:dyDescent="0.25">
      <c r="A107" t="s">
        <v>14</v>
      </c>
      <c r="B107" t="s">
        <v>93</v>
      </c>
      <c r="C107" s="18">
        <v>27.735294117647058</v>
      </c>
      <c r="D107" s="25">
        <v>33.235294117647058</v>
      </c>
      <c r="E107" s="25">
        <v>34.470588235294116</v>
      </c>
      <c r="F107" s="25">
        <f>_xlfn.IFNA(IF(Table135[[#This Row],[Act.Height (week 5)]]="","",Table135[[#This Row],[Act.Height (week 5)]]-Table135[[#This Row],[Est.Height]]),"")</f>
        <v>1.235294117647058</v>
      </c>
      <c r="G107" s="17">
        <f>IFERROR(IF(Table135[[#This Row],[Act.Height (week 5)]]="","",Table135[[#This Row],[Act.Height (week 5)]]/Table135[[#This Row],[Est.Height]]),"")</f>
        <v>1.0371681415929204</v>
      </c>
      <c r="H107" t="s">
        <v>143</v>
      </c>
    </row>
    <row r="108" spans="1:8" x14ac:dyDescent="0.25">
      <c r="A108" t="s">
        <v>14</v>
      </c>
      <c r="B108" t="s">
        <v>59</v>
      </c>
      <c r="C108" s="18">
        <v>33.125</v>
      </c>
      <c r="D108" s="25">
        <v>38.625</v>
      </c>
      <c r="E108" s="25">
        <v>40.4375</v>
      </c>
      <c r="F108" s="25">
        <f>_xlfn.IFNA(IF(Table135[[#This Row],[Act.Height (week 5)]]="","",Table135[[#This Row],[Act.Height (week 5)]]-Table135[[#This Row],[Est.Height]]),"")</f>
        <v>1.8125</v>
      </c>
      <c r="G108" s="17">
        <f>IFERROR(IF(Table135[[#This Row],[Act.Height (week 5)]]="","",Table135[[#This Row],[Act.Height (week 5)]]/Table135[[#This Row],[Est.Height]]),"")</f>
        <v>1.0469255663430421</v>
      </c>
      <c r="H108" t="s">
        <v>144</v>
      </c>
    </row>
    <row r="109" spans="1:8" x14ac:dyDescent="0.25">
      <c r="A109" t="s">
        <v>14</v>
      </c>
      <c r="B109" t="s">
        <v>79</v>
      </c>
      <c r="C109" s="18">
        <v>24.894736842105264</v>
      </c>
      <c r="D109" s="25">
        <v>29.394736842105264</v>
      </c>
      <c r="E109" s="25">
        <v>30.868421052631579</v>
      </c>
      <c r="F109" s="25">
        <f>_xlfn.IFNA(IF(Table135[[#This Row],[Act.Height (week 5)]]="","",Table135[[#This Row],[Act.Height (week 5)]]-Table135[[#This Row],[Est.Height]]),"")</f>
        <v>1.473684210526315</v>
      </c>
      <c r="G109" s="17">
        <f>IFERROR(IF(Table135[[#This Row],[Act.Height (week 5)]]="","",Table135[[#This Row],[Act.Height (week 5)]]/Table135[[#This Row],[Est.Height]]),"")</f>
        <v>1.0501342882721576</v>
      </c>
      <c r="H109" t="s">
        <v>142</v>
      </c>
    </row>
    <row r="110" spans="1:8" x14ac:dyDescent="0.25">
      <c r="A110" t="s">
        <v>14</v>
      </c>
      <c r="B110" t="s">
        <v>82</v>
      </c>
      <c r="C110" s="18">
        <v>34.666666666666664</v>
      </c>
      <c r="D110" s="25">
        <v>45.166666666666664</v>
      </c>
      <c r="E110" s="25">
        <v>47.888888888888886</v>
      </c>
      <c r="F110" s="25">
        <f>_xlfn.IFNA(IF(Table135[[#This Row],[Act.Height (week 5)]]="","",Table135[[#This Row],[Act.Height (week 5)]]-Table135[[#This Row],[Est.Height]]),"")</f>
        <v>2.7222222222222214</v>
      </c>
      <c r="G110" s="17">
        <f>IFERROR(IF(Table135[[#This Row],[Act.Height (week 5)]]="","",Table135[[#This Row],[Act.Height (week 5)]]/Table135[[#This Row],[Est.Height]]),"")</f>
        <v>1.0602706027060271</v>
      </c>
      <c r="H110" t="s">
        <v>144</v>
      </c>
    </row>
    <row r="111" spans="1:8" x14ac:dyDescent="0.25">
      <c r="A111" t="s">
        <v>15</v>
      </c>
      <c r="B111" t="s">
        <v>82</v>
      </c>
      <c r="C111" s="18">
        <v>30.066666666666666</v>
      </c>
      <c r="D111" s="18">
        <v>40.566666666666663</v>
      </c>
      <c r="E111" s="25">
        <v>39.833333333333336</v>
      </c>
      <c r="F111" s="25">
        <f>_xlfn.IFNA(IF(Table135[[#This Row],[Act.Height (week 5)]]="","",Table135[[#This Row],[Act.Height (week 5)]]-Table135[[#This Row],[Est.Height]]),"")</f>
        <v>-0.73333333333332718</v>
      </c>
      <c r="G111" s="17">
        <f>IFERROR(IF(Table135[[#This Row],[Act.Height (week 5)]]="","",Table135[[#This Row],[Act.Height (week 5)]]/Table135[[#This Row],[Est.Height]]),"")</f>
        <v>0.98192276088742825</v>
      </c>
      <c r="H111" t="s">
        <v>144</v>
      </c>
    </row>
    <row r="112" spans="1:8" x14ac:dyDescent="0.25">
      <c r="A112" t="s">
        <v>15</v>
      </c>
      <c r="B112" t="s">
        <v>105</v>
      </c>
      <c r="C112" s="18">
        <v>22</v>
      </c>
      <c r="D112" s="18">
        <v>27.5</v>
      </c>
      <c r="E112" s="25">
        <v>27.1</v>
      </c>
      <c r="F112" s="25">
        <f>_xlfn.IFNA(IF(Table135[[#This Row],[Act.Height (week 5)]]="","",Table135[[#This Row],[Act.Height (week 5)]]-Table135[[#This Row],[Est.Height]]),"")</f>
        <v>-0.39999999999999858</v>
      </c>
      <c r="G112" s="17">
        <f>IFERROR(IF(Table135[[#This Row],[Act.Height (week 5)]]="","",Table135[[#This Row],[Act.Height (week 5)]]/Table135[[#This Row],[Est.Height]]),"")</f>
        <v>0.98545454545454547</v>
      </c>
      <c r="H112" t="s">
        <v>142</v>
      </c>
    </row>
    <row r="113" spans="1:8" x14ac:dyDescent="0.25">
      <c r="A113" t="s">
        <v>15</v>
      </c>
      <c r="B113" t="s">
        <v>114</v>
      </c>
      <c r="C113" s="18">
        <v>32.045454545454547</v>
      </c>
      <c r="D113" s="18">
        <v>38.545454545454547</v>
      </c>
      <c r="E113" s="25">
        <v>38.295454545454547</v>
      </c>
      <c r="F113" s="25">
        <f>_xlfn.IFNA(IF(Table135[[#This Row],[Act.Height (week 5)]]="","",Table135[[#This Row],[Act.Height (week 5)]]-Table135[[#This Row],[Est.Height]]),"")</f>
        <v>-0.25</v>
      </c>
      <c r="G113" s="17">
        <f>IFERROR(IF(Table135[[#This Row],[Act.Height (week 5)]]="","",Table135[[#This Row],[Act.Height (week 5)]]/Table135[[#This Row],[Est.Height]]),"")</f>
        <v>0.99351415094339623</v>
      </c>
      <c r="H113" t="s">
        <v>149</v>
      </c>
    </row>
    <row r="114" spans="1:8" x14ac:dyDescent="0.25">
      <c r="A114" t="s">
        <v>15</v>
      </c>
      <c r="B114" t="s">
        <v>102</v>
      </c>
      <c r="C114" s="18">
        <v>22.375</v>
      </c>
      <c r="D114" s="18">
        <v>26.375</v>
      </c>
      <c r="E114" s="25">
        <v>27</v>
      </c>
      <c r="F114" s="25">
        <f>_xlfn.IFNA(IF(Table135[[#This Row],[Act.Height (week 5)]]="","",Table135[[#This Row],[Act.Height (week 5)]]-Table135[[#This Row],[Est.Height]]),"")</f>
        <v>0.625</v>
      </c>
      <c r="G114" s="17">
        <f>IFERROR(IF(Table135[[#This Row],[Act.Height (week 5)]]="","",Table135[[#This Row],[Act.Height (week 5)]]/Table135[[#This Row],[Est.Height]]),"")</f>
        <v>1.0236966824644549</v>
      </c>
      <c r="H114" t="s">
        <v>144</v>
      </c>
    </row>
    <row r="115" spans="1:8" x14ac:dyDescent="0.25">
      <c r="A115" t="s">
        <v>15</v>
      </c>
      <c r="B115" t="s">
        <v>94</v>
      </c>
      <c r="C115" s="18">
        <v>22.833333333333332</v>
      </c>
      <c r="D115" s="18">
        <v>27.333333333333332</v>
      </c>
      <c r="E115" s="25">
        <v>28.027777777777779</v>
      </c>
      <c r="F115" s="25">
        <f>_xlfn.IFNA(IF(Table135[[#This Row],[Act.Height (week 5)]]="","",Table135[[#This Row],[Act.Height (week 5)]]-Table135[[#This Row],[Est.Height]]),"")</f>
        <v>0.69444444444444642</v>
      </c>
      <c r="G115" s="17">
        <f>IFERROR(IF(Table135[[#This Row],[Act.Height (week 5)]]="","",Table135[[#This Row],[Act.Height (week 5)]]/Table135[[#This Row],[Est.Height]]),"")</f>
        <v>1.0254065040650406</v>
      </c>
      <c r="H115" t="s">
        <v>145</v>
      </c>
    </row>
    <row r="116" spans="1:8" x14ac:dyDescent="0.25">
      <c r="A116" t="s">
        <v>15</v>
      </c>
      <c r="B116" t="s">
        <v>122</v>
      </c>
      <c r="C116" s="18">
        <v>29.318181818181817</v>
      </c>
      <c r="D116" s="18">
        <v>37.318181818181813</v>
      </c>
      <c r="E116" s="25">
        <v>38.571428571428569</v>
      </c>
      <c r="F116" s="25">
        <f>_xlfn.IFNA(IF(Table135[[#This Row],[Act.Height (week 5)]]="","",Table135[[#This Row],[Act.Height (week 5)]]-Table135[[#This Row],[Est.Height]]),"")</f>
        <v>1.2532467532467564</v>
      </c>
      <c r="G116" s="17">
        <f>IFERROR(IF(Table135[[#This Row],[Act.Height (week 5)]]="","",Table135[[#This Row],[Act.Height (week 5)]]/Table135[[#This Row],[Est.Height]]),"")</f>
        <v>1.0335827388202541</v>
      </c>
      <c r="H116" t="s">
        <v>143</v>
      </c>
    </row>
    <row r="117" spans="1:8" x14ac:dyDescent="0.25">
      <c r="A117" t="s">
        <v>15</v>
      </c>
      <c r="B117" t="s">
        <v>58</v>
      </c>
      <c r="C117" s="18">
        <v>30.922222222222221</v>
      </c>
      <c r="D117" s="18">
        <v>41.422222222222217</v>
      </c>
      <c r="E117" s="25">
        <v>44.366666666666667</v>
      </c>
      <c r="F117" s="25">
        <f>_xlfn.IFNA(IF(Table135[[#This Row],[Act.Height (week 5)]]="","",Table135[[#This Row],[Act.Height (week 5)]]-Table135[[#This Row],[Est.Height]]),"")</f>
        <v>2.94444444444445</v>
      </c>
      <c r="G117" s="17">
        <f>IFERROR(IF(Table135[[#This Row],[Act.Height (week 5)]]="","",Table135[[#This Row],[Act.Height (week 5)]]/Table135[[#This Row],[Est.Height]]),"")</f>
        <v>1.0710836909871246</v>
      </c>
      <c r="H117" t="s">
        <v>149</v>
      </c>
    </row>
    <row r="118" spans="1:8" x14ac:dyDescent="0.25">
      <c r="A118" t="s">
        <v>15</v>
      </c>
      <c r="B118" t="s">
        <v>61</v>
      </c>
      <c r="C118" s="18">
        <v>32.666666666666664</v>
      </c>
      <c r="D118" s="18">
        <v>42.166666666666664</v>
      </c>
      <c r="E118" s="25">
        <v>48.875</v>
      </c>
      <c r="F118" s="25">
        <f>_xlfn.IFNA(IF(Table135[[#This Row],[Act.Height (week 5)]]="","",Table135[[#This Row],[Act.Height (week 5)]]-Table135[[#This Row],[Est.Height]]),"")</f>
        <v>6.7083333333333357</v>
      </c>
      <c r="G118" s="17">
        <f>IFERROR(IF(Table135[[#This Row],[Act.Height (week 5)]]="","",Table135[[#This Row],[Act.Height (week 5)]]/Table135[[#This Row],[Est.Height]]),"")</f>
        <v>1.1590909090909092</v>
      </c>
      <c r="H118" t="s">
        <v>149</v>
      </c>
    </row>
    <row r="119" spans="1:8" x14ac:dyDescent="0.25">
      <c r="A119" t="s">
        <v>15</v>
      </c>
      <c r="B119" t="s">
        <v>103</v>
      </c>
      <c r="C119" s="18">
        <v>17</v>
      </c>
      <c r="D119" s="18">
        <v>23.5</v>
      </c>
      <c r="E119" s="25">
        <v>27.4</v>
      </c>
      <c r="F119" s="25">
        <f>_xlfn.IFNA(IF(Table135[[#This Row],[Act.Height (week 5)]]="","",Table135[[#This Row],[Act.Height (week 5)]]-Table135[[#This Row],[Est.Height]]),"")</f>
        <v>3.8999999999999986</v>
      </c>
      <c r="G119" s="17">
        <f>IFERROR(IF(Table135[[#This Row],[Act.Height (week 5)]]="","",Table135[[#This Row],[Act.Height (week 5)]]/Table135[[#This Row],[Est.Height]]),"")</f>
        <v>1.1659574468085105</v>
      </c>
      <c r="H119" t="s">
        <v>144</v>
      </c>
    </row>
    <row r="120" spans="1:8" x14ac:dyDescent="0.25">
      <c r="A120" t="s">
        <v>15</v>
      </c>
      <c r="B120" t="s">
        <v>60</v>
      </c>
      <c r="C120" s="18">
        <v>18.25</v>
      </c>
      <c r="D120" s="18">
        <v>26.75</v>
      </c>
      <c r="E120" s="25">
        <v>31.25</v>
      </c>
      <c r="F120" s="25">
        <f>_xlfn.IFNA(IF(Table135[[#This Row],[Act.Height (week 5)]]="","",Table135[[#This Row],[Act.Height (week 5)]]-Table135[[#This Row],[Est.Height]]),"")</f>
        <v>4.5</v>
      </c>
      <c r="G120" s="17">
        <f>IFERROR(IF(Table135[[#This Row],[Act.Height (week 5)]]="","",Table135[[#This Row],[Act.Height (week 5)]]/Table135[[#This Row],[Est.Height]]),"")</f>
        <v>1.1682242990654206</v>
      </c>
      <c r="H120" t="s">
        <v>141</v>
      </c>
    </row>
    <row r="121" spans="1:8" x14ac:dyDescent="0.25">
      <c r="A121" t="s">
        <v>15</v>
      </c>
      <c r="B121" t="s">
        <v>117</v>
      </c>
      <c r="C121" s="18">
        <v>26.15</v>
      </c>
      <c r="D121" s="18">
        <v>30.15</v>
      </c>
      <c r="E121" s="25">
        <v>35.450000000000003</v>
      </c>
      <c r="F121" s="25">
        <f>_xlfn.IFNA(IF(Table135[[#This Row],[Act.Height (week 5)]]="","",Table135[[#This Row],[Act.Height (week 5)]]-Table135[[#This Row],[Est.Height]]),"")</f>
        <v>5.3000000000000043</v>
      </c>
      <c r="G121" s="17">
        <f>IFERROR(IF(Table135[[#This Row],[Act.Height (week 5)]]="","",Table135[[#This Row],[Act.Height (week 5)]]/Table135[[#This Row],[Est.Height]]),"")</f>
        <v>1.1757877280265341</v>
      </c>
      <c r="H121" t="s">
        <v>144</v>
      </c>
    </row>
    <row r="122" spans="1:8" x14ac:dyDescent="0.25">
      <c r="A122" t="s">
        <v>15</v>
      </c>
      <c r="B122" t="s">
        <v>112</v>
      </c>
      <c r="C122" s="18">
        <v>27.863636363636363</v>
      </c>
      <c r="D122" s="18">
        <v>33.36363636363636</v>
      </c>
      <c r="E122" s="25">
        <v>39.5</v>
      </c>
      <c r="F122" s="25">
        <f>_xlfn.IFNA(IF(Table135[[#This Row],[Act.Height (week 5)]]="","",Table135[[#This Row],[Act.Height (week 5)]]-Table135[[#This Row],[Est.Height]]),"")</f>
        <v>6.1363636363636402</v>
      </c>
      <c r="G122" s="17">
        <f>IFERROR(IF(Table135[[#This Row],[Act.Height (week 5)]]="","",Table135[[#This Row],[Act.Height (week 5)]]/Table135[[#This Row],[Est.Height]]),"")</f>
        <v>1.1839237057220711</v>
      </c>
      <c r="H122" t="s">
        <v>145</v>
      </c>
    </row>
    <row r="123" spans="1:8" x14ac:dyDescent="0.25">
      <c r="A123" t="s">
        <v>15</v>
      </c>
      <c r="B123" t="s">
        <v>106</v>
      </c>
      <c r="C123" s="18">
        <v>18.681818181818183</v>
      </c>
      <c r="D123" s="18">
        <v>24.681818181818183</v>
      </c>
      <c r="E123" s="25">
        <v>31.05</v>
      </c>
      <c r="F123" s="25">
        <f>_xlfn.IFNA(IF(Table135[[#This Row],[Act.Height (week 5)]]="","",Table135[[#This Row],[Act.Height (week 5)]]-Table135[[#This Row],[Est.Height]]),"")</f>
        <v>6.3681818181818173</v>
      </c>
      <c r="G123" s="17">
        <f>IFERROR(IF(Table135[[#This Row],[Act.Height (week 5)]]="","",Table135[[#This Row],[Act.Height (week 5)]]/Table135[[#This Row],[Est.Height]]),"")</f>
        <v>1.2580110497237569</v>
      </c>
      <c r="H123" t="s">
        <v>145</v>
      </c>
    </row>
    <row r="124" spans="1:8" x14ac:dyDescent="0.25">
      <c r="A124" t="s">
        <v>15</v>
      </c>
      <c r="B124" t="s">
        <v>77</v>
      </c>
      <c r="C124" s="18">
        <v>26.833333333333332</v>
      </c>
      <c r="D124" s="18">
        <v>35.833333333333329</v>
      </c>
      <c r="E124" s="25">
        <v>45.25</v>
      </c>
      <c r="F124" s="25">
        <f>_xlfn.IFNA(IF(Table135[[#This Row],[Act.Height (week 5)]]="","",Table135[[#This Row],[Act.Height (week 5)]]-Table135[[#This Row],[Est.Height]]),"")</f>
        <v>9.4166666666666714</v>
      </c>
      <c r="G124" s="17">
        <f>IFERROR(IF(Table135[[#This Row],[Act.Height (week 5)]]="","",Table135[[#This Row],[Act.Height (week 5)]]/Table135[[#This Row],[Est.Height]]),"")</f>
        <v>1.2627906976744188</v>
      </c>
      <c r="H124" t="s">
        <v>143</v>
      </c>
    </row>
    <row r="125" spans="1:8" x14ac:dyDescent="0.25">
      <c r="A125" t="s">
        <v>15</v>
      </c>
      <c r="B125" t="s">
        <v>48</v>
      </c>
      <c r="C125" s="18">
        <v>22.333333333333332</v>
      </c>
      <c r="D125" s="18">
        <v>30.833333333333332</v>
      </c>
      <c r="E125" s="25">
        <v>39.615384615384613</v>
      </c>
      <c r="F125" s="25">
        <f>_xlfn.IFNA(IF(Table135[[#This Row],[Act.Height (week 5)]]="","",Table135[[#This Row],[Act.Height (week 5)]]-Table135[[#This Row],[Est.Height]]),"")</f>
        <v>8.782051282051281</v>
      </c>
      <c r="G125" s="17">
        <f>IFERROR(IF(Table135[[#This Row],[Act.Height (week 5)]]="","",Table135[[#This Row],[Act.Height (week 5)]]/Table135[[#This Row],[Est.Height]]),"")</f>
        <v>1.2848232848232848</v>
      </c>
      <c r="H125" t="s">
        <v>143</v>
      </c>
    </row>
    <row r="126" spans="1:8" x14ac:dyDescent="0.25">
      <c r="A126" t="s">
        <v>15</v>
      </c>
      <c r="B126" t="s">
        <v>88</v>
      </c>
      <c r="C126" s="18">
        <v>19.375</v>
      </c>
      <c r="D126" s="18">
        <v>25.375</v>
      </c>
      <c r="E126" s="25">
        <v>33.375</v>
      </c>
      <c r="F126" s="25">
        <f>_xlfn.IFNA(IF(Table135[[#This Row],[Act.Height (week 5)]]="","",Table135[[#This Row],[Act.Height (week 5)]]-Table135[[#This Row],[Est.Height]]),"")</f>
        <v>8</v>
      </c>
      <c r="G126" s="17">
        <f>IFERROR(IF(Table135[[#This Row],[Act.Height (week 5)]]="","",Table135[[#This Row],[Act.Height (week 5)]]/Table135[[#This Row],[Est.Height]]),"")</f>
        <v>1.3152709359605912</v>
      </c>
      <c r="H126" t="s">
        <v>141</v>
      </c>
    </row>
    <row r="127" spans="1:8" x14ac:dyDescent="0.25">
      <c r="A127" t="s">
        <v>16</v>
      </c>
      <c r="B127" t="s">
        <v>161</v>
      </c>
      <c r="C127" s="18">
        <v>30.85</v>
      </c>
      <c r="D127">
        <v>37.85</v>
      </c>
      <c r="E127" s="25">
        <v>36.6</v>
      </c>
      <c r="F127" s="25">
        <f>_xlfn.IFNA(IF(Table135[[#This Row],[Act.Height (week 5)]]="","",Table135[[#This Row],[Act.Height (week 5)]]-Table135[[#This Row],[Est.Height]]),"")</f>
        <v>-1.25</v>
      </c>
      <c r="G127" s="17">
        <f>IFERROR(IF(Table135[[#This Row],[Act.Height (week 5)]]="","",Table135[[#This Row],[Act.Height (week 5)]]/Table135[[#This Row],[Est.Height]]),"")</f>
        <v>0.96697490092470273</v>
      </c>
      <c r="H127" t="s">
        <v>144</v>
      </c>
    </row>
    <row r="128" spans="1:8" x14ac:dyDescent="0.25">
      <c r="A128" t="s">
        <v>16</v>
      </c>
      <c r="B128" t="s">
        <v>122</v>
      </c>
      <c r="C128" s="18">
        <v>34.299999999999997</v>
      </c>
      <c r="D128">
        <v>44.3</v>
      </c>
      <c r="E128" s="25">
        <v>44.05</v>
      </c>
      <c r="F128" s="25">
        <f>_xlfn.IFNA(IF(Table135[[#This Row],[Act.Height (week 5)]]="","",Table135[[#This Row],[Act.Height (week 5)]]-Table135[[#This Row],[Est.Height]]),"")</f>
        <v>-0.25</v>
      </c>
      <c r="G128" s="17">
        <f>IFERROR(IF(Table135[[#This Row],[Act.Height (week 5)]]="","",Table135[[#This Row],[Act.Height (week 5)]]/Table135[[#This Row],[Est.Height]]),"")</f>
        <v>0.99435665914221216</v>
      </c>
      <c r="H128" t="s">
        <v>143</v>
      </c>
    </row>
    <row r="129" spans="1:8" x14ac:dyDescent="0.25">
      <c r="A129" t="s">
        <v>16</v>
      </c>
      <c r="B129" t="s">
        <v>114</v>
      </c>
      <c r="C129" s="18">
        <v>38.694444444444443</v>
      </c>
      <c r="D129">
        <v>46.194444444444443</v>
      </c>
      <c r="E129" s="25">
        <v>46</v>
      </c>
      <c r="F129" s="25">
        <f>_xlfn.IFNA(IF(Table135[[#This Row],[Act.Height (week 5)]]="","",Table135[[#This Row],[Act.Height (week 5)]]-Table135[[#This Row],[Est.Height]]),"")</f>
        <v>-0.19444444444444287</v>
      </c>
      <c r="G129" s="17">
        <f>IFERROR(IF(Table135[[#This Row],[Act.Height (week 5)]]="","",Table135[[#This Row],[Act.Height (week 5)]]/Table135[[#This Row],[Est.Height]]),"")</f>
        <v>0.99579073962717979</v>
      </c>
      <c r="H129" t="s">
        <v>149</v>
      </c>
    </row>
    <row r="130" spans="1:8" x14ac:dyDescent="0.25">
      <c r="A130" t="s">
        <v>16</v>
      </c>
      <c r="B130" t="s">
        <v>58</v>
      </c>
      <c r="C130" s="18">
        <v>35.027777777777779</v>
      </c>
      <c r="D130">
        <v>50.527777777777779</v>
      </c>
      <c r="E130" s="25">
        <v>50.444444444444443</v>
      </c>
      <c r="F130" s="25">
        <f>_xlfn.IFNA(IF(Table135[[#This Row],[Act.Height (week 5)]]="","",Table135[[#This Row],[Act.Height (week 5)]]-Table135[[#This Row],[Est.Height]]),"")</f>
        <v>-8.3333333333335702E-2</v>
      </c>
      <c r="G130" s="17">
        <f>IFERROR(IF(Table135[[#This Row],[Act.Height (week 5)]]="","",Table135[[#This Row],[Act.Height (week 5)]]/Table135[[#This Row],[Est.Height]]),"")</f>
        <v>0.99835074216602526</v>
      </c>
      <c r="H130" t="s">
        <v>149</v>
      </c>
    </row>
    <row r="131" spans="1:8" x14ac:dyDescent="0.25">
      <c r="A131" t="s">
        <v>16</v>
      </c>
      <c r="B131" t="s">
        <v>94</v>
      </c>
      <c r="C131" s="18">
        <v>26.53125</v>
      </c>
      <c r="D131">
        <v>32.53125</v>
      </c>
      <c r="E131" s="25">
        <v>32.5</v>
      </c>
      <c r="F131" s="25">
        <f>_xlfn.IFNA(IF(Table135[[#This Row],[Act.Height (week 5)]]="","",Table135[[#This Row],[Act.Height (week 5)]]-Table135[[#This Row],[Est.Height]]),"")</f>
        <v>-3.125E-2</v>
      </c>
      <c r="G131" s="17">
        <f>IFERROR(IF(Table135[[#This Row],[Act.Height (week 5)]]="","",Table135[[#This Row],[Act.Height (week 5)]]/Table135[[#This Row],[Est.Height]]),"")</f>
        <v>0.99903938520653213</v>
      </c>
      <c r="H131" t="s">
        <v>145</v>
      </c>
    </row>
    <row r="132" spans="1:8" x14ac:dyDescent="0.25">
      <c r="A132" t="s">
        <v>16</v>
      </c>
      <c r="B132" t="s">
        <v>102</v>
      </c>
      <c r="C132" s="18">
        <v>23.625</v>
      </c>
      <c r="D132">
        <v>28.625</v>
      </c>
      <c r="E132" s="25">
        <v>28.875</v>
      </c>
      <c r="F132" s="25">
        <f>_xlfn.IFNA(IF(Table135[[#This Row],[Act.Height (week 5)]]="","",Table135[[#This Row],[Act.Height (week 5)]]-Table135[[#This Row],[Est.Height]]),"")</f>
        <v>0.25</v>
      </c>
      <c r="G132" s="17">
        <f>IFERROR(IF(Table135[[#This Row],[Act.Height (week 5)]]="","",Table135[[#This Row],[Act.Height (week 5)]]/Table135[[#This Row],[Est.Height]]),"")</f>
        <v>1.0087336244541485</v>
      </c>
      <c r="H132" t="s">
        <v>145</v>
      </c>
    </row>
    <row r="133" spans="1:8" x14ac:dyDescent="0.25">
      <c r="A133" t="s">
        <v>16</v>
      </c>
      <c r="B133" t="s">
        <v>105</v>
      </c>
      <c r="C133" s="18">
        <v>23.625</v>
      </c>
      <c r="D133">
        <v>28.625</v>
      </c>
      <c r="E133" s="25">
        <v>28.875</v>
      </c>
      <c r="F133" s="25">
        <f>_xlfn.IFNA(IF(Table135[[#This Row],[Act.Height (week 5)]]="","",Table135[[#This Row],[Act.Height (week 5)]]-Table135[[#This Row],[Est.Height]]),"")</f>
        <v>0.25</v>
      </c>
      <c r="G133" s="17">
        <f>IFERROR(IF(Table135[[#This Row],[Act.Height (week 5)]]="","",Table135[[#This Row],[Act.Height (week 5)]]/Table135[[#This Row],[Est.Height]]),"")</f>
        <v>1.0087336244541485</v>
      </c>
      <c r="H133" t="s">
        <v>142</v>
      </c>
    </row>
    <row r="134" spans="1:8" x14ac:dyDescent="0.25">
      <c r="A134" t="s">
        <v>16</v>
      </c>
      <c r="B134" t="s">
        <v>88</v>
      </c>
      <c r="C134" s="18">
        <v>22.45</v>
      </c>
      <c r="D134">
        <v>29.45</v>
      </c>
      <c r="E134" s="25">
        <v>29.75</v>
      </c>
      <c r="F134" s="25">
        <f>_xlfn.IFNA(IF(Table135[[#This Row],[Act.Height (week 5)]]="","",Table135[[#This Row],[Act.Height (week 5)]]-Table135[[#This Row],[Est.Height]]),"")</f>
        <v>0.30000000000000071</v>
      </c>
      <c r="G134" s="17">
        <f>IFERROR(IF(Table135[[#This Row],[Act.Height (week 5)]]="","",Table135[[#This Row],[Act.Height (week 5)]]/Table135[[#This Row],[Est.Height]]),"")</f>
        <v>1.0101867572156198</v>
      </c>
      <c r="H134" t="s">
        <v>141</v>
      </c>
    </row>
    <row r="135" spans="1:8" x14ac:dyDescent="0.25">
      <c r="A135" t="s">
        <v>16</v>
      </c>
      <c r="B135" t="s">
        <v>60</v>
      </c>
      <c r="C135" s="18">
        <v>23.5</v>
      </c>
      <c r="D135">
        <v>35</v>
      </c>
      <c r="E135" s="25">
        <v>35.5</v>
      </c>
      <c r="F135" s="25">
        <f>_xlfn.IFNA(IF(Table135[[#This Row],[Act.Height (week 5)]]="","",Table135[[#This Row],[Act.Height (week 5)]]-Table135[[#This Row],[Est.Height]]),"")</f>
        <v>0.5</v>
      </c>
      <c r="G135" s="17">
        <f>IFERROR(IF(Table135[[#This Row],[Act.Height (week 5)]]="","",Table135[[#This Row],[Act.Height (week 5)]]/Table135[[#This Row],[Est.Height]]),"")</f>
        <v>1.0142857142857142</v>
      </c>
      <c r="H135" t="s">
        <v>141</v>
      </c>
    </row>
    <row r="136" spans="1:8" x14ac:dyDescent="0.25">
      <c r="A136" t="s">
        <v>16</v>
      </c>
      <c r="B136" t="s">
        <v>74</v>
      </c>
      <c r="C136" s="18">
        <v>37.625</v>
      </c>
      <c r="D136">
        <v>54.125</v>
      </c>
      <c r="E136" s="25">
        <v>55.5</v>
      </c>
      <c r="F136" s="25">
        <f>_xlfn.IFNA(IF(Table135[[#This Row],[Act.Height (week 5)]]="","",Table135[[#This Row],[Act.Height (week 5)]]-Table135[[#This Row],[Est.Height]]),"")</f>
        <v>1.375</v>
      </c>
      <c r="G136" s="17">
        <f>IFERROR(IF(Table135[[#This Row],[Act.Height (week 5)]]="","",Table135[[#This Row],[Act.Height (week 5)]]/Table135[[#This Row],[Est.Height]]),"")</f>
        <v>1.0254041570438799</v>
      </c>
      <c r="H136" t="s">
        <v>149</v>
      </c>
    </row>
    <row r="137" spans="1:8" x14ac:dyDescent="0.25">
      <c r="A137" t="s">
        <v>16</v>
      </c>
      <c r="B137" t="s">
        <v>82</v>
      </c>
      <c r="C137" s="18">
        <v>32.934090909090905</v>
      </c>
      <c r="D137">
        <v>45.934090909090905</v>
      </c>
      <c r="E137" s="25">
        <v>47.772727272727273</v>
      </c>
      <c r="F137" s="25">
        <f>_xlfn.IFNA(IF(Table135[[#This Row],[Act.Height (week 5)]]="","",Table135[[#This Row],[Act.Height (week 5)]]-Table135[[#This Row],[Est.Height]]),"")</f>
        <v>1.8386363636363683</v>
      </c>
      <c r="G137" s="17">
        <f>IFERROR(IF(Table135[[#This Row],[Act.Height (week 5)]]="","",Table135[[#This Row],[Act.Height (week 5)]]/Table135[[#This Row],[Est.Height]]),"")</f>
        <v>1.0400277076839346</v>
      </c>
      <c r="H137" t="s">
        <v>144</v>
      </c>
    </row>
    <row r="138" spans="1:8" x14ac:dyDescent="0.25">
      <c r="A138" t="s">
        <v>16</v>
      </c>
      <c r="B138" t="s">
        <v>61</v>
      </c>
      <c r="C138" s="18">
        <v>37</v>
      </c>
      <c r="D138">
        <v>52.5</v>
      </c>
      <c r="E138" s="25">
        <v>55</v>
      </c>
      <c r="F138" s="25">
        <f>_xlfn.IFNA(IF(Table135[[#This Row],[Act.Height (week 5)]]="","",Table135[[#This Row],[Act.Height (week 5)]]-Table135[[#This Row],[Est.Height]]),"")</f>
        <v>2.5</v>
      </c>
      <c r="G138" s="17">
        <f>IFERROR(IF(Table135[[#This Row],[Act.Height (week 5)]]="","",Table135[[#This Row],[Act.Height (week 5)]]/Table135[[#This Row],[Est.Height]]),"")</f>
        <v>1.0476190476190477</v>
      </c>
      <c r="H138" t="s">
        <v>149</v>
      </c>
    </row>
    <row r="139" spans="1:8" x14ac:dyDescent="0.25">
      <c r="A139" t="s">
        <v>16</v>
      </c>
      <c r="B139" t="s">
        <v>103</v>
      </c>
      <c r="C139" s="18">
        <v>24.5</v>
      </c>
      <c r="D139">
        <v>35.5</v>
      </c>
      <c r="E139" s="25">
        <v>38.25</v>
      </c>
      <c r="F139" s="25">
        <f>_xlfn.IFNA(IF(Table135[[#This Row],[Act.Height (week 5)]]="","",Table135[[#This Row],[Act.Height (week 5)]]-Table135[[#This Row],[Est.Height]]),"")</f>
        <v>2.75</v>
      </c>
      <c r="G139" s="17">
        <f>IFERROR(IF(Table135[[#This Row],[Act.Height (week 5)]]="","",Table135[[#This Row],[Act.Height (week 5)]]/Table135[[#This Row],[Est.Height]]),"")</f>
        <v>1.0774647887323943</v>
      </c>
      <c r="H139" t="s">
        <v>144</v>
      </c>
    </row>
    <row r="140" spans="1:8" x14ac:dyDescent="0.25">
      <c r="A140" t="s">
        <v>16</v>
      </c>
      <c r="B140" t="s">
        <v>59</v>
      </c>
      <c r="C140" s="18">
        <v>35.958333333333336</v>
      </c>
      <c r="D140">
        <v>43.458333333333336</v>
      </c>
      <c r="E140" s="25">
        <v>47.5</v>
      </c>
      <c r="F140" s="25">
        <f>_xlfn.IFNA(IF(Table135[[#This Row],[Act.Height (week 5)]]="","",Table135[[#This Row],[Act.Height (week 5)]]-Table135[[#This Row],[Est.Height]]),"")</f>
        <v>4.0416666666666643</v>
      </c>
      <c r="G140" s="17">
        <f>IFERROR(IF(Table135[[#This Row],[Act.Height (week 5)]]="","",Table135[[#This Row],[Act.Height (week 5)]]/Table135[[#This Row],[Est.Height]]),"")</f>
        <v>1.0930009587727707</v>
      </c>
      <c r="H140" t="s">
        <v>144</v>
      </c>
    </row>
    <row r="141" spans="1:8" x14ac:dyDescent="0.25">
      <c r="A141" t="s">
        <v>17</v>
      </c>
      <c r="B141" t="s">
        <v>88</v>
      </c>
      <c r="C141" s="207">
        <v>24.125</v>
      </c>
      <c r="D141">
        <v>31.625</v>
      </c>
      <c r="E141" s="25">
        <v>27.666666666666668</v>
      </c>
      <c r="F141" s="25">
        <f>_xlfn.IFNA(IF(Table135[[#This Row],[Act.Height (week 5)]]="","",Table135[[#This Row],[Act.Height (week 5)]]-Table135[[#This Row],[Est.Height]]),"")</f>
        <v>-3.9583333333333321</v>
      </c>
      <c r="G141" s="17">
        <f>IFERROR(IF(Table135[[#This Row],[Act.Height (week 5)]]="","",Table135[[#This Row],[Act.Height (week 5)]]/Table135[[#This Row],[Est.Height]]),"")</f>
        <v>0.87483530961791833</v>
      </c>
      <c r="H141" s="25" t="s">
        <v>141</v>
      </c>
    </row>
    <row r="142" spans="1:8" x14ac:dyDescent="0.25">
      <c r="A142" t="s">
        <v>17</v>
      </c>
      <c r="B142" t="s">
        <v>74</v>
      </c>
      <c r="C142" s="207">
        <v>38.428571428571431</v>
      </c>
      <c r="D142">
        <v>54.928571428571431</v>
      </c>
      <c r="E142" s="25">
        <v>49.055555555555557</v>
      </c>
      <c r="F142" s="25">
        <f>_xlfn.IFNA(IF(Table135[[#This Row],[Act.Height (week 5)]]="","",Table135[[#This Row],[Act.Height (week 5)]]-Table135[[#This Row],[Est.Height]]),"")</f>
        <v>-5.8730158730158735</v>
      </c>
      <c r="G142" s="17">
        <f>IFERROR(IF(Table135[[#This Row],[Act.Height (week 5)]]="","",Table135[[#This Row],[Act.Height (week 5)]]/Table135[[#This Row],[Est.Height]]),"")</f>
        <v>0.89307903482155759</v>
      </c>
      <c r="H142" s="25" t="s">
        <v>149</v>
      </c>
    </row>
    <row r="143" spans="1:8" x14ac:dyDescent="0.25">
      <c r="A143" t="s">
        <v>17</v>
      </c>
      <c r="B143" t="s">
        <v>122</v>
      </c>
      <c r="C143" s="207">
        <v>35.928571428571431</v>
      </c>
      <c r="D143">
        <v>46.428571428571431</v>
      </c>
      <c r="E143" s="25">
        <v>42.125</v>
      </c>
      <c r="F143" s="25">
        <f>_xlfn.IFNA(IF(Table135[[#This Row],[Act.Height (week 5)]]="","",Table135[[#This Row],[Act.Height (week 5)]]-Table135[[#This Row],[Est.Height]]),"")</f>
        <v>-4.3035714285714306</v>
      </c>
      <c r="G143" s="17">
        <f>IFERROR(IF(Table135[[#This Row],[Act.Height (week 5)]]="","",Table135[[#This Row],[Act.Height (week 5)]]/Table135[[#This Row],[Est.Height]]),"")</f>
        <v>0.90730769230769226</v>
      </c>
      <c r="H143" s="25" t="s">
        <v>143</v>
      </c>
    </row>
    <row r="144" spans="1:8" x14ac:dyDescent="0.25">
      <c r="A144" t="s">
        <v>17</v>
      </c>
      <c r="B144" t="s">
        <v>59</v>
      </c>
      <c r="C144" s="207">
        <v>37.9375</v>
      </c>
      <c r="D144">
        <v>45.9375</v>
      </c>
      <c r="E144" s="25">
        <v>43.3125</v>
      </c>
      <c r="F144" s="25">
        <f>_xlfn.IFNA(IF(Table135[[#This Row],[Act.Height (week 5)]]="","",Table135[[#This Row],[Act.Height (week 5)]]-Table135[[#This Row],[Est.Height]]),"")</f>
        <v>-2.625</v>
      </c>
      <c r="G144" s="17">
        <f>IFERROR(IF(Table135[[#This Row],[Act.Height (week 5)]]="","",Table135[[#This Row],[Act.Height (week 5)]]/Table135[[#This Row],[Est.Height]]),"")</f>
        <v>0.94285714285714284</v>
      </c>
      <c r="H144" s="25" t="s">
        <v>144</v>
      </c>
    </row>
    <row r="145" spans="1:8" x14ac:dyDescent="0.25">
      <c r="A145" t="s">
        <v>17</v>
      </c>
      <c r="B145" t="s">
        <v>97</v>
      </c>
      <c r="C145" s="207">
        <v>24.05</v>
      </c>
      <c r="D145">
        <v>32.049999999999997</v>
      </c>
      <c r="E145" s="25">
        <v>30.625</v>
      </c>
      <c r="F145" s="25">
        <f>_xlfn.IFNA(IF(Table135[[#This Row],[Act.Height (week 5)]]="","",Table135[[#This Row],[Act.Height (week 5)]]-Table135[[#This Row],[Est.Height]]),"")</f>
        <v>-1.4249999999999972</v>
      </c>
      <c r="G145" s="17">
        <f>IFERROR(IF(Table135[[#This Row],[Act.Height (week 5)]]="","",Table135[[#This Row],[Act.Height (week 5)]]/Table135[[#This Row],[Est.Height]]),"")</f>
        <v>0.95553822152886125</v>
      </c>
      <c r="H145" s="25" t="s">
        <v>144</v>
      </c>
    </row>
    <row r="146" spans="1:8" x14ac:dyDescent="0.25">
      <c r="A146" t="s">
        <v>17</v>
      </c>
      <c r="B146" t="s">
        <v>103</v>
      </c>
      <c r="C146" s="207">
        <v>23.833333333333332</v>
      </c>
      <c r="D146">
        <v>34.333333333333329</v>
      </c>
      <c r="E146" s="25">
        <v>33.5625</v>
      </c>
      <c r="F146" s="25">
        <f>_xlfn.IFNA(IF(Table135[[#This Row],[Act.Height (week 5)]]="","",Table135[[#This Row],[Act.Height (week 5)]]-Table135[[#This Row],[Est.Height]]),"")</f>
        <v>-0.7708333333333286</v>
      </c>
      <c r="G146" s="17">
        <f>IFERROR(IF(Table135[[#This Row],[Act.Height (week 5)]]="","",Table135[[#This Row],[Act.Height (week 5)]]/Table135[[#This Row],[Est.Height]]),"")</f>
        <v>0.97754854368932054</v>
      </c>
      <c r="H146" s="25" t="s">
        <v>144</v>
      </c>
    </row>
    <row r="147" spans="1:8" x14ac:dyDescent="0.25">
      <c r="A147" t="s">
        <v>17</v>
      </c>
      <c r="B147" t="s">
        <v>58</v>
      </c>
      <c r="C147" s="207">
        <v>36.659090909090907</v>
      </c>
      <c r="D147">
        <v>52.659090909090907</v>
      </c>
      <c r="E147" s="25">
        <v>51.524999999999999</v>
      </c>
      <c r="F147" s="25">
        <f>_xlfn.IFNA(IF(Table135[[#This Row],[Act.Height (week 5)]]="","",Table135[[#This Row],[Act.Height (week 5)]]-Table135[[#This Row],[Est.Height]]),"")</f>
        <v>-1.1340909090909079</v>
      </c>
      <c r="G147" s="17">
        <f>IFERROR(IF(Table135[[#This Row],[Act.Height (week 5)]]="","",Table135[[#This Row],[Act.Height (week 5)]]/Table135[[#This Row],[Est.Height]]),"")</f>
        <v>0.97846353042727663</v>
      </c>
      <c r="H147" s="25" t="s">
        <v>149</v>
      </c>
    </row>
    <row r="148" spans="1:8" x14ac:dyDescent="0.25">
      <c r="A148" t="s">
        <v>17</v>
      </c>
      <c r="B148" t="s">
        <v>48</v>
      </c>
      <c r="C148" s="207">
        <v>28.555555555555557</v>
      </c>
      <c r="D148">
        <v>39.055555555555557</v>
      </c>
      <c r="E148" s="25">
        <v>39.59375</v>
      </c>
      <c r="F148" s="25">
        <f>_xlfn.IFNA(IF(Table135[[#This Row],[Act.Height (week 5)]]="","",Table135[[#This Row],[Act.Height (week 5)]]-Table135[[#This Row],[Est.Height]]),"")</f>
        <v>0.53819444444444287</v>
      </c>
      <c r="G148" s="17">
        <f>IFERROR(IF(Table135[[#This Row],[Act.Height (week 5)]]="","",Table135[[#This Row],[Act.Height (week 5)]]/Table135[[#This Row],[Est.Height]]),"")</f>
        <v>1.013780227596017</v>
      </c>
      <c r="H148" s="25" t="s">
        <v>143</v>
      </c>
    </row>
    <row r="149" spans="1:8" x14ac:dyDescent="0.25">
      <c r="A149" t="s">
        <v>18</v>
      </c>
      <c r="B149" t="s">
        <v>58</v>
      </c>
      <c r="C149" s="207">
        <v>36.659090909090907</v>
      </c>
      <c r="D149">
        <v>52.159090909090907</v>
      </c>
      <c r="E149" s="25">
        <v>48.909090909090907</v>
      </c>
      <c r="F149" s="25">
        <f>_xlfn.IFNA(IF(Table135[[#This Row],[Act.Height (week 5)]]="","",Table135[[#This Row],[Act.Height (week 5)]]-Table135[[#This Row],[Est.Height]]),"")</f>
        <v>-3.25</v>
      </c>
      <c r="G149" s="17">
        <f>IFERROR(IF(Table135[[#This Row],[Act.Height (week 5)]]="","",Table135[[#This Row],[Act.Height (week 5)]]/Table135[[#This Row],[Est.Height]]),"")</f>
        <v>0.93769063180827883</v>
      </c>
      <c r="H149" s="25" t="s">
        <v>149</v>
      </c>
    </row>
    <row r="150" spans="1:8" x14ac:dyDescent="0.25">
      <c r="A150" t="s">
        <v>18</v>
      </c>
      <c r="B150" t="s">
        <v>88</v>
      </c>
      <c r="C150" s="207">
        <v>24.125</v>
      </c>
      <c r="D150">
        <v>31.625</v>
      </c>
      <c r="E150" s="25">
        <v>30.125</v>
      </c>
      <c r="F150" s="25">
        <f>_xlfn.IFNA(IF(Table135[[#This Row],[Act.Height (week 5)]]="","",Table135[[#This Row],[Act.Height (week 5)]]-Table135[[#This Row],[Est.Height]]),"")</f>
        <v>-1.5</v>
      </c>
      <c r="G150" s="17">
        <f>IFERROR(IF(Table135[[#This Row],[Act.Height (week 5)]]="","",Table135[[#This Row],[Act.Height (week 5)]]/Table135[[#This Row],[Est.Height]]),"")</f>
        <v>0.95256916996047436</v>
      </c>
      <c r="H150" s="25" t="s">
        <v>141</v>
      </c>
    </row>
    <row r="151" spans="1:8" x14ac:dyDescent="0.25">
      <c r="A151" t="s">
        <v>18</v>
      </c>
      <c r="B151" t="s">
        <v>97</v>
      </c>
      <c r="C151" s="207">
        <v>24.05</v>
      </c>
      <c r="D151">
        <v>32.049999999999997</v>
      </c>
      <c r="E151" s="25">
        <v>31.7</v>
      </c>
      <c r="F151" s="25">
        <f>_xlfn.IFNA(IF(Table135[[#This Row],[Act.Height (week 5)]]="","",Table135[[#This Row],[Act.Height (week 5)]]-Table135[[#This Row],[Est.Height]]),"")</f>
        <v>-0.34999999999999787</v>
      </c>
      <c r="G151" s="17">
        <f>IFERROR(IF(Table135[[#This Row],[Act.Height (week 5)]]="","",Table135[[#This Row],[Act.Height (week 5)]]/Table135[[#This Row],[Est.Height]]),"")</f>
        <v>0.98907956318252732</v>
      </c>
      <c r="H151" s="25" t="s">
        <v>144</v>
      </c>
    </row>
    <row r="152" spans="1:8" x14ac:dyDescent="0.25">
      <c r="A152" t="s">
        <v>18</v>
      </c>
      <c r="B152" t="s">
        <v>74</v>
      </c>
      <c r="C152" s="207">
        <v>38.428571428571431</v>
      </c>
      <c r="D152">
        <v>52.928571428571431</v>
      </c>
      <c r="E152" s="25">
        <v>48.928571428571431</v>
      </c>
      <c r="F152" s="25">
        <f>_xlfn.IFNA(IF(Table135[[#This Row],[Act.Height (week 5)]]="","",Table135[[#This Row],[Act.Height (week 5)]]-Table135[[#This Row],[Est.Height]]),"")</f>
        <v>-4</v>
      </c>
      <c r="G152" s="17">
        <f>IFERROR(IF(Table135[[#This Row],[Act.Height (week 5)]]="","",Table135[[#This Row],[Act.Height (week 5)]]/Table135[[#This Row],[Est.Height]]),"")</f>
        <v>0.92442645074224017</v>
      </c>
      <c r="H152" s="25" t="s">
        <v>149</v>
      </c>
    </row>
    <row r="153" spans="1:8" x14ac:dyDescent="0.25">
      <c r="A153" t="s">
        <v>18</v>
      </c>
      <c r="B153" t="s">
        <v>48</v>
      </c>
      <c r="C153" s="207">
        <v>28.555555555555557</v>
      </c>
      <c r="D153">
        <v>38.555555555555557</v>
      </c>
      <c r="E153" s="25">
        <v>36.944444444444443</v>
      </c>
      <c r="F153" s="25">
        <f>_xlfn.IFNA(IF(Table135[[#This Row],[Act.Height (week 5)]]="","",Table135[[#This Row],[Act.Height (week 5)]]-Table135[[#This Row],[Est.Height]]),"")</f>
        <v>-1.6111111111111143</v>
      </c>
      <c r="G153" s="17">
        <f>IFERROR(IF(Table135[[#This Row],[Act.Height (week 5)]]="","",Table135[[#This Row],[Act.Height (week 5)]]/Table135[[#This Row],[Est.Height]]),"")</f>
        <v>0.95821325648414979</v>
      </c>
      <c r="H153" s="25" t="s">
        <v>143</v>
      </c>
    </row>
    <row r="154" spans="1:8" x14ac:dyDescent="0.25">
      <c r="A154" t="s">
        <v>18</v>
      </c>
      <c r="B154" t="s">
        <v>61</v>
      </c>
      <c r="C154" s="207">
        <v>37.450000000000003</v>
      </c>
      <c r="D154">
        <v>51.45</v>
      </c>
      <c r="E154" s="25">
        <v>48.3125</v>
      </c>
      <c r="F154" s="25">
        <f>_xlfn.IFNA(IF(Table135[[#This Row],[Act.Height (week 5)]]="","",Table135[[#This Row],[Act.Height (week 5)]]-Table135[[#This Row],[Est.Height]]),"")</f>
        <v>-3.1375000000000028</v>
      </c>
      <c r="G154" s="17">
        <f>IFERROR(IF(Table135[[#This Row],[Act.Height (week 5)]]="","",Table135[[#This Row],[Act.Height (week 5)]]/Table135[[#This Row],[Est.Height]]),"")</f>
        <v>0.93901846452866855</v>
      </c>
      <c r="H154" s="25" t="s">
        <v>149</v>
      </c>
    </row>
    <row r="155" spans="1:8" x14ac:dyDescent="0.25">
      <c r="A155" t="s">
        <v>18</v>
      </c>
      <c r="B155" t="s">
        <v>94</v>
      </c>
      <c r="C155" s="207">
        <v>27.285714285714285</v>
      </c>
      <c r="D155">
        <v>32.785714285714285</v>
      </c>
      <c r="E155" s="25">
        <v>33.214285714285715</v>
      </c>
      <c r="F155" s="25">
        <f>_xlfn.IFNA(IF(Table135[[#This Row],[Act.Height (week 5)]]="","",Table135[[#This Row],[Act.Height (week 5)]]-Table135[[#This Row],[Est.Height]]),"")</f>
        <v>0.4285714285714306</v>
      </c>
      <c r="G155" s="17">
        <f>IFERROR(IF(Table135[[#This Row],[Act.Height (week 5)]]="","",Table135[[#This Row],[Act.Height (week 5)]]/Table135[[#This Row],[Est.Height]]),"")</f>
        <v>1.0130718954248366</v>
      </c>
      <c r="H155" s="25" t="s">
        <v>145</v>
      </c>
    </row>
    <row r="156" spans="1:8" x14ac:dyDescent="0.25">
      <c r="A156" t="s">
        <v>18</v>
      </c>
      <c r="B156" t="s">
        <v>103</v>
      </c>
      <c r="C156" s="207">
        <v>23.833333333333332</v>
      </c>
      <c r="D156">
        <v>34.833333333333329</v>
      </c>
      <c r="E156" s="25">
        <v>34.5</v>
      </c>
      <c r="F156" s="25">
        <f>_xlfn.IFNA(IF(Table135[[#This Row],[Act.Height (week 5)]]="","",Table135[[#This Row],[Act.Height (week 5)]]-Table135[[#This Row],[Est.Height]]),"")</f>
        <v>-0.3333333333333286</v>
      </c>
      <c r="G156" s="17">
        <f>IFERROR(IF(Table135[[#This Row],[Act.Height (week 5)]]="","",Table135[[#This Row],[Act.Height (week 5)]]/Table135[[#This Row],[Est.Height]]),"")</f>
        <v>0.99043062200956955</v>
      </c>
      <c r="H156" s="25" t="s">
        <v>144</v>
      </c>
    </row>
    <row r="157" spans="1:8" x14ac:dyDescent="0.25">
      <c r="A157" t="s">
        <v>18</v>
      </c>
      <c r="B157" t="s">
        <v>122</v>
      </c>
      <c r="C157" s="207">
        <v>35.928571428571431</v>
      </c>
      <c r="D157">
        <v>44.928571428571431</v>
      </c>
      <c r="E157" s="25">
        <v>41.285714285714285</v>
      </c>
      <c r="F157" s="25">
        <f>_xlfn.IFNA(IF(Table135[[#This Row],[Act.Height (week 5)]]="","",Table135[[#This Row],[Act.Height (week 5)]]-Table135[[#This Row],[Est.Height]]),"")</f>
        <v>-3.6428571428571459</v>
      </c>
      <c r="G157" s="17">
        <f>IFERROR(IF(Table135[[#This Row],[Act.Height (week 5)]]="","",Table135[[#This Row],[Act.Height (week 5)]]/Table135[[#This Row],[Est.Height]]),"")</f>
        <v>0.91891891891891886</v>
      </c>
      <c r="H157" s="25" t="s">
        <v>143</v>
      </c>
    </row>
    <row r="158" spans="1:8" x14ac:dyDescent="0.25">
      <c r="A158" t="s">
        <v>18</v>
      </c>
      <c r="B158" t="s">
        <v>59</v>
      </c>
      <c r="C158" s="207">
        <v>37.9375</v>
      </c>
      <c r="D158">
        <v>45.4375</v>
      </c>
      <c r="E158" s="25">
        <v>45.4375</v>
      </c>
      <c r="F158" s="25">
        <f>_xlfn.IFNA(IF(Table135[[#This Row],[Act.Height (week 5)]]="","",Table135[[#This Row],[Act.Height (week 5)]]-Table135[[#This Row],[Est.Height]]),"")</f>
        <v>0</v>
      </c>
      <c r="G158" s="17">
        <f>IFERROR(IF(Table135[[#This Row],[Act.Height (week 5)]]="","",Table135[[#This Row],[Act.Height (week 5)]]/Table135[[#This Row],[Est.Height]]),"")</f>
        <v>1</v>
      </c>
      <c r="H158" s="25" t="s">
        <v>144</v>
      </c>
    </row>
    <row r="159" spans="1:8" x14ac:dyDescent="0.25">
      <c r="A159" t="s">
        <v>19</v>
      </c>
      <c r="B159" t="s">
        <v>899</v>
      </c>
      <c r="C159" s="207">
        <v>13</v>
      </c>
      <c r="D159" t="e">
        <v>#N/A</v>
      </c>
      <c r="E159" s="25">
        <v>19.5</v>
      </c>
      <c r="F159" s="25" t="str">
        <f>_xlfn.IFNA(IF(Table135[[#This Row],[Act.Height (week 5)]]="","",Table135[[#This Row],[Act.Height (week 5)]]-Table135[[#This Row],[Est.Height]]),"")</f>
        <v/>
      </c>
      <c r="G159" s="17"/>
      <c r="H159" s="25"/>
    </row>
    <row r="160" spans="1:8" x14ac:dyDescent="0.25">
      <c r="A160" t="s">
        <v>19</v>
      </c>
      <c r="B160" t="s">
        <v>900</v>
      </c>
      <c r="C160" s="207">
        <v>16</v>
      </c>
      <c r="D160" t="e">
        <v>#N/A</v>
      </c>
      <c r="E160" s="25">
        <v>21</v>
      </c>
      <c r="F160" s="25" t="str">
        <f>_xlfn.IFNA(IF(Table135[[#This Row],[Act.Height (week 5)]]="","",Table135[[#This Row],[Act.Height (week 5)]]-Table135[[#This Row],[Est.Height]]),"")</f>
        <v/>
      </c>
      <c r="G160" s="17" t="str">
        <f>IFERROR(IF(Table135[[#This Row],[Act.Height (week 5)]]="","",Table135[[#This Row],[Act.Height (week 5)]]/Table135[[#This Row],[Est.Height]]),"")</f>
        <v/>
      </c>
      <c r="H160" s="25"/>
    </row>
    <row r="161" spans="1:8" x14ac:dyDescent="0.25">
      <c r="A161" t="s">
        <v>19</v>
      </c>
      <c r="B161" t="s">
        <v>765</v>
      </c>
      <c r="C161" s="207">
        <v>20</v>
      </c>
      <c r="D161">
        <v>23.5</v>
      </c>
      <c r="E161" s="25">
        <v>25.5</v>
      </c>
      <c r="F161" s="25">
        <f>_xlfn.IFNA(IF(Table135[[#This Row],[Act.Height (week 5)]]="","",Table135[[#This Row],[Act.Height (week 5)]]-Table135[[#This Row],[Est.Height]]),"")</f>
        <v>2</v>
      </c>
      <c r="G161" s="17">
        <f>IFERROR(IF(Table135[[#This Row],[Act.Height (week 5)]]="","",Table135[[#This Row],[Act.Height (week 5)]]/Table135[[#This Row],[Est.Height]]),"")</f>
        <v>1.0851063829787233</v>
      </c>
      <c r="H161" s="25"/>
    </row>
    <row r="162" spans="1:8" x14ac:dyDescent="0.25">
      <c r="A162" t="s">
        <v>19</v>
      </c>
      <c r="B162" t="s">
        <v>901</v>
      </c>
      <c r="C162" s="207">
        <v>24</v>
      </c>
      <c r="D162" t="e">
        <v>#N/A</v>
      </c>
      <c r="E162" s="25">
        <v>28.5</v>
      </c>
      <c r="F162" s="25" t="str">
        <f>_xlfn.IFNA(IF(Table135[[#This Row],[Act.Height (week 5)]]="","",Table135[[#This Row],[Act.Height (week 5)]]-Table135[[#This Row],[Est.Height]]),"")</f>
        <v/>
      </c>
      <c r="G162" s="17" t="str">
        <f>IFERROR(IF(Table135[[#This Row],[Act.Height (week 5)]]="","",Table135[[#This Row],[Act.Height (week 5)]]/Table135[[#This Row],[Est.Height]]),"")</f>
        <v/>
      </c>
      <c r="H162" s="25"/>
    </row>
    <row r="163" spans="1:8" x14ac:dyDescent="0.25">
      <c r="A163" t="s">
        <v>19</v>
      </c>
      <c r="B163" t="s">
        <v>97</v>
      </c>
      <c r="C163" s="207">
        <v>25</v>
      </c>
      <c r="D163">
        <v>33</v>
      </c>
      <c r="E163" s="25">
        <v>32.5</v>
      </c>
      <c r="F163" s="25">
        <f>_xlfn.IFNA(IF(Table135[[#This Row],[Act.Height (week 5)]]="","",Table135[[#This Row],[Act.Height (week 5)]]-Table135[[#This Row],[Est.Height]]),"")</f>
        <v>-0.5</v>
      </c>
      <c r="G163" s="17">
        <f>IFERROR(IF(Table135[[#This Row],[Act.Height (week 5)]]="","",Table135[[#This Row],[Act.Height (week 5)]]/Table135[[#This Row],[Est.Height]]),"")</f>
        <v>0.98484848484848486</v>
      </c>
      <c r="H163" s="25" t="s">
        <v>144</v>
      </c>
    </row>
    <row r="164" spans="1:8" x14ac:dyDescent="0.25">
      <c r="A164" t="s">
        <v>19</v>
      </c>
      <c r="B164" t="s">
        <v>48</v>
      </c>
      <c r="C164" s="207">
        <v>28.225000000000001</v>
      </c>
      <c r="D164">
        <v>37.225000000000001</v>
      </c>
      <c r="E164" s="25">
        <v>37.25</v>
      </c>
      <c r="F164" s="25">
        <f>_xlfn.IFNA(IF(Table135[[#This Row],[Act.Height (week 5)]]="","",Table135[[#This Row],[Act.Height (week 5)]]-Table135[[#This Row],[Est.Height]]),"")</f>
        <v>2.4999999999998579E-2</v>
      </c>
      <c r="G164" s="17">
        <f>IFERROR(IF(Table135[[#This Row],[Act.Height (week 5)]]="","",Table135[[#This Row],[Act.Height (week 5)]]/Table135[[#This Row],[Est.Height]]),"")</f>
        <v>1.0006715916722633</v>
      </c>
      <c r="H164" s="25" t="s">
        <v>143</v>
      </c>
    </row>
    <row r="165" spans="1:8" x14ac:dyDescent="0.25">
      <c r="A165" t="s">
        <v>19</v>
      </c>
      <c r="B165" t="s">
        <v>79</v>
      </c>
      <c r="C165" s="207">
        <v>31</v>
      </c>
      <c r="D165">
        <v>36.5</v>
      </c>
      <c r="E165" s="25">
        <v>35.5</v>
      </c>
      <c r="F165" s="25">
        <f>_xlfn.IFNA(IF(Table135[[#This Row],[Act.Height (week 5)]]="","",Table135[[#This Row],[Act.Height (week 5)]]-Table135[[#This Row],[Est.Height]]),"")</f>
        <v>-1</v>
      </c>
      <c r="G165" s="17">
        <f>IFERROR(IF(Table135[[#This Row],[Act.Height (week 5)]]="","",Table135[[#This Row],[Act.Height (week 5)]]/Table135[[#This Row],[Est.Height]]),"")</f>
        <v>0.9726027397260274</v>
      </c>
      <c r="H165" s="25" t="s">
        <v>142</v>
      </c>
    </row>
    <row r="166" spans="1:8" x14ac:dyDescent="0.25">
      <c r="A166" t="s">
        <v>19</v>
      </c>
      <c r="B166" t="s">
        <v>90</v>
      </c>
      <c r="C166" s="207">
        <v>32.274999999999999</v>
      </c>
      <c r="D166">
        <v>38.274999999999999</v>
      </c>
      <c r="E166" s="25">
        <v>37.799999999999997</v>
      </c>
      <c r="F166" s="25">
        <f>_xlfn.IFNA(IF(Table135[[#This Row],[Act.Height (week 5)]]="","",Table135[[#This Row],[Act.Height (week 5)]]-Table135[[#This Row],[Est.Height]]),"")</f>
        <v>-0.47500000000000142</v>
      </c>
      <c r="G166" s="17">
        <f>IFERROR(IF(Table135[[#This Row],[Act.Height (week 5)]]="","",Table135[[#This Row],[Act.Height (week 5)]]/Table135[[#This Row],[Est.Height]]),"")</f>
        <v>0.98758981058131934</v>
      </c>
      <c r="H166" s="25" t="s">
        <v>145</v>
      </c>
    </row>
    <row r="167" spans="1:8" x14ac:dyDescent="0.25">
      <c r="A167" t="s">
        <v>19</v>
      </c>
      <c r="B167" t="s">
        <v>58</v>
      </c>
      <c r="C167" s="207">
        <v>35.31818181818182</v>
      </c>
      <c r="D167">
        <v>48.31818181818182</v>
      </c>
      <c r="E167" s="25">
        <v>48.416666666666664</v>
      </c>
      <c r="F167" s="25">
        <f>_xlfn.IFNA(IF(Table135[[#This Row],[Act.Height (week 5)]]="","",Table135[[#This Row],[Act.Height (week 5)]]-Table135[[#This Row],[Est.Height]]),"")</f>
        <v>9.8484848484844179E-2</v>
      </c>
      <c r="G167" s="17">
        <f>IFERROR(IF(Table135[[#This Row],[Act.Height (week 5)]]="","",Table135[[#This Row],[Act.Height (week 5)]]/Table135[[#This Row],[Est.Height]]),"")</f>
        <v>1.0020382565067418</v>
      </c>
      <c r="H167" s="25" t="s">
        <v>902</v>
      </c>
    </row>
    <row r="168" spans="1:8" x14ac:dyDescent="0.25">
      <c r="A168" t="s">
        <v>19</v>
      </c>
      <c r="B168" t="s">
        <v>77</v>
      </c>
      <c r="C168" s="207">
        <v>35.6</v>
      </c>
      <c r="D168">
        <v>47.1</v>
      </c>
      <c r="E168" s="25">
        <v>45.6</v>
      </c>
      <c r="F168" s="25">
        <f>_xlfn.IFNA(IF(Table135[[#This Row],[Act.Height (week 5)]]="","",Table135[[#This Row],[Act.Height (week 5)]]-Table135[[#This Row],[Est.Height]]),"")</f>
        <v>-1.5</v>
      </c>
      <c r="G168" s="17">
        <f>IFERROR(IF(Table135[[#This Row],[Act.Height (week 5)]]="","",Table135[[#This Row],[Act.Height (week 5)]]/Table135[[#This Row],[Est.Height]]),"")</f>
        <v>0.96815286624203822</v>
      </c>
      <c r="H168" s="25" t="s">
        <v>143</v>
      </c>
    </row>
    <row r="169" spans="1:8" x14ac:dyDescent="0.25">
      <c r="A169" t="s">
        <v>19</v>
      </c>
      <c r="B169" t="s">
        <v>82</v>
      </c>
      <c r="C169" s="207">
        <v>36.480769230769234</v>
      </c>
      <c r="D169">
        <v>50.980769230769234</v>
      </c>
      <c r="E169" s="25">
        <v>49.653846153846153</v>
      </c>
      <c r="F169" s="25">
        <f>_xlfn.IFNA(IF(Table135[[#This Row],[Act.Height (week 5)]]="","",Table135[[#This Row],[Act.Height (week 5)]]-Table135[[#This Row],[Est.Height]]),"")</f>
        <v>-1.3269230769230802</v>
      </c>
      <c r="G169" s="17">
        <f>IFERROR(IF(Table135[[#This Row],[Act.Height (week 5)]]="","",Table135[[#This Row],[Act.Height (week 5)]]/Table135[[#This Row],[Est.Height]]),"")</f>
        <v>0.97397208600528096</v>
      </c>
      <c r="H169" s="25" t="s">
        <v>144</v>
      </c>
    </row>
    <row r="170" spans="1:8" x14ac:dyDescent="0.25">
      <c r="A170" t="s">
        <v>19</v>
      </c>
      <c r="B170" t="s">
        <v>74</v>
      </c>
      <c r="C170" s="207">
        <v>36.725000000000001</v>
      </c>
      <c r="D170">
        <v>49.225000000000001</v>
      </c>
      <c r="E170" s="25">
        <v>49.25</v>
      </c>
      <c r="F170" s="25">
        <f>_xlfn.IFNA(IF(Table135[[#This Row],[Act.Height (week 5)]]="","",Table135[[#This Row],[Act.Height (week 5)]]-Table135[[#This Row],[Est.Height]]),"")</f>
        <v>2.4999999999998579E-2</v>
      </c>
      <c r="G170" s="17">
        <f>IFERROR(IF(Table135[[#This Row],[Act.Height (week 5)]]="","",Table135[[#This Row],[Act.Height (week 5)]]/Table135[[#This Row],[Est.Height]]),"")</f>
        <v>1.0005078720162519</v>
      </c>
      <c r="H170" s="25" t="s">
        <v>904</v>
      </c>
    </row>
    <row r="171" spans="1:8" x14ac:dyDescent="0.25">
      <c r="A171" t="s">
        <v>19</v>
      </c>
      <c r="B171" t="s">
        <v>114</v>
      </c>
      <c r="C171" s="207">
        <v>37.638888888888886</v>
      </c>
      <c r="D171">
        <v>44.138888888888886</v>
      </c>
      <c r="E171" s="25">
        <v>44.35</v>
      </c>
      <c r="F171" s="25">
        <f>_xlfn.IFNA(IF(Table135[[#This Row],[Act.Height (week 5)]]="","",Table135[[#This Row],[Act.Height (week 5)]]-Table135[[#This Row],[Est.Height]]),"")</f>
        <v>0.21111111111111569</v>
      </c>
      <c r="G171" s="17">
        <f>IFERROR(IF(Table135[[#This Row],[Act.Height (week 5)]]="","",Table135[[#This Row],[Act.Height (week 5)]]/Table135[[#This Row],[Est.Height]]),"")</f>
        <v>1.0047828823159222</v>
      </c>
      <c r="H171" s="25" t="s">
        <v>905</v>
      </c>
    </row>
    <row r="172" spans="1:8" x14ac:dyDescent="0.25">
      <c r="A172" t="s">
        <v>20</v>
      </c>
      <c r="B172" t="s">
        <v>935</v>
      </c>
      <c r="C172" s="207">
        <v>31</v>
      </c>
      <c r="D172" t="e">
        <v>#N/A</v>
      </c>
      <c r="E172" s="25">
        <v>38</v>
      </c>
      <c r="F172" s="25" t="str">
        <f>_xlfn.IFNA(IF(Table135[[#This Row],[Act.Height (week 5)]]="","",Table135[[#This Row],[Act.Height (week 5)]]-Table135[[#This Row],[Est.Height]]),"")</f>
        <v/>
      </c>
      <c r="G172" s="17" t="str">
        <f>IFERROR(IF(Table135[[#This Row],[Act.Height (week 5)]]="","",Table135[[#This Row],[Act.Height (week 5)]]/Table135[[#This Row],[Est.Height]]),"")</f>
        <v/>
      </c>
      <c r="H172" s="25" t="e">
        <v>#N/A</v>
      </c>
    </row>
    <row r="173" spans="1:8" x14ac:dyDescent="0.25">
      <c r="A173" t="s">
        <v>20</v>
      </c>
      <c r="B173" t="s">
        <v>936</v>
      </c>
      <c r="C173" s="207">
        <v>29</v>
      </c>
      <c r="D173" t="e">
        <v>#N/A</v>
      </c>
      <c r="E173" s="25">
        <v>36</v>
      </c>
      <c r="F173" s="25" t="str">
        <f>_xlfn.IFNA(IF(Table135[[#This Row],[Act.Height (week 5)]]="","",Table135[[#This Row],[Act.Height (week 5)]]-Table135[[#This Row],[Est.Height]]),"")</f>
        <v/>
      </c>
      <c r="G173" s="17" t="str">
        <f>IFERROR(IF(Table135[[#This Row],[Act.Height (week 5)]]="","",Table135[[#This Row],[Act.Height (week 5)]]/Table135[[#This Row],[Est.Height]]),"")</f>
        <v/>
      </c>
      <c r="H173" s="25" t="e">
        <v>#N/A</v>
      </c>
    </row>
    <row r="174" spans="1:8" x14ac:dyDescent="0.25">
      <c r="A174" t="s">
        <v>20</v>
      </c>
      <c r="B174" t="s">
        <v>937</v>
      </c>
      <c r="C174" s="207">
        <v>23.5</v>
      </c>
      <c r="D174" t="e">
        <v>#N/A</v>
      </c>
      <c r="E174" s="25">
        <v>25</v>
      </c>
      <c r="F174" s="25" t="str">
        <f>_xlfn.IFNA(IF(Table135[[#This Row],[Act.Height (week 5)]]="","",Table135[[#This Row],[Act.Height (week 5)]]-Table135[[#This Row],[Est.Height]]),"")</f>
        <v/>
      </c>
      <c r="G174" s="17" t="str">
        <f>IFERROR(IF(Table135[[#This Row],[Act.Height (week 5)]]="","",Table135[[#This Row],[Act.Height (week 5)]]/Table135[[#This Row],[Est.Height]]),"")</f>
        <v/>
      </c>
      <c r="H174" s="25" t="e">
        <v>#N/A</v>
      </c>
    </row>
    <row r="175" spans="1:8" x14ac:dyDescent="0.25">
      <c r="A175" t="s">
        <v>20</v>
      </c>
      <c r="B175" t="s">
        <v>61</v>
      </c>
      <c r="C175" s="207">
        <v>39.1</v>
      </c>
      <c r="D175">
        <v>51.6</v>
      </c>
      <c r="E175" s="25">
        <v>49.6</v>
      </c>
      <c r="F175" s="25">
        <f>_xlfn.IFNA(IF(Table135[[#This Row],[Act.Height (week 5)]]="","",Table135[[#This Row],[Act.Height (week 5)]]-Table135[[#This Row],[Est.Height]]),"")</f>
        <v>-2</v>
      </c>
      <c r="G175" s="17">
        <f>IFERROR(IF(Table135[[#This Row],[Act.Height (week 5)]]="","",Table135[[#This Row],[Act.Height (week 5)]]/Table135[[#This Row],[Est.Height]]),"")</f>
        <v>0.96124031007751942</v>
      </c>
      <c r="H175" s="25" t="s">
        <v>939</v>
      </c>
    </row>
    <row r="176" spans="1:8" x14ac:dyDescent="0.25">
      <c r="A176" t="s">
        <v>20</v>
      </c>
      <c r="B176" t="s">
        <v>102</v>
      </c>
      <c r="C176" s="207">
        <v>23.8</v>
      </c>
      <c r="D176">
        <v>29.8</v>
      </c>
      <c r="E176" s="25">
        <v>27.65</v>
      </c>
      <c r="F176" s="25">
        <f>_xlfn.IFNA(IF(Table135[[#This Row],[Act.Height (week 5)]]="","",Table135[[#This Row],[Act.Height (week 5)]]-Table135[[#This Row],[Est.Height]]),"")</f>
        <v>-2.1500000000000021</v>
      </c>
      <c r="G176" s="17">
        <f>IFERROR(IF(Table135[[#This Row],[Act.Height (week 5)]]="","",Table135[[#This Row],[Act.Height (week 5)]]/Table135[[#This Row],[Est.Height]]),"")</f>
        <v>0.9278523489932885</v>
      </c>
      <c r="H176" s="25" t="s">
        <v>906</v>
      </c>
    </row>
    <row r="177" spans="1:8" x14ac:dyDescent="0.25">
      <c r="A177" t="s">
        <v>20</v>
      </c>
      <c r="B177" t="s">
        <v>114</v>
      </c>
      <c r="C177" s="207">
        <v>35.549999999999997</v>
      </c>
      <c r="D177">
        <v>42.05</v>
      </c>
      <c r="E177" s="25">
        <v>44.024999999999999</v>
      </c>
      <c r="F177" s="25">
        <f>_xlfn.IFNA(IF(Table135[[#This Row],[Act.Height (week 5)]]="","",Table135[[#This Row],[Act.Height (week 5)]]-Table135[[#This Row],[Est.Height]]),"")</f>
        <v>1.9750000000000014</v>
      </c>
      <c r="G177" s="17">
        <f>IFERROR(IF(Table135[[#This Row],[Act.Height (week 5)]]="","",Table135[[#This Row],[Act.Height (week 5)]]/Table135[[#This Row],[Est.Height]]),"")</f>
        <v>1.0469678953626635</v>
      </c>
      <c r="H177" s="25" t="s">
        <v>905</v>
      </c>
    </row>
    <row r="178" spans="1:8" x14ac:dyDescent="0.25">
      <c r="A178" t="s">
        <v>20</v>
      </c>
      <c r="B178" t="s">
        <v>103</v>
      </c>
      <c r="C178" s="207">
        <v>21.1875</v>
      </c>
      <c r="D178">
        <v>30.1875</v>
      </c>
      <c r="E178" s="25"/>
      <c r="F178" s="25" t="str">
        <f>_xlfn.IFNA(IF(Table135[[#This Row],[Act.Height (week 5)]]="","",Table135[[#This Row],[Act.Height (week 5)]]-Table135[[#This Row],[Est.Height]]),"")</f>
        <v/>
      </c>
      <c r="G178" s="17" t="str">
        <f>IFERROR(IF(Table135[[#This Row],[Act.Height (week 5)]]="","",Table135[[#This Row],[Act.Height (week 5)]]/Table135[[#This Row],[Est.Height]]),"")</f>
        <v/>
      </c>
      <c r="H178" s="25" t="s">
        <v>144</v>
      </c>
    </row>
    <row r="179" spans="1:8" x14ac:dyDescent="0.25">
      <c r="A179" t="s">
        <v>20</v>
      </c>
      <c r="B179" t="s">
        <v>74</v>
      </c>
      <c r="C179" s="207">
        <v>38.25</v>
      </c>
      <c r="D179">
        <v>51.25</v>
      </c>
      <c r="E179" s="25">
        <v>48.5625</v>
      </c>
      <c r="F179" s="25">
        <f>_xlfn.IFNA(IF(Table135[[#This Row],[Act.Height (week 5)]]="","",Table135[[#This Row],[Act.Height (week 5)]]-Table135[[#This Row],[Est.Height]]),"")</f>
        <v>-2.6875</v>
      </c>
      <c r="G179" s="17">
        <f>IFERROR(IF(Table135[[#This Row],[Act.Height (week 5)]]="","",Table135[[#This Row],[Act.Height (week 5)]]/Table135[[#This Row],[Est.Height]]),"")</f>
        <v>0.94756097560975605</v>
      </c>
      <c r="H179" s="25" t="s">
        <v>904</v>
      </c>
    </row>
    <row r="180" spans="1:8" x14ac:dyDescent="0.25">
      <c r="A180" t="s">
        <v>20</v>
      </c>
      <c r="B180" t="s">
        <v>58</v>
      </c>
      <c r="C180" s="207">
        <v>37.700000000000003</v>
      </c>
      <c r="D180">
        <v>53.2</v>
      </c>
      <c r="E180" s="25">
        <v>49.85</v>
      </c>
      <c r="F180" s="25">
        <f>_xlfn.IFNA(IF(Table135[[#This Row],[Act.Height (week 5)]]="","",Table135[[#This Row],[Act.Height (week 5)]]-Table135[[#This Row],[Est.Height]]),"")</f>
        <v>-3.3500000000000014</v>
      </c>
      <c r="G180" s="17">
        <f>IFERROR(IF(Table135[[#This Row],[Act.Height (week 5)]]="","",Table135[[#This Row],[Act.Height (week 5)]]/Table135[[#This Row],[Est.Height]]),"")</f>
        <v>0.93703007518796988</v>
      </c>
      <c r="H180" s="25" t="s">
        <v>902</v>
      </c>
    </row>
    <row r="181" spans="1:8" x14ac:dyDescent="0.25">
      <c r="A181" t="s">
        <v>20</v>
      </c>
      <c r="B181" t="s">
        <v>90</v>
      </c>
      <c r="C181" s="207">
        <v>33.700000000000003</v>
      </c>
      <c r="D181">
        <v>40.200000000000003</v>
      </c>
      <c r="E181" s="25">
        <v>38.200000000000003</v>
      </c>
      <c r="F181" s="25">
        <f>_xlfn.IFNA(IF(Table135[[#This Row],[Act.Height (week 5)]]="","",Table135[[#This Row],[Act.Height (week 5)]]-Table135[[#This Row],[Est.Height]]),"")</f>
        <v>-2</v>
      </c>
      <c r="G181" s="17">
        <f>IFERROR(IF(Table135[[#This Row],[Act.Height (week 5)]]="","",Table135[[#This Row],[Act.Height (week 5)]]/Table135[[#This Row],[Est.Height]]),"")</f>
        <v>0.95024875621890548</v>
      </c>
      <c r="H181" s="25" t="s">
        <v>906</v>
      </c>
    </row>
    <row r="182" spans="1:8" x14ac:dyDescent="0.25">
      <c r="A182" t="s">
        <v>20</v>
      </c>
      <c r="B182" t="s">
        <v>161</v>
      </c>
      <c r="C182" s="207">
        <v>28.071428571428573</v>
      </c>
      <c r="D182">
        <v>34.571428571428569</v>
      </c>
      <c r="E182" s="25">
        <v>33.714285714285715</v>
      </c>
      <c r="F182" s="25">
        <f>_xlfn.IFNA(IF(Table135[[#This Row],[Act.Height (week 5)]]="","",Table135[[#This Row],[Act.Height (week 5)]]-Table135[[#This Row],[Est.Height]]),"")</f>
        <v>-0.8571428571428541</v>
      </c>
      <c r="G182" s="17">
        <f>IFERROR(IF(Table135[[#This Row],[Act.Height (week 5)]]="","",Table135[[#This Row],[Act.Height (week 5)]]/Table135[[#This Row],[Est.Height]]),"")</f>
        <v>0.97520661157024802</v>
      </c>
      <c r="H182" s="25" t="s">
        <v>144</v>
      </c>
    </row>
    <row r="183" spans="1:8" x14ac:dyDescent="0.25">
      <c r="A183" t="s">
        <v>20</v>
      </c>
      <c r="B183" t="s">
        <v>94</v>
      </c>
      <c r="C183" s="207">
        <v>28.9</v>
      </c>
      <c r="D183">
        <v>34.9</v>
      </c>
      <c r="E183" s="25">
        <v>31.7</v>
      </c>
      <c r="F183" s="25">
        <f>_xlfn.IFNA(IF(Table135[[#This Row],[Act.Height (week 5)]]="","",Table135[[#This Row],[Act.Height (week 5)]]-Table135[[#This Row],[Est.Height]]),"")</f>
        <v>-3.1999999999999993</v>
      </c>
      <c r="G183" s="17">
        <f>IFERROR(IF(Table135[[#This Row],[Act.Height (week 5)]]="","",Table135[[#This Row],[Act.Height (week 5)]]/Table135[[#This Row],[Est.Height]]),"")</f>
        <v>0.90830945558739251</v>
      </c>
      <c r="H183" s="25" t="s">
        <v>906</v>
      </c>
    </row>
    <row r="184" spans="1:8" x14ac:dyDescent="0.25">
      <c r="A184" t="s">
        <v>20</v>
      </c>
      <c r="B184" t="s">
        <v>980</v>
      </c>
      <c r="C184" s="207">
        <v>36.4</v>
      </c>
      <c r="D184">
        <v>45.9</v>
      </c>
      <c r="E184" s="25">
        <v>43.15</v>
      </c>
      <c r="F184" s="25">
        <f>_xlfn.IFNA(IF(Table135[[#This Row],[Act.Height (week 5)]]="","",Table135[[#This Row],[Act.Height (week 5)]]-Table135[[#This Row],[Est.Height]]),"")</f>
        <v>-2.75</v>
      </c>
      <c r="G184" s="17">
        <f>IFERROR(IF(Table135[[#This Row],[Act.Height (week 5)]]="","",Table135[[#This Row],[Act.Height (week 5)]]/Table135[[#This Row],[Est.Height]]),"")</f>
        <v>0.94008714596949894</v>
      </c>
      <c r="H184" s="25" t="s">
        <v>143</v>
      </c>
    </row>
    <row r="185" spans="1:8" x14ac:dyDescent="0.25">
      <c r="A185" t="s">
        <v>20</v>
      </c>
      <c r="B185" t="s">
        <v>938</v>
      </c>
      <c r="C185" s="207">
        <v>27</v>
      </c>
      <c r="D185" t="e">
        <v>#N/A</v>
      </c>
      <c r="E185" s="25">
        <v>29.5</v>
      </c>
      <c r="F185" s="25" t="str">
        <f>_xlfn.IFNA(IF(Table135[[#This Row],[Act.Height (week 5)]]="","",Table135[[#This Row],[Act.Height (week 5)]]-Table135[[#This Row],[Est.Height]]),"")</f>
        <v/>
      </c>
      <c r="G185" s="17" t="str">
        <f>IFERROR(IF(Table135[[#This Row],[Act.Height (week 5)]]="","",Table135[[#This Row],[Act.Height (week 5)]]/Table135[[#This Row],[Est.Height]]),"")</f>
        <v/>
      </c>
      <c r="H185" s="25" t="e">
        <v>#N/A</v>
      </c>
    </row>
    <row r="186" spans="1:8" x14ac:dyDescent="0.25">
      <c r="A186" t="s">
        <v>21</v>
      </c>
      <c r="B186" t="s">
        <v>58</v>
      </c>
      <c r="C186" s="207">
        <v>38</v>
      </c>
      <c r="D186">
        <v>52.5</v>
      </c>
      <c r="E186" s="25">
        <v>53.5</v>
      </c>
      <c r="F186" s="25">
        <f>_xlfn.IFNA(IF(Table135[[#This Row],[Act.Height (week 5)]]="","",Table135[[#This Row],[Act.Height (week 5)]]-Table135[[#This Row],[Est.Height]]),"")</f>
        <v>1</v>
      </c>
      <c r="G186" s="17">
        <f>IFERROR(IF(Table135[[#This Row],[Act.Height (week 5)]]="","",Table135[[#This Row],[Act.Height (week 5)]]/Table135[[#This Row],[Est.Height]]),"")</f>
        <v>1.019047619047619</v>
      </c>
      <c r="H186" s="25" t="s">
        <v>902</v>
      </c>
    </row>
    <row r="187" spans="1:8" x14ac:dyDescent="0.25">
      <c r="A187" t="s">
        <v>21</v>
      </c>
      <c r="B187" t="s">
        <v>765</v>
      </c>
      <c r="C187" s="207">
        <v>20</v>
      </c>
      <c r="D187">
        <v>24.5</v>
      </c>
      <c r="E187" s="25">
        <v>24</v>
      </c>
      <c r="F187" s="25">
        <f>_xlfn.IFNA(IF(Table135[[#This Row],[Act.Height (week 5)]]="","",Table135[[#This Row],[Act.Height (week 5)]]-Table135[[#This Row],[Est.Height]]),"")</f>
        <v>-0.5</v>
      </c>
      <c r="G187" s="17">
        <f>IFERROR(IF(Table135[[#This Row],[Act.Height (week 5)]]="","",Table135[[#This Row],[Act.Height (week 5)]]/Table135[[#This Row],[Est.Height]]),"")</f>
        <v>0.97959183673469385</v>
      </c>
      <c r="H187" s="25" t="s">
        <v>144</v>
      </c>
    </row>
    <row r="188" spans="1:8" x14ac:dyDescent="0.25">
      <c r="A188" t="s">
        <v>21</v>
      </c>
      <c r="B188" t="s">
        <v>88</v>
      </c>
      <c r="C188" s="207">
        <v>23</v>
      </c>
      <c r="D188">
        <v>30</v>
      </c>
      <c r="E188" s="25" t="e">
        <v>#N/A</v>
      </c>
      <c r="F188" s="25" t="str">
        <f>_xlfn.IFNA(IF(Table135[[#This Row],[Act.Height (week 5)]]="","",Table135[[#This Row],[Act.Height (week 5)]]-Table135[[#This Row],[Est.Height]]),"")</f>
        <v/>
      </c>
      <c r="G188" s="17" t="str">
        <f>IFERROR(IF(Table135[[#This Row],[Act.Height (week 5)]]="","",Table135[[#This Row],[Act.Height (week 5)]]/Table135[[#This Row],[Est.Height]]),"")</f>
        <v/>
      </c>
      <c r="H188" s="25" t="s">
        <v>141</v>
      </c>
    </row>
    <row r="189" spans="1:8" x14ac:dyDescent="0.25">
      <c r="A189" t="s">
        <v>21</v>
      </c>
      <c r="B189" t="s">
        <v>97</v>
      </c>
      <c r="C189" s="207">
        <v>25.55</v>
      </c>
      <c r="D189">
        <v>34.049999999999997</v>
      </c>
      <c r="E189" s="25">
        <v>32.049999999999997</v>
      </c>
      <c r="F189" s="25">
        <f>_xlfn.IFNA(IF(Table135[[#This Row],[Act.Height (week 5)]]="","",Table135[[#This Row],[Act.Height (week 5)]]-Table135[[#This Row],[Est.Height]]),"")</f>
        <v>-2</v>
      </c>
      <c r="G189" s="17">
        <f>IFERROR(IF(Table135[[#This Row],[Act.Height (week 5)]]="","",Table135[[#This Row],[Act.Height (week 5)]]/Table135[[#This Row],[Est.Height]]),"")</f>
        <v>0.94126284875183552</v>
      </c>
      <c r="H189" s="25" t="s">
        <v>144</v>
      </c>
    </row>
    <row r="190" spans="1:8" x14ac:dyDescent="0.25">
      <c r="A190" t="s">
        <v>21</v>
      </c>
      <c r="B190" t="s">
        <v>114</v>
      </c>
      <c r="C190" s="207">
        <v>41.96875</v>
      </c>
      <c r="D190">
        <v>49.46875</v>
      </c>
      <c r="E190" s="25">
        <v>46.8125</v>
      </c>
      <c r="F190" s="25">
        <f>_xlfn.IFNA(IF(Table135[[#This Row],[Act.Height (week 5)]]="","",Table135[[#This Row],[Act.Height (week 5)]]-Table135[[#This Row],[Est.Height]]),"")</f>
        <v>-2.65625</v>
      </c>
      <c r="G190" s="17">
        <f>IFERROR(IF(Table135[[#This Row],[Act.Height (week 5)]]="","",Table135[[#This Row],[Act.Height (week 5)]]/Table135[[#This Row],[Est.Height]]),"")</f>
        <v>0.94630448515476939</v>
      </c>
      <c r="H190" s="25" t="s">
        <v>905</v>
      </c>
    </row>
    <row r="191" spans="1:8" x14ac:dyDescent="0.25">
      <c r="A191" t="s">
        <v>21</v>
      </c>
      <c r="B191" t="s">
        <v>77</v>
      </c>
      <c r="C191" s="207">
        <v>37.375</v>
      </c>
      <c r="D191">
        <v>49.375</v>
      </c>
      <c r="E191" s="25">
        <v>46.875</v>
      </c>
      <c r="F191" s="25">
        <f>_xlfn.IFNA(IF(Table135[[#This Row],[Act.Height (week 5)]]="","",Table135[[#This Row],[Act.Height (week 5)]]-Table135[[#This Row],[Est.Height]]),"")</f>
        <v>-2.5</v>
      </c>
      <c r="G191" s="17">
        <f>IFERROR(IF(Table135[[#This Row],[Act.Height (week 5)]]="","",Table135[[#This Row],[Act.Height (week 5)]]/Table135[[#This Row],[Est.Height]]),"")</f>
        <v>0.94936708860759489</v>
      </c>
      <c r="H191" s="25" t="s">
        <v>143</v>
      </c>
    </row>
    <row r="192" spans="1:8" x14ac:dyDescent="0.25">
      <c r="A192" t="s">
        <v>21</v>
      </c>
      <c r="B192" t="s">
        <v>90</v>
      </c>
      <c r="C192" s="207">
        <v>35.4</v>
      </c>
      <c r="D192">
        <v>41.9</v>
      </c>
      <c r="E192" s="25">
        <v>39.25</v>
      </c>
      <c r="F192" s="25">
        <f>_xlfn.IFNA(IF(Table135[[#This Row],[Act.Height (week 5)]]="","",Table135[[#This Row],[Act.Height (week 5)]]-Table135[[#This Row],[Est.Height]]),"")</f>
        <v>-2.6499999999999986</v>
      </c>
      <c r="G192" s="17">
        <f>IFERROR(IF(Table135[[#This Row],[Act.Height (week 5)]]="","",Table135[[#This Row],[Act.Height (week 5)]]/Table135[[#This Row],[Est.Height]]),"")</f>
        <v>0.9367541766109786</v>
      </c>
      <c r="H192" s="25" t="s">
        <v>906</v>
      </c>
    </row>
    <row r="193" spans="1:8" x14ac:dyDescent="0.25">
      <c r="A193" t="s">
        <v>21</v>
      </c>
      <c r="B193" t="s">
        <v>74</v>
      </c>
      <c r="C193" s="207">
        <v>41.333333333333336</v>
      </c>
      <c r="D193">
        <v>54.833333333333336</v>
      </c>
      <c r="E193" s="25">
        <v>46.833333333333336</v>
      </c>
      <c r="F193" s="25">
        <f>_xlfn.IFNA(IF(Table135[[#This Row],[Act.Height (week 5)]]="","",Table135[[#This Row],[Act.Height (week 5)]]-Table135[[#This Row],[Est.Height]]),"")</f>
        <v>-8</v>
      </c>
      <c r="G193" s="17">
        <f>IFERROR(IF(Table135[[#This Row],[Act.Height (week 5)]]="","",Table135[[#This Row],[Act.Height (week 5)]]/Table135[[#This Row],[Est.Height]]),"")</f>
        <v>0.85410334346504557</v>
      </c>
      <c r="H193" s="25" t="s">
        <v>904</v>
      </c>
    </row>
    <row r="194" spans="1:8" x14ac:dyDescent="0.25">
      <c r="A194" t="s">
        <v>21</v>
      </c>
      <c r="B194" t="s">
        <v>935</v>
      </c>
      <c r="C194" s="207">
        <v>33.35</v>
      </c>
      <c r="D194">
        <v>40.85</v>
      </c>
      <c r="E194" s="25">
        <v>38.700000000000003</v>
      </c>
      <c r="F194" s="25">
        <f>_xlfn.IFNA(IF(Table135[[#This Row],[Act.Height (week 5)]]="","",Table135[[#This Row],[Act.Height (week 5)]]-Table135[[#This Row],[Est.Height]]),"")</f>
        <v>-2.1499999999999986</v>
      </c>
      <c r="G194" s="17">
        <f>IFERROR(IF(Table135[[#This Row],[Act.Height (week 5)]]="","",Table135[[#This Row],[Act.Height (week 5)]]/Table135[[#This Row],[Est.Height]]),"")</f>
        <v>0.94736842105263164</v>
      </c>
      <c r="H194" s="25" t="s">
        <v>144</v>
      </c>
    </row>
    <row r="195" spans="1:8" x14ac:dyDescent="0.25">
      <c r="A195" t="s">
        <v>21</v>
      </c>
      <c r="B195" t="s">
        <v>94</v>
      </c>
      <c r="C195" s="207">
        <v>33.291666666666664</v>
      </c>
      <c r="D195">
        <v>39.291666666666664</v>
      </c>
      <c r="E195" s="25">
        <v>33.708333333333336</v>
      </c>
      <c r="F195" s="25">
        <f>_xlfn.IFNA(IF(Table135[[#This Row],[Act.Height (week 5)]]="","",Table135[[#This Row],[Act.Height (week 5)]]-Table135[[#This Row],[Est.Height]]),"")</f>
        <v>-5.5833333333333286</v>
      </c>
      <c r="G195" s="17">
        <f>IFERROR(IF(Table135[[#This Row],[Act.Height (week 5)]]="","",Table135[[#This Row],[Act.Height (week 5)]]/Table135[[#This Row],[Est.Height]]),"")</f>
        <v>0.85790031813361622</v>
      </c>
      <c r="H195" s="25" t="s">
        <v>906</v>
      </c>
    </row>
    <row r="196" spans="1:8" x14ac:dyDescent="0.25">
      <c r="A196" t="s">
        <v>21</v>
      </c>
      <c r="B196" t="s">
        <v>82</v>
      </c>
      <c r="C196" s="207">
        <v>41.472222222222221</v>
      </c>
      <c r="D196">
        <v>56.972222222222221</v>
      </c>
      <c r="E196" s="25">
        <v>53.944444444444443</v>
      </c>
      <c r="F196" s="25">
        <f>_xlfn.IFNA(IF(Table135[[#This Row],[Act.Height (week 5)]]="","",Table135[[#This Row],[Act.Height (week 5)]]-Table135[[#This Row],[Est.Height]]),"")</f>
        <v>-3.0277777777777786</v>
      </c>
      <c r="G196" s="17">
        <f>IFERROR(IF(Table135[[#This Row],[Act.Height (week 5)]]="","",Table135[[#This Row],[Act.Height (week 5)]]/Table135[[#This Row],[Est.Height]]),"")</f>
        <v>0.94685519258898099</v>
      </c>
      <c r="H196" s="25" t="s">
        <v>144</v>
      </c>
    </row>
    <row r="197" spans="1:8" x14ac:dyDescent="0.25">
      <c r="A197" t="s">
        <v>21</v>
      </c>
      <c r="B197" t="s">
        <v>122</v>
      </c>
      <c r="C197" s="207">
        <v>37.65625</v>
      </c>
      <c r="D197">
        <v>46.15625</v>
      </c>
      <c r="E197" s="25" t="e">
        <v>#N/A</v>
      </c>
      <c r="F197" s="25" t="str">
        <f>_xlfn.IFNA(IF(Table135[[#This Row],[Act.Height (week 5)]]="","",Table135[[#This Row],[Act.Height (week 5)]]-Table135[[#This Row],[Est.Height]]),"")</f>
        <v/>
      </c>
      <c r="G197" s="17" t="str">
        <f>IFERROR(IF(Table135[[#This Row],[Act.Height (week 5)]]="","",Table135[[#This Row],[Act.Height (week 5)]]/Table135[[#This Row],[Est.Height]]),"")</f>
        <v/>
      </c>
      <c r="H197" s="25" t="s">
        <v>143</v>
      </c>
    </row>
    <row r="198" spans="1:8" x14ac:dyDescent="0.25">
      <c r="A198" t="s">
        <v>22</v>
      </c>
      <c r="B198" t="s">
        <v>765</v>
      </c>
      <c r="C198" s="207">
        <v>18.5</v>
      </c>
      <c r="D198">
        <v>22.5</v>
      </c>
      <c r="E198" s="25">
        <v>22.5</v>
      </c>
      <c r="F198" s="25">
        <f>_xlfn.IFNA(IF(Table135[[#This Row],[Act.Height (week 5)]]="","",Table135[[#This Row],[Act.Height (week 5)]]-Table135[[#This Row],[Est.Height]]),"")</f>
        <v>0</v>
      </c>
      <c r="G198" s="17">
        <f>IFERROR(IF(Table135[[#This Row],[Act.Height (week 5)]]="","",Table135[[#This Row],[Act.Height (week 5)]]/Table135[[#This Row],[Est.Height]]),"")</f>
        <v>1</v>
      </c>
      <c r="H198" s="25" t="s">
        <v>144</v>
      </c>
    </row>
    <row r="199" spans="1:8" x14ac:dyDescent="0.25">
      <c r="A199" t="s">
        <v>22</v>
      </c>
      <c r="B199" t="s">
        <v>94</v>
      </c>
      <c r="C199" s="207">
        <v>30.45</v>
      </c>
      <c r="D199">
        <v>34.450000000000003</v>
      </c>
      <c r="E199" s="25">
        <v>36.950000000000003</v>
      </c>
      <c r="F199" s="25">
        <f>_xlfn.IFNA(IF(Table135[[#This Row],[Act.Height (week 5)]]="","",Table135[[#This Row],[Act.Height (week 5)]]-Table135[[#This Row],[Est.Height]]),"")</f>
        <v>2.5</v>
      </c>
      <c r="G199" s="17">
        <f>IFERROR(IF(Table135[[#This Row],[Act.Height (week 5)]]="","",Table135[[#This Row],[Act.Height (week 5)]]/Table135[[#This Row],[Est.Height]]),"")</f>
        <v>1.0725689404934688</v>
      </c>
      <c r="H199" s="25" t="s">
        <v>906</v>
      </c>
    </row>
    <row r="200" spans="1:8" x14ac:dyDescent="0.25">
      <c r="A200" t="s">
        <v>22</v>
      </c>
      <c r="B200" t="s">
        <v>974</v>
      </c>
      <c r="C200" s="207">
        <v>25.05</v>
      </c>
      <c r="D200">
        <v>34.549999999999997</v>
      </c>
      <c r="E200" s="25">
        <v>31.9</v>
      </c>
      <c r="F200" s="25">
        <f>_xlfn.IFNA(IF(Table135[[#This Row],[Act.Height (week 5)]]="","",Table135[[#This Row],[Act.Height (week 5)]]-Table135[[#This Row],[Est.Height]]),"")</f>
        <v>-2.6499999999999986</v>
      </c>
      <c r="G200" s="17">
        <f>IFERROR(IF(Table135[[#This Row],[Act.Height (week 5)]]="","",Table135[[#This Row],[Act.Height (week 5)]]/Table135[[#This Row],[Est.Height]]),"")</f>
        <v>0.92329956584659911</v>
      </c>
      <c r="H200" s="25" t="s">
        <v>144</v>
      </c>
    </row>
    <row r="201" spans="1:8" x14ac:dyDescent="0.25">
      <c r="A201" t="s">
        <v>22</v>
      </c>
      <c r="B201" t="s">
        <v>88</v>
      </c>
      <c r="C201" s="207">
        <v>27.225000000000001</v>
      </c>
      <c r="D201">
        <v>35.725000000000001</v>
      </c>
      <c r="E201" s="25">
        <v>34.6</v>
      </c>
      <c r="F201" s="25">
        <f>_xlfn.IFNA(IF(Table135[[#This Row],[Act.Height (week 5)]]="","",Table135[[#This Row],[Act.Height (week 5)]]-Table135[[#This Row],[Est.Height]]),"")</f>
        <v>-1.125</v>
      </c>
      <c r="G201" s="17">
        <f>IFERROR(IF(Table135[[#This Row],[Act.Height (week 5)]]="","",Table135[[#This Row],[Act.Height (week 5)]]/Table135[[#This Row],[Est.Height]]),"")</f>
        <v>0.9685094471658503</v>
      </c>
      <c r="H201" s="25" t="s">
        <v>141</v>
      </c>
    </row>
    <row r="202" spans="1:8" x14ac:dyDescent="0.25">
      <c r="A202" t="s">
        <v>22</v>
      </c>
      <c r="B202" t="s">
        <v>973</v>
      </c>
      <c r="C202" s="207">
        <v>27.85</v>
      </c>
      <c r="D202">
        <v>40.35</v>
      </c>
      <c r="E202" s="25">
        <v>36.35</v>
      </c>
      <c r="F202" s="25">
        <f>_xlfn.IFNA(IF(Table135[[#This Row],[Act.Height (week 5)]]="","",Table135[[#This Row],[Act.Height (week 5)]]-Table135[[#This Row],[Est.Height]]),"")</f>
        <v>-4</v>
      </c>
      <c r="G202" s="17">
        <f>IFERROR(IF(Table135[[#This Row],[Act.Height (week 5)]]="","",Table135[[#This Row],[Act.Height (week 5)]]/Table135[[#This Row],[Est.Height]]),"")</f>
        <v>0.90086741016109051</v>
      </c>
      <c r="H202" s="25" t="s">
        <v>141</v>
      </c>
    </row>
    <row r="203" spans="1:8" x14ac:dyDescent="0.25">
      <c r="A203" t="s">
        <v>22</v>
      </c>
      <c r="B203" t="s">
        <v>935</v>
      </c>
      <c r="C203" s="207">
        <v>34.375</v>
      </c>
      <c r="D203">
        <v>40.375</v>
      </c>
      <c r="E203" s="25">
        <v>42.25</v>
      </c>
      <c r="F203" s="25">
        <f>_xlfn.IFNA(IF(Table135[[#This Row],[Act.Height (week 5)]]="","",Table135[[#This Row],[Act.Height (week 5)]]-Table135[[#This Row],[Est.Height]]),"")</f>
        <v>1.875</v>
      </c>
      <c r="G203" s="17">
        <f>IFERROR(IF(Table135[[#This Row],[Act.Height (week 5)]]="","",Table135[[#This Row],[Act.Height (week 5)]]/Table135[[#This Row],[Est.Height]]),"")</f>
        <v>1.0464396284829722</v>
      </c>
      <c r="H203" s="25" t="s">
        <v>141</v>
      </c>
    </row>
    <row r="204" spans="1:8" x14ac:dyDescent="0.25">
      <c r="A204" t="s">
        <v>22</v>
      </c>
      <c r="B204" t="s">
        <v>90</v>
      </c>
      <c r="C204" s="207">
        <v>36.5</v>
      </c>
      <c r="D204">
        <v>42.5</v>
      </c>
      <c r="E204" s="25">
        <v>45.583333333333336</v>
      </c>
      <c r="F204" s="25">
        <f>_xlfn.IFNA(IF(Table135[[#This Row],[Act.Height (week 5)]]="","",Table135[[#This Row],[Act.Height (week 5)]]-Table135[[#This Row],[Est.Height]]),"")</f>
        <v>3.0833333333333357</v>
      </c>
      <c r="G204" s="17">
        <f>IFERROR(IF(Table135[[#This Row],[Act.Height (week 5)]]="","",Table135[[#This Row],[Act.Height (week 5)]]/Table135[[#This Row],[Est.Height]]),"")</f>
        <v>1.0725490196078431</v>
      </c>
      <c r="H204" s="25" t="s">
        <v>906</v>
      </c>
    </row>
    <row r="205" spans="1:8" x14ac:dyDescent="0.25">
      <c r="A205" t="s">
        <v>22</v>
      </c>
      <c r="B205" t="s">
        <v>980</v>
      </c>
      <c r="C205" s="207">
        <v>39.35</v>
      </c>
      <c r="D205">
        <v>48.85</v>
      </c>
      <c r="E205" s="25"/>
      <c r="F205" s="25" t="str">
        <f>_xlfn.IFNA(IF(Table135[[#This Row],[Act.Height (week 5)]]="","",Table135[[#This Row],[Act.Height (week 5)]]-Table135[[#This Row],[Est.Height]]),"")</f>
        <v/>
      </c>
      <c r="G205" s="17" t="str">
        <f>IFERROR(IF(Table135[[#This Row],[Act.Height (week 5)]]="","",Table135[[#This Row],[Act.Height (week 5)]]/Table135[[#This Row],[Est.Height]]),"")</f>
        <v/>
      </c>
      <c r="H205" s="25" t="s">
        <v>143</v>
      </c>
    </row>
    <row r="206" spans="1:8" x14ac:dyDescent="0.25">
      <c r="A206" t="s">
        <v>22</v>
      </c>
      <c r="B206" t="s">
        <v>77</v>
      </c>
      <c r="C206" s="207">
        <v>38.892857142857146</v>
      </c>
      <c r="D206">
        <v>50.392857142857146</v>
      </c>
      <c r="E206" s="25">
        <v>52.035714285714285</v>
      </c>
      <c r="F206" s="25">
        <f>_xlfn.IFNA(IF(Table135[[#This Row],[Act.Height (week 5)]]="","",Table135[[#This Row],[Act.Height (week 5)]]-Table135[[#This Row],[Est.Height]]),"")</f>
        <v>1.6428571428571388</v>
      </c>
      <c r="G206" s="17">
        <f>IFERROR(IF(Table135[[#This Row],[Act.Height (week 5)]]="","",Table135[[#This Row],[Act.Height (week 5)]]/Table135[[#This Row],[Est.Height]]),"")</f>
        <v>1.0326009922041104</v>
      </c>
      <c r="H206" s="25" t="s">
        <v>143</v>
      </c>
    </row>
    <row r="207" spans="1:8" x14ac:dyDescent="0.25">
      <c r="A207" t="s">
        <v>22</v>
      </c>
      <c r="B207" t="s">
        <v>114</v>
      </c>
      <c r="C207" s="207">
        <v>44</v>
      </c>
      <c r="D207">
        <v>50.5</v>
      </c>
      <c r="E207" s="25">
        <v>53.928571428571431</v>
      </c>
      <c r="F207" s="25">
        <f>_xlfn.IFNA(IF(Table135[[#This Row],[Act.Height (week 5)]]="","",Table135[[#This Row],[Act.Height (week 5)]]-Table135[[#This Row],[Est.Height]]),"")</f>
        <v>3.4285714285714306</v>
      </c>
      <c r="G207" s="17">
        <f>IFERROR(IF(Table135[[#This Row],[Act.Height (week 5)]]="","",Table135[[#This Row],[Act.Height (week 5)]]/Table135[[#This Row],[Est.Height]]),"")</f>
        <v>1.067892503536068</v>
      </c>
      <c r="H207" s="25" t="s">
        <v>905</v>
      </c>
    </row>
    <row r="208" spans="1:8" x14ac:dyDescent="0.25">
      <c r="A208" t="s">
        <v>22</v>
      </c>
      <c r="B208" t="s">
        <v>74</v>
      </c>
      <c r="C208" s="207">
        <v>42.2</v>
      </c>
      <c r="D208">
        <v>54.7</v>
      </c>
      <c r="E208" s="25">
        <v>60.2</v>
      </c>
      <c r="F208" s="25">
        <f>_xlfn.IFNA(IF(Table135[[#This Row],[Act.Height (week 5)]]="","",Table135[[#This Row],[Act.Height (week 5)]]-Table135[[#This Row],[Est.Height]]),"")</f>
        <v>5.5</v>
      </c>
      <c r="G208" s="17">
        <f>IFERROR(IF(Table135[[#This Row],[Act.Height (week 5)]]="","",Table135[[#This Row],[Act.Height (week 5)]]/Table135[[#This Row],[Est.Height]]),"")</f>
        <v>1.1005484460694699</v>
      </c>
      <c r="H208" s="25" t="s">
        <v>904</v>
      </c>
    </row>
    <row r="209" spans="1:8" x14ac:dyDescent="0.25">
      <c r="A209" t="s">
        <v>22</v>
      </c>
      <c r="B209" t="s">
        <v>58</v>
      </c>
      <c r="C209" s="207">
        <v>43.9</v>
      </c>
      <c r="D209">
        <v>61.4</v>
      </c>
      <c r="E209" s="25">
        <v>62.45</v>
      </c>
      <c r="F209" s="25">
        <f>_xlfn.IFNA(IF(Table135[[#This Row],[Act.Height (week 5)]]="","",Table135[[#This Row],[Act.Height (week 5)]]-Table135[[#This Row],[Est.Height]]),"")</f>
        <v>1.0500000000000043</v>
      </c>
      <c r="G209" s="17">
        <f>IFERROR(IF(Table135[[#This Row],[Act.Height (week 5)]]="","",Table135[[#This Row],[Act.Height (week 5)]]/Table135[[#This Row],[Est.Height]]),"")</f>
        <v>1.0171009771986972</v>
      </c>
      <c r="H209" s="25" t="s">
        <v>902</v>
      </c>
    </row>
    <row r="210" spans="1:8" x14ac:dyDescent="0.25">
      <c r="A210" t="s">
        <v>22</v>
      </c>
      <c r="B210" t="s">
        <v>975</v>
      </c>
      <c r="C210" s="207">
        <v>36</v>
      </c>
      <c r="D210" t="e">
        <v>#N/A</v>
      </c>
      <c r="E210" s="25">
        <v>44.5</v>
      </c>
      <c r="F210" s="25" t="str">
        <f>_xlfn.IFNA(IF(Table135[[#This Row],[Act.Height (week 5)]]="","",Table135[[#This Row],[Act.Height (week 5)]]-Table135[[#This Row],[Est.Height]]),"")</f>
        <v/>
      </c>
      <c r="G210" s="17" t="str">
        <f>IFERROR(IF(Table135[[#This Row],[Act.Height (week 5)]]="","",Table135[[#This Row],[Act.Height (week 5)]]/Table135[[#This Row],[Est.Height]]),"")</f>
        <v/>
      </c>
      <c r="H210" s="25" t="s">
        <v>143</v>
      </c>
    </row>
    <row r="211" spans="1:8" x14ac:dyDescent="0.25">
      <c r="A211" t="s">
        <v>22</v>
      </c>
      <c r="B211" t="s">
        <v>976</v>
      </c>
      <c r="C211" s="207">
        <v>21.5</v>
      </c>
      <c r="D211" t="e">
        <v>#N/A</v>
      </c>
      <c r="E211" s="25">
        <v>24</v>
      </c>
      <c r="F211" s="25" t="str">
        <f>_xlfn.IFNA(IF(Table135[[#This Row],[Act.Height (week 5)]]="","",Table135[[#This Row],[Act.Height (week 5)]]-Table135[[#This Row],[Est.Height]]),"")</f>
        <v/>
      </c>
      <c r="G211" s="17" t="str">
        <f>IFERROR(IF(Table135[[#This Row],[Act.Height (week 5)]]="","",Table135[[#This Row],[Act.Height (week 5)]]/Table135[[#This Row],[Est.Height]]),"")</f>
        <v/>
      </c>
      <c r="H211" s="25"/>
    </row>
    <row r="212" spans="1:8" x14ac:dyDescent="0.25">
      <c r="A212" t="s">
        <v>22</v>
      </c>
      <c r="B212" t="s">
        <v>977</v>
      </c>
      <c r="C212" s="207">
        <v>39.5</v>
      </c>
      <c r="D212" t="e">
        <v>#N/A</v>
      </c>
      <c r="E212" s="25">
        <v>53.5</v>
      </c>
      <c r="F212" s="25" t="str">
        <f>_xlfn.IFNA(IF(Table135[[#This Row],[Act.Height (week 5)]]="","",Table135[[#This Row],[Act.Height (week 5)]]-Table135[[#This Row],[Est.Height]]),"")</f>
        <v/>
      </c>
      <c r="G212" s="17" t="str">
        <f>IFERROR(IF(Table135[[#This Row],[Act.Height (week 5)]]="","",Table135[[#This Row],[Act.Height (week 5)]]/Table135[[#This Row],[Est.Height]]),"")</f>
        <v/>
      </c>
      <c r="H212" s="25"/>
    </row>
    <row r="213" spans="1:8" x14ac:dyDescent="0.25">
      <c r="A213" t="s">
        <v>22</v>
      </c>
      <c r="B213" t="s">
        <v>937</v>
      </c>
      <c r="C213" s="207">
        <v>24</v>
      </c>
      <c r="D213" t="e">
        <v>#N/A</v>
      </c>
      <c r="E213" s="25">
        <v>29</v>
      </c>
      <c r="F213" s="25" t="str">
        <f>_xlfn.IFNA(IF(Table135[[#This Row],[Act.Height (week 5)]]="","",Table135[[#This Row],[Act.Height (week 5)]]-Table135[[#This Row],[Est.Height]]),"")</f>
        <v/>
      </c>
      <c r="G213" s="17" t="str">
        <f>IFERROR(IF(Table135[[#This Row],[Act.Height (week 5)]]="","",Table135[[#This Row],[Act.Height (week 5)]]/Table135[[#This Row],[Est.Height]]),"")</f>
        <v/>
      </c>
      <c r="H213" s="25"/>
    </row>
    <row r="214" spans="1:8" x14ac:dyDescent="0.25">
      <c r="A214" t="s">
        <v>22</v>
      </c>
      <c r="B214" t="s">
        <v>978</v>
      </c>
      <c r="C214" s="207">
        <v>29.5</v>
      </c>
      <c r="D214" t="e">
        <v>#N/A</v>
      </c>
      <c r="E214" s="25">
        <v>31.5</v>
      </c>
      <c r="F214" s="25" t="str">
        <f>_xlfn.IFNA(IF(Table135[[#This Row],[Act.Height (week 5)]]="","",Table135[[#This Row],[Act.Height (week 5)]]-Table135[[#This Row],[Est.Height]]),"")</f>
        <v/>
      </c>
      <c r="G214" s="17" t="str">
        <f>IFERROR(IF(Table135[[#This Row],[Act.Height (week 5)]]="","",Table135[[#This Row],[Act.Height (week 5)]]/Table135[[#This Row],[Est.Height]]),"")</f>
        <v/>
      </c>
      <c r="H214" s="25"/>
    </row>
    <row r="215" spans="1:8" x14ac:dyDescent="0.25">
      <c r="A215" t="s">
        <v>22</v>
      </c>
      <c r="B215" t="s">
        <v>979</v>
      </c>
      <c r="C215" s="207">
        <v>30</v>
      </c>
      <c r="D215" t="e">
        <v>#N/A</v>
      </c>
      <c r="E215" s="25">
        <v>32</v>
      </c>
      <c r="F215" s="25" t="str">
        <f>_xlfn.IFNA(IF(Table135[[#This Row],[Act.Height (week 5)]]="","",Table135[[#This Row],[Act.Height (week 5)]]-Table135[[#This Row],[Est.Height]]),"")</f>
        <v/>
      </c>
      <c r="G215" s="17" t="str">
        <f>IFERROR(IF(Table135[[#This Row],[Act.Height (week 5)]]="","",Table135[[#This Row],[Act.Height (week 5)]]/Table135[[#This Row],[Est.Height]]),"")</f>
        <v/>
      </c>
      <c r="H215" s="25"/>
    </row>
    <row r="216" spans="1:8" x14ac:dyDescent="0.25">
      <c r="A216" t="s">
        <v>23</v>
      </c>
      <c r="B216" t="s">
        <v>82</v>
      </c>
      <c r="C216" s="207">
        <v>46.285714285714285</v>
      </c>
      <c r="D216">
        <v>62.285714285714285</v>
      </c>
      <c r="E216" s="25">
        <v>56.928571428571431</v>
      </c>
      <c r="F216" s="25">
        <f>_xlfn.IFNA(IF(Table135[[#This Row],[Act.Height (week 5)]]="","",Table135[[#This Row],[Act.Height (week 5)]]-Table135[[#This Row],[Est.Height]]),"")</f>
        <v>-5.3571428571428541</v>
      </c>
      <c r="G216" s="17">
        <f>IFERROR(IF(Table135[[#This Row],[Act.Height (week 5)]]="","",Table135[[#This Row],[Act.Height (week 5)]]/Table135[[#This Row],[Est.Height]]),"")</f>
        <v>0.91399082568807344</v>
      </c>
      <c r="H216" s="25" t="s">
        <v>1025</v>
      </c>
    </row>
    <row r="217" spans="1:8" x14ac:dyDescent="0.25">
      <c r="A217" t="s">
        <v>23</v>
      </c>
      <c r="B217" t="s">
        <v>74</v>
      </c>
      <c r="C217" s="207">
        <v>45.9</v>
      </c>
      <c r="D217">
        <v>61.9</v>
      </c>
      <c r="E217" s="25">
        <v>58.6</v>
      </c>
      <c r="F217" s="25">
        <f>_xlfn.IFNA(IF(Table135[[#This Row],[Act.Height (week 5)]]="","",Table135[[#This Row],[Act.Height (week 5)]]-Table135[[#This Row],[Est.Height]]),"")</f>
        <v>-3.2999999999999972</v>
      </c>
      <c r="G217" s="17">
        <f>IFERROR(IF(Table135[[#This Row],[Act.Height (week 5)]]="","",Table135[[#This Row],[Act.Height (week 5)]]/Table135[[#This Row],[Est.Height]]),"")</f>
        <v>0.94668820678513732</v>
      </c>
      <c r="H217" s="25" t="s">
        <v>904</v>
      </c>
    </row>
    <row r="218" spans="1:8" x14ac:dyDescent="0.25">
      <c r="A218" t="s">
        <v>23</v>
      </c>
      <c r="B218" t="s">
        <v>114</v>
      </c>
      <c r="C218" s="207">
        <v>41.333333333333336</v>
      </c>
      <c r="D218">
        <v>48.833333333333336</v>
      </c>
      <c r="E218" s="25">
        <v>46.666666666666664</v>
      </c>
      <c r="F218" s="25">
        <f>_xlfn.IFNA(IF(Table135[[#This Row],[Act.Height (week 5)]]="","",Table135[[#This Row],[Act.Height (week 5)]]-Table135[[#This Row],[Est.Height]]),"")</f>
        <v>-2.1666666666666714</v>
      </c>
      <c r="G218" s="17">
        <f>IFERROR(IF(Table135[[#This Row],[Act.Height (week 5)]]="","",Table135[[#This Row],[Act.Height (week 5)]]/Table135[[#This Row],[Est.Height]]),"")</f>
        <v>0.95563139931740604</v>
      </c>
      <c r="H218" s="25" t="s">
        <v>905</v>
      </c>
    </row>
    <row r="219" spans="1:8" x14ac:dyDescent="0.25">
      <c r="A219" t="s">
        <v>23</v>
      </c>
      <c r="B219" t="s">
        <v>58</v>
      </c>
      <c r="C219" s="207">
        <v>40.785714285714285</v>
      </c>
      <c r="D219">
        <v>57.285714285714285</v>
      </c>
      <c r="E219" s="25">
        <v>54.214285714285715</v>
      </c>
      <c r="F219" s="25">
        <f>_xlfn.IFNA(IF(Table135[[#This Row],[Act.Height (week 5)]]="","",Table135[[#This Row],[Act.Height (week 5)]]-Table135[[#This Row],[Est.Height]]),"")</f>
        <v>-3.0714285714285694</v>
      </c>
      <c r="G219" s="17">
        <f>IFERROR(IF(Table135[[#This Row],[Act.Height (week 5)]]="","",Table135[[#This Row],[Act.Height (week 5)]]/Table135[[#This Row],[Est.Height]]),"")</f>
        <v>0.94638403990024944</v>
      </c>
      <c r="H219" s="25" t="s">
        <v>902</v>
      </c>
    </row>
    <row r="220" spans="1:8" x14ac:dyDescent="0.25">
      <c r="A220" t="s">
        <v>23</v>
      </c>
      <c r="B220" t="s">
        <v>980</v>
      </c>
      <c r="C220" s="207">
        <v>39.5</v>
      </c>
      <c r="D220">
        <v>49</v>
      </c>
      <c r="E220" s="25">
        <v>48</v>
      </c>
      <c r="F220" s="25">
        <f>_xlfn.IFNA(IF(Table135[[#This Row],[Act.Height (week 5)]]="","",Table135[[#This Row],[Act.Height (week 5)]]-Table135[[#This Row],[Est.Height]]),"")</f>
        <v>-1</v>
      </c>
      <c r="G220" s="17">
        <f>IFERROR(IF(Table135[[#This Row],[Act.Height (week 5)]]="","",Table135[[#This Row],[Act.Height (week 5)]]/Table135[[#This Row],[Est.Height]]),"")</f>
        <v>0.97959183673469385</v>
      </c>
      <c r="H220" s="25" t="s">
        <v>143</v>
      </c>
    </row>
    <row r="221" spans="1:8" x14ac:dyDescent="0.25">
      <c r="A221" t="s">
        <v>23</v>
      </c>
      <c r="B221" t="s">
        <v>90</v>
      </c>
      <c r="C221" s="207">
        <v>37.950000000000003</v>
      </c>
      <c r="D221">
        <v>44.95</v>
      </c>
      <c r="E221" s="25">
        <v>44.1</v>
      </c>
      <c r="F221" s="25">
        <f>_xlfn.IFNA(IF(Table135[[#This Row],[Act.Height (week 5)]]="","",Table135[[#This Row],[Act.Height (week 5)]]-Table135[[#This Row],[Est.Height]]),"")</f>
        <v>-0.85000000000000142</v>
      </c>
      <c r="G221" s="17">
        <f>IFERROR(IF(Table135[[#This Row],[Act.Height (week 5)]]="","",Table135[[#This Row],[Act.Height (week 5)]]/Table135[[#This Row],[Est.Height]]),"")</f>
        <v>0.98109010011123465</v>
      </c>
      <c r="H221" s="25" t="s">
        <v>906</v>
      </c>
    </row>
    <row r="222" spans="1:8" x14ac:dyDescent="0.25">
      <c r="A222" t="s">
        <v>23</v>
      </c>
      <c r="B222" t="s">
        <v>77</v>
      </c>
      <c r="C222" s="207">
        <v>37.5</v>
      </c>
      <c r="D222">
        <v>49.5</v>
      </c>
      <c r="E222" s="25">
        <v>43.55</v>
      </c>
      <c r="F222" s="25">
        <f>_xlfn.IFNA(IF(Table135[[#This Row],[Act.Height (week 5)]]="","",Table135[[#This Row],[Act.Height (week 5)]]-Table135[[#This Row],[Est.Height]]),"")</f>
        <v>-5.9500000000000028</v>
      </c>
      <c r="G222" s="17">
        <f>IFERROR(IF(Table135[[#This Row],[Act.Height (week 5)]]="","",Table135[[#This Row],[Act.Height (week 5)]]/Table135[[#This Row],[Est.Height]]),"")</f>
        <v>0.87979797979797969</v>
      </c>
      <c r="H222" s="25" t="s">
        <v>143</v>
      </c>
    </row>
    <row r="223" spans="1:8" x14ac:dyDescent="0.25">
      <c r="A223" t="s">
        <v>23</v>
      </c>
      <c r="B223" t="s">
        <v>161</v>
      </c>
      <c r="C223" s="207">
        <v>36</v>
      </c>
      <c r="D223">
        <v>43</v>
      </c>
      <c r="E223" s="25">
        <v>41.2</v>
      </c>
      <c r="F223" s="25">
        <f>_xlfn.IFNA(IF(Table135[[#This Row],[Act.Height (week 5)]]="","",Table135[[#This Row],[Act.Height (week 5)]]-Table135[[#This Row],[Est.Height]]),"")</f>
        <v>-1.7999999999999972</v>
      </c>
      <c r="G223" s="17">
        <f>IFERROR(IF(Table135[[#This Row],[Act.Height (week 5)]]="","",Table135[[#This Row],[Act.Height (week 5)]]/Table135[[#This Row],[Est.Height]]),"")</f>
        <v>0.95813953488372094</v>
      </c>
      <c r="H223" s="25" t="s">
        <v>144</v>
      </c>
    </row>
    <row r="224" spans="1:8" x14ac:dyDescent="0.25">
      <c r="A224" t="s">
        <v>23</v>
      </c>
      <c r="B224" t="s">
        <v>935</v>
      </c>
      <c r="C224" s="207">
        <v>34.625</v>
      </c>
      <c r="D224">
        <v>41.125</v>
      </c>
      <c r="E224" s="25">
        <v>37.75</v>
      </c>
      <c r="F224" s="25">
        <f>_xlfn.IFNA(IF(Table135[[#This Row],[Act.Height (week 5)]]="","",Table135[[#This Row],[Act.Height (week 5)]]-Table135[[#This Row],[Est.Height]]),"")</f>
        <v>-3.375</v>
      </c>
      <c r="G224" s="17">
        <f>IFERROR(IF(Table135[[#This Row],[Act.Height (week 5)]]="","",Table135[[#This Row],[Act.Height (week 5)]]/Table135[[#This Row],[Est.Height]]),"")</f>
        <v>0.91793313069908811</v>
      </c>
      <c r="H224" s="25" t="s">
        <v>143</v>
      </c>
    </row>
    <row r="225" spans="1:8" x14ac:dyDescent="0.25">
      <c r="A225" t="s">
        <v>23</v>
      </c>
      <c r="B225" t="s">
        <v>105</v>
      </c>
      <c r="C225" s="207">
        <v>32.049999999999997</v>
      </c>
      <c r="D225">
        <v>38.049999999999997</v>
      </c>
      <c r="E225" s="25">
        <v>36.174999999999997</v>
      </c>
      <c r="F225" s="25">
        <f>_xlfn.IFNA(IF(Table135[[#This Row],[Act.Height (week 5)]]="","",Table135[[#This Row],[Act.Height (week 5)]]-Table135[[#This Row],[Est.Height]]),"")</f>
        <v>-1.875</v>
      </c>
      <c r="G225" s="17">
        <f>IFERROR(IF(Table135[[#This Row],[Act.Height (week 5)]]="","",Table135[[#This Row],[Act.Height (week 5)]]/Table135[[#This Row],[Est.Height]]),"")</f>
        <v>0.95072273324572931</v>
      </c>
      <c r="H225" s="25" t="s">
        <v>906</v>
      </c>
    </row>
    <row r="226" spans="1:8" x14ac:dyDescent="0.25">
      <c r="A226" t="s">
        <v>23</v>
      </c>
      <c r="B226" t="s">
        <v>1014</v>
      </c>
      <c r="C226" s="207">
        <v>32</v>
      </c>
      <c r="E226" s="25">
        <v>40</v>
      </c>
      <c r="F226" s="25">
        <f>_xlfn.IFNA(IF(Table135[[#This Row],[Act.Height (week 5)]]="","",Table135[[#This Row],[Act.Height (week 5)]]-Table135[[#This Row],[Est.Height]]),"")</f>
        <v>40</v>
      </c>
      <c r="G226" s="17" t="str">
        <f>IFERROR(IF(Table135[[#This Row],[Act.Height (week 5)]]="","",Table135[[#This Row],[Act.Height (week 5)]]/Table135[[#This Row],[Est.Height]]),"")</f>
        <v/>
      </c>
      <c r="H226" s="25"/>
    </row>
    <row r="227" spans="1:8" x14ac:dyDescent="0.25">
      <c r="A227" t="s">
        <v>23</v>
      </c>
      <c r="B227" t="s">
        <v>94</v>
      </c>
      <c r="C227" s="207">
        <v>31.630434782608695</v>
      </c>
      <c r="D227">
        <v>37.630434782608695</v>
      </c>
      <c r="E227" s="25">
        <v>34.630434782608695</v>
      </c>
      <c r="F227" s="25">
        <f>_xlfn.IFNA(IF(Table135[[#This Row],[Act.Height (week 5)]]="","",Table135[[#This Row],[Act.Height (week 5)]]-Table135[[#This Row],[Est.Height]]),"")</f>
        <v>-3</v>
      </c>
      <c r="G227" s="17">
        <f>IFERROR(IF(Table135[[#This Row],[Act.Height (week 5)]]="","",Table135[[#This Row],[Act.Height (week 5)]]/Table135[[#This Row],[Est.Height]]),"")</f>
        <v>0.92027729636048528</v>
      </c>
      <c r="H227" s="25" t="s">
        <v>906</v>
      </c>
    </row>
    <row r="228" spans="1:8" x14ac:dyDescent="0.25">
      <c r="A228" t="s">
        <v>23</v>
      </c>
      <c r="B228" t="s">
        <v>991</v>
      </c>
      <c r="C228" s="207">
        <v>31</v>
      </c>
      <c r="E228" s="25">
        <v>35</v>
      </c>
      <c r="F228" s="25">
        <f>_xlfn.IFNA(IF(Table135[[#This Row],[Act.Height (week 5)]]="","",Table135[[#This Row],[Act.Height (week 5)]]-Table135[[#This Row],[Est.Height]]),"")</f>
        <v>35</v>
      </c>
      <c r="G228" s="17" t="str">
        <f>IFERROR(IF(Table135[[#This Row],[Act.Height (week 5)]]="","",Table135[[#This Row],[Act.Height (week 5)]]/Table135[[#This Row],[Est.Height]]),"")</f>
        <v/>
      </c>
      <c r="H228" s="25"/>
    </row>
    <row r="229" spans="1:8" x14ac:dyDescent="0.25">
      <c r="A229" t="s">
        <v>23</v>
      </c>
      <c r="B229" t="s">
        <v>990</v>
      </c>
      <c r="C229" s="207">
        <v>30</v>
      </c>
      <c r="E229" s="25">
        <v>34</v>
      </c>
      <c r="F229" s="25">
        <f>_xlfn.IFNA(IF(Table135[[#This Row],[Act.Height (week 5)]]="","",Table135[[#This Row],[Act.Height (week 5)]]-Table135[[#This Row],[Est.Height]]),"")</f>
        <v>34</v>
      </c>
      <c r="G229" s="17" t="str">
        <f>IFERROR(IF(Table135[[#This Row],[Act.Height (week 5)]]="","",Table135[[#This Row],[Act.Height (week 5)]]/Table135[[#This Row],[Est.Height]]),"")</f>
        <v/>
      </c>
      <c r="H229" s="25"/>
    </row>
    <row r="230" spans="1:8" x14ac:dyDescent="0.25">
      <c r="A230" t="s">
        <v>23</v>
      </c>
      <c r="B230" t="s">
        <v>88</v>
      </c>
      <c r="C230" s="207">
        <v>28.125</v>
      </c>
      <c r="D230">
        <v>36.125</v>
      </c>
      <c r="E230" s="25">
        <v>34.549999999999997</v>
      </c>
      <c r="F230" s="25">
        <f>_xlfn.IFNA(IF(Table135[[#This Row],[Act.Height (week 5)]]="","",Table135[[#This Row],[Act.Height (week 5)]]-Table135[[#This Row],[Est.Height]]),"")</f>
        <v>-1.5750000000000028</v>
      </c>
      <c r="G230" s="17">
        <f>IFERROR(IF(Table135[[#This Row],[Act.Height (week 5)]]="","",Table135[[#This Row],[Act.Height (week 5)]]/Table135[[#This Row],[Est.Height]]),"")</f>
        <v>0.95640138408304487</v>
      </c>
      <c r="H230" s="25" t="s">
        <v>141</v>
      </c>
    </row>
    <row r="231" spans="1:8" x14ac:dyDescent="0.25">
      <c r="A231" t="s">
        <v>23</v>
      </c>
      <c r="B231" t="s">
        <v>973</v>
      </c>
      <c r="C231" s="207">
        <v>27.85</v>
      </c>
      <c r="D231">
        <v>36.85</v>
      </c>
      <c r="E231" s="25">
        <v>35.625</v>
      </c>
      <c r="F231" s="25">
        <f>_xlfn.IFNA(IF(Table135[[#This Row],[Act.Height (week 5)]]="","",Table135[[#This Row],[Act.Height (week 5)]]-Table135[[#This Row],[Est.Height]]),"")</f>
        <v>-1.2250000000000014</v>
      </c>
      <c r="G231" s="17">
        <f>IFERROR(IF(Table135[[#This Row],[Act.Height (week 5)]]="","",Table135[[#This Row],[Act.Height (week 5)]]/Table135[[#This Row],[Est.Height]]),"")</f>
        <v>0.96675712347354137</v>
      </c>
      <c r="H231" s="25" t="s">
        <v>141</v>
      </c>
    </row>
    <row r="232" spans="1:8" x14ac:dyDescent="0.25">
      <c r="A232" t="s">
        <v>23</v>
      </c>
      <c r="B232" t="s">
        <v>974</v>
      </c>
      <c r="C232" s="207">
        <v>26.75</v>
      </c>
      <c r="D232">
        <v>35.75</v>
      </c>
      <c r="E232" s="25">
        <v>36.450000000000003</v>
      </c>
      <c r="F232" s="25">
        <f>_xlfn.IFNA(IF(Table135[[#This Row],[Act.Height (week 5)]]="","",Table135[[#This Row],[Act.Height (week 5)]]-Table135[[#This Row],[Est.Height]]),"")</f>
        <v>0.70000000000000284</v>
      </c>
      <c r="G232" s="17">
        <f>IFERROR(IF(Table135[[#This Row],[Act.Height (week 5)]]="","",Table135[[#This Row],[Act.Height (week 5)]]/Table135[[#This Row],[Est.Height]]),"")</f>
        <v>1.0195804195804197</v>
      </c>
      <c r="H232" s="25" t="s">
        <v>141</v>
      </c>
    </row>
  </sheetData>
  <mergeCells count="5">
    <mergeCell ref="J2:P2"/>
    <mergeCell ref="L3:M3"/>
    <mergeCell ref="N3:P3"/>
    <mergeCell ref="L4:M4"/>
    <mergeCell ref="N4:P4"/>
  </mergeCells>
  <phoneticPr fontId="8" type="noConversion"/>
  <conditionalFormatting sqref="G2:G232">
    <cfRule type="cellIs" dxfId="40" priority="1" operator="lessThan">
      <formula>0.85</formula>
    </cfRule>
    <cfRule type="cellIs" dxfId="39" priority="2" operator="greaterThan">
      <formula>1.15</formula>
    </cfRule>
    <cfRule type="cellIs" dxfId="38" priority="3" operator="between">
      <formula>0.92</formula>
      <formula>1.08</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D2D9E-CA4C-41EA-9B0A-A06CF24E6791}">
  <sheetPr>
    <pageSetUpPr fitToPage="1"/>
  </sheetPr>
  <dimension ref="A1:X1124"/>
  <sheetViews>
    <sheetView topLeftCell="N1" zoomScale="75" workbookViewId="0">
      <selection activeCell="P13" sqref="P13"/>
    </sheetView>
  </sheetViews>
  <sheetFormatPr defaultRowHeight="15" x14ac:dyDescent="0.25"/>
  <cols>
    <col min="1" max="1" width="12.42578125" bestFit="1" customWidth="1"/>
    <col min="2" max="2" width="13.5703125" bestFit="1" customWidth="1"/>
    <col min="3" max="3" width="9.5703125" bestFit="1" customWidth="1"/>
    <col min="4" max="5" width="6.85546875" bestFit="1" customWidth="1"/>
    <col min="6" max="6" width="11.42578125" bestFit="1" customWidth="1"/>
    <col min="7" max="7" width="10.28515625" bestFit="1" customWidth="1"/>
    <col min="8" max="8" width="20.5703125" bestFit="1" customWidth="1"/>
    <col min="9" max="9" width="3.28515625" customWidth="1"/>
    <col min="10" max="10" width="13.7109375" bestFit="1" customWidth="1"/>
    <col min="11" max="11" width="25.7109375" bestFit="1" customWidth="1"/>
    <col min="12" max="12" width="19.140625" bestFit="1" customWidth="1"/>
    <col min="13" max="13" width="18.140625" bestFit="1" customWidth="1"/>
    <col min="15" max="15" width="12.42578125" bestFit="1" customWidth="1"/>
    <col min="16" max="16" width="11.140625" bestFit="1" customWidth="1"/>
    <col min="17" max="17" width="15.7109375" customWidth="1"/>
    <col min="18" max="18" width="13.85546875" customWidth="1"/>
    <col min="19" max="19" width="12.28515625" bestFit="1" customWidth="1"/>
    <col min="20" max="20" width="14.28515625" bestFit="1" customWidth="1"/>
    <col min="21" max="21" width="20.85546875" customWidth="1"/>
    <col min="22" max="22" width="19.5703125" bestFit="1" customWidth="1"/>
    <col min="23" max="23" width="35.28515625" customWidth="1"/>
    <col min="24" max="24" width="64" customWidth="1"/>
  </cols>
  <sheetData>
    <row r="1" spans="1:24" ht="18.75" x14ac:dyDescent="0.25">
      <c r="A1" s="269" t="s">
        <v>898</v>
      </c>
      <c r="B1" s="269"/>
      <c r="C1" s="269"/>
      <c r="D1" s="269"/>
      <c r="E1" s="269"/>
      <c r="F1" s="269"/>
      <c r="G1" s="269"/>
      <c r="H1" s="269"/>
      <c r="Q1" t="s">
        <v>772</v>
      </c>
    </row>
    <row r="2" spans="1:24" x14ac:dyDescent="0.25">
      <c r="A2" t="s">
        <v>159</v>
      </c>
      <c r="B2" t="s">
        <v>160</v>
      </c>
      <c r="C2" t="s">
        <v>125</v>
      </c>
      <c r="D2" t="s">
        <v>151</v>
      </c>
      <c r="E2" t="s">
        <v>152</v>
      </c>
      <c r="F2" t="s">
        <v>153</v>
      </c>
      <c r="G2" t="s">
        <v>167</v>
      </c>
      <c r="H2" t="s">
        <v>168</v>
      </c>
      <c r="Q2" t="s">
        <v>773</v>
      </c>
    </row>
    <row r="3" spans="1:24" ht="30" x14ac:dyDescent="0.25">
      <c r="A3" t="s">
        <v>1072</v>
      </c>
      <c r="B3" t="s">
        <v>94</v>
      </c>
      <c r="C3" t="s">
        <v>23</v>
      </c>
      <c r="D3" s="24">
        <v>34</v>
      </c>
      <c r="E3" s="24">
        <v>34</v>
      </c>
      <c r="F3" s="27">
        <f>MROUND((masterheight[[#This Row],[FL5]]-masterheight[[#This Row],[FL2]])/masterheight[[#This Row],[FL2]],0.01)</f>
        <v>0</v>
      </c>
      <c r="G3" s="39">
        <f ca="1">_xlfn.NUMBERVALUE(VLOOKUP(masterheight[[#This Row],[Round]],Table1[],7,FALSE))</f>
        <v>50</v>
      </c>
      <c r="H3" s="25">
        <f ca="1">masterheight[[#This Row],[Weight]]*masterheight[[#This Row],[%change]]</f>
        <v>0</v>
      </c>
      <c r="J3" s="110" t="s">
        <v>130</v>
      </c>
      <c r="K3" s="23" t="s">
        <v>169</v>
      </c>
      <c r="L3" s="23" t="s">
        <v>154</v>
      </c>
      <c r="M3" s="23" t="s">
        <v>155</v>
      </c>
      <c r="N3" s="23"/>
      <c r="O3" s="211" t="s">
        <v>125</v>
      </c>
      <c r="P3" s="212" t="s">
        <v>160</v>
      </c>
      <c r="Q3" s="213" t="s">
        <v>179</v>
      </c>
      <c r="R3" s="111" t="s">
        <v>771</v>
      </c>
      <c r="S3" s="205" t="s">
        <v>180</v>
      </c>
      <c r="T3" s="205" t="s">
        <v>344</v>
      </c>
      <c r="U3" s="205" t="s">
        <v>181</v>
      </c>
      <c r="V3" s="205" t="s">
        <v>156</v>
      </c>
      <c r="W3" s="111" t="s">
        <v>157</v>
      </c>
      <c r="X3" s="206" t="s">
        <v>373</v>
      </c>
    </row>
    <row r="4" spans="1:24" x14ac:dyDescent="0.25">
      <c r="A4" t="s">
        <v>639</v>
      </c>
      <c r="B4" s="44" t="s">
        <v>105</v>
      </c>
      <c r="C4" s="44" t="s">
        <v>23</v>
      </c>
      <c r="D4" s="45">
        <v>36</v>
      </c>
      <c r="E4" s="45">
        <v>36.5</v>
      </c>
      <c r="F4" s="27">
        <f>MROUND((masterheight[[#This Row],[FL5]]-masterheight[[#This Row],[FL2]])/masterheight[[#This Row],[FL2]],0.01)</f>
        <v>0.01</v>
      </c>
      <c r="G4" s="39">
        <f ca="1">_xlfn.NUMBERVALUE(VLOOKUP(masterheight[[#This Row],[Round]],Table1[],7,FALSE))</f>
        <v>50</v>
      </c>
      <c r="H4" s="25">
        <f ca="1">masterheight[[#This Row],[Weight]]*masterheight[[#This Row],[%change]]</f>
        <v>0.5</v>
      </c>
      <c r="J4" s="18" t="s">
        <v>972</v>
      </c>
      <c r="K4" s="27">
        <v>0.15</v>
      </c>
      <c r="L4" s="17">
        <v>0.15000000000000002</v>
      </c>
      <c r="M4" s="25">
        <v>2.8284271247461815E-2</v>
      </c>
      <c r="O4" s="229" t="str">
        <f t="shared" ref="O4:O25" si="0">$O$30</f>
        <v>C36</v>
      </c>
      <c r="P4" s="229" t="s">
        <v>980</v>
      </c>
      <c r="Q4" s="238">
        <v>44.325000000000003</v>
      </c>
      <c r="R4" s="236">
        <f>makenumbers[[#This Row],[FL2 Average]]+makenumbers[[#This Row],[Difference (Inches)]]</f>
        <v>54.325000000000003</v>
      </c>
      <c r="S4" s="231">
        <f>VLOOKUP(makenumbers[[#This Row],[Phenotype]],$J$4:$K$101,2,FALSE)</f>
        <v>0.22298136645962732</v>
      </c>
      <c r="T4" s="231">
        <f>VLOOKUP(makenumbers[[#This Row],[Phenotype]],$J$4:$M$109,4,FALSE)</f>
        <v>6.4644466491790648E-2</v>
      </c>
      <c r="U4" s="232">
        <f>MROUND(makenumbers[[#This Row],[%Change]]*makenumbers[[#This Row],[FL2 Average]],0.5)</f>
        <v>10</v>
      </c>
      <c r="V4" s="232" t="str">
        <f>INDEX([1]!Table3[Number of Trellises],MATCH(makenumbers[[#This Row],[Phenotype]],[1]!Table3[Phenotype],0))</f>
        <v>2</v>
      </c>
      <c r="W4" s="232" t="str">
        <f>INDEX([1]!Table3[Second and Third Trellis Instructions],MATCH(makenumbers[[#This Row],[Phenotype]],[1]!Table3[Phenotype],0))</f>
        <v>set trellis above the canopy</v>
      </c>
      <c r="X4" s="232" t="str">
        <f>INDEX([1]!Table3[Trellising Technique],MATCH(makenumbers[[#This Row],[Phenotype]],[1]!Table3[Phenotype],0))</f>
        <v>Strong tertiary branches support their own weight for the most part without twisting or flopping, even though they stretch considerably. A high set second trellis reigns in the lowest branches while providing a foundation for those that will stretch far past it.</v>
      </c>
    </row>
    <row r="5" spans="1:24" x14ac:dyDescent="0.25">
      <c r="A5" t="s">
        <v>418</v>
      </c>
      <c r="B5" t="s">
        <v>94</v>
      </c>
      <c r="C5" t="s">
        <v>21</v>
      </c>
      <c r="D5" s="24">
        <v>34</v>
      </c>
      <c r="E5" s="24">
        <v>35</v>
      </c>
      <c r="F5" s="27">
        <f>MROUND((masterheight[[#This Row],[FL5]]-masterheight[[#This Row],[FL2]])/masterheight[[#This Row],[FL2]],0.01)</f>
        <v>0.03</v>
      </c>
      <c r="G5" s="39">
        <f ca="1">_xlfn.NUMBERVALUE(VLOOKUP(masterheight[[#This Row],[Round]],Table1[],7,FALSE))</f>
        <v>20</v>
      </c>
      <c r="H5" s="25">
        <f ca="1">masterheight[[#This Row],[Weight]]*masterheight[[#This Row],[%change]]</f>
        <v>0.6</v>
      </c>
      <c r="J5" s="18" t="s">
        <v>161</v>
      </c>
      <c r="K5" s="27">
        <v>0.15731343283582089</v>
      </c>
      <c r="L5" s="17">
        <v>0.17555555555555558</v>
      </c>
      <c r="M5" s="25">
        <v>3.964586828151042E-2</v>
      </c>
      <c r="O5" s="183" t="str">
        <f t="shared" si="0"/>
        <v>C36</v>
      </c>
      <c r="P5" t="s">
        <v>973</v>
      </c>
      <c r="Q5" s="239">
        <v>26.7</v>
      </c>
      <c r="R5" s="237">
        <f>makenumbers[[#This Row],[FL2 Average]]+makenumbers[[#This Row],[Difference (Inches)]]</f>
        <v>34.700000000000003</v>
      </c>
      <c r="S5" s="185">
        <f>VLOOKUP(makenumbers[[#This Row],[Phenotype]],$J$4:$K$101,2,FALSE)</f>
        <v>0.29602409638554211</v>
      </c>
      <c r="T5" s="185">
        <f>VLOOKUP(makenumbers[[#This Row],[Phenotype]],$J$4:$M$109,4,FALSE)</f>
        <v>7.026794817740796E-2</v>
      </c>
      <c r="U5" s="183">
        <f>MROUND(makenumbers[[#This Row],[%Change]]*makenumbers[[#This Row],[FL2 Average]],0.5)</f>
        <v>8</v>
      </c>
      <c r="V5" s="183">
        <f>INDEX([1]!Table3[Number of Trellises],MATCH(makenumbers[[#This Row],[Phenotype]],[1]!Table3[Phenotype],0))</f>
        <v>1</v>
      </c>
      <c r="W5" s="183" t="str">
        <f>INDEX([1]!Table3[Second and Third Trellis Instructions],MATCH(makenumbers[[#This Row],[Phenotype]],[1]!Table3[Phenotype],0))</f>
        <v>No second trellis</v>
      </c>
      <c r="X5" s="229" t="str">
        <f>INDEX([1]!Table3[Trellising Technique],MATCH(makenumbers[[#This Row],[Phenotype]],[1]!Table3[Phenotype],0))</f>
        <v>Set first trellis low, do not add a second trellis</v>
      </c>
    </row>
    <row r="6" spans="1:24" hidden="1" x14ac:dyDescent="0.25">
      <c r="A6" t="s">
        <v>1075</v>
      </c>
      <c r="B6" t="s">
        <v>94</v>
      </c>
      <c r="C6" t="s">
        <v>23</v>
      </c>
      <c r="D6" s="24">
        <v>34</v>
      </c>
      <c r="E6" s="24">
        <v>35</v>
      </c>
      <c r="F6" s="27">
        <f>MROUND((masterheight[[#This Row],[FL5]]-masterheight[[#This Row],[FL2]])/masterheight[[#This Row],[FL2]],0.01)</f>
        <v>0.03</v>
      </c>
      <c r="G6" s="39">
        <f ca="1">_xlfn.NUMBERVALUE(VLOOKUP(masterheight[[#This Row],[Round]],Table1[],7,FALSE))</f>
        <v>50</v>
      </c>
      <c r="H6" s="25">
        <f ca="1">masterheight[[#This Row],[Weight]]*masterheight[[#This Row],[%change]]</f>
        <v>1.5</v>
      </c>
      <c r="J6" s="18" t="s">
        <v>102</v>
      </c>
      <c r="K6" s="27">
        <v>0.22466666666666663</v>
      </c>
      <c r="L6" s="17">
        <v>0.22466666666666665</v>
      </c>
      <c r="M6" s="25">
        <v>5.7304533187257867E-2</v>
      </c>
      <c r="O6" s="229" t="str">
        <f t="shared" si="0"/>
        <v>C36</v>
      </c>
      <c r="P6" s="229" t="s">
        <v>1041</v>
      </c>
      <c r="Q6" s="238">
        <v>36.5</v>
      </c>
      <c r="R6" s="236" t="e">
        <f>makenumbers[[#This Row],[FL2 Average]]+makenumbers[[#This Row],[Difference (Inches)]]</f>
        <v>#N/A</v>
      </c>
      <c r="S6" s="231" t="e">
        <f>VLOOKUP(makenumbers[[#This Row],[Phenotype]],$J$4:$K$101,2,FALSE)</f>
        <v>#N/A</v>
      </c>
      <c r="T6" s="231" t="e">
        <f>VLOOKUP(makenumbers[[#This Row],[Phenotype]],$J$4:$M$109,4,FALSE)</f>
        <v>#N/A</v>
      </c>
      <c r="U6" s="232" t="e">
        <f>MROUND(makenumbers[[#This Row],[%Change]]*makenumbers[[#This Row],[FL2 Average]],0.5)</f>
        <v>#N/A</v>
      </c>
      <c r="V6" s="232" t="e">
        <f>INDEX([1]!Table3[Number of Trellises],MATCH(makenumbers[[#This Row],[Phenotype]],[1]!Table3[Phenotype],0))</f>
        <v>#N/A</v>
      </c>
      <c r="W6" s="232" t="e">
        <f>INDEX([1]!Table3[Second and Third Trellis Instructions],MATCH(makenumbers[[#This Row],[Phenotype]],[1]!Table3[Phenotype],0))</f>
        <v>#N/A</v>
      </c>
      <c r="X6" s="232" t="e">
        <f>INDEX([1]!Table3[Trellising Technique],MATCH(makenumbers[[#This Row],[Phenotype]],[1]!Table3[Phenotype],0))</f>
        <v>#N/A</v>
      </c>
    </row>
    <row r="7" spans="1:24" x14ac:dyDescent="0.25">
      <c r="A7" t="s">
        <v>643</v>
      </c>
      <c r="B7" t="s">
        <v>105</v>
      </c>
      <c r="C7" t="s">
        <v>23</v>
      </c>
      <c r="D7" s="24">
        <v>33.5</v>
      </c>
      <c r="E7" s="24">
        <v>34.5</v>
      </c>
      <c r="F7" s="27">
        <f>MROUND((masterheight[[#This Row],[FL5]]-masterheight[[#This Row],[FL2]])/masterheight[[#This Row],[FL2]],0.01)</f>
        <v>0.03</v>
      </c>
      <c r="G7" s="39">
        <f ca="1">_xlfn.NUMBERVALUE(VLOOKUP(masterheight[[#This Row],[Round]],Table1[],7,FALSE))</f>
        <v>50</v>
      </c>
      <c r="H7" s="25">
        <f ca="1">masterheight[[#This Row],[Weight]]*masterheight[[#This Row],[%change]]</f>
        <v>1.5</v>
      </c>
      <c r="J7" s="18" t="s">
        <v>97</v>
      </c>
      <c r="K7" s="27">
        <v>0.29125000000000001</v>
      </c>
      <c r="L7" s="17">
        <v>0.30299999999999999</v>
      </c>
      <c r="M7" s="25">
        <v>5.9315055947617275E-2</v>
      </c>
      <c r="O7" s="183" t="str">
        <f t="shared" si="0"/>
        <v>C36</v>
      </c>
      <c r="P7" t="s">
        <v>936</v>
      </c>
      <c r="Q7" s="239">
        <v>34.5</v>
      </c>
      <c r="R7" s="237">
        <f>makenumbers[[#This Row],[FL2 Average]]+makenumbers[[#This Row],[Difference (Inches)]]</f>
        <v>43</v>
      </c>
      <c r="S7" s="185">
        <f>VLOOKUP(makenumbers[[#This Row],[Phenotype]],$J$4:$K$101,2,FALSE)</f>
        <v>0.24</v>
      </c>
      <c r="T7" s="185" t="e">
        <f>VLOOKUP(makenumbers[[#This Row],[Phenotype]],$J$4:$M$109,4,FALSE)</f>
        <v>#DIV/0!</v>
      </c>
      <c r="U7" s="208">
        <f>MROUND(makenumbers[[#This Row],[%Change]]*makenumbers[[#This Row],[FL2 Average]],0.5)</f>
        <v>8.5</v>
      </c>
      <c r="V7" s="208">
        <f>INDEX([1]!Table3[Number of Trellises],MATCH(makenumbers[[#This Row],[Phenotype]],[1]!Table3[Phenotype],0))</f>
        <v>1</v>
      </c>
      <c r="W7" s="208" t="str">
        <f>INDEX([1]!Table3[Second and Third Trellis Instructions],MATCH(makenumbers[[#This Row],[Phenotype]],[1]!Table3[Phenotype],0))</f>
        <v>No second trellis</v>
      </c>
      <c r="X7" s="232" t="str">
        <f>INDEX([1]!Table3[Trellising Technique],MATCH(makenumbers[[#This Row],[Phenotype]],[1]!Table3[Phenotype],0))</f>
        <v>No second trellis.</v>
      </c>
    </row>
    <row r="8" spans="1:24" x14ac:dyDescent="0.25">
      <c r="A8" t="s">
        <v>644</v>
      </c>
      <c r="B8" t="s">
        <v>105</v>
      </c>
      <c r="C8" t="s">
        <v>23</v>
      </c>
      <c r="D8" s="24">
        <v>32</v>
      </c>
      <c r="E8" s="24">
        <v>33</v>
      </c>
      <c r="F8" s="27">
        <f>MROUND((masterheight[[#This Row],[FL5]]-masterheight[[#This Row],[FL2]])/masterheight[[#This Row],[FL2]],0.01)</f>
        <v>0.03</v>
      </c>
      <c r="G8" s="39">
        <f ca="1">_xlfn.NUMBERVALUE(VLOOKUP(masterheight[[#This Row],[Round]],Table1[],7,FALSE))</f>
        <v>50</v>
      </c>
      <c r="H8" s="25">
        <f ca="1">masterheight[[#This Row],[Weight]]*masterheight[[#This Row],[%change]]</f>
        <v>1.5</v>
      </c>
      <c r="J8" s="18" t="s">
        <v>48</v>
      </c>
      <c r="K8" s="27">
        <v>0.31981481481481489</v>
      </c>
      <c r="L8" s="17">
        <v>0.31981481481481483</v>
      </c>
      <c r="M8" s="25">
        <v>5.995252023093392E-2</v>
      </c>
      <c r="O8" s="229" t="str">
        <f t="shared" si="0"/>
        <v>C36</v>
      </c>
      <c r="P8" s="229" t="s">
        <v>975</v>
      </c>
      <c r="Q8" s="238">
        <v>39.6875</v>
      </c>
      <c r="R8" s="236">
        <f>makenumbers[[#This Row],[FL2 Average]]+makenumbers[[#This Row],[Difference (Inches)]]</f>
        <v>49.1875</v>
      </c>
      <c r="S8" s="231">
        <f>VLOOKUP(makenumbers[[#This Row],[Phenotype]],$J$4:$K$101,2,FALSE)</f>
        <v>0.23999999999999996</v>
      </c>
      <c r="T8" s="231" t="e">
        <f>VLOOKUP(makenumbers[[#This Row],[Phenotype]],$J$4:$M$109,4,FALSE)</f>
        <v>#DIV/0!</v>
      </c>
      <c r="U8" s="232">
        <f>MROUND(makenumbers[[#This Row],[%Change]]*makenumbers[[#This Row],[FL2 Average]],0.5)</f>
        <v>9.5</v>
      </c>
      <c r="V8" s="232" t="str">
        <f>INDEX([1]!Table3[Number of Trellises],MATCH(makenumbers[[#This Row],[Phenotype]],[1]!Table3[Phenotype],0))</f>
        <v>2</v>
      </c>
      <c r="W8" s="232" t="str">
        <f>INDEX([1]!Table3[Second and Third Trellis Instructions],MATCH(makenumbers[[#This Row],[Phenotype]],[1]!Table3[Phenotype],0))</f>
        <v>set trellis above the canopy</v>
      </c>
      <c r="X8" s="232" t="str">
        <f>INDEX([1]!Table3[Trellising Technique],MATCH(makenumbers[[#This Row],[Phenotype]],[1]!Table3[Phenotype],0))</f>
        <v>The second trellis is there to hold the very tops of the long branches. This plant is very strong, but due to the weight of the buds, the longest of the branches will twist and flop without the net to hold them up.</v>
      </c>
    </row>
    <row r="9" spans="1:24" hidden="1" x14ac:dyDescent="0.25">
      <c r="A9" t="s">
        <v>665</v>
      </c>
      <c r="B9" t="s">
        <v>94</v>
      </c>
      <c r="C9" t="s">
        <v>23</v>
      </c>
      <c r="D9" s="24">
        <v>35</v>
      </c>
      <c r="E9" s="24">
        <v>36</v>
      </c>
      <c r="F9" s="27">
        <f>MROUND((masterheight[[#This Row],[FL5]]-masterheight[[#This Row],[FL2]])/masterheight[[#This Row],[FL2]],0.01)</f>
        <v>0.03</v>
      </c>
      <c r="G9" s="39">
        <f ca="1">_xlfn.NUMBERVALUE(VLOOKUP(masterheight[[#This Row],[Round]],Table1[],7,FALSE))</f>
        <v>50</v>
      </c>
      <c r="H9" s="25">
        <f ca="1">masterheight[[#This Row],[Weight]]*masterheight[[#This Row],[%change]]</f>
        <v>1.5</v>
      </c>
      <c r="J9" s="18" t="s">
        <v>88</v>
      </c>
      <c r="K9" s="27">
        <v>0.25127777777777777</v>
      </c>
      <c r="L9" s="17">
        <v>0.26183333333333336</v>
      </c>
      <c r="M9" s="25">
        <v>6.0464071602913172E-2</v>
      </c>
      <c r="O9" s="183" t="str">
        <f t="shared" si="0"/>
        <v>C36</v>
      </c>
      <c r="P9" t="s">
        <v>1037</v>
      </c>
      <c r="Q9" s="239">
        <v>21.5</v>
      </c>
      <c r="R9" s="237" t="e">
        <f>makenumbers[[#This Row],[FL2 Average]]+makenumbers[[#This Row],[Difference (Inches)]]</f>
        <v>#N/A</v>
      </c>
      <c r="S9" s="185" t="e">
        <f>VLOOKUP(makenumbers[[#This Row],[Phenotype]],$J$4:$K$101,2,FALSE)</f>
        <v>#N/A</v>
      </c>
      <c r="T9" s="185" t="e">
        <f>VLOOKUP(makenumbers[[#This Row],[Phenotype]],$J$4:$M$109,4,FALSE)</f>
        <v>#N/A</v>
      </c>
      <c r="U9" s="183" t="e">
        <f>MROUND(makenumbers[[#This Row],[%Change]]*makenumbers[[#This Row],[FL2 Average]],0.5)</f>
        <v>#N/A</v>
      </c>
      <c r="V9" s="183" t="e">
        <f>INDEX([1]!Table3[Number of Trellises],MATCH(makenumbers[[#This Row],[Phenotype]],[1]!Table3[Phenotype],0))</f>
        <v>#N/A</v>
      </c>
      <c r="W9" s="183" t="e">
        <f>INDEX([1]!Table3[Second and Third Trellis Instructions],MATCH(makenumbers[[#This Row],[Phenotype]],[1]!Table3[Phenotype],0))</f>
        <v>#N/A</v>
      </c>
      <c r="X9" s="229" t="e">
        <f>INDEX([1]!Table3[Trellising Technique],MATCH(makenumbers[[#This Row],[Phenotype]],[1]!Table3[Phenotype],0))</f>
        <v>#N/A</v>
      </c>
    </row>
    <row r="10" spans="1:24" hidden="1" x14ac:dyDescent="0.25">
      <c r="A10" t="s">
        <v>666</v>
      </c>
      <c r="B10" t="s">
        <v>94</v>
      </c>
      <c r="C10" t="s">
        <v>23</v>
      </c>
      <c r="D10" s="24">
        <v>33</v>
      </c>
      <c r="E10" s="24">
        <v>34</v>
      </c>
      <c r="F10" s="27">
        <f>MROUND((masterheight[[#This Row],[FL5]]-masterheight[[#This Row],[FL2]])/masterheight[[#This Row],[FL2]],0.01)</f>
        <v>0.03</v>
      </c>
      <c r="G10" s="39">
        <f ca="1">_xlfn.NUMBERVALUE(VLOOKUP(masterheight[[#This Row],[Round]],Table1[],7,FALSE))</f>
        <v>50</v>
      </c>
      <c r="H10" s="25">
        <f ca="1">masterheight[[#This Row],[Weight]]*masterheight[[#This Row],[%change]]</f>
        <v>1.5</v>
      </c>
      <c r="J10" s="18" t="s">
        <v>765</v>
      </c>
      <c r="K10" s="27">
        <v>0.20956521739130432</v>
      </c>
      <c r="L10" s="17">
        <v>0.20727272727272725</v>
      </c>
      <c r="M10" s="25">
        <v>6.1170402825371326E-2</v>
      </c>
      <c r="O10" s="183" t="str">
        <f t="shared" si="0"/>
        <v>C36</v>
      </c>
      <c r="P10" t="s">
        <v>1036</v>
      </c>
      <c r="Q10" s="239">
        <v>25</v>
      </c>
      <c r="R10" s="237" t="e">
        <f>makenumbers[[#This Row],[FL2 Average]]+makenumbers[[#This Row],[Difference (Inches)]]</f>
        <v>#N/A</v>
      </c>
      <c r="S10" s="185" t="e">
        <f>VLOOKUP(makenumbers[[#This Row],[Phenotype]],$J$4:$K$101,2,FALSE)</f>
        <v>#N/A</v>
      </c>
      <c r="T10" s="185" t="e">
        <f>VLOOKUP(makenumbers[[#This Row],[Phenotype]],$J$4:$M$109,4,FALSE)</f>
        <v>#N/A</v>
      </c>
      <c r="U10" s="183" t="e">
        <f>MROUND(makenumbers[[#This Row],[%Change]]*makenumbers[[#This Row],[FL2 Average]],0.5)</f>
        <v>#N/A</v>
      </c>
      <c r="V10" s="183" t="e">
        <f>INDEX([1]!Table3[Number of Trellises],MATCH(makenumbers[[#This Row],[Phenotype]],[1]!Table3[Phenotype],0))</f>
        <v>#N/A</v>
      </c>
      <c r="W10" s="183" t="e">
        <f>INDEX([1]!Table3[Second and Third Trellis Instructions],MATCH(makenumbers[[#This Row],[Phenotype]],[1]!Table3[Phenotype],0))</f>
        <v>#N/A</v>
      </c>
      <c r="X10" s="229" t="e">
        <f>INDEX([1]!Table3[Trellising Technique],MATCH(makenumbers[[#This Row],[Phenotype]],[1]!Table3[Phenotype],0))</f>
        <v>#N/A</v>
      </c>
    </row>
    <row r="11" spans="1:24" hidden="1" x14ac:dyDescent="0.25">
      <c r="A11" t="s">
        <v>671</v>
      </c>
      <c r="B11" t="s">
        <v>980</v>
      </c>
      <c r="C11" t="s">
        <v>18</v>
      </c>
      <c r="D11" s="24">
        <v>35</v>
      </c>
      <c r="E11" s="24">
        <v>36</v>
      </c>
      <c r="F11" s="27">
        <f>MROUND((masterheight[[#This Row],[FL5]]-masterheight[[#This Row],[FL2]])/masterheight[[#This Row],[FL2]],0.01)</f>
        <v>0.03</v>
      </c>
      <c r="G11" s="39">
        <f ca="1">_xlfn.NUMBERVALUE(VLOOKUP(masterheight[[#This Row],[Round]],Table1[],7,FALSE))</f>
        <v>10</v>
      </c>
      <c r="H11" s="25">
        <f ca="1">masterheight[[#This Row],[Weight]]*masterheight[[#This Row],[%change]]</f>
        <v>0.3</v>
      </c>
      <c r="J11" s="18" t="s">
        <v>980</v>
      </c>
      <c r="K11" s="27">
        <v>0.22298136645962732</v>
      </c>
      <c r="L11" s="17">
        <v>0.22595505617977515</v>
      </c>
      <c r="M11" s="25">
        <v>6.4644466491790648E-2</v>
      </c>
      <c r="O11" s="229" t="str">
        <f t="shared" si="0"/>
        <v>C36</v>
      </c>
      <c r="P11" s="229" t="s">
        <v>1039</v>
      </c>
      <c r="Q11" s="238">
        <v>20.5</v>
      </c>
      <c r="R11" s="230" t="e">
        <f>makenumbers[[#This Row],[FL2 Average]]+makenumbers[[#This Row],[Difference (Inches)]]</f>
        <v>#N/A</v>
      </c>
      <c r="S11" s="231" t="e">
        <f>VLOOKUP(makenumbers[[#This Row],[Phenotype]],$J$4:$K$101,2,FALSE)</f>
        <v>#N/A</v>
      </c>
      <c r="T11" s="231" t="e">
        <f>VLOOKUP(makenumbers[[#This Row],[Phenotype]],$J$4:$M$109,4,FALSE)</f>
        <v>#N/A</v>
      </c>
      <c r="U11" s="232" t="e">
        <f>MROUND(makenumbers[[#This Row],[%Change]]*makenumbers[[#This Row],[FL2 Average]],0.5)</f>
        <v>#N/A</v>
      </c>
      <c r="V11" s="232" t="e">
        <f>INDEX([1]!Table3[Number of Trellises],MATCH(makenumbers[[#This Row],[Phenotype]],[1]!Table3[Phenotype],0))</f>
        <v>#N/A</v>
      </c>
      <c r="W11" s="232" t="e">
        <f>INDEX([1]!Table3[Second and Third Trellis Instructions],MATCH(makenumbers[[#This Row],[Phenotype]],[1]!Table3[Phenotype],0))</f>
        <v>#N/A</v>
      </c>
      <c r="X11" s="232" t="e">
        <f>INDEX([1]!Table3[Trellising Technique],MATCH(makenumbers[[#This Row],[Phenotype]],[1]!Table3[Phenotype],0))</f>
        <v>#N/A</v>
      </c>
    </row>
    <row r="12" spans="1:24" x14ac:dyDescent="0.25">
      <c r="A12" t="s">
        <v>419</v>
      </c>
      <c r="B12" t="s">
        <v>94</v>
      </c>
      <c r="C12" t="s">
        <v>21</v>
      </c>
      <c r="D12" s="24">
        <v>33.5</v>
      </c>
      <c r="E12" s="24">
        <v>35</v>
      </c>
      <c r="F12" s="27">
        <f>MROUND((masterheight[[#This Row],[FL5]]-masterheight[[#This Row],[FL2]])/masterheight[[#This Row],[FL2]],0.01)</f>
        <v>0.04</v>
      </c>
      <c r="G12" s="39">
        <f ca="1">_xlfn.NUMBERVALUE(VLOOKUP(masterheight[[#This Row],[Round]],Table1[],7,FALSE))</f>
        <v>20</v>
      </c>
      <c r="H12" s="25">
        <f ca="1">masterheight[[#This Row],[Weight]]*masterheight[[#This Row],[%change]]</f>
        <v>0.8</v>
      </c>
      <c r="J12" s="18" t="s">
        <v>59</v>
      </c>
      <c r="K12" s="27">
        <v>0.22799999999999998</v>
      </c>
      <c r="L12" s="17">
        <v>0.22800000000000006</v>
      </c>
      <c r="M12" s="25">
        <v>6.5170388115918645E-2</v>
      </c>
      <c r="O12" s="183" t="str">
        <f t="shared" si="0"/>
        <v>C36</v>
      </c>
      <c r="P12" t="s">
        <v>972</v>
      </c>
      <c r="Q12" s="239">
        <v>34.049999999999997</v>
      </c>
      <c r="R12" s="184">
        <f>makenumbers[[#This Row],[FL2 Average]]+makenumbers[[#This Row],[Difference (Inches)]]</f>
        <v>39.049999999999997</v>
      </c>
      <c r="S12" s="185">
        <f>VLOOKUP(makenumbers[[#This Row],[Phenotype]],$J$4:$K$101,2,FALSE)</f>
        <v>0.15</v>
      </c>
      <c r="T12" s="185">
        <f>VLOOKUP(makenumbers[[#This Row],[Phenotype]],$J$4:$M$109,4,FALSE)</f>
        <v>2.8284271247461815E-2</v>
      </c>
      <c r="U12" s="208">
        <f>MROUND(makenumbers[[#This Row],[%Change]]*makenumbers[[#This Row],[FL2 Average]],0.5)</f>
        <v>5</v>
      </c>
      <c r="V12" s="183" t="str">
        <f>INDEX([1]!Table3[Number of Trellises],MATCH(makenumbers[[#This Row],[Phenotype]],[1]!Table3[Phenotype],0))</f>
        <v>2</v>
      </c>
      <c r="W12" s="183" t="str">
        <f>INDEX([1]!Table3[Second and Third Trellis Instructions],MATCH(makenumbers[[#This Row],[Phenotype]],[1]!Table3[Phenotype],0))</f>
        <v>set trellis below the canopy, training the majority of branches</v>
      </c>
      <c r="X12" s="229" t="str">
        <f>INDEX([1]!Table3[Trellising Technique],MATCH(makenumbers[[#This Row],[Phenotype]],[1]!Table3[Phenotype],0))</f>
        <v>Second trellis should be low enough to provide support for the tertiary and low secondary branches that tend to twist under the weight of late stage buds</v>
      </c>
    </row>
    <row r="13" spans="1:24" x14ac:dyDescent="0.25">
      <c r="A13" t="s">
        <v>1071</v>
      </c>
      <c r="B13" t="s">
        <v>94</v>
      </c>
      <c r="C13" t="s">
        <v>23</v>
      </c>
      <c r="D13" s="24">
        <v>34.5</v>
      </c>
      <c r="E13" s="24">
        <v>36</v>
      </c>
      <c r="F13" s="27">
        <f>MROUND((masterheight[[#This Row],[FL5]]-masterheight[[#This Row],[FL2]])/masterheight[[#This Row],[FL2]],0.01)</f>
        <v>0.04</v>
      </c>
      <c r="G13" s="39">
        <f ca="1">_xlfn.NUMBERVALUE(VLOOKUP(masterheight[[#This Row],[Round]],Table1[],7,FALSE))</f>
        <v>50</v>
      </c>
      <c r="H13" s="25">
        <f ca="1">masterheight[[#This Row],[Weight]]*masterheight[[#This Row],[%change]]</f>
        <v>2</v>
      </c>
      <c r="J13" s="18" t="s">
        <v>105</v>
      </c>
      <c r="K13" s="27">
        <v>0.13572727272727272</v>
      </c>
      <c r="L13" s="17">
        <v>0.14833333333333334</v>
      </c>
      <c r="M13" s="25">
        <v>6.5447179720239501E-2</v>
      </c>
      <c r="O13" s="183" t="str">
        <f t="shared" si="0"/>
        <v>C36</v>
      </c>
      <c r="P13" t="s">
        <v>88</v>
      </c>
      <c r="Q13" s="239">
        <v>29.25</v>
      </c>
      <c r="R13" s="237">
        <f>makenumbers[[#This Row],[FL2 Average]]+makenumbers[[#This Row],[Difference (Inches)]]</f>
        <v>36.75</v>
      </c>
      <c r="S13" s="185">
        <f>VLOOKUP(makenumbers[[#This Row],[Phenotype]],$J$4:$K$101,2,FALSE)</f>
        <v>0.25127777777777777</v>
      </c>
      <c r="T13" s="185">
        <f>VLOOKUP(makenumbers[[#This Row],[Phenotype]],$J$4:$M$109,4,FALSE)</f>
        <v>6.0464071602913172E-2</v>
      </c>
      <c r="U13" s="183">
        <f>MROUND(makenumbers[[#This Row],[%Change]]*makenumbers[[#This Row],[FL2 Average]],0.5)</f>
        <v>7.5</v>
      </c>
      <c r="V13" s="183">
        <f>INDEX([1]!Table3[Number of Trellises],MATCH(makenumbers[[#This Row],[Phenotype]],[1]!Table3[Phenotype],0))</f>
        <v>1</v>
      </c>
      <c r="W13" s="183" t="str">
        <f>INDEX([1]!Table3[Second and Third Trellis Instructions],MATCH(makenumbers[[#This Row],[Phenotype]],[1]!Table3[Phenotype],0))</f>
        <v>No second trellis</v>
      </c>
      <c r="X13" s="229" t="str">
        <f>INDEX([1]!Table3[Trellising Technique],MATCH(makenumbers[[#This Row],[Phenotype]],[1]!Table3[Phenotype],0))</f>
        <v>Set first trellis as low as possible. Do not add a second trellis.</v>
      </c>
    </row>
    <row r="14" spans="1:24" hidden="1" x14ac:dyDescent="0.25">
      <c r="A14" t="s">
        <v>1074</v>
      </c>
      <c r="B14" t="s">
        <v>94</v>
      </c>
      <c r="C14" t="s">
        <v>23</v>
      </c>
      <c r="D14" s="24">
        <v>34.5</v>
      </c>
      <c r="E14" s="24">
        <v>36</v>
      </c>
      <c r="F14" s="27">
        <f>MROUND((masterheight[[#This Row],[FL5]]-masterheight[[#This Row],[FL2]])/masterheight[[#This Row],[FL2]],0.01)</f>
        <v>0.04</v>
      </c>
      <c r="G14" s="39">
        <f ca="1">_xlfn.NUMBERVALUE(VLOOKUP(masterheight[[#This Row],[Round]],Table1[],7,FALSE))</f>
        <v>50</v>
      </c>
      <c r="H14" s="25">
        <f ca="1">masterheight[[#This Row],[Weight]]*masterheight[[#This Row],[%change]]</f>
        <v>2</v>
      </c>
      <c r="J14" s="18" t="s">
        <v>90</v>
      </c>
      <c r="K14" s="27">
        <v>0.17730263157894741</v>
      </c>
      <c r="L14" s="17">
        <v>0.17282051282051283</v>
      </c>
      <c r="M14" s="25">
        <v>6.5957432866834365E-2</v>
      </c>
      <c r="O14" s="183" t="str">
        <f t="shared" si="0"/>
        <v>C36</v>
      </c>
      <c r="P14" t="s">
        <v>1040</v>
      </c>
      <c r="Q14" s="239">
        <v>29</v>
      </c>
      <c r="R14" s="237" t="e">
        <f>makenumbers[[#This Row],[FL2 Average]]+makenumbers[[#This Row],[Difference (Inches)]]</f>
        <v>#N/A</v>
      </c>
      <c r="S14" s="185" t="e">
        <f>VLOOKUP(makenumbers[[#This Row],[Phenotype]],$J$4:$K$101,2,FALSE)</f>
        <v>#N/A</v>
      </c>
      <c r="T14" s="185" t="e">
        <f>VLOOKUP(makenumbers[[#This Row],[Phenotype]],$J$4:$M$109,4,FALSE)</f>
        <v>#N/A</v>
      </c>
      <c r="U14" s="208" t="e">
        <f>MROUND(makenumbers[[#This Row],[%Change]]*makenumbers[[#This Row],[FL2 Average]],0.5)</f>
        <v>#N/A</v>
      </c>
      <c r="V14" s="208" t="e">
        <f>INDEX([1]!Table3[Number of Trellises],MATCH(makenumbers[[#This Row],[Phenotype]],[1]!Table3[Phenotype],0))</f>
        <v>#N/A</v>
      </c>
      <c r="W14" s="208" t="e">
        <f>INDEX([1]!Table3[Second and Third Trellis Instructions],MATCH(makenumbers[[#This Row],[Phenotype]],[1]!Table3[Phenotype],0))</f>
        <v>#N/A</v>
      </c>
      <c r="X14" s="232" t="e">
        <f>INDEX([1]!Table3[Trellising Technique],MATCH(makenumbers[[#This Row],[Phenotype]],[1]!Table3[Phenotype],0))</f>
        <v>#N/A</v>
      </c>
    </row>
    <row r="15" spans="1:24" x14ac:dyDescent="0.25">
      <c r="A15" t="s">
        <v>667</v>
      </c>
      <c r="B15" t="s">
        <v>94</v>
      </c>
      <c r="C15" t="s">
        <v>23</v>
      </c>
      <c r="D15" s="24">
        <v>33.5</v>
      </c>
      <c r="E15" s="24">
        <v>35</v>
      </c>
      <c r="F15" s="27">
        <f>MROUND((masterheight[[#This Row],[FL5]]-masterheight[[#This Row],[FL2]])/masterheight[[#This Row],[FL2]],0.01)</f>
        <v>0.04</v>
      </c>
      <c r="G15" s="39">
        <f ca="1">_xlfn.NUMBERVALUE(VLOOKUP(masterheight[[#This Row],[Round]],Table1[],7,FALSE))</f>
        <v>50</v>
      </c>
      <c r="H15" s="25">
        <f ca="1">masterheight[[#This Row],[Weight]]*masterheight[[#This Row],[%change]]</f>
        <v>2</v>
      </c>
      <c r="J15" s="18" t="s">
        <v>935</v>
      </c>
      <c r="K15" s="27">
        <v>0.13733333333333334</v>
      </c>
      <c r="L15" s="17">
        <v>0.15839999999999999</v>
      </c>
      <c r="M15" s="25">
        <v>6.6688329813643865E-2</v>
      </c>
      <c r="O15" s="229" t="str">
        <f t="shared" si="0"/>
        <v>C36</v>
      </c>
      <c r="P15" s="229" t="s">
        <v>97</v>
      </c>
      <c r="Q15" s="238">
        <v>27.416666666666668</v>
      </c>
      <c r="R15" s="230">
        <f>makenumbers[[#This Row],[FL2 Average]]+makenumbers[[#This Row],[Difference (Inches)]]</f>
        <v>35.416666666666671</v>
      </c>
      <c r="S15" s="231">
        <f>VLOOKUP(makenumbers[[#This Row],[Phenotype]],$J$4:$K$101,2,FALSE)</f>
        <v>0.29125000000000001</v>
      </c>
      <c r="T15" s="231">
        <f>VLOOKUP(makenumbers[[#This Row],[Phenotype]],$J$4:$M$109,4,FALSE)</f>
        <v>5.9315055947617275E-2</v>
      </c>
      <c r="U15" s="232">
        <f>MROUND(makenumbers[[#This Row],[%Change]]*makenumbers[[#This Row],[FL2 Average]],0.5)</f>
        <v>8</v>
      </c>
      <c r="V15" s="232" t="str">
        <f>INDEX([1]!Table3[Number of Trellises],MATCH(makenumbers[[#This Row],[Phenotype]],[1]!Table3[Phenotype],0))</f>
        <v>2</v>
      </c>
      <c r="W15" s="232" t="str">
        <f>INDEX([1]!Table3[Second and Third Trellis Instructions],MATCH(makenumbers[[#This Row],[Phenotype]],[1]!Table3[Phenotype],0))</f>
        <v>set trellis just in the canopy, training tall branches</v>
      </c>
      <c r="X15" s="232" t="str">
        <f>INDEX([1]!Table3[Trellising Technique],MATCH(makenumbers[[#This Row],[Phenotype]],[1]!Table3[Phenotype],0))</f>
        <v xml:space="preserve">This pheno does have strong secondary branches, and while the tertiary branches are strong enough, having a low set second trellis allows better spreading in training, which can be crucial for more efficient scouting of this PM prone plant. </v>
      </c>
    </row>
    <row r="16" spans="1:24" x14ac:dyDescent="0.25">
      <c r="A16" t="s">
        <v>697</v>
      </c>
      <c r="B16" t="s">
        <v>980</v>
      </c>
      <c r="C16" t="s">
        <v>18</v>
      </c>
      <c r="D16" s="24">
        <v>36</v>
      </c>
      <c r="E16" s="24">
        <v>37.5</v>
      </c>
      <c r="F16" s="27">
        <f>MROUND((masterheight[[#This Row],[FL5]]-masterheight[[#This Row],[FL2]])/masterheight[[#This Row],[FL2]],0.01)</f>
        <v>0.04</v>
      </c>
      <c r="G16" s="39">
        <f ca="1">_xlfn.NUMBERVALUE(VLOOKUP(masterheight[[#This Row],[Round]],Table1[],7,FALSE))</f>
        <v>10</v>
      </c>
      <c r="H16" s="25">
        <f ca="1">masterheight[[#This Row],[Weight]]*masterheight[[#This Row],[%change]]</f>
        <v>0.4</v>
      </c>
      <c r="J16" s="18" t="s">
        <v>114</v>
      </c>
      <c r="K16" s="27">
        <v>0.16442528735632186</v>
      </c>
      <c r="L16" s="17">
        <v>0.17170731707317086</v>
      </c>
      <c r="M16" s="25">
        <v>6.6995575273992844E-2</v>
      </c>
      <c r="O16" s="229" t="str">
        <f t="shared" si="0"/>
        <v>C36</v>
      </c>
      <c r="P16" s="229" t="s">
        <v>114</v>
      </c>
      <c r="Q16" s="238">
        <v>48.05</v>
      </c>
      <c r="R16" s="236">
        <f>makenumbers[[#This Row],[FL2 Average]]+makenumbers[[#This Row],[Difference (Inches)]]</f>
        <v>56.05</v>
      </c>
      <c r="S16" s="231">
        <f>VLOOKUP(makenumbers[[#This Row],[Phenotype]],$J$4:$K$101,2,FALSE)</f>
        <v>0.16442528735632186</v>
      </c>
      <c r="T16" s="231">
        <f>VLOOKUP(makenumbers[[#This Row],[Phenotype]],$J$4:$M$109,4,FALSE)</f>
        <v>6.6995575273992844E-2</v>
      </c>
      <c r="U16" s="232">
        <f>MROUND(makenumbers[[#This Row],[%Change]]*makenumbers[[#This Row],[FL2 Average]],0.5)</f>
        <v>8</v>
      </c>
      <c r="V16" s="232">
        <f>INDEX([1]!Table3[Number of Trellises],MATCH(makenumbers[[#This Row],[Phenotype]],[1]!Table3[Phenotype],0))</f>
        <v>3</v>
      </c>
      <c r="W16" s="232" t="str">
        <f>INDEX([1]!Table3[Second and Third Trellis Instructions],MATCH(makenumbers[[#This Row],[Phenotype]],[1]!Table3[Phenotype],0))</f>
        <v>set second trellis at slightly more than a hands length above the first, and add third trellis just into the canopy.</v>
      </c>
      <c r="X16" s="232" t="str">
        <f>INDEX([1]!Table3[Trellising Technique],MATCH(makenumbers[[#This Row],[Phenotype]],[1]!Table3[Phenotype],0))</f>
        <v>Add second trellis while first trellis is being applied, at a height that is about the length of a hand. Add third trellis at an equidistant height from the second layer of trellis. Nets need to be low to promote better spread training.</v>
      </c>
    </row>
    <row r="17" spans="1:24" x14ac:dyDescent="0.25">
      <c r="A17" t="s">
        <v>428</v>
      </c>
      <c r="B17" t="s">
        <v>94</v>
      </c>
      <c r="C17" t="s">
        <v>21</v>
      </c>
      <c r="D17" s="24">
        <v>30.5</v>
      </c>
      <c r="E17" s="24">
        <v>32</v>
      </c>
      <c r="F17" s="27">
        <f>MROUND((masterheight[[#This Row],[FL5]]-masterheight[[#This Row],[FL2]])/masterheight[[#This Row],[FL2]],0.01)</f>
        <v>0.05</v>
      </c>
      <c r="G17" s="39">
        <f ca="1">_xlfn.NUMBERVALUE(VLOOKUP(masterheight[[#This Row],[Round]],Table1[],7,FALSE))</f>
        <v>20</v>
      </c>
      <c r="H17" s="25">
        <f ca="1">masterheight[[#This Row],[Weight]]*masterheight[[#This Row],[%change]]</f>
        <v>1</v>
      </c>
      <c r="J17" s="18" t="s">
        <v>973</v>
      </c>
      <c r="K17" s="27">
        <v>0.29602409638554211</v>
      </c>
      <c r="L17" s="17">
        <v>0.30956521739130427</v>
      </c>
      <c r="M17" s="25">
        <v>7.026794817740796E-2</v>
      </c>
      <c r="O17" s="229" t="str">
        <f t="shared" si="0"/>
        <v>C36</v>
      </c>
      <c r="P17" s="229" t="s">
        <v>77</v>
      </c>
      <c r="Q17" s="238">
        <v>42.35</v>
      </c>
      <c r="R17" s="230">
        <f>makenumbers[[#This Row],[FL2 Average]]+makenumbers[[#This Row],[Difference (Inches)]]</f>
        <v>52.85</v>
      </c>
      <c r="S17" s="231">
        <f>VLOOKUP(makenumbers[[#This Row],[Phenotype]],$J$4:$K$101,2,FALSE)</f>
        <v>0.24932203389830504</v>
      </c>
      <c r="T17" s="231">
        <f>VLOOKUP(makenumbers[[#This Row],[Phenotype]],$J$4:$M$109,4,FALSE)</f>
        <v>8.9393686167407824E-2</v>
      </c>
      <c r="U17" s="232">
        <f>MROUND(makenumbers[[#This Row],[%Change]]*makenumbers[[#This Row],[FL2 Average]],0.5)</f>
        <v>10.5</v>
      </c>
      <c r="V17" s="232" t="str">
        <f>INDEX([1]!Table3[Number of Trellises],MATCH(makenumbers[[#This Row],[Phenotype]],[1]!Table3[Phenotype],0))</f>
        <v>2</v>
      </c>
      <c r="W17" s="232" t="str">
        <f>INDEX([1]!Table3[Second and Third Trellis Instructions],MATCH(makenumbers[[#This Row],[Phenotype]],[1]!Table3[Phenotype],0))</f>
        <v>set trellis above the canopy</v>
      </c>
      <c r="X17" s="232" t="str">
        <f>INDEX([1]!Table3[Trellising Technique],MATCH(makenumbers[[#This Row],[Phenotype]],[1]!Table3[Phenotype],0))</f>
        <v>Branches hold up their weight well, and the strongest branches just need upper support to keep from toppling.</v>
      </c>
    </row>
    <row r="18" spans="1:24" x14ac:dyDescent="0.25">
      <c r="A18" t="s">
        <v>578</v>
      </c>
      <c r="B18" t="s">
        <v>90</v>
      </c>
      <c r="C18" t="s">
        <v>21</v>
      </c>
      <c r="D18" s="24">
        <v>38</v>
      </c>
      <c r="E18" s="24">
        <v>40</v>
      </c>
      <c r="F18" s="27">
        <f>MROUND((masterheight[[#This Row],[FL5]]-masterheight[[#This Row],[FL2]])/masterheight[[#This Row],[FL2]],0.01)</f>
        <v>0.05</v>
      </c>
      <c r="G18" s="39">
        <f ca="1">_xlfn.NUMBERVALUE(VLOOKUP(masterheight[[#This Row],[Round]],Table1[],7,FALSE))</f>
        <v>20</v>
      </c>
      <c r="H18" s="25">
        <f ca="1">masterheight[[#This Row],[Weight]]*masterheight[[#This Row],[%change]]</f>
        <v>1</v>
      </c>
      <c r="J18" s="18" t="s">
        <v>77</v>
      </c>
      <c r="K18" s="27">
        <v>0.24932203389830504</v>
      </c>
      <c r="L18" s="17">
        <v>0.26880952380952378</v>
      </c>
      <c r="M18" s="25">
        <v>8.9393686167407824E-2</v>
      </c>
      <c r="O18" s="229" t="str">
        <f t="shared" si="0"/>
        <v>C36</v>
      </c>
      <c r="P18" s="229" t="s">
        <v>90</v>
      </c>
      <c r="Q18" s="238">
        <v>39.274999999999999</v>
      </c>
      <c r="R18" s="236">
        <f>makenumbers[[#This Row],[FL2 Average]]+makenumbers[[#This Row],[Difference (Inches)]]</f>
        <v>46.274999999999999</v>
      </c>
      <c r="S18" s="231">
        <f>VLOOKUP(makenumbers[[#This Row],[Phenotype]],$J$4:$K$101,2,FALSE)</f>
        <v>0.17730263157894741</v>
      </c>
      <c r="T18" s="231">
        <f>VLOOKUP(makenumbers[[#This Row],[Phenotype]],$J$4:$M$109,4,FALSE)</f>
        <v>6.5957432866834365E-2</v>
      </c>
      <c r="U18" s="232">
        <f>MROUND(makenumbers[[#This Row],[%Change]]*makenumbers[[#This Row],[FL2 Average]],0.5)</f>
        <v>7</v>
      </c>
      <c r="V18" s="232" t="str">
        <f>INDEX([1]!Table3[Number of Trellises],MATCH(makenumbers[[#This Row],[Phenotype]],[1]!Table3[Phenotype],0))</f>
        <v>2</v>
      </c>
      <c r="W18" s="232" t="str">
        <f>INDEX([1]!Table3[Second and Third Trellis Instructions],MATCH(makenumbers[[#This Row],[Phenotype]],[1]!Table3[Phenotype],0))</f>
        <v>set trellis below the canopy, training the majority of branches</v>
      </c>
      <c r="X18" s="232" t="str">
        <f>INDEX([1]!Table3[Trellising Technique],MATCH(makenumbers[[#This Row],[Phenotype]],[1]!Table3[Phenotype],0))</f>
        <v>Set second trellis quite low so as to best support the shorter secondary branches as well as the tertiary ones. This phenotype is extremely prone to bud flopping, so extra care should be taken to have an even canopy</v>
      </c>
    </row>
    <row r="19" spans="1:24" x14ac:dyDescent="0.25">
      <c r="A19" t="s">
        <v>380</v>
      </c>
      <c r="B19" t="s">
        <v>94</v>
      </c>
      <c r="C19" t="s">
        <v>20</v>
      </c>
      <c r="D19" s="24">
        <v>32</v>
      </c>
      <c r="E19" s="24">
        <v>34</v>
      </c>
      <c r="F19" s="27">
        <f>MROUND((masterheight[[#This Row],[FL5]]-masterheight[[#This Row],[FL2]])/masterheight[[#This Row],[FL2]],0.01)</f>
        <v>0.06</v>
      </c>
      <c r="G19" s="39">
        <f ca="1">_xlfn.NUMBERVALUE(VLOOKUP(masterheight[[#This Row],[Round]],Table1[],7,FALSE))</f>
        <v>10</v>
      </c>
      <c r="H19" s="25">
        <f ca="1">masterheight[[#This Row],[Weight]]*masterheight[[#This Row],[%change]]</f>
        <v>0.6</v>
      </c>
      <c r="J19" s="18" t="s">
        <v>58</v>
      </c>
      <c r="K19" s="27">
        <v>0.38088785046728957</v>
      </c>
      <c r="L19" s="17">
        <v>0.39393700787401564</v>
      </c>
      <c r="M19" s="25">
        <v>9.0546466894996014E-2</v>
      </c>
      <c r="O19" s="183" t="str">
        <f t="shared" si="0"/>
        <v>C36</v>
      </c>
      <c r="P19" t="s">
        <v>74</v>
      </c>
      <c r="Q19" s="239">
        <v>47.7</v>
      </c>
      <c r="R19" s="184">
        <f>makenumbers[[#This Row],[FL2 Average]]+makenumbers[[#This Row],[Difference (Inches)]]</f>
        <v>63.7</v>
      </c>
      <c r="S19" s="185">
        <f>VLOOKUP(makenumbers[[#This Row],[Phenotype]],$J$4:$K$101,2,FALSE)</f>
        <v>0.33220238095238097</v>
      </c>
      <c r="T19" s="185">
        <f>VLOOKUP(makenumbers[[#This Row],[Phenotype]],$J$4:$M$109,4,FALSE)</f>
        <v>0.11221997008157546</v>
      </c>
      <c r="U19" s="208">
        <f>MROUND(makenumbers[[#This Row],[%Change]]*makenumbers[[#This Row],[FL2 Average]],0.5)</f>
        <v>16</v>
      </c>
      <c r="V19" s="208">
        <f>INDEX([1]!Table3[Number of Trellises],MATCH(makenumbers[[#This Row],[Phenotype]],[1]!Table3[Phenotype],0))</f>
        <v>3</v>
      </c>
      <c r="W19" s="208" t="str">
        <f>INDEX([1]!Table3[Second and Third Trellis Instructions],MATCH(makenumbers[[#This Row],[Phenotype]],[1]!Table3[Phenotype],0))</f>
        <v>set second trellis at slightly more than the length of a forearm above the first, and add third trellis just above the canopy.</v>
      </c>
      <c r="X19" s="232" t="str">
        <f>INDEX([1]!Table3[Trellising Technique],MATCH(makenumbers[[#This Row],[Phenotype]],[1]!Table3[Phenotype],0))</f>
        <v>Third trellises are necessary for tallest of plants, both the second and third trellises can be set fairly high - at about the length of a forearm above the trellis below itt. Branches tend to support their own weight late in flower.</v>
      </c>
    </row>
    <row r="20" spans="1:24" x14ac:dyDescent="0.25">
      <c r="A20" t="s">
        <v>422</v>
      </c>
      <c r="B20" t="s">
        <v>94</v>
      </c>
      <c r="C20" t="s">
        <v>21</v>
      </c>
      <c r="D20" s="24">
        <v>36</v>
      </c>
      <c r="E20" s="24">
        <v>38</v>
      </c>
      <c r="F20" s="27">
        <f>MROUND((masterheight[[#This Row],[FL5]]-masterheight[[#This Row],[FL2]])/masterheight[[#This Row],[FL2]],0.01)</f>
        <v>0.06</v>
      </c>
      <c r="G20" s="39">
        <f ca="1">_xlfn.NUMBERVALUE(VLOOKUP(masterheight[[#This Row],[Round]],Table1[],7,FALSE))</f>
        <v>20</v>
      </c>
      <c r="H20" s="25">
        <f ca="1">masterheight[[#This Row],[Weight]]*masterheight[[#This Row],[%change]]</f>
        <v>1.2</v>
      </c>
      <c r="J20" s="18" t="s">
        <v>94</v>
      </c>
      <c r="K20" s="27">
        <v>0.14176991150442478</v>
      </c>
      <c r="L20" s="17">
        <v>0.16024096385542161</v>
      </c>
      <c r="M20" s="25">
        <v>9.1117398188920062E-2</v>
      </c>
      <c r="O20" s="229" t="str">
        <f t="shared" si="0"/>
        <v>C36</v>
      </c>
      <c r="P20" s="229" t="s">
        <v>935</v>
      </c>
      <c r="Q20" s="238">
        <v>35.1</v>
      </c>
      <c r="R20" s="230">
        <f>makenumbers[[#This Row],[FL2 Average]]+makenumbers[[#This Row],[Difference (Inches)]]</f>
        <v>40.1</v>
      </c>
      <c r="S20" s="231">
        <f>VLOOKUP(makenumbers[[#This Row],[Phenotype]],$J$4:$K$101,2,FALSE)</f>
        <v>0.13733333333333334</v>
      </c>
      <c r="T20" s="231">
        <f>VLOOKUP(makenumbers[[#This Row],[Phenotype]],$J$4:$M$109,4,FALSE)</f>
        <v>6.6688329813643865E-2</v>
      </c>
      <c r="U20" s="232">
        <f>MROUND(makenumbers[[#This Row],[%Change]]*makenumbers[[#This Row],[FL2 Average]],0.5)</f>
        <v>5</v>
      </c>
      <c r="V20" s="232">
        <f>INDEX([1]!Table3[Number of Trellises],MATCH(makenumbers[[#This Row],[Phenotype]],[1]!Table3[Phenotype],0))</f>
        <v>2</v>
      </c>
      <c r="W20" s="232" t="str">
        <f>INDEX([1]!Table3[Second and Third Trellis Instructions],MATCH(makenumbers[[#This Row],[Phenotype]],[1]!Table3[Phenotype],0))</f>
        <v>set trellis above the canopy</v>
      </c>
      <c r="X20" s="232" t="str">
        <f>INDEX([1]!Table3[Trellising Technique],MATCH(makenumbers[[#This Row],[Phenotype]],[1]!Table3[Phenotype],0))</f>
        <v>Main branches are strong, and the overall plant structure is orthotropic. While the second trellis could be skipped overall, it is useful to prevent the heavy branches from flopping late into flower. Therefore, it can be set pretty high.</v>
      </c>
    </row>
    <row r="21" spans="1:24" hidden="1" x14ac:dyDescent="0.25">
      <c r="A21" t="s">
        <v>423</v>
      </c>
      <c r="B21" t="s">
        <v>94</v>
      </c>
      <c r="C21" t="s">
        <v>21</v>
      </c>
      <c r="D21" s="24">
        <v>36</v>
      </c>
      <c r="E21" s="24">
        <v>38</v>
      </c>
      <c r="F21" s="27">
        <f>MROUND((masterheight[[#This Row],[FL5]]-masterheight[[#This Row],[FL2]])/masterheight[[#This Row],[FL2]],0.01)</f>
        <v>0.06</v>
      </c>
      <c r="G21" s="39">
        <f ca="1">_xlfn.NUMBERVALUE(VLOOKUP(masterheight[[#This Row],[Round]],Table1[],7,FALSE))</f>
        <v>20</v>
      </c>
      <c r="H21" s="25">
        <f ca="1">masterheight[[#This Row],[Weight]]*masterheight[[#This Row],[%change]]</f>
        <v>1.2</v>
      </c>
      <c r="J21" s="18" t="s">
        <v>82</v>
      </c>
      <c r="K21" s="27">
        <v>0.30084415584415586</v>
      </c>
      <c r="L21" s="17">
        <v>0.34937499999999988</v>
      </c>
      <c r="M21" s="25">
        <v>0.10144954161390256</v>
      </c>
      <c r="O21" s="183" t="str">
        <f t="shared" si="0"/>
        <v>C36</v>
      </c>
      <c r="P21" t="s">
        <v>1038</v>
      </c>
      <c r="Q21" s="239">
        <v>26.5</v>
      </c>
      <c r="R21" s="237" t="e">
        <f>makenumbers[[#This Row],[FL2 Average]]+makenumbers[[#This Row],[Difference (Inches)]]</f>
        <v>#N/A</v>
      </c>
      <c r="S21" s="185" t="e">
        <f>VLOOKUP(makenumbers[[#This Row],[Phenotype]],$J$4:$K$101,2,FALSE)</f>
        <v>#N/A</v>
      </c>
      <c r="T21" s="185" t="e">
        <f>VLOOKUP(makenumbers[[#This Row],[Phenotype]],$J$4:$M$109,4,FALSE)</f>
        <v>#N/A</v>
      </c>
      <c r="U21" s="208" t="e">
        <f>MROUND(makenumbers[[#This Row],[%Change]]*makenumbers[[#This Row],[FL2 Average]],0.5)</f>
        <v>#N/A</v>
      </c>
      <c r="V21" s="208" t="e">
        <f>INDEX([1]!Table3[Number of Trellises],MATCH(makenumbers[[#This Row],[Phenotype]],[1]!Table3[Phenotype],0))</f>
        <v>#N/A</v>
      </c>
      <c r="W21" s="208" t="e">
        <f>INDEX([1]!Table3[Second and Third Trellis Instructions],MATCH(makenumbers[[#This Row],[Phenotype]],[1]!Table3[Phenotype],0))</f>
        <v>#N/A</v>
      </c>
      <c r="X21" s="232" t="e">
        <f>INDEX([1]!Table3[Trellising Technique],MATCH(makenumbers[[#This Row],[Phenotype]],[1]!Table3[Phenotype],0))</f>
        <v>#N/A</v>
      </c>
    </row>
    <row r="22" spans="1:24" x14ac:dyDescent="0.25">
      <c r="A22" t="s">
        <v>424</v>
      </c>
      <c r="B22" s="44" t="s">
        <v>94</v>
      </c>
      <c r="C22" s="44" t="s">
        <v>21</v>
      </c>
      <c r="D22" s="44">
        <v>33</v>
      </c>
      <c r="E22" s="44">
        <v>35</v>
      </c>
      <c r="F22" s="27">
        <f>MROUND((masterheight[[#This Row],[FL5]]-masterheight[[#This Row],[FL2]])/masterheight[[#This Row],[FL2]],0.01)</f>
        <v>0.06</v>
      </c>
      <c r="G22" s="39">
        <f ca="1">_xlfn.NUMBERVALUE(VLOOKUP(masterheight[[#This Row],[Round]],Table1[],7,FALSE))</f>
        <v>20</v>
      </c>
      <c r="H22" s="25">
        <f ca="1">masterheight[[#This Row],[Weight]]*masterheight[[#This Row],[%change]]</f>
        <v>1.2</v>
      </c>
      <c r="J22" s="18" t="s">
        <v>937</v>
      </c>
      <c r="K22" s="27">
        <v>0.17249999999999999</v>
      </c>
      <c r="L22" s="17">
        <v>0.13500000000000001</v>
      </c>
      <c r="M22" s="25">
        <v>0.10606601717798207</v>
      </c>
      <c r="O22" s="229" t="str">
        <f t="shared" si="0"/>
        <v>C36</v>
      </c>
      <c r="P22" s="229" t="s">
        <v>974</v>
      </c>
      <c r="Q22" s="238">
        <v>27.1</v>
      </c>
      <c r="R22" s="236">
        <f>makenumbers[[#This Row],[FL2 Average]]+makenumbers[[#This Row],[Difference (Inches)]]</f>
        <v>37.1</v>
      </c>
      <c r="S22" s="231">
        <f>VLOOKUP(makenumbers[[#This Row],[Phenotype]],$J$4:$K$101,2,FALSE)</f>
        <v>0.36462500000000003</v>
      </c>
      <c r="T22" s="231">
        <f>VLOOKUP(makenumbers[[#This Row],[Phenotype]],$J$4:$M$109,4,FALSE)</f>
        <v>0.11780430003758198</v>
      </c>
      <c r="U22" s="232">
        <f>MROUND(makenumbers[[#This Row],[%Change]]*makenumbers[[#This Row],[FL2 Average]],0.5)</f>
        <v>10</v>
      </c>
      <c r="V22" s="232">
        <f>INDEX([1]!Table3[Number of Trellises],MATCH(makenumbers[[#This Row],[Phenotype]],[1]!Table3[Phenotype],0))</f>
        <v>1</v>
      </c>
      <c r="W22" s="232" t="str">
        <f>INDEX([1]!Table3[Second and Third Trellis Instructions],MATCH(makenumbers[[#This Row],[Phenotype]],[1]!Table3[Phenotype],0))</f>
        <v>No second trellis</v>
      </c>
      <c r="X22" s="232" t="str">
        <f>INDEX([1]!Table3[Trellising Technique],MATCH(makenumbers[[#This Row],[Phenotype]],[1]!Table3[Phenotype],0))</f>
        <v>Trellis should be set relatively high on the final height of the plant so as to train some of those wide-set branches upwards. Most branches will support their own weight with a trellis late in flower.</v>
      </c>
    </row>
    <row r="23" spans="1:24" x14ac:dyDescent="0.25">
      <c r="A23" t="s">
        <v>456</v>
      </c>
      <c r="B23" t="s">
        <v>937</v>
      </c>
      <c r="C23" t="s">
        <v>20</v>
      </c>
      <c r="D23" s="24">
        <v>23.5</v>
      </c>
      <c r="E23" s="24">
        <v>25</v>
      </c>
      <c r="F23" s="27">
        <f>MROUND((masterheight[[#This Row],[FL5]]-masterheight[[#This Row],[FL2]])/masterheight[[#This Row],[FL2]],0.01)</f>
        <v>0.06</v>
      </c>
      <c r="G23" s="39">
        <f ca="1">_xlfn.NUMBERVALUE(VLOOKUP(masterheight[[#This Row],[Round]],Table1[],7,FALSE))</f>
        <v>10</v>
      </c>
      <c r="H23" s="25">
        <f ca="1">masterheight[[#This Row],[Weight]]*masterheight[[#This Row],[%change]]</f>
        <v>0.6</v>
      </c>
      <c r="J23" s="18" t="s">
        <v>74</v>
      </c>
      <c r="K23" s="27">
        <v>0.33220238095238097</v>
      </c>
      <c r="L23" s="17">
        <v>0.3454901960784314</v>
      </c>
      <c r="M23" s="25">
        <v>0.11221997008157546</v>
      </c>
      <c r="O23" s="229" t="str">
        <f t="shared" si="0"/>
        <v>C36</v>
      </c>
      <c r="P23" s="229" t="s">
        <v>102</v>
      </c>
      <c r="Q23" s="238">
        <v>29.4</v>
      </c>
      <c r="R23" s="236">
        <f>makenumbers[[#This Row],[FL2 Average]]+makenumbers[[#This Row],[Difference (Inches)]]</f>
        <v>35.9</v>
      </c>
      <c r="S23" s="231">
        <f>VLOOKUP(makenumbers[[#This Row],[Phenotype]],$J$4:$K$101,2,FALSE)</f>
        <v>0.22466666666666663</v>
      </c>
      <c r="T23" s="231">
        <f>VLOOKUP(makenumbers[[#This Row],[Phenotype]],$J$4:$M$109,4,FALSE)</f>
        <v>5.7304533187257867E-2</v>
      </c>
      <c r="U23" s="232">
        <f>MROUND(makenumbers[[#This Row],[%Change]]*makenumbers[[#This Row],[FL2 Average]],0.5)</f>
        <v>6.5</v>
      </c>
      <c r="V23" s="232" t="str">
        <f>INDEX([1]!Table3[Number of Trellises],MATCH(makenumbers[[#This Row],[Phenotype]],[1]!Table3[Phenotype],0))</f>
        <v>2</v>
      </c>
      <c r="W23" s="232" t="str">
        <f>INDEX([1]!Table3[Second and Third Trellis Instructions],MATCH(makenumbers[[#This Row],[Phenotype]],[1]!Table3[Phenotype],0))</f>
        <v>set trellis below the canopy, training the majority of branches</v>
      </c>
      <c r="X23" s="232" t="str">
        <f>INDEX([1]!Table3[Trellising Technique],MATCH(makenumbers[[#This Row],[Phenotype]],[1]!Table3[Phenotype],0))</f>
        <v>A relatively low second trellis allows training to spread the plants out well .</v>
      </c>
    </row>
    <row r="24" spans="1:24" x14ac:dyDescent="0.25">
      <c r="A24" t="s">
        <v>1070</v>
      </c>
      <c r="B24" t="s">
        <v>94</v>
      </c>
      <c r="C24" t="s">
        <v>23</v>
      </c>
      <c r="D24" s="24">
        <v>34</v>
      </c>
      <c r="E24" s="24">
        <v>36</v>
      </c>
      <c r="F24" s="27">
        <f>MROUND((masterheight[[#This Row],[FL5]]-masterheight[[#This Row],[FL2]])/masterheight[[#This Row],[FL2]],0.01)</f>
        <v>0.06</v>
      </c>
      <c r="G24" s="39">
        <f ca="1">_xlfn.NUMBERVALUE(VLOOKUP(masterheight[[#This Row],[Round]],Table1[],7,FALSE))</f>
        <v>50</v>
      </c>
      <c r="H24" s="25">
        <f ca="1">masterheight[[#This Row],[Weight]]*masterheight[[#This Row],[%change]]</f>
        <v>3</v>
      </c>
      <c r="J24" s="18" t="s">
        <v>974</v>
      </c>
      <c r="K24" s="27">
        <v>0.36462500000000003</v>
      </c>
      <c r="L24" s="17">
        <v>0.39033333333333331</v>
      </c>
      <c r="M24" s="25">
        <v>0.11780430003758198</v>
      </c>
      <c r="O24" s="229" t="str">
        <f t="shared" si="0"/>
        <v>C36</v>
      </c>
      <c r="P24" s="229" t="s">
        <v>82</v>
      </c>
      <c r="Q24" s="238">
        <v>48.5</v>
      </c>
      <c r="R24" s="230">
        <f>makenumbers[[#This Row],[FL2 Average]]+makenumbers[[#This Row],[Difference (Inches)]]</f>
        <v>63</v>
      </c>
      <c r="S24" s="231">
        <f>VLOOKUP(makenumbers[[#This Row],[Phenotype]],$J$4:$K$101,2,FALSE)</f>
        <v>0.30084415584415586</v>
      </c>
      <c r="T24" s="231">
        <f>VLOOKUP(makenumbers[[#This Row],[Phenotype]],$J$4:$M$109,4,FALSE)</f>
        <v>0.10144954161390256</v>
      </c>
      <c r="U24" s="232">
        <f>MROUND(makenumbers[[#This Row],[%Change]]*makenumbers[[#This Row],[FL2 Average]],0.5)</f>
        <v>14.5</v>
      </c>
      <c r="V24" s="232" t="str">
        <f>INDEX([1]!Table3[Number of Trellises],MATCH(makenumbers[[#This Row],[Phenotype]],[1]!Table3[Phenotype],0))</f>
        <v>2</v>
      </c>
      <c r="W24" s="232" t="str">
        <f>INDEX([1]!Table3[Second and Third Trellis Instructions],MATCH(makenumbers[[#This Row],[Phenotype]],[1]!Table3[Phenotype],0))</f>
        <v>When setting second trellis early, set at a height that is a forearm-and-a-half above the first trellis. If setting trellis at week 3, set trellis just in the canopy, training tall branches</v>
      </c>
      <c r="X24" s="232" t="str">
        <f>INDEX([1]!Table3[Trellising Technique],MATCH(makenumbers[[#This Row],[Phenotype]],[1]!Table3[Phenotype],0))</f>
        <v>There is considerable stretch from the tertiary branches, but they support their own weight well. As long as the second trellis is low enough to catch the longest stems of the inner canopy, this pheno is not too picky about trellising.</v>
      </c>
    </row>
    <row r="25" spans="1:24" x14ac:dyDescent="0.25">
      <c r="A25" t="s">
        <v>1076</v>
      </c>
      <c r="B25" t="s">
        <v>94</v>
      </c>
      <c r="C25" t="s">
        <v>23</v>
      </c>
      <c r="D25" s="24">
        <v>34</v>
      </c>
      <c r="E25" s="24">
        <v>36</v>
      </c>
      <c r="F25" s="27">
        <f>MROUND((masterheight[[#This Row],[FL5]]-masterheight[[#This Row],[FL2]])/masterheight[[#This Row],[FL2]],0.01)</f>
        <v>0.06</v>
      </c>
      <c r="G25" s="39">
        <f ca="1">_xlfn.NUMBERVALUE(VLOOKUP(masterheight[[#This Row],[Round]],Table1[],7,FALSE))</f>
        <v>50</v>
      </c>
      <c r="H25" s="25">
        <f ca="1">masterheight[[#This Row],[Weight]]*masterheight[[#This Row],[%change]]</f>
        <v>3</v>
      </c>
      <c r="J25" s="18" t="s">
        <v>61</v>
      </c>
      <c r="K25" s="27">
        <v>0.3509523809523809</v>
      </c>
      <c r="L25" s="17">
        <v>0.35095238095238102</v>
      </c>
      <c r="M25" s="25">
        <v>0.12185666834050393</v>
      </c>
      <c r="O25" s="229" t="str">
        <f t="shared" si="0"/>
        <v>C36</v>
      </c>
      <c r="P25" s="229" t="s">
        <v>105</v>
      </c>
      <c r="Q25" s="238">
        <v>30.75</v>
      </c>
      <c r="R25" s="230">
        <f>makenumbers[[#This Row],[FL2 Average]]+makenumbers[[#This Row],[Difference (Inches)]]</f>
        <v>34.75</v>
      </c>
      <c r="S25" s="231">
        <f>VLOOKUP(makenumbers[[#This Row],[Phenotype]],$J$4:$K$101,2,FALSE)</f>
        <v>0.13572727272727272</v>
      </c>
      <c r="T25" s="231">
        <f>VLOOKUP(makenumbers[[#This Row],[Phenotype]],$J$4:$M$109,4,FALSE)</f>
        <v>6.5447179720239501E-2</v>
      </c>
      <c r="U25" s="232">
        <f>MROUND(makenumbers[[#This Row],[%Change]]*makenumbers[[#This Row],[FL2 Average]],0.5)</f>
        <v>4</v>
      </c>
      <c r="V25" s="232">
        <f>INDEX([1]!Table3[Number of Trellises],MATCH(makenumbers[[#This Row],[Phenotype]],[1]!Table3[Phenotype],0))</f>
        <v>2</v>
      </c>
      <c r="W25" s="232" t="str">
        <f>INDEX([1]!Table3[Second and Third Trellis Instructions],MATCH(makenumbers[[#This Row],[Phenotype]],[1]!Table3[Phenotype],0))</f>
        <v>set trellis below the canopy, training the majority of branches</v>
      </c>
      <c r="X25" s="232" t="str">
        <f>INDEX([1]!Table3[Trellising Technique],MATCH(makenumbers[[#This Row],[Phenotype]],[1]!Table3[Phenotype],0))</f>
        <v>This plant does not stretch much at all and can withstand all types of training, so setting the first and second trellis to reasonable working heights is best.</v>
      </c>
    </row>
    <row r="26" spans="1:24" x14ac:dyDescent="0.25">
      <c r="A26" t="s">
        <v>634</v>
      </c>
      <c r="B26" t="s">
        <v>105</v>
      </c>
      <c r="C26" t="s">
        <v>23</v>
      </c>
      <c r="D26" s="24">
        <v>33</v>
      </c>
      <c r="E26" s="24">
        <v>35</v>
      </c>
      <c r="F26" s="27">
        <f>MROUND((masterheight[[#This Row],[FL5]]-masterheight[[#This Row],[FL2]])/masterheight[[#This Row],[FL2]],0.01)</f>
        <v>0.06</v>
      </c>
      <c r="G26" s="39">
        <f ca="1">_xlfn.NUMBERVALUE(VLOOKUP(masterheight[[#This Row],[Round]],Table1[],7,FALSE))</f>
        <v>50</v>
      </c>
      <c r="H26" s="25">
        <f ca="1">masterheight[[#This Row],[Weight]]*masterheight[[#This Row],[%change]]</f>
        <v>3</v>
      </c>
      <c r="J26" s="18" t="s">
        <v>938</v>
      </c>
      <c r="K26" s="27">
        <v>0.09</v>
      </c>
      <c r="L26" s="17">
        <v>0.09</v>
      </c>
      <c r="M26" s="25" t="e">
        <v>#DIV/0!</v>
      </c>
    </row>
    <row r="27" spans="1:24" ht="15.75" thickBot="1" x14ac:dyDescent="0.3">
      <c r="A27" t="s">
        <v>661</v>
      </c>
      <c r="B27" t="s">
        <v>989</v>
      </c>
      <c r="C27" t="s">
        <v>23</v>
      </c>
      <c r="D27" s="24">
        <v>33</v>
      </c>
      <c r="E27" s="24">
        <v>35</v>
      </c>
      <c r="F27" s="27">
        <f>MROUND((masterheight[[#This Row],[FL5]]-masterheight[[#This Row],[FL2]])/masterheight[[#This Row],[FL2]],0.01)</f>
        <v>0.06</v>
      </c>
      <c r="G27" s="39">
        <f ca="1">_xlfn.NUMBERVALUE(VLOOKUP(masterheight[[#This Row],[Round]],Table1[],7,FALSE))</f>
        <v>50</v>
      </c>
      <c r="H27" s="25">
        <f ca="1">masterheight[[#This Row],[Weight]]*masterheight[[#This Row],[%change]]</f>
        <v>3</v>
      </c>
      <c r="J27" s="18" t="s">
        <v>975</v>
      </c>
      <c r="K27" s="27">
        <v>0.23999999999999996</v>
      </c>
      <c r="L27" s="17">
        <v>0.24</v>
      </c>
      <c r="M27" s="25" t="e">
        <v>#DIV/0!</v>
      </c>
    </row>
    <row r="28" spans="1:24" ht="31.5" x14ac:dyDescent="0.25">
      <c r="A28" t="s">
        <v>698</v>
      </c>
      <c r="B28" t="s">
        <v>980</v>
      </c>
      <c r="C28" t="s">
        <v>18</v>
      </c>
      <c r="D28" s="24">
        <v>35</v>
      </c>
      <c r="E28" s="24">
        <v>37</v>
      </c>
      <c r="F28" s="27">
        <f>MROUND((masterheight[[#This Row],[FL5]]-masterheight[[#This Row],[FL2]])/masterheight[[#This Row],[FL2]],0.01)</f>
        <v>0.06</v>
      </c>
      <c r="G28" s="39">
        <f ca="1">_xlfn.NUMBERVALUE(VLOOKUP(masterheight[[#This Row],[Round]],Table1[],7,FALSE))</f>
        <v>10</v>
      </c>
      <c r="H28" s="25">
        <f ca="1">masterheight[[#This Row],[Weight]]*masterheight[[#This Row],[%change]]</f>
        <v>0.6</v>
      </c>
      <c r="J28" s="18" t="s">
        <v>936</v>
      </c>
      <c r="K28" s="27">
        <v>0.24</v>
      </c>
      <c r="L28" s="17">
        <v>0.24</v>
      </c>
      <c r="M28" s="25" t="e">
        <v>#DIV/0!</v>
      </c>
      <c r="O28" s="209" t="s">
        <v>343</v>
      </c>
    </row>
    <row r="29" spans="1:24" ht="16.5" thickBot="1" x14ac:dyDescent="0.3">
      <c r="A29" t="s">
        <v>382</v>
      </c>
      <c r="B29" t="s">
        <v>978</v>
      </c>
      <c r="C29" t="s">
        <v>22</v>
      </c>
      <c r="D29" s="24">
        <v>29.5</v>
      </c>
      <c r="E29" s="24">
        <v>31.5</v>
      </c>
      <c r="F29" s="27">
        <f>MROUND((masterheight[[#This Row],[FL5]]-masterheight[[#This Row],[FL2]])/masterheight[[#This Row],[FL2]],0.01)</f>
        <v>7.0000000000000007E-2</v>
      </c>
      <c r="G29" s="39">
        <f ca="1">_xlfn.NUMBERVALUE(VLOOKUP(masterheight[[#This Row],[Round]],Table1[],7,FALSE))</f>
        <v>30</v>
      </c>
      <c r="H29" s="25">
        <f ca="1">masterheight[[#This Row],[Weight]]*masterheight[[#This Row],[%change]]</f>
        <v>2.1</v>
      </c>
      <c r="J29" s="18" t="s">
        <v>977</v>
      </c>
      <c r="K29" s="27">
        <v>0.35000000000000003</v>
      </c>
      <c r="L29" s="17">
        <v>0.35000000000000003</v>
      </c>
      <c r="M29" s="25" t="e">
        <v>#DIV/0!</v>
      </c>
      <c r="O29" s="210"/>
    </row>
    <row r="30" spans="1:24" ht="27" thickBot="1" x14ac:dyDescent="0.3">
      <c r="A30" t="s">
        <v>382</v>
      </c>
      <c r="B30" t="s">
        <v>94</v>
      </c>
      <c r="C30" t="s">
        <v>20</v>
      </c>
      <c r="D30" s="24">
        <v>29</v>
      </c>
      <c r="E30" s="24">
        <v>31</v>
      </c>
      <c r="F30" s="27">
        <f>MROUND((masterheight[[#This Row],[FL5]]-masterheight[[#This Row],[FL2]])/masterheight[[#This Row],[FL2]],0.01)</f>
        <v>7.0000000000000007E-2</v>
      </c>
      <c r="G30" s="39">
        <f ca="1">_xlfn.NUMBERVALUE(VLOOKUP(masterheight[[#This Row],[Round]],Table1[],7,FALSE))</f>
        <v>10</v>
      </c>
      <c r="H30" s="25">
        <f ca="1">masterheight[[#This Row],[Weight]]*masterheight[[#This Row],[%change]]</f>
        <v>0.70000000000000007</v>
      </c>
      <c r="J30" s="18" t="s">
        <v>900</v>
      </c>
      <c r="K30" s="27">
        <v>0.31</v>
      </c>
      <c r="L30" s="17">
        <v>0.31</v>
      </c>
      <c r="M30" s="25" t="e">
        <v>#DIV/0!</v>
      </c>
      <c r="O30" s="228" t="s">
        <v>24</v>
      </c>
    </row>
    <row r="31" spans="1:24" x14ac:dyDescent="0.25">
      <c r="A31" t="s">
        <v>383</v>
      </c>
      <c r="B31" t="s">
        <v>979</v>
      </c>
      <c r="C31" t="s">
        <v>22</v>
      </c>
      <c r="D31">
        <v>30</v>
      </c>
      <c r="E31">
        <v>32</v>
      </c>
      <c r="F31" s="27">
        <f>MROUND((masterheight[[#This Row],[FL5]]-masterheight[[#This Row],[FL2]])/masterheight[[#This Row],[FL2]],0.01)</f>
        <v>7.0000000000000007E-2</v>
      </c>
      <c r="G31" s="39">
        <f ca="1">_xlfn.NUMBERVALUE(VLOOKUP(masterheight[[#This Row],[Round]],Table1[],7,FALSE))</f>
        <v>30</v>
      </c>
      <c r="H31" s="25">
        <f ca="1">masterheight[[#This Row],[Weight]]*masterheight[[#This Row],[%change]]</f>
        <v>2.1</v>
      </c>
      <c r="J31" s="18" t="s">
        <v>989</v>
      </c>
      <c r="K31" s="27">
        <v>0.06</v>
      </c>
      <c r="L31" s="17">
        <v>0.06</v>
      </c>
      <c r="M31" s="25" t="e">
        <v>#DIV/0!</v>
      </c>
    </row>
    <row r="32" spans="1:24" x14ac:dyDescent="0.25">
      <c r="A32" t="s">
        <v>417</v>
      </c>
      <c r="B32" s="44" t="s">
        <v>94</v>
      </c>
      <c r="C32" s="44" t="s">
        <v>21</v>
      </c>
      <c r="D32" s="45">
        <v>30</v>
      </c>
      <c r="E32" s="45">
        <v>32</v>
      </c>
      <c r="F32" s="27">
        <f>MROUND((masterheight[[#This Row],[FL5]]-masterheight[[#This Row],[FL2]])/masterheight[[#This Row],[FL2]],0.01)</f>
        <v>7.0000000000000007E-2</v>
      </c>
      <c r="G32" s="39">
        <f ca="1">_xlfn.NUMBERVALUE(VLOOKUP(masterheight[[#This Row],[Round]],Table1[],7,FALSE))</f>
        <v>20</v>
      </c>
      <c r="H32" s="25">
        <f ca="1">masterheight[[#This Row],[Weight]]*masterheight[[#This Row],[%change]]</f>
        <v>1.4000000000000001</v>
      </c>
      <c r="J32" s="18" t="s">
        <v>978</v>
      </c>
      <c r="K32" s="27">
        <v>7.0000000000000007E-2</v>
      </c>
      <c r="L32" s="17">
        <v>7.0000000000000007E-2</v>
      </c>
      <c r="M32" s="25" t="e">
        <v>#DIV/0!</v>
      </c>
    </row>
    <row r="33" spans="1:13" x14ac:dyDescent="0.25">
      <c r="A33" t="s">
        <v>450</v>
      </c>
      <c r="B33" t="s">
        <v>74</v>
      </c>
      <c r="C33" t="s">
        <v>21</v>
      </c>
      <c r="D33" s="24">
        <v>45</v>
      </c>
      <c r="E33" s="24">
        <v>48</v>
      </c>
      <c r="F33" s="27">
        <f>MROUND((masterheight[[#This Row],[FL5]]-masterheight[[#This Row],[FL2]])/masterheight[[#This Row],[FL2]],0.01)</f>
        <v>7.0000000000000007E-2</v>
      </c>
      <c r="G33" s="39">
        <f ca="1">_xlfn.NUMBERVALUE(VLOOKUP(masterheight[[#This Row],[Round]],Table1[],7,FALSE))</f>
        <v>20</v>
      </c>
      <c r="H33" s="25">
        <f ca="1">masterheight[[#This Row],[Weight]]*masterheight[[#This Row],[%change]]</f>
        <v>1.4000000000000001</v>
      </c>
      <c r="J33" s="18" t="s">
        <v>990</v>
      </c>
      <c r="K33" s="27">
        <v>0.13</v>
      </c>
      <c r="L33" s="17">
        <v>0.13</v>
      </c>
      <c r="M33" s="25" t="e">
        <v>#DIV/0!</v>
      </c>
    </row>
    <row r="34" spans="1:13" x14ac:dyDescent="0.25">
      <c r="A34" t="s">
        <v>508</v>
      </c>
      <c r="B34" t="s">
        <v>90</v>
      </c>
      <c r="C34" t="s">
        <v>20</v>
      </c>
      <c r="D34" s="24">
        <v>34.5</v>
      </c>
      <c r="E34" s="24">
        <v>37</v>
      </c>
      <c r="F34" s="27">
        <f>MROUND((masterheight[[#This Row],[FL5]]-masterheight[[#This Row],[FL2]])/masterheight[[#This Row],[FL2]],0.01)</f>
        <v>7.0000000000000007E-2</v>
      </c>
      <c r="G34" s="39">
        <f ca="1">_xlfn.NUMBERVALUE(VLOOKUP(masterheight[[#This Row],[Round]],Table1[],7,FALSE))</f>
        <v>10</v>
      </c>
      <c r="H34" s="25">
        <f ca="1">masterheight[[#This Row],[Weight]]*masterheight[[#This Row],[%change]]</f>
        <v>0.70000000000000007</v>
      </c>
      <c r="J34" s="18" t="s">
        <v>976</v>
      </c>
      <c r="K34" s="27">
        <v>0.11999999999999998</v>
      </c>
      <c r="L34" s="17">
        <v>0.12</v>
      </c>
      <c r="M34" s="25" t="e">
        <v>#DIV/0!</v>
      </c>
    </row>
    <row r="35" spans="1:13" x14ac:dyDescent="0.25">
      <c r="A35" t="s">
        <v>1062</v>
      </c>
      <c r="B35" t="s">
        <v>935</v>
      </c>
      <c r="C35" t="s">
        <v>23</v>
      </c>
      <c r="D35" s="24">
        <v>35.5</v>
      </c>
      <c r="E35" s="24">
        <v>38</v>
      </c>
      <c r="F35" s="27">
        <f>MROUND((masterheight[[#This Row],[FL5]]-masterheight[[#This Row],[FL2]])/masterheight[[#This Row],[FL2]],0.01)</f>
        <v>7.0000000000000007E-2</v>
      </c>
      <c r="G35" s="39">
        <f ca="1">_xlfn.NUMBERVALUE(VLOOKUP(masterheight[[#This Row],[Round]],Table1[],7,FALSE))</f>
        <v>50</v>
      </c>
      <c r="H35" s="25">
        <f ca="1">masterheight[[#This Row],[Weight]]*masterheight[[#This Row],[%change]]</f>
        <v>3.5000000000000004</v>
      </c>
      <c r="J35" s="18" t="s">
        <v>991</v>
      </c>
      <c r="K35" s="27">
        <v>0.13</v>
      </c>
      <c r="L35" s="17">
        <v>0.13</v>
      </c>
      <c r="M35" s="25" t="e">
        <v>#DIV/0!</v>
      </c>
    </row>
    <row r="36" spans="1:13" x14ac:dyDescent="0.25">
      <c r="A36" t="s">
        <v>1065</v>
      </c>
      <c r="B36" t="s">
        <v>935</v>
      </c>
      <c r="C36" t="s">
        <v>23</v>
      </c>
      <c r="D36" s="24">
        <v>34.5</v>
      </c>
      <c r="E36" s="24">
        <v>37</v>
      </c>
      <c r="F36" s="27">
        <f>MROUND((masterheight[[#This Row],[FL5]]-masterheight[[#This Row],[FL2]])/masterheight[[#This Row],[FL2]],0.01)</f>
        <v>7.0000000000000007E-2</v>
      </c>
      <c r="G36" s="39">
        <f ca="1">_xlfn.NUMBERVALUE(VLOOKUP(masterheight[[#This Row],[Round]],Table1[],7,FALSE))</f>
        <v>50</v>
      </c>
      <c r="H36" s="25">
        <f ca="1">masterheight[[#This Row],[Weight]]*masterheight[[#This Row],[%change]]</f>
        <v>3.5000000000000004</v>
      </c>
      <c r="J36" s="18" t="s">
        <v>901</v>
      </c>
      <c r="K36" s="27">
        <v>0.19</v>
      </c>
      <c r="L36" s="17">
        <v>0.19</v>
      </c>
      <c r="M36" s="25" t="e">
        <v>#DIV/0!</v>
      </c>
    </row>
    <row r="37" spans="1:13" x14ac:dyDescent="0.25">
      <c r="A37" t="s">
        <v>1069</v>
      </c>
      <c r="B37" t="s">
        <v>94</v>
      </c>
      <c r="C37" t="s">
        <v>23</v>
      </c>
      <c r="D37" s="24">
        <v>33.5</v>
      </c>
      <c r="E37" s="24">
        <v>36</v>
      </c>
      <c r="F37" s="27">
        <f>MROUND((masterheight[[#This Row],[FL5]]-masterheight[[#This Row],[FL2]])/masterheight[[#This Row],[FL2]],0.01)</f>
        <v>7.0000000000000007E-2</v>
      </c>
      <c r="G37" s="39">
        <f ca="1">_xlfn.NUMBERVALUE(VLOOKUP(masterheight[[#This Row],[Round]],Table1[],7,FALSE))</f>
        <v>50</v>
      </c>
      <c r="H37" s="25">
        <f ca="1">masterheight[[#This Row],[Weight]]*masterheight[[#This Row],[%change]]</f>
        <v>3.5000000000000004</v>
      </c>
      <c r="J37" s="18" t="s">
        <v>1013</v>
      </c>
      <c r="K37" s="27">
        <v>0.23</v>
      </c>
      <c r="L37" s="17">
        <v>0.23</v>
      </c>
      <c r="M37" s="25" t="e">
        <v>#DIV/0!</v>
      </c>
    </row>
    <row r="38" spans="1:13" x14ac:dyDescent="0.25">
      <c r="A38" t="s">
        <v>665</v>
      </c>
      <c r="B38" s="109" t="s">
        <v>114</v>
      </c>
      <c r="C38" s="44" t="s">
        <v>20</v>
      </c>
      <c r="D38" s="45">
        <v>41</v>
      </c>
      <c r="E38" s="45">
        <v>44</v>
      </c>
      <c r="F38" s="27">
        <f>MROUND((masterheight[[#This Row],[FL5]]-masterheight[[#This Row],[FL2]])/masterheight[[#This Row],[FL2]],0.01)</f>
        <v>7.0000000000000007E-2</v>
      </c>
      <c r="G38" s="39">
        <f ca="1">_xlfn.NUMBERVALUE(VLOOKUP(masterheight[[#This Row],[Round]],Table1[],7,FALSE))</f>
        <v>10</v>
      </c>
      <c r="H38" s="25">
        <f ca="1">masterheight[[#This Row],[Weight]]*masterheight[[#This Row],[%change]]</f>
        <v>0.70000000000000007</v>
      </c>
      <c r="J38" s="18" t="s">
        <v>899</v>
      </c>
      <c r="K38" s="27">
        <v>0.5</v>
      </c>
      <c r="L38" s="17">
        <v>0.5</v>
      </c>
      <c r="M38" s="25" t="e">
        <v>#DIV/0!</v>
      </c>
    </row>
    <row r="39" spans="1:13" x14ac:dyDescent="0.25">
      <c r="A39" t="s">
        <v>719</v>
      </c>
      <c r="B39" t="s">
        <v>90</v>
      </c>
      <c r="C39" t="s">
        <v>19</v>
      </c>
      <c r="D39" s="24">
        <v>34</v>
      </c>
      <c r="E39" s="24">
        <v>36.5</v>
      </c>
      <c r="F39" s="27">
        <f>MROUND((masterheight[[#This Row],[FL5]]-masterheight[[#This Row],[FL2]])/masterheight[[#This Row],[FL2]],0.01)</f>
        <v>7.0000000000000007E-2</v>
      </c>
      <c r="G39" s="39">
        <f ca="1">_xlfn.NUMBERVALUE(VLOOKUP(masterheight[[#This Row],[Round]],Table1[],7,FALSE))</f>
        <v>10</v>
      </c>
      <c r="H39" s="25">
        <f ca="1">masterheight[[#This Row],[Weight]]*masterheight[[#This Row],[%change]]</f>
        <v>0.70000000000000007</v>
      </c>
      <c r="J39" s="18" t="s">
        <v>1014</v>
      </c>
      <c r="K39" s="27">
        <v>0.25</v>
      </c>
      <c r="L39" s="17">
        <v>0.25</v>
      </c>
      <c r="M39" s="25" t="e">
        <v>#DIV/0!</v>
      </c>
    </row>
    <row r="40" spans="1:13" x14ac:dyDescent="0.25">
      <c r="A40" t="s">
        <v>495</v>
      </c>
      <c r="B40" t="s">
        <v>114</v>
      </c>
      <c r="C40" t="s">
        <v>23</v>
      </c>
      <c r="D40" s="24">
        <v>41.5</v>
      </c>
      <c r="E40" s="24">
        <v>45</v>
      </c>
      <c r="F40" s="27">
        <f>MROUND((masterheight[[#This Row],[FL5]]-masterheight[[#This Row],[FL2]])/masterheight[[#This Row],[FL2]],0.01)</f>
        <v>0.08</v>
      </c>
      <c r="G40" s="39">
        <f ca="1">_xlfn.NUMBERVALUE(VLOOKUP(masterheight[[#This Row],[Round]],Table1[],7,FALSE))</f>
        <v>50</v>
      </c>
      <c r="H40" s="25">
        <f ca="1">masterheight[[#This Row],[Weight]]*masterheight[[#This Row],[%change]]</f>
        <v>4</v>
      </c>
      <c r="J40" s="18" t="s">
        <v>979</v>
      </c>
      <c r="K40" s="27">
        <v>7.0000000000000007E-2</v>
      </c>
      <c r="L40" s="17">
        <v>7.0000000000000007E-2</v>
      </c>
      <c r="M40" s="25" t="e">
        <v>#DIV/0!</v>
      </c>
    </row>
    <row r="41" spans="1:13" x14ac:dyDescent="0.25">
      <c r="A41" t="s">
        <v>577</v>
      </c>
      <c r="B41" t="s">
        <v>90</v>
      </c>
      <c r="C41" t="s">
        <v>21</v>
      </c>
      <c r="D41" s="24">
        <v>37</v>
      </c>
      <c r="E41" s="24">
        <v>40</v>
      </c>
      <c r="F41" s="27">
        <f>MROUND((masterheight[[#This Row],[FL5]]-masterheight[[#This Row],[FL2]])/masterheight[[#This Row],[FL2]],0.01)</f>
        <v>0.08</v>
      </c>
      <c r="G41" s="39">
        <f ca="1">_xlfn.NUMBERVALUE(VLOOKUP(masterheight[[#This Row],[Round]],Table1[],7,FALSE))</f>
        <v>20</v>
      </c>
      <c r="H41" s="25">
        <f ca="1">masterheight[[#This Row],[Weight]]*masterheight[[#This Row],[%change]]</f>
        <v>1.6</v>
      </c>
      <c r="J41" s="18" t="s">
        <v>1012</v>
      </c>
      <c r="K41" s="27">
        <v>0.33</v>
      </c>
      <c r="L41" s="17">
        <v>0.33</v>
      </c>
      <c r="M41" s="25" t="e">
        <v>#DIV/0!</v>
      </c>
    </row>
    <row r="42" spans="1:13" x14ac:dyDescent="0.25">
      <c r="A42" t="s">
        <v>1073</v>
      </c>
      <c r="B42" t="s">
        <v>94</v>
      </c>
      <c r="C42" t="s">
        <v>23</v>
      </c>
      <c r="D42" s="24">
        <v>32.5</v>
      </c>
      <c r="E42" s="24">
        <v>35</v>
      </c>
      <c r="F42" s="27">
        <f>MROUND((masterheight[[#This Row],[FL5]]-masterheight[[#This Row],[FL2]])/masterheight[[#This Row],[FL2]],0.01)</f>
        <v>0.08</v>
      </c>
      <c r="G42" s="39">
        <f ca="1">_xlfn.NUMBERVALUE(VLOOKUP(masterheight[[#This Row],[Round]],Table1[],7,FALSE))</f>
        <v>50</v>
      </c>
      <c r="H42" s="25">
        <f ca="1">masterheight[[#This Row],[Weight]]*masterheight[[#This Row],[%change]]</f>
        <v>4</v>
      </c>
      <c r="J42" s="18" t="s">
        <v>131</v>
      </c>
      <c r="K42" s="27">
        <v>0.24817607413647863</v>
      </c>
      <c r="L42" s="25">
        <v>0.27128342245989245</v>
      </c>
      <c r="M42" s="25">
        <v>0.11967750253674615</v>
      </c>
    </row>
    <row r="43" spans="1:13" x14ac:dyDescent="0.25">
      <c r="A43" t="s">
        <v>637</v>
      </c>
      <c r="B43" t="s">
        <v>114</v>
      </c>
      <c r="C43" t="s">
        <v>21</v>
      </c>
      <c r="D43" s="24">
        <v>42.5</v>
      </c>
      <c r="E43" s="24">
        <v>46</v>
      </c>
      <c r="F43" s="27">
        <f>MROUND((masterheight[[#This Row],[FL5]]-masterheight[[#This Row],[FL2]])/masterheight[[#This Row],[FL2]],0.01)</f>
        <v>0.08</v>
      </c>
      <c r="G43" s="39">
        <f ca="1">_xlfn.NUMBERVALUE(VLOOKUP(masterheight[[#This Row],[Round]],Table1[],7,FALSE))</f>
        <v>20</v>
      </c>
      <c r="H43" s="25">
        <f ca="1">masterheight[[#This Row],[Weight]]*masterheight[[#This Row],[%change]]</f>
        <v>1.6</v>
      </c>
    </row>
    <row r="44" spans="1:13" x14ac:dyDescent="0.25">
      <c r="A44" t="s">
        <v>638</v>
      </c>
      <c r="B44" t="s">
        <v>105</v>
      </c>
      <c r="C44" t="s">
        <v>23</v>
      </c>
      <c r="D44" s="24">
        <v>36</v>
      </c>
      <c r="E44" s="24">
        <v>39</v>
      </c>
      <c r="F44" s="27">
        <f>MROUND((masterheight[[#This Row],[FL5]]-masterheight[[#This Row],[FL2]])/masterheight[[#This Row],[FL2]],0.01)</f>
        <v>0.08</v>
      </c>
      <c r="G44" s="39">
        <f ca="1">_xlfn.NUMBERVALUE(VLOOKUP(masterheight[[#This Row],[Round]],Table1[],7,FALSE))</f>
        <v>50</v>
      </c>
      <c r="H44" s="25">
        <f ca="1">masterheight[[#This Row],[Weight]]*masterheight[[#This Row],[%change]]</f>
        <v>4</v>
      </c>
    </row>
    <row r="45" spans="1:13" x14ac:dyDescent="0.25">
      <c r="A45" t="s">
        <v>640</v>
      </c>
      <c r="B45" s="44" t="s">
        <v>105</v>
      </c>
      <c r="C45" s="44" t="s">
        <v>23</v>
      </c>
      <c r="D45" s="45">
        <v>33</v>
      </c>
      <c r="E45" s="45">
        <v>35.5</v>
      </c>
      <c r="F45" s="27">
        <f>MROUND((masterheight[[#This Row],[FL5]]-masterheight[[#This Row],[FL2]])/masterheight[[#This Row],[FL2]],0.01)</f>
        <v>0.08</v>
      </c>
      <c r="G45" s="39">
        <f ca="1">_xlfn.NUMBERVALUE(VLOOKUP(masterheight[[#This Row],[Round]],Table1[],7,FALSE))</f>
        <v>50</v>
      </c>
      <c r="H45" s="25">
        <f ca="1">masterheight[[#This Row],[Weight]]*masterheight[[#This Row],[%change]]</f>
        <v>4</v>
      </c>
    </row>
    <row r="46" spans="1:13" x14ac:dyDescent="0.25">
      <c r="A46" t="s">
        <v>667</v>
      </c>
      <c r="B46" t="s">
        <v>114</v>
      </c>
      <c r="C46" t="s">
        <v>20</v>
      </c>
      <c r="D46" s="24">
        <v>38</v>
      </c>
      <c r="E46" s="24">
        <v>41</v>
      </c>
      <c r="F46" s="27">
        <f>MROUND((masterheight[[#This Row],[FL5]]-masterheight[[#This Row],[FL2]])/masterheight[[#This Row],[FL2]],0.01)</f>
        <v>0.08</v>
      </c>
      <c r="G46" s="39">
        <f ca="1">_xlfn.NUMBERVALUE(VLOOKUP(masterheight[[#This Row],[Round]],Table1[],7,FALSE))</f>
        <v>10</v>
      </c>
      <c r="H46" s="25">
        <f ca="1">masterheight[[#This Row],[Weight]]*masterheight[[#This Row],[%change]]</f>
        <v>0.8</v>
      </c>
    </row>
    <row r="47" spans="1:13" x14ac:dyDescent="0.25">
      <c r="A47" t="s">
        <v>668</v>
      </c>
      <c r="B47" t="s">
        <v>94</v>
      </c>
      <c r="C47" t="s">
        <v>23</v>
      </c>
      <c r="D47" s="24">
        <v>31.5</v>
      </c>
      <c r="E47" s="24">
        <v>34</v>
      </c>
      <c r="F47" s="27">
        <f>MROUND((masterheight[[#This Row],[FL5]]-masterheight[[#This Row],[FL2]])/masterheight[[#This Row],[FL2]],0.01)</f>
        <v>0.08</v>
      </c>
      <c r="G47" s="39">
        <f ca="1">_xlfn.NUMBERVALUE(VLOOKUP(masterheight[[#This Row],[Round]],Table1[],7,FALSE))</f>
        <v>50</v>
      </c>
      <c r="H47" s="25">
        <f ca="1">masterheight[[#This Row],[Weight]]*masterheight[[#This Row],[%change]]</f>
        <v>4</v>
      </c>
    </row>
    <row r="48" spans="1:13" x14ac:dyDescent="0.25">
      <c r="A48" t="s">
        <v>669</v>
      </c>
      <c r="B48" t="s">
        <v>94</v>
      </c>
      <c r="C48" t="s">
        <v>23</v>
      </c>
      <c r="D48" s="24">
        <v>31.5</v>
      </c>
      <c r="E48" s="24">
        <v>34</v>
      </c>
      <c r="F48" s="27">
        <f>MROUND((masterheight[[#This Row],[FL5]]-masterheight[[#This Row],[FL2]])/masterheight[[#This Row],[FL2]],0.01)</f>
        <v>0.08</v>
      </c>
      <c r="G48" s="39">
        <f ca="1">_xlfn.NUMBERVALUE(VLOOKUP(masterheight[[#This Row],[Round]],Table1[],7,FALSE))</f>
        <v>50</v>
      </c>
      <c r="H48" s="25">
        <f ca="1">masterheight[[#This Row],[Weight]]*masterheight[[#This Row],[%change]]</f>
        <v>4</v>
      </c>
    </row>
    <row r="49" spans="1:8" x14ac:dyDescent="0.25">
      <c r="A49" t="s">
        <v>670</v>
      </c>
      <c r="B49" t="s">
        <v>94</v>
      </c>
      <c r="C49" t="s">
        <v>23</v>
      </c>
      <c r="D49" s="24">
        <v>30.5</v>
      </c>
      <c r="E49" s="24">
        <v>33</v>
      </c>
      <c r="F49" s="27">
        <f>MROUND((masterheight[[#This Row],[FL5]]-masterheight[[#This Row],[FL2]])/masterheight[[#This Row],[FL2]],0.01)</f>
        <v>0.08</v>
      </c>
      <c r="G49" s="39">
        <f ca="1">_xlfn.NUMBERVALUE(VLOOKUP(masterheight[[#This Row],[Round]],Table1[],7,FALSE))</f>
        <v>50</v>
      </c>
      <c r="H49" s="25">
        <f ca="1">masterheight[[#This Row],[Weight]]*masterheight[[#This Row],[%change]]</f>
        <v>4</v>
      </c>
    </row>
    <row r="50" spans="1:8" x14ac:dyDescent="0.25">
      <c r="A50" t="s">
        <v>679</v>
      </c>
      <c r="B50" t="s">
        <v>980</v>
      </c>
      <c r="C50" t="s">
        <v>18</v>
      </c>
      <c r="D50" s="24">
        <v>36</v>
      </c>
      <c r="E50" s="24">
        <v>39</v>
      </c>
      <c r="F50" s="27">
        <f>MROUND((masterheight[[#This Row],[FL5]]-masterheight[[#This Row],[FL2]])/masterheight[[#This Row],[FL2]],0.01)</f>
        <v>0.08</v>
      </c>
      <c r="G50" s="39">
        <f ca="1">_xlfn.NUMBERVALUE(VLOOKUP(masterheight[[#This Row],[Round]],Table1[],7,FALSE))</f>
        <v>10</v>
      </c>
      <c r="H50" s="25">
        <f ca="1">masterheight[[#This Row],[Weight]]*masterheight[[#This Row],[%change]]</f>
        <v>0.8</v>
      </c>
    </row>
    <row r="51" spans="1:8" x14ac:dyDescent="0.25">
      <c r="A51" t="s">
        <v>711</v>
      </c>
      <c r="B51" t="s">
        <v>90</v>
      </c>
      <c r="C51" t="s">
        <v>19</v>
      </c>
      <c r="D51" s="24">
        <v>32.5</v>
      </c>
      <c r="E51" s="24">
        <v>35</v>
      </c>
      <c r="F51" s="27">
        <f>MROUND((masterheight[[#This Row],[FL5]]-masterheight[[#This Row],[FL2]])/masterheight[[#This Row],[FL2]],0.01)</f>
        <v>0.08</v>
      </c>
      <c r="G51" s="39">
        <f ca="1">_xlfn.NUMBERVALUE(VLOOKUP(masterheight[[#This Row],[Round]],Table1[],7,FALSE))</f>
        <v>10</v>
      </c>
      <c r="H51" s="25">
        <f ca="1">masterheight[[#This Row],[Weight]]*masterheight[[#This Row],[%change]]</f>
        <v>0.8</v>
      </c>
    </row>
    <row r="52" spans="1:8" x14ac:dyDescent="0.25">
      <c r="A52" t="s">
        <v>410</v>
      </c>
      <c r="B52" t="s">
        <v>935</v>
      </c>
      <c r="C52" t="s">
        <v>21</v>
      </c>
      <c r="D52" s="24">
        <v>35</v>
      </c>
      <c r="E52" s="24">
        <v>38</v>
      </c>
      <c r="F52" s="27">
        <f>MROUND((masterheight[[#This Row],[FL5]]-masterheight[[#This Row],[FL2]])/masterheight[[#This Row],[FL2]],0.01)</f>
        <v>0.09</v>
      </c>
      <c r="G52" s="39">
        <f ca="1">_xlfn.NUMBERVALUE(VLOOKUP(masterheight[[#This Row],[Round]],Table1[],7,FALSE))</f>
        <v>20</v>
      </c>
      <c r="H52" s="25">
        <f ca="1">masterheight[[#This Row],[Weight]]*masterheight[[#This Row],[%change]]</f>
        <v>1.7999999999999998</v>
      </c>
    </row>
    <row r="53" spans="1:8" x14ac:dyDescent="0.25">
      <c r="A53" t="s">
        <v>425</v>
      </c>
      <c r="B53" t="s">
        <v>94</v>
      </c>
      <c r="C53" t="s">
        <v>21</v>
      </c>
      <c r="D53" s="24">
        <v>32</v>
      </c>
      <c r="E53" s="24">
        <v>35</v>
      </c>
      <c r="F53" s="27">
        <f>MROUND((masterheight[[#This Row],[FL5]]-masterheight[[#This Row],[FL2]])/masterheight[[#This Row],[FL2]],0.01)</f>
        <v>0.09</v>
      </c>
      <c r="G53" s="39">
        <f ca="1">_xlfn.NUMBERVALUE(VLOOKUP(masterheight[[#This Row],[Round]],Table1[],7,FALSE))</f>
        <v>20</v>
      </c>
      <c r="H53" s="25">
        <f ca="1">masterheight[[#This Row],[Weight]]*masterheight[[#This Row],[%change]]</f>
        <v>1.7999999999999998</v>
      </c>
    </row>
    <row r="54" spans="1:8" x14ac:dyDescent="0.25">
      <c r="A54" t="s">
        <v>451</v>
      </c>
      <c r="B54" t="s">
        <v>74</v>
      </c>
      <c r="C54" t="s">
        <v>21</v>
      </c>
      <c r="D54" s="24">
        <v>46</v>
      </c>
      <c r="E54" s="24">
        <v>50</v>
      </c>
      <c r="F54" s="27">
        <f>MROUND((masterheight[[#This Row],[FL5]]-masterheight[[#This Row],[FL2]])/masterheight[[#This Row],[FL2]],0.01)</f>
        <v>0.09</v>
      </c>
      <c r="G54" s="39">
        <f ca="1">_xlfn.NUMBERVALUE(VLOOKUP(masterheight[[#This Row],[Round]],Table1[],7,FALSE))</f>
        <v>20</v>
      </c>
      <c r="H54" s="25">
        <f ca="1">masterheight[[#This Row],[Weight]]*masterheight[[#This Row],[%change]]</f>
        <v>1.7999999999999998</v>
      </c>
    </row>
    <row r="55" spans="1:8" x14ac:dyDescent="0.25">
      <c r="A55" t="s">
        <v>458</v>
      </c>
      <c r="B55" t="s">
        <v>938</v>
      </c>
      <c r="C55" t="s">
        <v>20</v>
      </c>
      <c r="D55" s="24">
        <v>27</v>
      </c>
      <c r="E55" s="24">
        <v>29.5</v>
      </c>
      <c r="F55" s="27">
        <f>MROUND((masterheight[[#This Row],[FL5]]-masterheight[[#This Row],[FL2]])/masterheight[[#This Row],[FL2]],0.01)</f>
        <v>0.09</v>
      </c>
      <c r="G55" s="39">
        <f ca="1">_xlfn.NUMBERVALUE(VLOOKUP(masterheight[[#This Row],[Round]],Table1[],7,FALSE))</f>
        <v>10</v>
      </c>
      <c r="H55" s="25">
        <f ca="1">masterheight[[#This Row],[Weight]]*masterheight[[#This Row],[%change]]</f>
        <v>0.89999999999999991</v>
      </c>
    </row>
    <row r="56" spans="1:8" x14ac:dyDescent="0.25">
      <c r="A56" t="s">
        <v>512</v>
      </c>
      <c r="B56" t="s">
        <v>90</v>
      </c>
      <c r="C56" t="s">
        <v>20</v>
      </c>
      <c r="D56" s="24">
        <v>35</v>
      </c>
      <c r="E56" s="24">
        <v>38</v>
      </c>
      <c r="F56" s="27">
        <f>MROUND((masterheight[[#This Row],[FL5]]-masterheight[[#This Row],[FL2]])/masterheight[[#This Row],[FL2]],0.01)</f>
        <v>0.09</v>
      </c>
      <c r="G56" s="39">
        <f ca="1">_xlfn.NUMBERVALUE(VLOOKUP(masterheight[[#This Row],[Round]],Table1[],7,FALSE))</f>
        <v>10</v>
      </c>
      <c r="H56" s="25">
        <f ca="1">masterheight[[#This Row],[Weight]]*masterheight[[#This Row],[%change]]</f>
        <v>0.89999999999999991</v>
      </c>
    </row>
    <row r="57" spans="1:8" x14ac:dyDescent="0.25">
      <c r="A57" t="s">
        <v>1059</v>
      </c>
      <c r="B57" t="s">
        <v>935</v>
      </c>
      <c r="C57" t="s">
        <v>23</v>
      </c>
      <c r="D57" s="24">
        <v>34</v>
      </c>
      <c r="E57" s="24">
        <v>37</v>
      </c>
      <c r="F57" s="27">
        <f>MROUND((masterheight[[#This Row],[FL5]]-masterheight[[#This Row],[FL2]])/masterheight[[#This Row],[FL2]],0.01)</f>
        <v>0.09</v>
      </c>
      <c r="G57" s="39">
        <f ca="1">_xlfn.NUMBERVALUE(VLOOKUP(masterheight[[#This Row],[Round]],Table1[],7,FALSE))</f>
        <v>50</v>
      </c>
      <c r="H57" s="25">
        <f ca="1">masterheight[[#This Row],[Weight]]*masterheight[[#This Row],[%change]]</f>
        <v>4.5</v>
      </c>
    </row>
    <row r="58" spans="1:8" x14ac:dyDescent="0.25">
      <c r="A58" t="s">
        <v>1060</v>
      </c>
      <c r="B58" t="s">
        <v>935</v>
      </c>
      <c r="C58" t="s">
        <v>23</v>
      </c>
      <c r="D58" s="24">
        <v>33</v>
      </c>
      <c r="E58" s="24">
        <v>36</v>
      </c>
      <c r="F58" s="27">
        <f>MROUND((masterheight[[#This Row],[FL5]]-masterheight[[#This Row],[FL2]])/masterheight[[#This Row],[FL2]],0.01)</f>
        <v>0.09</v>
      </c>
      <c r="G58" s="39">
        <f ca="1">_xlfn.NUMBERVALUE(VLOOKUP(masterheight[[#This Row],[Round]],Table1[],7,FALSE))</f>
        <v>50</v>
      </c>
      <c r="H58" s="25">
        <f ca="1">masterheight[[#This Row],[Weight]]*masterheight[[#This Row],[%change]]</f>
        <v>4.5</v>
      </c>
    </row>
    <row r="59" spans="1:8" x14ac:dyDescent="0.25">
      <c r="A59" t="s">
        <v>1061</v>
      </c>
      <c r="B59" t="s">
        <v>935</v>
      </c>
      <c r="C59" t="s">
        <v>23</v>
      </c>
      <c r="D59" s="24">
        <v>34</v>
      </c>
      <c r="E59" s="24">
        <v>37</v>
      </c>
      <c r="F59" s="27">
        <f>MROUND((masterheight[[#This Row],[FL5]]-masterheight[[#This Row],[FL2]])/masterheight[[#This Row],[FL2]],0.01)</f>
        <v>0.09</v>
      </c>
      <c r="G59" s="39">
        <f ca="1">_xlfn.NUMBERVALUE(VLOOKUP(masterheight[[#This Row],[Round]],Table1[],7,FALSE))</f>
        <v>50</v>
      </c>
      <c r="H59" s="25">
        <f ca="1">masterheight[[#This Row],[Weight]]*masterheight[[#This Row],[%change]]</f>
        <v>4.5</v>
      </c>
    </row>
    <row r="60" spans="1:8" x14ac:dyDescent="0.25">
      <c r="A60" t="s">
        <v>1068</v>
      </c>
      <c r="B60" t="s">
        <v>94</v>
      </c>
      <c r="C60" t="s">
        <v>23</v>
      </c>
      <c r="D60">
        <v>33</v>
      </c>
      <c r="E60">
        <v>36</v>
      </c>
      <c r="F60" s="27">
        <f>MROUND((masterheight[[#This Row],[FL5]]-masterheight[[#This Row],[FL2]])/masterheight[[#This Row],[FL2]],0.01)</f>
        <v>0.09</v>
      </c>
      <c r="G60" s="39">
        <f ca="1">_xlfn.NUMBERVALUE(VLOOKUP(masterheight[[#This Row],[Round]],Table1[],7,FALSE))</f>
        <v>50</v>
      </c>
      <c r="H60" s="25">
        <f ca="1">masterheight[[#This Row],[Weight]]*masterheight[[#This Row],[%change]]</f>
        <v>4.5</v>
      </c>
    </row>
    <row r="61" spans="1:8" x14ac:dyDescent="0.25">
      <c r="A61" t="s">
        <v>603</v>
      </c>
      <c r="B61" t="s">
        <v>114</v>
      </c>
      <c r="C61" t="s">
        <v>21</v>
      </c>
      <c r="D61">
        <v>43</v>
      </c>
      <c r="E61">
        <v>47</v>
      </c>
      <c r="F61" s="27">
        <f>MROUND((masterheight[[#This Row],[FL5]]-masterheight[[#This Row],[FL2]])/masterheight[[#This Row],[FL2]],0.01)</f>
        <v>0.09</v>
      </c>
      <c r="G61" s="39">
        <f ca="1">_xlfn.NUMBERVALUE(VLOOKUP(masterheight[[#This Row],[Round]],Table1[],7,FALSE))</f>
        <v>20</v>
      </c>
      <c r="H61" s="25">
        <f ca="1">masterheight[[#This Row],[Weight]]*masterheight[[#This Row],[%change]]</f>
        <v>1.7999999999999998</v>
      </c>
    </row>
    <row r="62" spans="1:8" x14ac:dyDescent="0.25">
      <c r="A62" t="s">
        <v>609</v>
      </c>
      <c r="B62" t="s">
        <v>114</v>
      </c>
      <c r="C62" t="s">
        <v>21</v>
      </c>
      <c r="D62" s="24">
        <v>45</v>
      </c>
      <c r="E62" s="24">
        <v>49</v>
      </c>
      <c r="F62" s="27">
        <f>MROUND((masterheight[[#This Row],[FL5]]-masterheight[[#This Row],[FL2]])/masterheight[[#This Row],[FL2]],0.01)</f>
        <v>0.09</v>
      </c>
      <c r="G62" s="39">
        <f ca="1">_xlfn.NUMBERVALUE(VLOOKUP(masterheight[[#This Row],[Round]],Table1[],7,FALSE))</f>
        <v>20</v>
      </c>
      <c r="H62" s="25">
        <f ca="1">masterheight[[#This Row],[Weight]]*masterheight[[#This Row],[%change]]</f>
        <v>1.7999999999999998</v>
      </c>
    </row>
    <row r="63" spans="1:8" x14ac:dyDescent="0.25">
      <c r="A63" t="s">
        <v>613</v>
      </c>
      <c r="B63" t="s">
        <v>114</v>
      </c>
      <c r="C63" t="s">
        <v>21</v>
      </c>
      <c r="D63" s="24">
        <v>43</v>
      </c>
      <c r="E63" s="24">
        <v>47</v>
      </c>
      <c r="F63" s="27">
        <f>MROUND((masterheight[[#This Row],[FL5]]-masterheight[[#This Row],[FL2]])/masterheight[[#This Row],[FL2]],0.01)</f>
        <v>0.09</v>
      </c>
      <c r="G63" s="39">
        <f ca="1">_xlfn.NUMBERVALUE(VLOOKUP(masterheight[[#This Row],[Round]],Table1[],7,FALSE))</f>
        <v>20</v>
      </c>
      <c r="H63" s="25">
        <f ca="1">masterheight[[#This Row],[Weight]]*masterheight[[#This Row],[%change]]</f>
        <v>1.7999999999999998</v>
      </c>
    </row>
    <row r="64" spans="1:8" x14ac:dyDescent="0.25">
      <c r="A64" t="s">
        <v>633</v>
      </c>
      <c r="B64" t="s">
        <v>105</v>
      </c>
      <c r="C64" t="s">
        <v>23</v>
      </c>
      <c r="D64" s="24">
        <v>33</v>
      </c>
      <c r="E64" s="24">
        <v>36</v>
      </c>
      <c r="F64" s="27">
        <f>MROUND((masterheight[[#This Row],[FL5]]-masterheight[[#This Row],[FL2]])/masterheight[[#This Row],[FL2]],0.01)</f>
        <v>0.09</v>
      </c>
      <c r="G64" s="39">
        <f ca="1">_xlfn.NUMBERVALUE(VLOOKUP(masterheight[[#This Row],[Round]],Table1[],7,FALSE))</f>
        <v>50</v>
      </c>
      <c r="H64" s="25">
        <f ca="1">masterheight[[#This Row],[Weight]]*masterheight[[#This Row],[%change]]</f>
        <v>4.5</v>
      </c>
    </row>
    <row r="65" spans="1:8" x14ac:dyDescent="0.25">
      <c r="A65" t="s">
        <v>638</v>
      </c>
      <c r="B65" t="s">
        <v>114</v>
      </c>
      <c r="C65" t="s">
        <v>21</v>
      </c>
      <c r="D65" s="24">
        <v>43</v>
      </c>
      <c r="E65" s="24">
        <v>47</v>
      </c>
      <c r="F65" s="27">
        <f>MROUND((masterheight[[#This Row],[FL5]]-masterheight[[#This Row],[FL2]])/masterheight[[#This Row],[FL2]],0.01)</f>
        <v>0.09</v>
      </c>
      <c r="G65" s="39">
        <f ca="1">_xlfn.NUMBERVALUE(VLOOKUP(masterheight[[#This Row],[Round]],Table1[],7,FALSE))</f>
        <v>20</v>
      </c>
      <c r="H65" s="25">
        <f ca="1">masterheight[[#This Row],[Weight]]*masterheight[[#This Row],[%change]]</f>
        <v>1.7999999999999998</v>
      </c>
    </row>
    <row r="66" spans="1:8" x14ac:dyDescent="0.25">
      <c r="A66" t="s">
        <v>672</v>
      </c>
      <c r="B66" t="s">
        <v>980</v>
      </c>
      <c r="C66" t="s">
        <v>18</v>
      </c>
      <c r="D66" s="24">
        <v>33</v>
      </c>
      <c r="E66" s="24">
        <v>36</v>
      </c>
      <c r="F66" s="27">
        <f>MROUND((masterheight[[#This Row],[FL5]]-masterheight[[#This Row],[FL2]])/masterheight[[#This Row],[FL2]],0.01)</f>
        <v>0.09</v>
      </c>
      <c r="G66" s="39">
        <f ca="1">_xlfn.NUMBERVALUE(VLOOKUP(masterheight[[#This Row],[Round]],Table1[],7,FALSE))</f>
        <v>10</v>
      </c>
      <c r="H66" s="25">
        <f ca="1">masterheight[[#This Row],[Weight]]*masterheight[[#This Row],[%change]]</f>
        <v>0.89999999999999991</v>
      </c>
    </row>
    <row r="67" spans="1:8" x14ac:dyDescent="0.25">
      <c r="A67" t="s">
        <v>677</v>
      </c>
      <c r="B67" t="s">
        <v>90</v>
      </c>
      <c r="C67" t="s">
        <v>19</v>
      </c>
      <c r="D67" s="24">
        <v>34</v>
      </c>
      <c r="E67" s="24">
        <v>37</v>
      </c>
      <c r="F67" s="27">
        <f>MROUND((masterheight[[#This Row],[FL5]]-masterheight[[#This Row],[FL2]])/masterheight[[#This Row],[FL2]],0.01)</f>
        <v>0.09</v>
      </c>
      <c r="G67" s="39">
        <f ca="1">_xlfn.NUMBERVALUE(VLOOKUP(masterheight[[#This Row],[Round]],Table1[],7,FALSE))</f>
        <v>10</v>
      </c>
      <c r="H67" s="25">
        <f ca="1">masterheight[[#This Row],[Weight]]*masterheight[[#This Row],[%change]]</f>
        <v>0.89999999999999991</v>
      </c>
    </row>
    <row r="68" spans="1:8" x14ac:dyDescent="0.25">
      <c r="A68" t="s">
        <v>419</v>
      </c>
      <c r="B68" t="s">
        <v>114</v>
      </c>
      <c r="C68" t="s">
        <v>19</v>
      </c>
      <c r="D68" s="24">
        <v>40</v>
      </c>
      <c r="E68" s="24">
        <v>44</v>
      </c>
      <c r="F68" s="27">
        <f>MROUND((masterheight[[#This Row],[FL5]]-masterheight[[#This Row],[FL2]])/masterheight[[#This Row],[FL2]],0.01)</f>
        <v>0.1</v>
      </c>
      <c r="G68" s="39">
        <f ca="1">_xlfn.NUMBERVALUE(VLOOKUP(masterheight[[#This Row],[Round]],Table1[],7,FALSE))</f>
        <v>10</v>
      </c>
      <c r="H68" s="25">
        <f ca="1">masterheight[[#This Row],[Weight]]*masterheight[[#This Row],[%change]]</f>
        <v>1</v>
      </c>
    </row>
    <row r="69" spans="1:8" x14ac:dyDescent="0.25">
      <c r="A69" t="s">
        <v>458</v>
      </c>
      <c r="B69" t="s">
        <v>94</v>
      </c>
      <c r="C69" t="s">
        <v>21</v>
      </c>
      <c r="D69" s="24">
        <v>30</v>
      </c>
      <c r="E69" s="24">
        <v>33</v>
      </c>
      <c r="F69" s="27">
        <f>MROUND((masterheight[[#This Row],[FL5]]-masterheight[[#This Row],[FL2]])/masterheight[[#This Row],[FL2]],0.01)</f>
        <v>0.1</v>
      </c>
      <c r="G69" s="39">
        <f ca="1">_xlfn.NUMBERVALUE(VLOOKUP(masterheight[[#This Row],[Round]],Table1[],7,FALSE))</f>
        <v>20</v>
      </c>
      <c r="H69" s="25">
        <f ca="1">masterheight[[#This Row],[Weight]]*masterheight[[#This Row],[%change]]</f>
        <v>2</v>
      </c>
    </row>
    <row r="70" spans="1:8" x14ac:dyDescent="0.25">
      <c r="A70" t="s">
        <v>500</v>
      </c>
      <c r="B70" t="s">
        <v>114</v>
      </c>
      <c r="C70" t="s">
        <v>23</v>
      </c>
      <c r="D70" s="24">
        <v>43.5</v>
      </c>
      <c r="E70" s="24">
        <v>48</v>
      </c>
      <c r="F70" s="27">
        <f>MROUND((masterheight[[#This Row],[FL5]]-masterheight[[#This Row],[FL2]])/masterheight[[#This Row],[FL2]],0.01)</f>
        <v>0.1</v>
      </c>
      <c r="G70" s="39">
        <f ca="1">_xlfn.NUMBERVALUE(VLOOKUP(masterheight[[#This Row],[Round]],Table1[],7,FALSE))</f>
        <v>50</v>
      </c>
      <c r="H70" s="25">
        <f ca="1">masterheight[[#This Row],[Weight]]*masterheight[[#This Row],[%change]]</f>
        <v>5</v>
      </c>
    </row>
    <row r="71" spans="1:8" x14ac:dyDescent="0.25">
      <c r="A71" t="s">
        <v>1063</v>
      </c>
      <c r="B71" t="s">
        <v>935</v>
      </c>
      <c r="C71" t="s">
        <v>23</v>
      </c>
      <c r="D71" s="24">
        <v>36.5</v>
      </c>
      <c r="E71" s="24">
        <v>40</v>
      </c>
      <c r="F71" s="27">
        <f>MROUND((masterheight[[#This Row],[FL5]]-masterheight[[#This Row],[FL2]])/masterheight[[#This Row],[FL2]],0.01)</f>
        <v>0.1</v>
      </c>
      <c r="G71" s="39">
        <f ca="1">_xlfn.NUMBERVALUE(VLOOKUP(masterheight[[#This Row],[Round]],Table1[],7,FALSE))</f>
        <v>50</v>
      </c>
      <c r="H71" s="25">
        <f ca="1">masterheight[[#This Row],[Weight]]*masterheight[[#This Row],[%change]]</f>
        <v>5</v>
      </c>
    </row>
    <row r="72" spans="1:8" x14ac:dyDescent="0.25">
      <c r="A72" t="s">
        <v>1066</v>
      </c>
      <c r="B72" t="s">
        <v>935</v>
      </c>
      <c r="C72" t="s">
        <v>23</v>
      </c>
      <c r="D72" s="24">
        <v>33.5</v>
      </c>
      <c r="E72" s="24">
        <v>37</v>
      </c>
      <c r="F72" s="27">
        <f>MROUND((masterheight[[#This Row],[FL5]]-masterheight[[#This Row],[FL2]])/masterheight[[#This Row],[FL2]],0.01)</f>
        <v>0.1</v>
      </c>
      <c r="G72" s="39">
        <f ca="1">_xlfn.NUMBERVALUE(VLOOKUP(masterheight[[#This Row],[Round]],Table1[],7,FALSE))</f>
        <v>50</v>
      </c>
      <c r="H72" s="25">
        <f ca="1">masterheight[[#This Row],[Weight]]*masterheight[[#This Row],[%change]]</f>
        <v>5</v>
      </c>
    </row>
    <row r="73" spans="1:8" x14ac:dyDescent="0.25">
      <c r="A73" t="s">
        <v>580</v>
      </c>
      <c r="B73" t="s">
        <v>90</v>
      </c>
      <c r="C73" t="s">
        <v>21</v>
      </c>
      <c r="D73" s="24">
        <v>35</v>
      </c>
      <c r="E73" s="24">
        <v>38.5</v>
      </c>
      <c r="F73" s="27">
        <f>MROUND((masterheight[[#This Row],[FL5]]-masterheight[[#This Row],[FL2]])/masterheight[[#This Row],[FL2]],0.01)</f>
        <v>0.1</v>
      </c>
      <c r="G73" s="39">
        <f ca="1">_xlfn.NUMBERVALUE(VLOOKUP(masterheight[[#This Row],[Round]],Table1[],7,FALSE))</f>
        <v>20</v>
      </c>
      <c r="H73" s="25">
        <f ca="1">masterheight[[#This Row],[Weight]]*masterheight[[#This Row],[%change]]</f>
        <v>2</v>
      </c>
    </row>
    <row r="74" spans="1:8" x14ac:dyDescent="0.25">
      <c r="A74" t="s">
        <v>1067</v>
      </c>
      <c r="B74" t="s">
        <v>94</v>
      </c>
      <c r="C74" t="s">
        <v>23</v>
      </c>
      <c r="D74" s="24">
        <v>31</v>
      </c>
      <c r="E74" s="24">
        <v>34</v>
      </c>
      <c r="F74" s="27">
        <f>MROUND((masterheight[[#This Row],[FL5]]-masterheight[[#This Row],[FL2]])/masterheight[[#This Row],[FL2]],0.01)</f>
        <v>0.1</v>
      </c>
      <c r="G74" s="39">
        <f ca="1">_xlfn.NUMBERVALUE(VLOOKUP(masterheight[[#This Row],[Round]],Table1[],7,FALSE))</f>
        <v>50</v>
      </c>
      <c r="H74" s="25">
        <f ca="1">masterheight[[#This Row],[Weight]]*masterheight[[#This Row],[%change]]</f>
        <v>5</v>
      </c>
    </row>
    <row r="75" spans="1:8" x14ac:dyDescent="0.25">
      <c r="A75" t="s">
        <v>1079</v>
      </c>
      <c r="B75" t="s">
        <v>161</v>
      </c>
      <c r="C75" t="s">
        <v>23</v>
      </c>
      <c r="D75" s="24">
        <v>35.5</v>
      </c>
      <c r="E75" s="24">
        <v>39</v>
      </c>
      <c r="F75" s="27">
        <f>MROUND((masterheight[[#This Row],[FL5]]-masterheight[[#This Row],[FL2]])/masterheight[[#This Row],[FL2]],0.01)</f>
        <v>0.1</v>
      </c>
      <c r="G75" s="39">
        <f ca="1">_xlfn.NUMBERVALUE(VLOOKUP(masterheight[[#This Row],[Round]],Table1[],7,FALSE))</f>
        <v>50</v>
      </c>
      <c r="H75" s="25">
        <f ca="1">masterheight[[#This Row],[Weight]]*masterheight[[#This Row],[%change]]</f>
        <v>5</v>
      </c>
    </row>
    <row r="76" spans="1:8" x14ac:dyDescent="0.25">
      <c r="A76" t="s">
        <v>614</v>
      </c>
      <c r="B76" t="s">
        <v>114</v>
      </c>
      <c r="C76" t="s">
        <v>21</v>
      </c>
      <c r="D76" s="24">
        <v>41</v>
      </c>
      <c r="E76" s="24">
        <v>45</v>
      </c>
      <c r="F76" s="27">
        <f>MROUND((masterheight[[#This Row],[FL5]]-masterheight[[#This Row],[FL2]])/masterheight[[#This Row],[FL2]],0.01)</f>
        <v>0.1</v>
      </c>
      <c r="G76" s="39">
        <f ca="1">_xlfn.NUMBERVALUE(VLOOKUP(masterheight[[#This Row],[Round]],Table1[],7,FALSE))</f>
        <v>20</v>
      </c>
      <c r="H76" s="25">
        <f ca="1">masterheight[[#This Row],[Weight]]*masterheight[[#This Row],[%change]]</f>
        <v>2</v>
      </c>
    </row>
    <row r="77" spans="1:8" x14ac:dyDescent="0.25">
      <c r="A77" t="s">
        <v>643</v>
      </c>
      <c r="B77" t="s">
        <v>114</v>
      </c>
      <c r="C77" t="s">
        <v>21</v>
      </c>
      <c r="D77">
        <v>41</v>
      </c>
      <c r="E77">
        <v>45</v>
      </c>
      <c r="F77" s="27">
        <f>MROUND((masterheight[[#This Row],[FL5]]-masterheight[[#This Row],[FL2]])/masterheight[[#This Row],[FL2]],0.01)</f>
        <v>0.1</v>
      </c>
      <c r="G77" s="39">
        <f ca="1">_xlfn.NUMBERVALUE(VLOOKUP(masterheight[[#This Row],[Round]],Table1[],7,FALSE))</f>
        <v>20</v>
      </c>
      <c r="H77" s="25">
        <f ca="1">masterheight[[#This Row],[Weight]]*masterheight[[#This Row],[%change]]</f>
        <v>2</v>
      </c>
    </row>
    <row r="78" spans="1:8" x14ac:dyDescent="0.25">
      <c r="A78" t="s">
        <v>663</v>
      </c>
      <c r="B78" t="s">
        <v>114</v>
      </c>
      <c r="C78" t="s">
        <v>20</v>
      </c>
      <c r="D78" s="24">
        <v>42</v>
      </c>
      <c r="E78" s="24">
        <v>46</v>
      </c>
      <c r="F78" s="27">
        <f>MROUND((masterheight[[#This Row],[FL5]]-masterheight[[#This Row],[FL2]])/masterheight[[#This Row],[FL2]],0.01)</f>
        <v>0.1</v>
      </c>
      <c r="G78" s="39">
        <f ca="1">_xlfn.NUMBERVALUE(VLOOKUP(masterheight[[#This Row],[Round]],Table1[],7,FALSE))</f>
        <v>10</v>
      </c>
      <c r="H78" s="25">
        <f ca="1">masterheight[[#This Row],[Weight]]*masterheight[[#This Row],[%change]]</f>
        <v>1</v>
      </c>
    </row>
    <row r="79" spans="1:8" x14ac:dyDescent="0.25">
      <c r="A79" t="s">
        <v>374</v>
      </c>
      <c r="B79" t="s">
        <v>94</v>
      </c>
      <c r="C79" t="s">
        <v>20</v>
      </c>
      <c r="D79" s="24">
        <v>27</v>
      </c>
      <c r="E79" s="24">
        <v>30</v>
      </c>
      <c r="F79" s="27">
        <f>MROUND((masterheight[[#This Row],[FL5]]-masterheight[[#This Row],[FL2]])/masterheight[[#This Row],[FL2]],0.01)</f>
        <v>0.11</v>
      </c>
      <c r="G79" s="39">
        <f ca="1">_xlfn.NUMBERVALUE(VLOOKUP(masterheight[[#This Row],[Round]],Table1[],7,FALSE))</f>
        <v>10</v>
      </c>
      <c r="H79" s="25">
        <f ca="1">masterheight[[#This Row],[Weight]]*masterheight[[#This Row],[%change]]</f>
        <v>1.1000000000000001</v>
      </c>
    </row>
    <row r="80" spans="1:8" x14ac:dyDescent="0.25">
      <c r="A80" t="s">
        <v>384</v>
      </c>
      <c r="B80" t="s">
        <v>94</v>
      </c>
      <c r="C80" t="s">
        <v>20</v>
      </c>
      <c r="D80" s="24">
        <v>27</v>
      </c>
      <c r="E80" s="24">
        <v>30</v>
      </c>
      <c r="F80" s="27">
        <f>MROUND((masterheight[[#This Row],[FL5]]-masterheight[[#This Row],[FL2]])/masterheight[[#This Row],[FL2]],0.01)</f>
        <v>0.11</v>
      </c>
      <c r="G80" s="39">
        <f ca="1">_xlfn.NUMBERVALUE(VLOOKUP(masterheight[[#This Row],[Round]],Table1[],7,FALSE))</f>
        <v>10</v>
      </c>
      <c r="H80" s="25">
        <f ca="1">masterheight[[#This Row],[Weight]]*masterheight[[#This Row],[%change]]</f>
        <v>1.1000000000000001</v>
      </c>
    </row>
    <row r="81" spans="1:8" x14ac:dyDescent="0.25">
      <c r="A81" t="s">
        <v>405</v>
      </c>
      <c r="B81" t="s">
        <v>105</v>
      </c>
      <c r="C81" t="s">
        <v>17</v>
      </c>
      <c r="D81" s="24">
        <v>27</v>
      </c>
      <c r="E81" s="24">
        <v>30</v>
      </c>
      <c r="F81" s="27">
        <f>MROUND((masterheight[[#This Row],[FL5]]-masterheight[[#This Row],[FL2]])/masterheight[[#This Row],[FL2]],0.01)</f>
        <v>0.11</v>
      </c>
      <c r="G81" s="39">
        <f ca="1">_xlfn.NUMBERVALUE(VLOOKUP(masterheight[[#This Row],[Round]],Table1[],7,FALSE))</f>
        <v>10</v>
      </c>
      <c r="H81" s="25">
        <f ca="1">masterheight[[#This Row],[Weight]]*masterheight[[#This Row],[%change]]</f>
        <v>1.1000000000000001</v>
      </c>
    </row>
    <row r="82" spans="1:8" x14ac:dyDescent="0.25">
      <c r="A82" t="s">
        <v>416</v>
      </c>
      <c r="B82" t="s">
        <v>94</v>
      </c>
      <c r="C82" t="s">
        <v>21</v>
      </c>
      <c r="D82" s="24">
        <v>27</v>
      </c>
      <c r="E82" s="24">
        <v>30</v>
      </c>
      <c r="F82" s="27">
        <f>MROUND((masterheight[[#This Row],[FL5]]-masterheight[[#This Row],[FL2]])/masterheight[[#This Row],[FL2]],0.01)</f>
        <v>0.11</v>
      </c>
      <c r="G82" s="39">
        <f ca="1">_xlfn.NUMBERVALUE(VLOOKUP(masterheight[[#This Row],[Round]],Table1[],7,FALSE))</f>
        <v>20</v>
      </c>
      <c r="H82" s="25">
        <f ca="1">masterheight[[#This Row],[Weight]]*masterheight[[#This Row],[%change]]</f>
        <v>2.2000000000000002</v>
      </c>
    </row>
    <row r="83" spans="1:8" x14ac:dyDescent="0.25">
      <c r="A83" t="s">
        <v>522</v>
      </c>
      <c r="B83" t="s">
        <v>90</v>
      </c>
      <c r="C83" t="s">
        <v>23</v>
      </c>
      <c r="D83" s="24">
        <v>35</v>
      </c>
      <c r="E83" s="24">
        <v>39</v>
      </c>
      <c r="F83" s="27">
        <f>MROUND((masterheight[[#This Row],[FL5]]-masterheight[[#This Row],[FL2]])/masterheight[[#This Row],[FL2]],0.01)</f>
        <v>0.11</v>
      </c>
      <c r="G83" s="39">
        <f ca="1">_xlfn.NUMBERVALUE(VLOOKUP(masterheight[[#This Row],[Round]],Table1[],7,FALSE))</f>
        <v>50</v>
      </c>
      <c r="H83" s="25">
        <f ca="1">masterheight[[#This Row],[Weight]]*masterheight[[#This Row],[%change]]</f>
        <v>5.5</v>
      </c>
    </row>
    <row r="84" spans="1:8" x14ac:dyDescent="0.25">
      <c r="A84" t="s">
        <v>523</v>
      </c>
      <c r="B84" t="s">
        <v>90</v>
      </c>
      <c r="C84" t="s">
        <v>23</v>
      </c>
      <c r="D84" s="24">
        <v>36</v>
      </c>
      <c r="E84" s="24">
        <v>40</v>
      </c>
      <c r="F84" s="27">
        <f>MROUND((masterheight[[#This Row],[FL5]]-masterheight[[#This Row],[FL2]])/masterheight[[#This Row],[FL2]],0.01)</f>
        <v>0.11</v>
      </c>
      <c r="G84" s="39">
        <f ca="1">_xlfn.NUMBERVALUE(VLOOKUP(masterheight[[#This Row],[Round]],Table1[],7,FALSE))</f>
        <v>50</v>
      </c>
      <c r="H84" s="25">
        <f ca="1">masterheight[[#This Row],[Weight]]*masterheight[[#This Row],[%change]]</f>
        <v>5.5</v>
      </c>
    </row>
    <row r="85" spans="1:8" x14ac:dyDescent="0.25">
      <c r="A85" t="s">
        <v>1044</v>
      </c>
      <c r="B85" t="s">
        <v>77</v>
      </c>
      <c r="C85" t="s">
        <v>23</v>
      </c>
      <c r="D85" s="24">
        <v>37</v>
      </c>
      <c r="E85" s="24">
        <v>41</v>
      </c>
      <c r="F85" s="27">
        <f>MROUND((masterheight[[#This Row],[FL5]]-masterheight[[#This Row],[FL2]])/masterheight[[#This Row],[FL2]],0.01)</f>
        <v>0.11</v>
      </c>
      <c r="G85" s="39">
        <f ca="1">_xlfn.NUMBERVALUE(VLOOKUP(masterheight[[#This Row],[Round]],Table1[],7,FALSE))</f>
        <v>50</v>
      </c>
      <c r="H85" s="25">
        <f ca="1">masterheight[[#This Row],[Weight]]*masterheight[[#This Row],[%change]]</f>
        <v>5.5</v>
      </c>
    </row>
    <row r="86" spans="1:8" x14ac:dyDescent="0.25">
      <c r="A86" t="s">
        <v>1045</v>
      </c>
      <c r="B86" t="s">
        <v>77</v>
      </c>
      <c r="C86" t="s">
        <v>23</v>
      </c>
      <c r="D86">
        <v>37</v>
      </c>
      <c r="E86">
        <v>41</v>
      </c>
      <c r="F86" s="27">
        <f>MROUND((masterheight[[#This Row],[FL5]]-masterheight[[#This Row],[FL2]])/masterheight[[#This Row],[FL2]],0.01)</f>
        <v>0.11</v>
      </c>
      <c r="G86" s="39">
        <f ca="1">_xlfn.NUMBERVALUE(VLOOKUP(masterheight[[#This Row],[Round]],Table1[],7,FALSE))</f>
        <v>50</v>
      </c>
      <c r="H86" s="25">
        <f ca="1">masterheight[[#This Row],[Weight]]*masterheight[[#This Row],[%change]]</f>
        <v>5.5</v>
      </c>
    </row>
    <row r="87" spans="1:8" x14ac:dyDescent="0.25">
      <c r="A87" t="s">
        <v>1064</v>
      </c>
      <c r="B87" t="s">
        <v>935</v>
      </c>
      <c r="C87" t="s">
        <v>23</v>
      </c>
      <c r="D87" s="24">
        <v>36</v>
      </c>
      <c r="E87" s="24">
        <v>40</v>
      </c>
      <c r="F87" s="27">
        <f>MROUND((masterheight[[#This Row],[FL5]]-masterheight[[#This Row],[FL2]])/masterheight[[#This Row],[FL2]],0.01)</f>
        <v>0.11</v>
      </c>
      <c r="G87" s="39">
        <f ca="1">_xlfn.NUMBERVALUE(VLOOKUP(masterheight[[#This Row],[Round]],Table1[],7,FALSE))</f>
        <v>50</v>
      </c>
      <c r="H87" s="25">
        <f ca="1">masterheight[[#This Row],[Weight]]*masterheight[[#This Row],[%change]]</f>
        <v>5.5</v>
      </c>
    </row>
    <row r="88" spans="1:8" x14ac:dyDescent="0.25">
      <c r="A88" t="s">
        <v>572</v>
      </c>
      <c r="B88" t="s">
        <v>90</v>
      </c>
      <c r="C88" t="s">
        <v>21</v>
      </c>
      <c r="D88" s="24">
        <v>35</v>
      </c>
      <c r="E88" s="24">
        <v>39</v>
      </c>
      <c r="F88" s="27">
        <f>MROUND((masterheight[[#This Row],[FL5]]-masterheight[[#This Row],[FL2]])/masterheight[[#This Row],[FL2]],0.01)</f>
        <v>0.11</v>
      </c>
      <c r="G88" s="39">
        <f ca="1">_xlfn.NUMBERVALUE(VLOOKUP(masterheight[[#This Row],[Round]],Table1[],7,FALSE))</f>
        <v>20</v>
      </c>
      <c r="H88" s="25">
        <f ca="1">masterheight[[#This Row],[Weight]]*masterheight[[#This Row],[%change]]</f>
        <v>2.2000000000000002</v>
      </c>
    </row>
    <row r="89" spans="1:8" x14ac:dyDescent="0.25">
      <c r="A89" t="s">
        <v>573</v>
      </c>
      <c r="B89" t="s">
        <v>90</v>
      </c>
      <c r="C89" t="s">
        <v>21</v>
      </c>
      <c r="D89" s="24">
        <v>35</v>
      </c>
      <c r="E89" s="24">
        <v>39</v>
      </c>
      <c r="F89" s="27">
        <f>MROUND((masterheight[[#This Row],[FL5]]-masterheight[[#This Row],[FL2]])/masterheight[[#This Row],[FL2]],0.01)</f>
        <v>0.11</v>
      </c>
      <c r="G89" s="39">
        <f ca="1">_xlfn.NUMBERVALUE(VLOOKUP(masterheight[[#This Row],[Round]],Table1[],7,FALSE))</f>
        <v>20</v>
      </c>
      <c r="H89" s="25">
        <f ca="1">masterheight[[#This Row],[Weight]]*masterheight[[#This Row],[%change]]</f>
        <v>2.2000000000000002</v>
      </c>
    </row>
    <row r="90" spans="1:8" x14ac:dyDescent="0.25">
      <c r="A90" t="s">
        <v>574</v>
      </c>
      <c r="B90" t="s">
        <v>90</v>
      </c>
      <c r="C90" t="s">
        <v>21</v>
      </c>
      <c r="D90" s="24">
        <v>36</v>
      </c>
      <c r="E90" s="24">
        <v>40</v>
      </c>
      <c r="F90" s="27">
        <f>MROUND((masterheight[[#This Row],[FL5]]-masterheight[[#This Row],[FL2]])/masterheight[[#This Row],[FL2]],0.01)</f>
        <v>0.11</v>
      </c>
      <c r="G90" s="39">
        <f ca="1">_xlfn.NUMBERVALUE(VLOOKUP(masterheight[[#This Row],[Round]],Table1[],7,FALSE))</f>
        <v>20</v>
      </c>
      <c r="H90" s="25">
        <f ca="1">masterheight[[#This Row],[Weight]]*masterheight[[#This Row],[%change]]</f>
        <v>2.2000000000000002</v>
      </c>
    </row>
    <row r="91" spans="1:8" x14ac:dyDescent="0.25">
      <c r="A91" t="s">
        <v>579</v>
      </c>
      <c r="B91" t="s">
        <v>90</v>
      </c>
      <c r="C91" t="s">
        <v>21</v>
      </c>
      <c r="D91" s="24">
        <v>36</v>
      </c>
      <c r="E91" s="24">
        <v>40</v>
      </c>
      <c r="F91" s="27">
        <f>MROUND((masterheight[[#This Row],[FL5]]-masterheight[[#This Row],[FL2]])/masterheight[[#This Row],[FL2]],0.01)</f>
        <v>0.11</v>
      </c>
      <c r="G91" s="39">
        <f ca="1">_xlfn.NUMBERVALUE(VLOOKUP(masterheight[[#This Row],[Round]],Table1[],7,FALSE))</f>
        <v>20</v>
      </c>
      <c r="H91" s="25">
        <f ca="1">masterheight[[#This Row],[Weight]]*masterheight[[#This Row],[%change]]</f>
        <v>2.2000000000000002</v>
      </c>
    </row>
    <row r="92" spans="1:8" x14ac:dyDescent="0.25">
      <c r="A92" t="s">
        <v>610</v>
      </c>
      <c r="B92" t="s">
        <v>114</v>
      </c>
      <c r="C92" t="s">
        <v>21</v>
      </c>
      <c r="D92" s="24">
        <v>44</v>
      </c>
      <c r="E92" s="24">
        <v>49</v>
      </c>
      <c r="F92" s="27">
        <f>MROUND((masterheight[[#This Row],[FL5]]-masterheight[[#This Row],[FL2]])/masterheight[[#This Row],[FL2]],0.01)</f>
        <v>0.11</v>
      </c>
      <c r="G92" s="39">
        <f ca="1">_xlfn.NUMBERVALUE(VLOOKUP(masterheight[[#This Row],[Round]],Table1[],7,FALSE))</f>
        <v>20</v>
      </c>
      <c r="H92" s="25">
        <f ca="1">masterheight[[#This Row],[Weight]]*masterheight[[#This Row],[%change]]</f>
        <v>2.2000000000000002</v>
      </c>
    </row>
    <row r="93" spans="1:8" x14ac:dyDescent="0.25">
      <c r="A93" t="s">
        <v>632</v>
      </c>
      <c r="B93" t="s">
        <v>105</v>
      </c>
      <c r="C93" t="s">
        <v>23</v>
      </c>
      <c r="D93" s="24">
        <v>30.5</v>
      </c>
      <c r="E93" s="24">
        <v>34</v>
      </c>
      <c r="F93" s="27">
        <f>MROUND((masterheight[[#This Row],[FL5]]-masterheight[[#This Row],[FL2]])/masterheight[[#This Row],[FL2]],0.01)</f>
        <v>0.11</v>
      </c>
      <c r="G93" s="39">
        <f ca="1">_xlfn.NUMBERVALUE(VLOOKUP(masterheight[[#This Row],[Round]],Table1[],7,FALSE))</f>
        <v>50</v>
      </c>
      <c r="H93" s="25">
        <f ca="1">masterheight[[#This Row],[Weight]]*masterheight[[#This Row],[%change]]</f>
        <v>5.5</v>
      </c>
    </row>
    <row r="94" spans="1:8" x14ac:dyDescent="0.25">
      <c r="A94" t="s">
        <v>675</v>
      </c>
      <c r="B94" t="s">
        <v>980</v>
      </c>
      <c r="C94" t="s">
        <v>18</v>
      </c>
      <c r="D94" s="24">
        <v>38</v>
      </c>
      <c r="E94" s="24">
        <v>42</v>
      </c>
      <c r="F94" s="27">
        <f>MROUND((masterheight[[#This Row],[FL5]]-masterheight[[#This Row],[FL2]])/masterheight[[#This Row],[FL2]],0.01)</f>
        <v>0.11</v>
      </c>
      <c r="G94" s="39">
        <f ca="1">_xlfn.NUMBERVALUE(VLOOKUP(masterheight[[#This Row],[Round]],Table1[],7,FALSE))</f>
        <v>10</v>
      </c>
      <c r="H94" s="25">
        <f ca="1">masterheight[[#This Row],[Weight]]*masterheight[[#This Row],[%change]]</f>
        <v>1.1000000000000001</v>
      </c>
    </row>
    <row r="95" spans="1:8" x14ac:dyDescent="0.25">
      <c r="A95" t="s">
        <v>675</v>
      </c>
      <c r="B95" t="s">
        <v>114</v>
      </c>
      <c r="C95" t="s">
        <v>20</v>
      </c>
      <c r="D95" s="24">
        <v>40.5</v>
      </c>
      <c r="E95" s="24">
        <v>45</v>
      </c>
      <c r="F95" s="27">
        <f>MROUND((masterheight[[#This Row],[FL5]]-masterheight[[#This Row],[FL2]])/masterheight[[#This Row],[FL2]],0.01)</f>
        <v>0.11</v>
      </c>
      <c r="G95" s="39">
        <f ca="1">_xlfn.NUMBERVALUE(VLOOKUP(masterheight[[#This Row],[Round]],Table1[],7,FALSE))</f>
        <v>10</v>
      </c>
      <c r="H95" s="25">
        <f ca="1">masterheight[[#This Row],[Weight]]*masterheight[[#This Row],[%change]]</f>
        <v>1.1000000000000001</v>
      </c>
    </row>
    <row r="96" spans="1:8" x14ac:dyDescent="0.25">
      <c r="A96" t="s">
        <v>720</v>
      </c>
      <c r="B96" t="s">
        <v>90</v>
      </c>
      <c r="C96" t="s">
        <v>19</v>
      </c>
      <c r="D96" s="24">
        <v>32.5</v>
      </c>
      <c r="E96" s="24">
        <v>36</v>
      </c>
      <c r="F96" s="27">
        <f>MROUND((masterheight[[#This Row],[FL5]]-masterheight[[#This Row],[FL2]])/masterheight[[#This Row],[FL2]],0.01)</f>
        <v>0.11</v>
      </c>
      <c r="G96" s="39">
        <f ca="1">_xlfn.NUMBERVALUE(VLOOKUP(masterheight[[#This Row],[Round]],Table1[],7,FALSE))</f>
        <v>10</v>
      </c>
      <c r="H96" s="25">
        <f ca="1">masterheight[[#This Row],[Weight]]*masterheight[[#This Row],[%change]]</f>
        <v>1.1000000000000001</v>
      </c>
    </row>
    <row r="97" spans="1:8" x14ac:dyDescent="0.25">
      <c r="A97" t="s">
        <v>376</v>
      </c>
      <c r="B97" t="s">
        <v>94</v>
      </c>
      <c r="C97" t="s">
        <v>20</v>
      </c>
      <c r="D97" s="24">
        <v>29.5</v>
      </c>
      <c r="E97" s="24">
        <v>33</v>
      </c>
      <c r="F97" s="27">
        <f>MROUND((masterheight[[#This Row],[FL5]]-masterheight[[#This Row],[FL2]])/masterheight[[#This Row],[FL2]],0.01)</f>
        <v>0.12</v>
      </c>
      <c r="G97" s="39">
        <f ca="1">_xlfn.NUMBERVALUE(VLOOKUP(masterheight[[#This Row],[Round]],Table1[],7,FALSE))</f>
        <v>10</v>
      </c>
      <c r="H97" s="25">
        <f ca="1">masterheight[[#This Row],[Weight]]*masterheight[[#This Row],[%change]]</f>
        <v>1.2</v>
      </c>
    </row>
    <row r="98" spans="1:8" x14ac:dyDescent="0.25">
      <c r="A98" t="s">
        <v>380</v>
      </c>
      <c r="B98" t="s">
        <v>976</v>
      </c>
      <c r="C98" t="s">
        <v>22</v>
      </c>
      <c r="D98" s="24">
        <v>21.5</v>
      </c>
      <c r="E98" s="24">
        <v>24</v>
      </c>
      <c r="F98" s="27">
        <f>MROUND((masterheight[[#This Row],[FL5]]-masterheight[[#This Row],[FL2]])/masterheight[[#This Row],[FL2]],0.01)</f>
        <v>0.12</v>
      </c>
      <c r="G98" s="39">
        <f ca="1">_xlfn.NUMBERVALUE(VLOOKUP(masterheight[[#This Row],[Round]],Table1[],7,FALSE))</f>
        <v>30</v>
      </c>
      <c r="H98" s="25">
        <f ca="1">masterheight[[#This Row],[Weight]]*masterheight[[#This Row],[%change]]</f>
        <v>3.5999999999999996</v>
      </c>
    </row>
    <row r="99" spans="1:8" x14ac:dyDescent="0.25">
      <c r="A99" t="s">
        <v>411</v>
      </c>
      <c r="B99" t="s">
        <v>935</v>
      </c>
      <c r="C99" t="s">
        <v>21</v>
      </c>
      <c r="D99" s="24">
        <v>34</v>
      </c>
      <c r="E99" s="24">
        <v>38</v>
      </c>
      <c r="F99" s="27">
        <f>MROUND((masterheight[[#This Row],[FL5]]-masterheight[[#This Row],[FL2]])/masterheight[[#This Row],[FL2]],0.01)</f>
        <v>0.12</v>
      </c>
      <c r="G99" s="39">
        <f ca="1">_xlfn.NUMBERVALUE(VLOOKUP(masterheight[[#This Row],[Round]],Table1[],7,FALSE))</f>
        <v>20</v>
      </c>
      <c r="H99" s="25">
        <f ca="1">masterheight[[#This Row],[Weight]]*masterheight[[#This Row],[%change]]</f>
        <v>2.4</v>
      </c>
    </row>
    <row r="100" spans="1:8" x14ac:dyDescent="0.25">
      <c r="A100" t="s">
        <v>499</v>
      </c>
      <c r="B100" t="s">
        <v>114</v>
      </c>
      <c r="C100" t="s">
        <v>23</v>
      </c>
      <c r="D100" s="24">
        <v>43</v>
      </c>
      <c r="E100" s="24">
        <v>48</v>
      </c>
      <c r="F100" s="27">
        <f>MROUND((masterheight[[#This Row],[FL5]]-masterheight[[#This Row],[FL2]])/masterheight[[#This Row],[FL2]],0.01)</f>
        <v>0.12</v>
      </c>
      <c r="G100" s="39">
        <f ca="1">_xlfn.NUMBERVALUE(VLOOKUP(masterheight[[#This Row],[Round]],Table1[],7,FALSE))</f>
        <v>50</v>
      </c>
      <c r="H100" s="25">
        <f ca="1">masterheight[[#This Row],[Weight]]*masterheight[[#This Row],[%change]]</f>
        <v>6</v>
      </c>
    </row>
    <row r="101" spans="1:8" x14ac:dyDescent="0.25">
      <c r="A101" t="s">
        <v>501</v>
      </c>
      <c r="B101" s="109" t="s">
        <v>114</v>
      </c>
      <c r="C101" s="44" t="s">
        <v>23</v>
      </c>
      <c r="D101" s="45">
        <v>43</v>
      </c>
      <c r="E101" s="45">
        <v>48</v>
      </c>
      <c r="F101" s="27">
        <f>MROUND((masterheight[[#This Row],[FL5]]-masterheight[[#This Row],[FL2]])/masterheight[[#This Row],[FL2]],0.01)</f>
        <v>0.12</v>
      </c>
      <c r="G101" s="39">
        <f ca="1">_xlfn.NUMBERVALUE(VLOOKUP(masterheight[[#This Row],[Round]],Table1[],7,FALSE))</f>
        <v>50</v>
      </c>
      <c r="H101" s="25">
        <f ca="1">masterheight[[#This Row],[Weight]]*masterheight[[#This Row],[%change]]</f>
        <v>6</v>
      </c>
    </row>
    <row r="102" spans="1:8" x14ac:dyDescent="0.25">
      <c r="A102" t="s">
        <v>583</v>
      </c>
      <c r="B102" t="s">
        <v>90</v>
      </c>
      <c r="C102" t="s">
        <v>21</v>
      </c>
      <c r="D102" s="24">
        <v>34</v>
      </c>
      <c r="E102" s="24">
        <v>38</v>
      </c>
      <c r="F102" s="27">
        <f>MROUND((masterheight[[#This Row],[FL5]]-masterheight[[#This Row],[FL2]])/masterheight[[#This Row],[FL2]],0.01)</f>
        <v>0.12</v>
      </c>
      <c r="G102" s="39">
        <f ca="1">_xlfn.NUMBERVALUE(VLOOKUP(masterheight[[#This Row],[Round]],Table1[],7,FALSE))</f>
        <v>20</v>
      </c>
      <c r="H102" s="25">
        <f ca="1">masterheight[[#This Row],[Weight]]*masterheight[[#This Row],[%change]]</f>
        <v>2.4</v>
      </c>
    </row>
    <row r="103" spans="1:8" x14ac:dyDescent="0.25">
      <c r="A103" t="s">
        <v>1082</v>
      </c>
      <c r="B103" t="s">
        <v>161</v>
      </c>
      <c r="C103" t="s">
        <v>23</v>
      </c>
      <c r="D103" s="24">
        <v>37.5</v>
      </c>
      <c r="E103" s="24">
        <v>42</v>
      </c>
      <c r="F103" s="27">
        <f>MROUND((masterheight[[#This Row],[FL5]]-masterheight[[#This Row],[FL2]])/masterheight[[#This Row],[FL2]],0.01)</f>
        <v>0.12</v>
      </c>
      <c r="G103" s="39">
        <f ca="1">_xlfn.NUMBERVALUE(VLOOKUP(masterheight[[#This Row],[Round]],Table1[],7,FALSE))</f>
        <v>50</v>
      </c>
      <c r="H103" s="25">
        <f ca="1">masterheight[[#This Row],[Weight]]*masterheight[[#This Row],[%change]]</f>
        <v>6</v>
      </c>
    </row>
    <row r="104" spans="1:8" x14ac:dyDescent="0.25">
      <c r="A104" t="s">
        <v>604</v>
      </c>
      <c r="B104" t="s">
        <v>114</v>
      </c>
      <c r="C104" t="s">
        <v>21</v>
      </c>
      <c r="D104" s="24">
        <v>41</v>
      </c>
      <c r="E104" s="24">
        <v>46</v>
      </c>
      <c r="F104" s="27">
        <f>MROUND((masterheight[[#This Row],[FL5]]-masterheight[[#This Row],[FL2]])/masterheight[[#This Row],[FL2]],0.01)</f>
        <v>0.12</v>
      </c>
      <c r="G104" s="39">
        <f ca="1">_xlfn.NUMBERVALUE(VLOOKUP(masterheight[[#This Row],[Round]],Table1[],7,FALSE))</f>
        <v>20</v>
      </c>
      <c r="H104" s="25">
        <f ca="1">masterheight[[#This Row],[Weight]]*masterheight[[#This Row],[%change]]</f>
        <v>2.4</v>
      </c>
    </row>
    <row r="105" spans="1:8" x14ac:dyDescent="0.25">
      <c r="A105" t="s">
        <v>613</v>
      </c>
      <c r="B105" t="s">
        <v>90</v>
      </c>
      <c r="C105" t="s">
        <v>20</v>
      </c>
      <c r="D105" s="24">
        <v>34</v>
      </c>
      <c r="E105" s="24">
        <v>38</v>
      </c>
      <c r="F105" s="27">
        <f>MROUND((masterheight[[#This Row],[FL5]]-masterheight[[#This Row],[FL2]])/masterheight[[#This Row],[FL2]],0.01)</f>
        <v>0.12</v>
      </c>
      <c r="G105" s="39">
        <f ca="1">_xlfn.NUMBERVALUE(VLOOKUP(masterheight[[#This Row],[Round]],Table1[],7,FALSE))</f>
        <v>10</v>
      </c>
      <c r="H105" s="25">
        <f ca="1">masterheight[[#This Row],[Weight]]*masterheight[[#This Row],[%change]]</f>
        <v>1.2</v>
      </c>
    </row>
    <row r="106" spans="1:8" x14ac:dyDescent="0.25">
      <c r="A106" t="s">
        <v>639</v>
      </c>
      <c r="B106" t="s">
        <v>114</v>
      </c>
      <c r="C106" t="s">
        <v>21</v>
      </c>
      <c r="D106" s="24">
        <v>43</v>
      </c>
      <c r="E106" s="24">
        <v>48</v>
      </c>
      <c r="F106" s="27">
        <f>MROUND((masterheight[[#This Row],[FL5]]-masterheight[[#This Row],[FL2]])/masterheight[[#This Row],[FL2]],0.01)</f>
        <v>0.12</v>
      </c>
      <c r="G106" s="39">
        <f ca="1">_xlfn.NUMBERVALUE(VLOOKUP(masterheight[[#This Row],[Round]],Table1[],7,FALSE))</f>
        <v>20</v>
      </c>
      <c r="H106" s="25">
        <f ca="1">masterheight[[#This Row],[Weight]]*masterheight[[#This Row],[%change]]</f>
        <v>2.4</v>
      </c>
    </row>
    <row r="107" spans="1:8" x14ac:dyDescent="0.25">
      <c r="A107" t="s">
        <v>644</v>
      </c>
      <c r="B107" t="s">
        <v>114</v>
      </c>
      <c r="C107" t="s">
        <v>21</v>
      </c>
      <c r="D107" s="24">
        <v>38.5</v>
      </c>
      <c r="E107" s="24">
        <v>43</v>
      </c>
      <c r="F107" s="27">
        <f>MROUND((masterheight[[#This Row],[FL5]]-masterheight[[#This Row],[FL2]])/masterheight[[#This Row],[FL2]],0.01)</f>
        <v>0.12</v>
      </c>
      <c r="G107" s="39">
        <f ca="1">_xlfn.NUMBERVALUE(VLOOKUP(masterheight[[#This Row],[Round]],Table1[],7,FALSE))</f>
        <v>20</v>
      </c>
      <c r="H107" s="25">
        <f ca="1">masterheight[[#This Row],[Weight]]*masterheight[[#This Row],[%change]]</f>
        <v>2.4</v>
      </c>
    </row>
    <row r="108" spans="1:8" x14ac:dyDescent="0.25">
      <c r="A108" t="s">
        <v>671</v>
      </c>
      <c r="B108" t="s">
        <v>114</v>
      </c>
      <c r="C108" t="s">
        <v>20</v>
      </c>
      <c r="D108" s="24">
        <v>41</v>
      </c>
      <c r="E108" s="24">
        <v>46</v>
      </c>
      <c r="F108" s="27">
        <f>MROUND((masterheight[[#This Row],[FL5]]-masterheight[[#This Row],[FL2]])/masterheight[[#This Row],[FL2]],0.01)</f>
        <v>0.12</v>
      </c>
      <c r="G108" s="39">
        <f ca="1">_xlfn.NUMBERVALUE(VLOOKUP(masterheight[[#This Row],[Round]],Table1[],7,FALSE))</f>
        <v>10</v>
      </c>
      <c r="H108" s="25">
        <f ca="1">masterheight[[#This Row],[Weight]]*masterheight[[#This Row],[%change]]</f>
        <v>1.2</v>
      </c>
    </row>
    <row r="109" spans="1:8" x14ac:dyDescent="0.25">
      <c r="A109" t="s">
        <v>673</v>
      </c>
      <c r="B109" t="s">
        <v>114</v>
      </c>
      <c r="C109" t="s">
        <v>20</v>
      </c>
      <c r="D109" s="24">
        <v>41.5</v>
      </c>
      <c r="E109" s="24">
        <v>46.5</v>
      </c>
      <c r="F109" s="27">
        <f>MROUND((masterheight[[#This Row],[FL5]]-masterheight[[#This Row],[FL2]])/masterheight[[#This Row],[FL2]],0.01)</f>
        <v>0.12</v>
      </c>
      <c r="G109" s="39">
        <f ca="1">_xlfn.NUMBERVALUE(VLOOKUP(masterheight[[#This Row],[Round]],Table1[],7,FALSE))</f>
        <v>10</v>
      </c>
      <c r="H109" s="25">
        <f ca="1">masterheight[[#This Row],[Weight]]*masterheight[[#This Row],[%change]]</f>
        <v>1.2</v>
      </c>
    </row>
    <row r="110" spans="1:8" x14ac:dyDescent="0.25">
      <c r="A110" t="s">
        <v>676</v>
      </c>
      <c r="B110" t="s">
        <v>980</v>
      </c>
      <c r="C110" t="s">
        <v>18</v>
      </c>
      <c r="D110" s="24">
        <v>37.5</v>
      </c>
      <c r="E110" s="24">
        <v>42</v>
      </c>
      <c r="F110" s="27">
        <f>MROUND((masterheight[[#This Row],[FL5]]-masterheight[[#This Row],[FL2]])/masterheight[[#This Row],[FL2]],0.01)</f>
        <v>0.12</v>
      </c>
      <c r="G110" s="39">
        <f ca="1">_xlfn.NUMBERVALUE(VLOOKUP(masterheight[[#This Row],[Round]],Table1[],7,FALSE))</f>
        <v>10</v>
      </c>
      <c r="H110" s="25">
        <f ca="1">masterheight[[#This Row],[Weight]]*masterheight[[#This Row],[%change]]</f>
        <v>1.2</v>
      </c>
    </row>
    <row r="111" spans="1:8" x14ac:dyDescent="0.25">
      <c r="A111" t="s">
        <v>377</v>
      </c>
      <c r="B111" t="s">
        <v>765</v>
      </c>
      <c r="C111" t="s">
        <v>22</v>
      </c>
      <c r="D111" s="24">
        <v>19.5</v>
      </c>
      <c r="E111" s="24">
        <v>22</v>
      </c>
      <c r="F111" s="27">
        <f>MROUND((masterheight[[#This Row],[FL5]]-masterheight[[#This Row],[FL2]])/masterheight[[#This Row],[FL2]],0.01)</f>
        <v>0.13</v>
      </c>
      <c r="G111" s="39">
        <f ca="1">_xlfn.NUMBERVALUE(VLOOKUP(masterheight[[#This Row],[Round]],Table1[],7,FALSE))</f>
        <v>30</v>
      </c>
      <c r="H111" s="25">
        <f ca="1">masterheight[[#This Row],[Weight]]*masterheight[[#This Row],[%change]]</f>
        <v>3.9000000000000004</v>
      </c>
    </row>
    <row r="112" spans="1:8" x14ac:dyDescent="0.25">
      <c r="A112" t="s">
        <v>380</v>
      </c>
      <c r="B112" t="s">
        <v>765</v>
      </c>
      <c r="C112" t="s">
        <v>17</v>
      </c>
      <c r="D112" s="24">
        <v>22.5</v>
      </c>
      <c r="E112" s="24">
        <v>25.5</v>
      </c>
      <c r="F112" s="27">
        <f>MROUND((masterheight[[#This Row],[FL5]]-masterheight[[#This Row],[FL2]])/masterheight[[#This Row],[FL2]],0.01)</f>
        <v>0.13</v>
      </c>
      <c r="G112" s="39">
        <f ca="1">_xlfn.NUMBERVALUE(VLOOKUP(masterheight[[#This Row],[Round]],Table1[],7,FALSE))</f>
        <v>10</v>
      </c>
      <c r="H112" s="25">
        <f ca="1">masterheight[[#This Row],[Weight]]*masterheight[[#This Row],[%change]]</f>
        <v>1.3</v>
      </c>
    </row>
    <row r="113" spans="1:8" x14ac:dyDescent="0.25">
      <c r="A113" t="s">
        <v>406</v>
      </c>
      <c r="B113" t="s">
        <v>105</v>
      </c>
      <c r="C113" t="s">
        <v>17</v>
      </c>
      <c r="D113" s="24">
        <v>27.5</v>
      </c>
      <c r="E113" s="24">
        <v>31</v>
      </c>
      <c r="F113" s="27">
        <f>MROUND((masterheight[[#This Row],[FL5]]-masterheight[[#This Row],[FL2]])/masterheight[[#This Row],[FL2]],0.01)</f>
        <v>0.13</v>
      </c>
      <c r="G113" s="39">
        <f ca="1">_xlfn.NUMBERVALUE(VLOOKUP(masterheight[[#This Row],[Round]],Table1[],7,FALSE))</f>
        <v>10</v>
      </c>
      <c r="H113" s="25">
        <f ca="1">masterheight[[#This Row],[Weight]]*masterheight[[#This Row],[%change]]</f>
        <v>1.3</v>
      </c>
    </row>
    <row r="114" spans="1:8" x14ac:dyDescent="0.25">
      <c r="A114" t="s">
        <v>407</v>
      </c>
      <c r="B114" t="s">
        <v>94</v>
      </c>
      <c r="C114" t="s">
        <v>18</v>
      </c>
      <c r="D114" s="24">
        <v>30</v>
      </c>
      <c r="E114" s="24">
        <v>34</v>
      </c>
      <c r="F114" s="27">
        <f>MROUND((masterheight[[#This Row],[FL5]]-masterheight[[#This Row],[FL2]])/masterheight[[#This Row],[FL2]],0.01)</f>
        <v>0.13</v>
      </c>
      <c r="G114" s="39">
        <f ca="1">_xlfn.NUMBERVALUE(VLOOKUP(masterheight[[#This Row],[Round]],Table1[],7,FALSE))</f>
        <v>10</v>
      </c>
      <c r="H114" s="25">
        <f ca="1">masterheight[[#This Row],[Weight]]*masterheight[[#This Row],[%change]]</f>
        <v>1.3</v>
      </c>
    </row>
    <row r="115" spans="1:8" x14ac:dyDescent="0.25">
      <c r="A115" t="s">
        <v>407</v>
      </c>
      <c r="B115" t="s">
        <v>105</v>
      </c>
      <c r="C115" t="s">
        <v>17</v>
      </c>
      <c r="D115" s="24">
        <v>28</v>
      </c>
      <c r="E115" s="24">
        <v>31.5</v>
      </c>
      <c r="F115" s="27">
        <f>MROUND((masterheight[[#This Row],[FL5]]-masterheight[[#This Row],[FL2]])/masterheight[[#This Row],[FL2]],0.01)</f>
        <v>0.13</v>
      </c>
      <c r="G115" s="39">
        <f ca="1">_xlfn.NUMBERVALUE(VLOOKUP(masterheight[[#This Row],[Round]],Table1[],7,FALSE))</f>
        <v>10</v>
      </c>
      <c r="H115" s="25">
        <f ca="1">masterheight[[#This Row],[Weight]]*masterheight[[#This Row],[%change]]</f>
        <v>1.3</v>
      </c>
    </row>
    <row r="116" spans="1:8" x14ac:dyDescent="0.25">
      <c r="A116" t="s">
        <v>429</v>
      </c>
      <c r="B116" t="s">
        <v>94</v>
      </c>
      <c r="C116" t="s">
        <v>21</v>
      </c>
      <c r="D116" s="24">
        <v>26.5</v>
      </c>
      <c r="E116" s="24">
        <v>30</v>
      </c>
      <c r="F116" s="27">
        <f>MROUND((masterheight[[#This Row],[FL5]]-masterheight[[#This Row],[FL2]])/masterheight[[#This Row],[FL2]],0.01)</f>
        <v>0.13</v>
      </c>
      <c r="G116" s="39">
        <f ca="1">_xlfn.NUMBERVALUE(VLOOKUP(masterheight[[#This Row],[Round]],Table1[],7,FALSE))</f>
        <v>20</v>
      </c>
      <c r="H116" s="25">
        <f ca="1">masterheight[[#This Row],[Weight]]*masterheight[[#This Row],[%change]]</f>
        <v>2.6</v>
      </c>
    </row>
    <row r="117" spans="1:8" x14ac:dyDescent="0.25">
      <c r="A117" t="s">
        <v>457</v>
      </c>
      <c r="B117" t="s">
        <v>74</v>
      </c>
      <c r="C117" t="s">
        <v>21</v>
      </c>
      <c r="D117" s="24">
        <v>39</v>
      </c>
      <c r="E117" s="24">
        <v>44</v>
      </c>
      <c r="F117" s="27">
        <f>MROUND((masterheight[[#This Row],[FL5]]-masterheight[[#This Row],[FL2]])/masterheight[[#This Row],[FL2]],0.01)</f>
        <v>0.13</v>
      </c>
      <c r="G117" s="39">
        <f ca="1">_xlfn.NUMBERVALUE(VLOOKUP(masterheight[[#This Row],[Round]],Table1[],7,FALSE))</f>
        <v>20</v>
      </c>
      <c r="H117" s="25">
        <f ca="1">masterheight[[#This Row],[Weight]]*masterheight[[#This Row],[%change]]</f>
        <v>2.6</v>
      </c>
    </row>
    <row r="118" spans="1:8" x14ac:dyDescent="0.25">
      <c r="A118" t="s">
        <v>492</v>
      </c>
      <c r="B118" t="s">
        <v>114</v>
      </c>
      <c r="C118" t="s">
        <v>23</v>
      </c>
      <c r="D118" s="24">
        <v>39</v>
      </c>
      <c r="E118" s="24">
        <v>44</v>
      </c>
      <c r="F118" s="27">
        <f>MROUND((masterheight[[#This Row],[FL5]]-masterheight[[#This Row],[FL2]])/masterheight[[#This Row],[FL2]],0.01)</f>
        <v>0.13</v>
      </c>
      <c r="G118" s="39">
        <f ca="1">_xlfn.NUMBERVALUE(VLOOKUP(masterheight[[#This Row],[Round]],Table1[],7,FALSE))</f>
        <v>50</v>
      </c>
      <c r="H118" s="25">
        <f ca="1">masterheight[[#This Row],[Weight]]*masterheight[[#This Row],[%change]]</f>
        <v>6.5</v>
      </c>
    </row>
    <row r="119" spans="1:8" x14ac:dyDescent="0.25">
      <c r="A119" t="s">
        <v>493</v>
      </c>
      <c r="B119" s="44" t="s">
        <v>114</v>
      </c>
      <c r="C119" s="44" t="s">
        <v>23</v>
      </c>
      <c r="D119" s="45">
        <v>40</v>
      </c>
      <c r="E119" s="45">
        <v>45</v>
      </c>
      <c r="F119" s="27">
        <f>MROUND((masterheight[[#This Row],[FL5]]-masterheight[[#This Row],[FL2]])/masterheight[[#This Row],[FL2]],0.01)</f>
        <v>0.13</v>
      </c>
      <c r="G119" s="39">
        <f ca="1">_xlfn.NUMBERVALUE(VLOOKUP(masterheight[[#This Row],[Round]],Table1[],7,FALSE))</f>
        <v>50</v>
      </c>
      <c r="H119" s="25">
        <f ca="1">masterheight[[#This Row],[Weight]]*masterheight[[#This Row],[%change]]</f>
        <v>6.5</v>
      </c>
    </row>
    <row r="120" spans="1:8" x14ac:dyDescent="0.25">
      <c r="A120" t="s">
        <v>494</v>
      </c>
      <c r="B120" t="s">
        <v>114</v>
      </c>
      <c r="C120" t="s">
        <v>23</v>
      </c>
      <c r="D120" s="24">
        <v>41.5</v>
      </c>
      <c r="E120" s="24">
        <v>47</v>
      </c>
      <c r="F120" s="27">
        <f>MROUND((masterheight[[#This Row],[FL5]]-masterheight[[#This Row],[FL2]])/masterheight[[#This Row],[FL2]],0.01)</f>
        <v>0.13</v>
      </c>
      <c r="G120" s="39">
        <f ca="1">_xlfn.NUMBERVALUE(VLOOKUP(masterheight[[#This Row],[Round]],Table1[],7,FALSE))</f>
        <v>50</v>
      </c>
      <c r="H120" s="25">
        <f ca="1">masterheight[[#This Row],[Weight]]*masterheight[[#This Row],[%change]]</f>
        <v>6.5</v>
      </c>
    </row>
    <row r="121" spans="1:8" x14ac:dyDescent="0.25">
      <c r="A121" t="s">
        <v>501</v>
      </c>
      <c r="B121" t="s">
        <v>114</v>
      </c>
      <c r="C121" t="s">
        <v>19</v>
      </c>
      <c r="D121" s="24">
        <v>40</v>
      </c>
      <c r="E121" s="24">
        <v>45</v>
      </c>
      <c r="F121" s="27">
        <f>MROUND((masterheight[[#This Row],[FL5]]-masterheight[[#This Row],[FL2]])/masterheight[[#This Row],[FL2]],0.01)</f>
        <v>0.13</v>
      </c>
      <c r="G121" s="39">
        <f ca="1">_xlfn.NUMBERVALUE(VLOOKUP(masterheight[[#This Row],[Round]],Table1[],7,FALSE))</f>
        <v>10</v>
      </c>
      <c r="H121" s="25">
        <f ca="1">masterheight[[#This Row],[Weight]]*masterheight[[#This Row],[%change]]</f>
        <v>1.3</v>
      </c>
    </row>
    <row r="122" spans="1:8" x14ac:dyDescent="0.25">
      <c r="A122" t="s">
        <v>503</v>
      </c>
      <c r="B122" t="s">
        <v>114</v>
      </c>
      <c r="C122" t="s">
        <v>23</v>
      </c>
      <c r="D122" s="24">
        <v>40</v>
      </c>
      <c r="E122" s="24">
        <v>45</v>
      </c>
      <c r="F122" s="27">
        <f>MROUND((masterheight[[#This Row],[FL5]]-masterheight[[#This Row],[FL2]])/masterheight[[#This Row],[FL2]],0.01)</f>
        <v>0.13</v>
      </c>
      <c r="G122" s="39">
        <f ca="1">_xlfn.NUMBERVALUE(VLOOKUP(masterheight[[#This Row],[Round]],Table1[],7,FALSE))</f>
        <v>50</v>
      </c>
      <c r="H122" s="25">
        <f ca="1">masterheight[[#This Row],[Weight]]*masterheight[[#This Row],[%change]]</f>
        <v>6.5</v>
      </c>
    </row>
    <row r="123" spans="1:8" x14ac:dyDescent="0.25">
      <c r="A123" t="s">
        <v>527</v>
      </c>
      <c r="B123" t="s">
        <v>90</v>
      </c>
      <c r="C123" t="s">
        <v>23</v>
      </c>
      <c r="D123" s="24">
        <v>38</v>
      </c>
      <c r="E123" s="24">
        <v>43</v>
      </c>
      <c r="F123" s="27">
        <f>MROUND((masterheight[[#This Row],[FL5]]-masterheight[[#This Row],[FL2]])/masterheight[[#This Row],[FL2]],0.01)</f>
        <v>0.13</v>
      </c>
      <c r="G123" s="39">
        <f ca="1">_xlfn.NUMBERVALUE(VLOOKUP(masterheight[[#This Row],[Round]],Table1[],7,FALSE))</f>
        <v>50</v>
      </c>
      <c r="H123" s="25">
        <f ca="1">masterheight[[#This Row],[Weight]]*masterheight[[#This Row],[%change]]</f>
        <v>6.5</v>
      </c>
    </row>
    <row r="124" spans="1:8" x14ac:dyDescent="0.25">
      <c r="A124" t="s">
        <v>530</v>
      </c>
      <c r="B124" t="s">
        <v>980</v>
      </c>
      <c r="C124" t="s">
        <v>20</v>
      </c>
      <c r="D124" s="24">
        <v>38</v>
      </c>
      <c r="E124" s="24">
        <v>43</v>
      </c>
      <c r="F124" s="27">
        <f>MROUND((masterheight[[#This Row],[FL5]]-masterheight[[#This Row],[FL2]])/masterheight[[#This Row],[FL2]],0.01)</f>
        <v>0.13</v>
      </c>
      <c r="G124" s="39">
        <f ca="1">_xlfn.NUMBERVALUE(VLOOKUP(masterheight[[#This Row],[Round]],Table1[],7,FALSE))</f>
        <v>10</v>
      </c>
      <c r="H124" s="25">
        <f ca="1">masterheight[[#This Row],[Weight]]*masterheight[[#This Row],[%change]]</f>
        <v>1.3</v>
      </c>
    </row>
    <row r="125" spans="1:8" x14ac:dyDescent="0.25">
      <c r="A125" t="s">
        <v>530</v>
      </c>
      <c r="B125" t="s">
        <v>90</v>
      </c>
      <c r="C125" t="s">
        <v>23</v>
      </c>
      <c r="D125" s="24">
        <v>39</v>
      </c>
      <c r="E125" s="24">
        <v>44</v>
      </c>
      <c r="F125" s="27">
        <f>MROUND((masterheight[[#This Row],[FL5]]-masterheight[[#This Row],[FL2]])/masterheight[[#This Row],[FL2]],0.01)</f>
        <v>0.13</v>
      </c>
      <c r="G125" s="39">
        <f ca="1">_xlfn.NUMBERVALUE(VLOOKUP(masterheight[[#This Row],[Round]],Table1[],7,FALSE))</f>
        <v>50</v>
      </c>
      <c r="H125" s="25">
        <f ca="1">masterheight[[#This Row],[Weight]]*masterheight[[#This Row],[%change]]</f>
        <v>6.5</v>
      </c>
    </row>
    <row r="126" spans="1:8" x14ac:dyDescent="0.25">
      <c r="A126" t="s">
        <v>1047</v>
      </c>
      <c r="B126" t="s">
        <v>77</v>
      </c>
      <c r="C126" t="s">
        <v>23</v>
      </c>
      <c r="D126" s="24">
        <v>40</v>
      </c>
      <c r="E126" s="24">
        <v>45</v>
      </c>
      <c r="F126" s="27">
        <f>MROUND((masterheight[[#This Row],[FL5]]-masterheight[[#This Row],[FL2]])/masterheight[[#This Row],[FL2]],0.01)</f>
        <v>0.13</v>
      </c>
      <c r="G126" s="39">
        <f ca="1">_xlfn.NUMBERVALUE(VLOOKUP(masterheight[[#This Row],[Round]],Table1[],7,FALSE))</f>
        <v>50</v>
      </c>
      <c r="H126" s="25">
        <f ca="1">masterheight[[#This Row],[Weight]]*masterheight[[#This Row],[%change]]</f>
        <v>6.5</v>
      </c>
    </row>
    <row r="127" spans="1:8" x14ac:dyDescent="0.25">
      <c r="A127" t="s">
        <v>1080</v>
      </c>
      <c r="B127" t="s">
        <v>161</v>
      </c>
      <c r="C127" t="s">
        <v>23</v>
      </c>
      <c r="D127" s="24">
        <v>34.5</v>
      </c>
      <c r="E127" s="24">
        <v>39</v>
      </c>
      <c r="F127" s="27">
        <f>MROUND((masterheight[[#This Row],[FL5]]-masterheight[[#This Row],[FL2]])/masterheight[[#This Row],[FL2]],0.01)</f>
        <v>0.13</v>
      </c>
      <c r="G127" s="39">
        <f ca="1">_xlfn.NUMBERVALUE(VLOOKUP(masterheight[[#This Row],[Round]],Table1[],7,FALSE))</f>
        <v>50</v>
      </c>
      <c r="H127" s="25">
        <f ca="1">masterheight[[#This Row],[Weight]]*masterheight[[#This Row],[%change]]</f>
        <v>6.5</v>
      </c>
    </row>
    <row r="128" spans="1:8" x14ac:dyDescent="0.25">
      <c r="A128" t="s">
        <v>1081</v>
      </c>
      <c r="B128" t="s">
        <v>161</v>
      </c>
      <c r="C128" t="s">
        <v>23</v>
      </c>
      <c r="D128" s="24">
        <v>38</v>
      </c>
      <c r="E128" s="24">
        <v>43</v>
      </c>
      <c r="F128" s="27">
        <f>MROUND((masterheight[[#This Row],[FL5]]-masterheight[[#This Row],[FL2]])/masterheight[[#This Row],[FL2]],0.01)</f>
        <v>0.13</v>
      </c>
      <c r="G128" s="39">
        <f ca="1">_xlfn.NUMBERVALUE(VLOOKUP(masterheight[[#This Row],[Round]],Table1[],7,FALSE))</f>
        <v>50</v>
      </c>
      <c r="H128" s="25">
        <f ca="1">masterheight[[#This Row],[Weight]]*masterheight[[#This Row],[%change]]</f>
        <v>6.5</v>
      </c>
    </row>
    <row r="129" spans="1:8" x14ac:dyDescent="0.25">
      <c r="A129" t="s">
        <v>640</v>
      </c>
      <c r="B129" s="44" t="s">
        <v>114</v>
      </c>
      <c r="C129" s="44" t="s">
        <v>21</v>
      </c>
      <c r="D129" s="45">
        <v>41.5</v>
      </c>
      <c r="E129" s="45">
        <v>47</v>
      </c>
      <c r="F129" s="27">
        <f>MROUND((masterheight[[#This Row],[FL5]]-masterheight[[#This Row],[FL2]])/masterheight[[#This Row],[FL2]],0.01)</f>
        <v>0.13</v>
      </c>
      <c r="G129" s="39">
        <f ca="1">_xlfn.NUMBERVALUE(VLOOKUP(masterheight[[#This Row],[Round]],Table1[],7,FALSE))</f>
        <v>20</v>
      </c>
      <c r="H129" s="25">
        <f ca="1">masterheight[[#This Row],[Weight]]*masterheight[[#This Row],[%change]]</f>
        <v>2.6</v>
      </c>
    </row>
    <row r="130" spans="1:8" x14ac:dyDescent="0.25">
      <c r="A130" t="s">
        <v>661</v>
      </c>
      <c r="B130" t="s">
        <v>114</v>
      </c>
      <c r="C130" t="s">
        <v>20</v>
      </c>
      <c r="D130" s="24">
        <v>40</v>
      </c>
      <c r="E130" s="24">
        <v>45</v>
      </c>
      <c r="F130" s="27">
        <f>MROUND((masterheight[[#This Row],[FL5]]-masterheight[[#This Row],[FL2]])/masterheight[[#This Row],[FL2]],0.01)</f>
        <v>0.13</v>
      </c>
      <c r="G130" s="39">
        <f ca="1">_xlfn.NUMBERVALUE(VLOOKUP(masterheight[[#This Row],[Round]],Table1[],7,FALSE))</f>
        <v>10</v>
      </c>
      <c r="H130" s="25">
        <f ca="1">masterheight[[#This Row],[Weight]]*masterheight[[#This Row],[%change]]</f>
        <v>1.3</v>
      </c>
    </row>
    <row r="131" spans="1:8" x14ac:dyDescent="0.25">
      <c r="A131" t="s">
        <v>662</v>
      </c>
      <c r="B131" t="s">
        <v>990</v>
      </c>
      <c r="C131" t="s">
        <v>23</v>
      </c>
      <c r="D131" s="24">
        <v>30</v>
      </c>
      <c r="E131" s="24">
        <v>34</v>
      </c>
      <c r="F131" s="27">
        <f>MROUND((masterheight[[#This Row],[FL5]]-masterheight[[#This Row],[FL2]])/masterheight[[#This Row],[FL2]],0.01)</f>
        <v>0.13</v>
      </c>
      <c r="G131" s="39">
        <f ca="1">_xlfn.NUMBERVALUE(VLOOKUP(masterheight[[#This Row],[Round]],Table1[],7,FALSE))</f>
        <v>50</v>
      </c>
      <c r="H131" s="25">
        <f ca="1">masterheight[[#This Row],[Weight]]*masterheight[[#This Row],[%change]]</f>
        <v>6.5</v>
      </c>
    </row>
    <row r="132" spans="1:8" x14ac:dyDescent="0.25">
      <c r="A132" t="s">
        <v>663</v>
      </c>
      <c r="B132" t="s">
        <v>991</v>
      </c>
      <c r="C132" t="s">
        <v>23</v>
      </c>
      <c r="D132" s="24">
        <v>31</v>
      </c>
      <c r="E132" s="24">
        <v>35</v>
      </c>
      <c r="F132" s="27">
        <f>MROUND((masterheight[[#This Row],[FL5]]-masterheight[[#This Row],[FL2]])/masterheight[[#This Row],[FL2]],0.01)</f>
        <v>0.13</v>
      </c>
      <c r="G132" s="39">
        <f ca="1">_xlfn.NUMBERVALUE(VLOOKUP(masterheight[[#This Row],[Round]],Table1[],7,FALSE))</f>
        <v>50</v>
      </c>
      <c r="H132" s="25">
        <f ca="1">masterheight[[#This Row],[Weight]]*masterheight[[#This Row],[%change]]</f>
        <v>6.5</v>
      </c>
    </row>
    <row r="133" spans="1:8" x14ac:dyDescent="0.25">
      <c r="A133" t="s">
        <v>667</v>
      </c>
      <c r="B133" t="s">
        <v>972</v>
      </c>
      <c r="C133" t="s">
        <v>19</v>
      </c>
      <c r="D133" s="24">
        <v>32</v>
      </c>
      <c r="E133" s="24">
        <v>36</v>
      </c>
      <c r="F133" s="27">
        <f>MROUND((masterheight[[#This Row],[FL5]]-masterheight[[#This Row],[FL2]])/masterheight[[#This Row],[FL2]],0.01)</f>
        <v>0.13</v>
      </c>
      <c r="G133" s="39">
        <f ca="1">_xlfn.NUMBERVALUE(VLOOKUP(masterheight[[#This Row],[Round]],Table1[],7,FALSE))</f>
        <v>10</v>
      </c>
      <c r="H133" s="25">
        <f ca="1">masterheight[[#This Row],[Weight]]*masterheight[[#This Row],[%change]]</f>
        <v>1.3</v>
      </c>
    </row>
    <row r="134" spans="1:8" x14ac:dyDescent="0.25">
      <c r="A134" t="s">
        <v>680</v>
      </c>
      <c r="B134" t="s">
        <v>980</v>
      </c>
      <c r="C134" t="s">
        <v>18</v>
      </c>
      <c r="D134" s="24">
        <v>35.5</v>
      </c>
      <c r="E134" s="24">
        <v>40</v>
      </c>
      <c r="F134" s="27">
        <f>MROUND((masterheight[[#This Row],[FL5]]-masterheight[[#This Row],[FL2]])/masterheight[[#This Row],[FL2]],0.01)</f>
        <v>0.13</v>
      </c>
      <c r="G134" s="39">
        <f ca="1">_xlfn.NUMBERVALUE(VLOOKUP(masterheight[[#This Row],[Round]],Table1[],7,FALSE))</f>
        <v>10</v>
      </c>
      <c r="H134" s="25">
        <f ca="1">masterheight[[#This Row],[Weight]]*masterheight[[#This Row],[%change]]</f>
        <v>1.3</v>
      </c>
    </row>
    <row r="135" spans="1:8" x14ac:dyDescent="0.25">
      <c r="A135" t="s">
        <v>719</v>
      </c>
      <c r="B135" t="s">
        <v>105</v>
      </c>
      <c r="C135" t="s">
        <v>23</v>
      </c>
      <c r="D135" s="24">
        <v>32</v>
      </c>
      <c r="E135" s="24">
        <v>36</v>
      </c>
      <c r="F135" s="27">
        <f>MROUND((masterheight[[#This Row],[FL5]]-masterheight[[#This Row],[FL2]])/masterheight[[#This Row],[FL2]],0.01)</f>
        <v>0.13</v>
      </c>
      <c r="G135" s="39">
        <f ca="1">_xlfn.NUMBERVALUE(VLOOKUP(masterheight[[#This Row],[Round]],Table1[],7,FALSE))</f>
        <v>50</v>
      </c>
      <c r="H135" s="25">
        <f ca="1">masterheight[[#This Row],[Weight]]*masterheight[[#This Row],[%change]]</f>
        <v>6.5</v>
      </c>
    </row>
    <row r="136" spans="1:8" x14ac:dyDescent="0.25">
      <c r="A136" t="s">
        <v>758</v>
      </c>
      <c r="B136" t="s">
        <v>94</v>
      </c>
      <c r="C136" t="s">
        <v>22</v>
      </c>
      <c r="D136" s="24">
        <v>30.5</v>
      </c>
      <c r="E136" s="24">
        <v>34.5</v>
      </c>
      <c r="F136" s="27">
        <f>MROUND((masterheight[[#This Row],[FL5]]-masterheight[[#This Row],[FL2]])/masterheight[[#This Row],[FL2]],0.01)</f>
        <v>0.13</v>
      </c>
      <c r="G136" s="39">
        <f ca="1">_xlfn.NUMBERVALUE(VLOOKUP(masterheight[[#This Row],[Round]],Table1[],7,FALSE))</f>
        <v>30</v>
      </c>
      <c r="H136" s="25">
        <f ca="1">masterheight[[#This Row],[Weight]]*masterheight[[#This Row],[%change]]</f>
        <v>3.9000000000000004</v>
      </c>
    </row>
    <row r="137" spans="1:8" x14ac:dyDescent="0.25">
      <c r="A137" t="s">
        <v>382</v>
      </c>
      <c r="B137" t="s">
        <v>765</v>
      </c>
      <c r="C137" t="s">
        <v>21</v>
      </c>
      <c r="D137" s="24">
        <v>21</v>
      </c>
      <c r="E137" s="24">
        <v>24</v>
      </c>
      <c r="F137" s="27">
        <f>MROUND((masterheight[[#This Row],[FL5]]-masterheight[[#This Row],[FL2]])/masterheight[[#This Row],[FL2]],0.01)</f>
        <v>0.14000000000000001</v>
      </c>
      <c r="G137" s="39">
        <f ca="1">_xlfn.NUMBERVALUE(VLOOKUP(masterheight[[#This Row],[Round]],Table1[],7,FALSE))</f>
        <v>20</v>
      </c>
      <c r="H137" s="25">
        <f ca="1">masterheight[[#This Row],[Weight]]*masterheight[[#This Row],[%change]]</f>
        <v>2.8000000000000003</v>
      </c>
    </row>
    <row r="138" spans="1:8" x14ac:dyDescent="0.25">
      <c r="A138" t="s">
        <v>399</v>
      </c>
      <c r="B138" t="s">
        <v>94</v>
      </c>
      <c r="C138" t="s">
        <v>18</v>
      </c>
      <c r="D138" s="24">
        <v>29</v>
      </c>
      <c r="E138" s="24">
        <v>33</v>
      </c>
      <c r="F138" s="27">
        <f>MROUND((masterheight[[#This Row],[FL5]]-masterheight[[#This Row],[FL2]])/masterheight[[#This Row],[FL2]],0.01)</f>
        <v>0.14000000000000001</v>
      </c>
      <c r="G138" s="39">
        <f ca="1">_xlfn.NUMBERVALUE(VLOOKUP(masterheight[[#This Row],[Round]],Table1[],7,FALSE))</f>
        <v>10</v>
      </c>
      <c r="H138" s="25">
        <f ca="1">masterheight[[#This Row],[Weight]]*masterheight[[#This Row],[%change]]</f>
        <v>1.4000000000000001</v>
      </c>
    </row>
    <row r="139" spans="1:8" x14ac:dyDescent="0.25">
      <c r="A139" t="s">
        <v>404</v>
      </c>
      <c r="B139" t="s">
        <v>94</v>
      </c>
      <c r="C139" t="s">
        <v>18</v>
      </c>
      <c r="D139" s="24">
        <v>29</v>
      </c>
      <c r="E139" s="24">
        <v>33</v>
      </c>
      <c r="F139" s="27">
        <f>MROUND((masterheight[[#This Row],[FL5]]-masterheight[[#This Row],[FL2]])/masterheight[[#This Row],[FL2]],0.01)</f>
        <v>0.14000000000000001</v>
      </c>
      <c r="G139" s="39">
        <f ca="1">_xlfn.NUMBERVALUE(VLOOKUP(masterheight[[#This Row],[Round]],Table1[],7,FALSE))</f>
        <v>10</v>
      </c>
      <c r="H139" s="25">
        <f ca="1">masterheight[[#This Row],[Weight]]*masterheight[[#This Row],[%change]]</f>
        <v>1.4000000000000001</v>
      </c>
    </row>
    <row r="140" spans="1:8" x14ac:dyDescent="0.25">
      <c r="A140" t="s">
        <v>405</v>
      </c>
      <c r="B140" t="s">
        <v>935</v>
      </c>
      <c r="C140" t="s">
        <v>21</v>
      </c>
      <c r="D140" s="24">
        <v>35</v>
      </c>
      <c r="E140" s="24">
        <v>40</v>
      </c>
      <c r="F140" s="27">
        <f>MROUND((masterheight[[#This Row],[FL5]]-masterheight[[#This Row],[FL2]])/masterheight[[#This Row],[FL2]],0.01)</f>
        <v>0.14000000000000001</v>
      </c>
      <c r="G140" s="39">
        <f ca="1">_xlfn.NUMBERVALUE(VLOOKUP(masterheight[[#This Row],[Round]],Table1[],7,FALSE))</f>
        <v>20</v>
      </c>
      <c r="H140" s="25">
        <f ca="1">masterheight[[#This Row],[Weight]]*masterheight[[#This Row],[%change]]</f>
        <v>2.8000000000000003</v>
      </c>
    </row>
    <row r="141" spans="1:8" x14ac:dyDescent="0.25">
      <c r="A141" t="s">
        <v>407</v>
      </c>
      <c r="B141" t="s">
        <v>935</v>
      </c>
      <c r="C141" t="s">
        <v>21</v>
      </c>
      <c r="D141" s="24">
        <v>36</v>
      </c>
      <c r="E141" s="24">
        <v>41</v>
      </c>
      <c r="F141" s="27">
        <f>MROUND((masterheight[[#This Row],[FL5]]-masterheight[[#This Row],[FL2]])/masterheight[[#This Row],[FL2]],0.01)</f>
        <v>0.14000000000000001</v>
      </c>
      <c r="G141" s="39">
        <f ca="1">_xlfn.NUMBERVALUE(VLOOKUP(masterheight[[#This Row],[Round]],Table1[],7,FALSE))</f>
        <v>20</v>
      </c>
      <c r="H141" s="25">
        <f ca="1">masterheight[[#This Row],[Weight]]*masterheight[[#This Row],[%change]]</f>
        <v>2.8000000000000003</v>
      </c>
    </row>
    <row r="142" spans="1:8" x14ac:dyDescent="0.25">
      <c r="A142" t="s">
        <v>417</v>
      </c>
      <c r="B142" t="s">
        <v>114</v>
      </c>
      <c r="C142" t="s">
        <v>19</v>
      </c>
      <c r="D142" s="24">
        <v>36</v>
      </c>
      <c r="E142" s="24">
        <v>41</v>
      </c>
      <c r="F142" s="27">
        <f>MROUND((masterheight[[#This Row],[FL5]]-masterheight[[#This Row],[FL2]])/masterheight[[#This Row],[FL2]],0.01)</f>
        <v>0.14000000000000001</v>
      </c>
      <c r="G142" s="39">
        <f ca="1">_xlfn.NUMBERVALUE(VLOOKUP(masterheight[[#This Row],[Round]],Table1[],7,FALSE))</f>
        <v>10</v>
      </c>
      <c r="H142" s="25">
        <f ca="1">masterheight[[#This Row],[Weight]]*masterheight[[#This Row],[%change]]</f>
        <v>1.4000000000000001</v>
      </c>
    </row>
    <row r="143" spans="1:8" x14ac:dyDescent="0.25">
      <c r="A143" t="s">
        <v>425</v>
      </c>
      <c r="B143" t="s">
        <v>114</v>
      </c>
      <c r="C143" t="s">
        <v>19</v>
      </c>
      <c r="D143" s="24">
        <v>37</v>
      </c>
      <c r="E143" s="24">
        <v>42</v>
      </c>
      <c r="F143" s="27">
        <f>MROUND((masterheight[[#This Row],[FL5]]-masterheight[[#This Row],[FL2]])/masterheight[[#This Row],[FL2]],0.01)</f>
        <v>0.14000000000000001</v>
      </c>
      <c r="G143" s="39">
        <f ca="1">_xlfn.NUMBERVALUE(VLOOKUP(masterheight[[#This Row],[Round]],Table1[],7,FALSE))</f>
        <v>10</v>
      </c>
      <c r="H143" s="25">
        <f ca="1">masterheight[[#This Row],[Weight]]*masterheight[[#This Row],[%change]]</f>
        <v>1.4000000000000001</v>
      </c>
    </row>
    <row r="144" spans="1:8" x14ac:dyDescent="0.25">
      <c r="A144" t="s">
        <v>498</v>
      </c>
      <c r="B144" t="s">
        <v>114</v>
      </c>
      <c r="C144" t="s">
        <v>23</v>
      </c>
      <c r="D144" s="24">
        <v>43</v>
      </c>
      <c r="E144" s="24">
        <v>49</v>
      </c>
      <c r="F144" s="27">
        <f>MROUND((masterheight[[#This Row],[FL5]]-masterheight[[#This Row],[FL2]])/masterheight[[#This Row],[FL2]],0.01)</f>
        <v>0.14000000000000001</v>
      </c>
      <c r="G144" s="39">
        <f ca="1">_xlfn.NUMBERVALUE(VLOOKUP(masterheight[[#This Row],[Round]],Table1[],7,FALSE))</f>
        <v>50</v>
      </c>
      <c r="H144" s="25">
        <f ca="1">masterheight[[#This Row],[Weight]]*masterheight[[#This Row],[%change]]</f>
        <v>7.0000000000000009</v>
      </c>
    </row>
    <row r="145" spans="1:8" x14ac:dyDescent="0.25">
      <c r="A145" t="s">
        <v>499</v>
      </c>
      <c r="B145" t="s">
        <v>59</v>
      </c>
      <c r="C145" t="s">
        <v>18</v>
      </c>
      <c r="D145" s="24">
        <v>38.5</v>
      </c>
      <c r="E145" s="24">
        <v>44</v>
      </c>
      <c r="F145" s="27">
        <f>MROUND((masterheight[[#This Row],[FL5]]-masterheight[[#This Row],[FL2]])/masterheight[[#This Row],[FL2]],0.01)</f>
        <v>0.14000000000000001</v>
      </c>
      <c r="G145" s="39">
        <f ca="1">_xlfn.NUMBERVALUE(VLOOKUP(masterheight[[#This Row],[Round]],Table1[],7,FALSE))</f>
        <v>10</v>
      </c>
      <c r="H145" s="25">
        <f ca="1">masterheight[[#This Row],[Weight]]*masterheight[[#This Row],[%change]]</f>
        <v>1.4000000000000001</v>
      </c>
    </row>
    <row r="146" spans="1:8" x14ac:dyDescent="0.25">
      <c r="A146" t="s">
        <v>509</v>
      </c>
      <c r="B146" t="s">
        <v>59</v>
      </c>
      <c r="C146" t="s">
        <v>17</v>
      </c>
      <c r="D146" s="24">
        <v>37</v>
      </c>
      <c r="E146" s="24">
        <v>42</v>
      </c>
      <c r="F146" s="27">
        <f>MROUND((masterheight[[#This Row],[FL5]]-masterheight[[#This Row],[FL2]])/masterheight[[#This Row],[FL2]],0.01)</f>
        <v>0.14000000000000001</v>
      </c>
      <c r="G146" s="39">
        <f ca="1">_xlfn.NUMBERVALUE(VLOOKUP(masterheight[[#This Row],[Round]],Table1[],7,FALSE))</f>
        <v>10</v>
      </c>
      <c r="H146" s="25">
        <f ca="1">masterheight[[#This Row],[Weight]]*masterheight[[#This Row],[%change]]</f>
        <v>1.4000000000000001</v>
      </c>
    </row>
    <row r="147" spans="1:8" x14ac:dyDescent="0.25">
      <c r="A147" t="s">
        <v>518</v>
      </c>
      <c r="B147" t="s">
        <v>90</v>
      </c>
      <c r="C147" t="s">
        <v>20</v>
      </c>
      <c r="D147" s="24">
        <v>32.5</v>
      </c>
      <c r="E147" s="24">
        <v>37</v>
      </c>
      <c r="F147" s="27">
        <f>MROUND((masterheight[[#This Row],[FL5]]-masterheight[[#This Row],[FL2]])/masterheight[[#This Row],[FL2]],0.01)</f>
        <v>0.14000000000000001</v>
      </c>
      <c r="G147" s="39">
        <f ca="1">_xlfn.NUMBERVALUE(VLOOKUP(masterheight[[#This Row],[Round]],Table1[],7,FALSE))</f>
        <v>10</v>
      </c>
      <c r="H147" s="25">
        <f ca="1">masterheight[[#This Row],[Weight]]*masterheight[[#This Row],[%change]]</f>
        <v>1.4000000000000001</v>
      </c>
    </row>
    <row r="148" spans="1:8" x14ac:dyDescent="0.25">
      <c r="A148" t="s">
        <v>595</v>
      </c>
      <c r="B148" t="s">
        <v>90</v>
      </c>
      <c r="C148" t="s">
        <v>17</v>
      </c>
      <c r="D148" s="24">
        <v>35</v>
      </c>
      <c r="E148" s="24">
        <v>40</v>
      </c>
      <c r="F148" s="27">
        <f>MROUND((masterheight[[#This Row],[FL5]]-masterheight[[#This Row],[FL2]])/masterheight[[#This Row],[FL2]],0.01)</f>
        <v>0.14000000000000001</v>
      </c>
      <c r="G148" s="39">
        <f ca="1">_xlfn.NUMBERVALUE(VLOOKUP(masterheight[[#This Row],[Round]],Table1[],7,FALSE))</f>
        <v>10</v>
      </c>
      <c r="H148" s="25">
        <f ca="1">masterheight[[#This Row],[Weight]]*masterheight[[#This Row],[%change]]</f>
        <v>1.4000000000000001</v>
      </c>
    </row>
    <row r="149" spans="1:8" x14ac:dyDescent="0.25">
      <c r="A149" t="s">
        <v>1083</v>
      </c>
      <c r="B149" t="s">
        <v>161</v>
      </c>
      <c r="C149" t="s">
        <v>23</v>
      </c>
      <c r="D149" s="24">
        <v>37</v>
      </c>
      <c r="E149" s="24">
        <v>42</v>
      </c>
      <c r="F149" s="27">
        <f>MROUND((masterheight[[#This Row],[FL5]]-masterheight[[#This Row],[FL2]])/masterheight[[#This Row],[FL2]],0.01)</f>
        <v>0.14000000000000001</v>
      </c>
      <c r="G149" s="39">
        <f ca="1">_xlfn.NUMBERVALUE(VLOOKUP(masterheight[[#This Row],[Round]],Table1[],7,FALSE))</f>
        <v>50</v>
      </c>
      <c r="H149" s="25">
        <f ca="1">masterheight[[#This Row],[Weight]]*masterheight[[#This Row],[%change]]</f>
        <v>7.0000000000000009</v>
      </c>
    </row>
    <row r="150" spans="1:8" x14ac:dyDescent="0.25">
      <c r="A150" t="s">
        <v>1086</v>
      </c>
      <c r="B150" t="s">
        <v>161</v>
      </c>
      <c r="C150" t="s">
        <v>23</v>
      </c>
      <c r="D150" s="24">
        <v>36</v>
      </c>
      <c r="E150" s="24">
        <v>41</v>
      </c>
      <c r="F150" s="27">
        <f>MROUND((masterheight[[#This Row],[FL5]]-masterheight[[#This Row],[FL2]])/masterheight[[#This Row],[FL2]],0.01)</f>
        <v>0.14000000000000001</v>
      </c>
      <c r="G150" s="39">
        <f ca="1">_xlfn.NUMBERVALUE(VLOOKUP(masterheight[[#This Row],[Round]],Table1[],7,FALSE))</f>
        <v>50</v>
      </c>
      <c r="H150" s="25">
        <f ca="1">masterheight[[#This Row],[Weight]]*masterheight[[#This Row],[%change]]</f>
        <v>7.0000000000000009</v>
      </c>
    </row>
    <row r="151" spans="1:8" x14ac:dyDescent="0.25">
      <c r="A151" t="s">
        <v>607</v>
      </c>
      <c r="B151" t="s">
        <v>114</v>
      </c>
      <c r="C151" t="s">
        <v>21</v>
      </c>
      <c r="D151">
        <v>44</v>
      </c>
      <c r="E151">
        <v>50</v>
      </c>
      <c r="F151" s="27">
        <f>MROUND((masterheight[[#This Row],[FL5]]-masterheight[[#This Row],[FL2]])/masterheight[[#This Row],[FL2]],0.01)</f>
        <v>0.14000000000000001</v>
      </c>
      <c r="G151" s="39">
        <f ca="1">_xlfn.NUMBERVALUE(VLOOKUP(masterheight[[#This Row],[Round]],Table1[],7,FALSE))</f>
        <v>20</v>
      </c>
      <c r="H151" s="25">
        <f ca="1">masterheight[[#This Row],[Weight]]*masterheight[[#This Row],[%change]]</f>
        <v>2.8000000000000003</v>
      </c>
    </row>
    <row r="152" spans="1:8" x14ac:dyDescent="0.25">
      <c r="A152" t="s">
        <v>608</v>
      </c>
      <c r="B152" t="s">
        <v>114</v>
      </c>
      <c r="C152" t="s">
        <v>21</v>
      </c>
      <c r="D152" s="24">
        <v>44</v>
      </c>
      <c r="E152" s="24">
        <v>50</v>
      </c>
      <c r="F152" s="27">
        <f>MROUND((masterheight[[#This Row],[FL5]]-masterheight[[#This Row],[FL2]])/masterheight[[#This Row],[FL2]],0.01)</f>
        <v>0.14000000000000001</v>
      </c>
      <c r="G152" s="39">
        <f ca="1">_xlfn.NUMBERVALUE(VLOOKUP(masterheight[[#This Row],[Round]],Table1[],7,FALSE))</f>
        <v>20</v>
      </c>
      <c r="H152" s="25">
        <f ca="1">masterheight[[#This Row],[Weight]]*masterheight[[#This Row],[%change]]</f>
        <v>2.8000000000000003</v>
      </c>
    </row>
    <row r="153" spans="1:8" x14ac:dyDescent="0.25">
      <c r="A153" t="s">
        <v>609</v>
      </c>
      <c r="B153" t="s">
        <v>90</v>
      </c>
      <c r="C153" t="s">
        <v>20</v>
      </c>
      <c r="D153" s="24">
        <v>35</v>
      </c>
      <c r="E153" s="24">
        <v>40</v>
      </c>
      <c r="F153" s="27">
        <f>MROUND((masterheight[[#This Row],[FL5]]-masterheight[[#This Row],[FL2]])/masterheight[[#This Row],[FL2]],0.01)</f>
        <v>0.14000000000000001</v>
      </c>
      <c r="G153" s="39">
        <f ca="1">_xlfn.NUMBERVALUE(VLOOKUP(masterheight[[#This Row],[Round]],Table1[],7,FALSE))</f>
        <v>10</v>
      </c>
      <c r="H153" s="25">
        <f ca="1">masterheight[[#This Row],[Weight]]*masterheight[[#This Row],[%change]]</f>
        <v>1.4000000000000001</v>
      </c>
    </row>
    <row r="154" spans="1:8" x14ac:dyDescent="0.25">
      <c r="A154" t="s">
        <v>617</v>
      </c>
      <c r="B154" t="s">
        <v>88</v>
      </c>
      <c r="C154" t="s">
        <v>23</v>
      </c>
      <c r="D154" s="24">
        <v>28</v>
      </c>
      <c r="E154" s="24">
        <v>32</v>
      </c>
      <c r="F154" s="27">
        <f>MROUND((masterheight[[#This Row],[FL5]]-masterheight[[#This Row],[FL2]])/masterheight[[#This Row],[FL2]],0.01)</f>
        <v>0.14000000000000001</v>
      </c>
      <c r="G154" s="39">
        <f ca="1">_xlfn.NUMBERVALUE(VLOOKUP(masterheight[[#This Row],[Round]],Table1[],7,FALSE))</f>
        <v>50</v>
      </c>
      <c r="H154" s="25">
        <f ca="1">masterheight[[#This Row],[Weight]]*masterheight[[#This Row],[%change]]</f>
        <v>7.0000000000000009</v>
      </c>
    </row>
    <row r="155" spans="1:8" x14ac:dyDescent="0.25">
      <c r="A155" t="s">
        <v>631</v>
      </c>
      <c r="B155" t="s">
        <v>105</v>
      </c>
      <c r="C155" t="s">
        <v>23</v>
      </c>
      <c r="D155" s="24">
        <v>29</v>
      </c>
      <c r="E155" s="24">
        <v>33</v>
      </c>
      <c r="F155" s="27">
        <f>MROUND((masterheight[[#This Row],[FL5]]-masterheight[[#This Row],[FL2]])/masterheight[[#This Row],[FL2]],0.01)</f>
        <v>0.14000000000000001</v>
      </c>
      <c r="G155" s="39">
        <f ca="1">_xlfn.NUMBERVALUE(VLOOKUP(masterheight[[#This Row],[Round]],Table1[],7,FALSE))</f>
        <v>50</v>
      </c>
      <c r="H155" s="25">
        <f ca="1">masterheight[[#This Row],[Weight]]*masterheight[[#This Row],[%change]]</f>
        <v>7.0000000000000009</v>
      </c>
    </row>
    <row r="156" spans="1:8" x14ac:dyDescent="0.25">
      <c r="A156" t="s">
        <v>637</v>
      </c>
      <c r="B156" t="s">
        <v>105</v>
      </c>
      <c r="C156" t="s">
        <v>23</v>
      </c>
      <c r="D156" s="24">
        <v>32.5</v>
      </c>
      <c r="E156" s="24">
        <v>37</v>
      </c>
      <c r="F156" s="27">
        <f>MROUND((masterheight[[#This Row],[FL5]]-masterheight[[#This Row],[FL2]])/masterheight[[#This Row],[FL2]],0.01)</f>
        <v>0.14000000000000001</v>
      </c>
      <c r="G156" s="39">
        <f ca="1">_xlfn.NUMBERVALUE(VLOOKUP(masterheight[[#This Row],[Round]],Table1[],7,FALSE))</f>
        <v>50</v>
      </c>
      <c r="H156" s="25">
        <f ca="1">masterheight[[#This Row],[Weight]]*masterheight[[#This Row],[%change]]</f>
        <v>7.0000000000000009</v>
      </c>
    </row>
    <row r="157" spans="1:8" x14ac:dyDescent="0.25">
      <c r="A157" t="s">
        <v>672</v>
      </c>
      <c r="B157" t="s">
        <v>980</v>
      </c>
      <c r="C157" t="s">
        <v>21</v>
      </c>
      <c r="D157" s="24">
        <v>35</v>
      </c>
      <c r="E157" s="24">
        <v>40</v>
      </c>
      <c r="F157" s="27">
        <f>MROUND((masterheight[[#This Row],[FL5]]-masterheight[[#This Row],[FL2]])/masterheight[[#This Row],[FL2]],0.01)</f>
        <v>0.14000000000000001</v>
      </c>
      <c r="G157" s="39">
        <f ca="1">_xlfn.NUMBERVALUE(VLOOKUP(masterheight[[#This Row],[Round]],Table1[],7,FALSE))</f>
        <v>20</v>
      </c>
      <c r="H157" s="25">
        <f ca="1">masterheight[[#This Row],[Weight]]*masterheight[[#This Row],[%change]]</f>
        <v>2.8000000000000003</v>
      </c>
    </row>
    <row r="158" spans="1:8" x14ac:dyDescent="0.25">
      <c r="A158" t="s">
        <v>674</v>
      </c>
      <c r="B158" t="s">
        <v>90</v>
      </c>
      <c r="C158" t="s">
        <v>19</v>
      </c>
      <c r="D158" s="24">
        <v>35</v>
      </c>
      <c r="E158" s="24">
        <v>40</v>
      </c>
      <c r="F158" s="27">
        <f>MROUND((masterheight[[#This Row],[FL5]]-masterheight[[#This Row],[FL2]])/masterheight[[#This Row],[FL2]],0.01)</f>
        <v>0.14000000000000001</v>
      </c>
      <c r="G158" s="39">
        <f ca="1">_xlfn.NUMBERVALUE(VLOOKUP(masterheight[[#This Row],[Round]],Table1[],7,FALSE))</f>
        <v>10</v>
      </c>
      <c r="H158" s="25">
        <f ca="1">masterheight[[#This Row],[Weight]]*masterheight[[#This Row],[%change]]</f>
        <v>1.4000000000000001</v>
      </c>
    </row>
    <row r="159" spans="1:8" x14ac:dyDescent="0.25">
      <c r="A159" t="s">
        <v>676</v>
      </c>
      <c r="B159" t="s">
        <v>94</v>
      </c>
      <c r="C159" t="s">
        <v>22</v>
      </c>
      <c r="D159" s="24">
        <v>33</v>
      </c>
      <c r="E159" s="24">
        <v>37.5</v>
      </c>
      <c r="F159" s="27">
        <f>MROUND((masterheight[[#This Row],[FL5]]-masterheight[[#This Row],[FL2]])/masterheight[[#This Row],[FL2]],0.01)</f>
        <v>0.14000000000000001</v>
      </c>
      <c r="G159" s="39">
        <f ca="1">_xlfn.NUMBERVALUE(VLOOKUP(masterheight[[#This Row],[Round]],Table1[],7,FALSE))</f>
        <v>30</v>
      </c>
      <c r="H159" s="25">
        <f ca="1">masterheight[[#This Row],[Weight]]*masterheight[[#This Row],[%change]]</f>
        <v>4.2</v>
      </c>
    </row>
    <row r="160" spans="1:8" x14ac:dyDescent="0.25">
      <c r="A160" t="s">
        <v>721</v>
      </c>
      <c r="B160" t="s">
        <v>90</v>
      </c>
      <c r="C160" t="s">
        <v>19</v>
      </c>
      <c r="D160" s="24">
        <v>32.5</v>
      </c>
      <c r="E160" s="24">
        <v>37</v>
      </c>
      <c r="F160" s="27">
        <f>MROUND((masterheight[[#This Row],[FL5]]-masterheight[[#This Row],[FL2]])/masterheight[[#This Row],[FL2]],0.01)</f>
        <v>0.14000000000000001</v>
      </c>
      <c r="G160" s="39">
        <f ca="1">_xlfn.NUMBERVALUE(VLOOKUP(masterheight[[#This Row],[Round]],Table1[],7,FALSE))</f>
        <v>10</v>
      </c>
      <c r="H160" s="25">
        <f ca="1">masterheight[[#This Row],[Weight]]*masterheight[[#This Row],[%change]]</f>
        <v>1.4000000000000001</v>
      </c>
    </row>
    <row r="161" spans="1:8" x14ac:dyDescent="0.25">
      <c r="A161" t="s">
        <v>722</v>
      </c>
      <c r="B161" t="s">
        <v>90</v>
      </c>
      <c r="C161" t="s">
        <v>19</v>
      </c>
      <c r="D161" s="24">
        <v>31.5</v>
      </c>
      <c r="E161" s="24">
        <v>36</v>
      </c>
      <c r="F161" s="27">
        <f>MROUND((masterheight[[#This Row],[FL5]]-masterheight[[#This Row],[FL2]])/masterheight[[#This Row],[FL2]],0.01)</f>
        <v>0.14000000000000001</v>
      </c>
      <c r="G161" s="39">
        <f ca="1">_xlfn.NUMBERVALUE(VLOOKUP(masterheight[[#This Row],[Round]],Table1[],7,FALSE))</f>
        <v>10</v>
      </c>
      <c r="H161" s="25">
        <f ca="1">masterheight[[#This Row],[Weight]]*masterheight[[#This Row],[%change]]</f>
        <v>1.4000000000000001</v>
      </c>
    </row>
    <row r="162" spans="1:8" x14ac:dyDescent="0.25">
      <c r="A162" t="s">
        <v>728</v>
      </c>
      <c r="B162" t="s">
        <v>161</v>
      </c>
      <c r="C162" t="s">
        <v>16</v>
      </c>
      <c r="D162" s="24">
        <v>31.5</v>
      </c>
      <c r="E162" s="24">
        <v>36</v>
      </c>
      <c r="F162" s="27">
        <f>MROUND((masterheight[[#This Row],[FL5]]-masterheight[[#This Row],[FL2]])/masterheight[[#This Row],[FL2]],0.01)</f>
        <v>0.14000000000000001</v>
      </c>
      <c r="G162" s="39">
        <f ca="1">_xlfn.NUMBERVALUE(VLOOKUP(masterheight[[#This Row],[Round]],Table1[],7,FALSE))</f>
        <v>10</v>
      </c>
      <c r="H162" s="25">
        <f ca="1">masterheight[[#This Row],[Weight]]*masterheight[[#This Row],[%change]]</f>
        <v>1.4000000000000001</v>
      </c>
    </row>
    <row r="163" spans="1:8" x14ac:dyDescent="0.25">
      <c r="A163" t="s">
        <v>754</v>
      </c>
      <c r="B163" t="s">
        <v>94</v>
      </c>
      <c r="C163" t="s">
        <v>23</v>
      </c>
      <c r="D163" s="24">
        <v>31.5</v>
      </c>
      <c r="E163" s="24">
        <v>36</v>
      </c>
      <c r="F163" s="27">
        <f>MROUND((masterheight[[#This Row],[FL5]]-masterheight[[#This Row],[FL2]])/masterheight[[#This Row],[FL2]],0.01)</f>
        <v>0.14000000000000001</v>
      </c>
      <c r="G163" s="39">
        <f ca="1">_xlfn.NUMBERVALUE(VLOOKUP(masterheight[[#This Row],[Round]],Table1[],7,FALSE))</f>
        <v>50</v>
      </c>
      <c r="H163" s="25">
        <f ca="1">masterheight[[#This Row],[Weight]]*masterheight[[#This Row],[%change]]</f>
        <v>7.0000000000000009</v>
      </c>
    </row>
    <row r="164" spans="1:8" x14ac:dyDescent="0.25">
      <c r="A164" t="s">
        <v>392</v>
      </c>
      <c r="B164" t="s">
        <v>102</v>
      </c>
      <c r="C164" t="s">
        <v>20</v>
      </c>
      <c r="D164" s="24">
        <v>26</v>
      </c>
      <c r="E164" s="24">
        <v>30</v>
      </c>
      <c r="F164" s="27">
        <f>MROUND((masterheight[[#This Row],[FL5]]-masterheight[[#This Row],[FL2]])/masterheight[[#This Row],[FL2]],0.01)</f>
        <v>0.15</v>
      </c>
      <c r="G164" s="39">
        <f ca="1">_xlfn.NUMBERVALUE(VLOOKUP(masterheight[[#This Row],[Round]],Table1[],7,FALSE))</f>
        <v>10</v>
      </c>
      <c r="H164" s="25">
        <f ca="1">masterheight[[#This Row],[Weight]]*masterheight[[#This Row],[%change]]</f>
        <v>1.5</v>
      </c>
    </row>
    <row r="165" spans="1:8" x14ac:dyDescent="0.25">
      <c r="A165" t="s">
        <v>394</v>
      </c>
      <c r="B165" t="s">
        <v>102</v>
      </c>
      <c r="C165" t="s">
        <v>20</v>
      </c>
      <c r="D165" s="24">
        <v>24</v>
      </c>
      <c r="E165" s="24">
        <v>27.5</v>
      </c>
      <c r="F165" s="27">
        <f>MROUND((masterheight[[#This Row],[FL5]]-masterheight[[#This Row],[FL2]])/masterheight[[#This Row],[FL2]],0.01)</f>
        <v>0.15</v>
      </c>
      <c r="G165" s="39">
        <f ca="1">_xlfn.NUMBERVALUE(VLOOKUP(masterheight[[#This Row],[Round]],Table1[],7,FALSE))</f>
        <v>10</v>
      </c>
      <c r="H165" s="25">
        <f ca="1">masterheight[[#This Row],[Weight]]*masterheight[[#This Row],[%change]]</f>
        <v>1.5</v>
      </c>
    </row>
    <row r="166" spans="1:8" x14ac:dyDescent="0.25">
      <c r="A166" t="s">
        <v>412</v>
      </c>
      <c r="B166" t="s">
        <v>935</v>
      </c>
      <c r="C166" t="s">
        <v>21</v>
      </c>
      <c r="D166">
        <v>33</v>
      </c>
      <c r="E166">
        <v>38</v>
      </c>
      <c r="F166" s="27">
        <f>MROUND((masterheight[[#This Row],[FL5]]-masterheight[[#This Row],[FL2]])/masterheight[[#This Row],[FL2]],0.01)</f>
        <v>0.15</v>
      </c>
      <c r="G166" s="39">
        <f ca="1">_xlfn.NUMBERVALUE(VLOOKUP(masterheight[[#This Row],[Round]],Table1[],7,FALSE))</f>
        <v>20</v>
      </c>
      <c r="H166" s="25">
        <f ca="1">masterheight[[#This Row],[Weight]]*masterheight[[#This Row],[%change]]</f>
        <v>3</v>
      </c>
    </row>
    <row r="167" spans="1:8" x14ac:dyDescent="0.25">
      <c r="A167" t="s">
        <v>416</v>
      </c>
      <c r="B167" t="s">
        <v>114</v>
      </c>
      <c r="C167" t="s">
        <v>19</v>
      </c>
      <c r="D167" s="24">
        <v>37</v>
      </c>
      <c r="E167" s="24">
        <v>42.5</v>
      </c>
      <c r="F167" s="27">
        <f>MROUND((masterheight[[#This Row],[FL5]]-masterheight[[#This Row],[FL2]])/masterheight[[#This Row],[FL2]],0.01)</f>
        <v>0.15</v>
      </c>
      <c r="G167" s="39">
        <f ca="1">_xlfn.NUMBERVALUE(VLOOKUP(masterheight[[#This Row],[Round]],Table1[],7,FALSE))</f>
        <v>10</v>
      </c>
      <c r="H167" s="25">
        <f ca="1">masterheight[[#This Row],[Weight]]*masterheight[[#This Row],[%change]]</f>
        <v>1.5</v>
      </c>
    </row>
    <row r="168" spans="1:8" x14ac:dyDescent="0.25">
      <c r="A168" t="s">
        <v>447</v>
      </c>
      <c r="B168" t="s">
        <v>74</v>
      </c>
      <c r="C168" t="s">
        <v>21</v>
      </c>
      <c r="D168" s="24">
        <v>41</v>
      </c>
      <c r="E168" s="24">
        <v>47</v>
      </c>
      <c r="F168" s="27">
        <f>MROUND((masterheight[[#This Row],[FL5]]-masterheight[[#This Row],[FL2]])/masterheight[[#This Row],[FL2]],0.01)</f>
        <v>0.15</v>
      </c>
      <c r="G168" s="39">
        <f ca="1">_xlfn.NUMBERVALUE(VLOOKUP(masterheight[[#This Row],[Round]],Table1[],7,FALSE))</f>
        <v>20</v>
      </c>
      <c r="H168" s="25">
        <f ca="1">masterheight[[#This Row],[Weight]]*masterheight[[#This Row],[%change]]</f>
        <v>3</v>
      </c>
    </row>
    <row r="169" spans="1:8" x14ac:dyDescent="0.25">
      <c r="A169" t="s">
        <v>489</v>
      </c>
      <c r="B169" t="s">
        <v>59</v>
      </c>
      <c r="C169" t="s">
        <v>18</v>
      </c>
      <c r="D169" s="24">
        <v>35.5</v>
      </c>
      <c r="E169" s="24">
        <v>41</v>
      </c>
      <c r="F169" s="27">
        <f>MROUND((masterheight[[#This Row],[FL5]]-masterheight[[#This Row],[FL2]])/masterheight[[#This Row],[FL2]],0.01)</f>
        <v>0.15</v>
      </c>
      <c r="G169" s="39">
        <f ca="1">_xlfn.NUMBERVALUE(VLOOKUP(masterheight[[#This Row],[Round]],Table1[],7,FALSE))</f>
        <v>10</v>
      </c>
      <c r="H169" s="25">
        <f ca="1">masterheight[[#This Row],[Weight]]*masterheight[[#This Row],[%change]]</f>
        <v>1.5</v>
      </c>
    </row>
    <row r="170" spans="1:8" x14ac:dyDescent="0.25">
      <c r="A170" t="s">
        <v>494</v>
      </c>
      <c r="B170" t="s">
        <v>161</v>
      </c>
      <c r="C170" t="s">
        <v>20</v>
      </c>
      <c r="D170" s="24">
        <v>29.5</v>
      </c>
      <c r="E170" s="24">
        <v>34</v>
      </c>
      <c r="F170" s="27">
        <f>MROUND((masterheight[[#This Row],[FL5]]-masterheight[[#This Row],[FL2]])/masterheight[[#This Row],[FL2]],0.01)</f>
        <v>0.15</v>
      </c>
      <c r="G170" s="39">
        <f ca="1">_xlfn.NUMBERVALUE(VLOOKUP(masterheight[[#This Row],[Round]],Table1[],7,FALSE))</f>
        <v>10</v>
      </c>
      <c r="H170" s="25">
        <f ca="1">masterheight[[#This Row],[Weight]]*masterheight[[#This Row],[%change]]</f>
        <v>1.5</v>
      </c>
    </row>
    <row r="171" spans="1:8" x14ac:dyDescent="0.25">
      <c r="A171" t="s">
        <v>498</v>
      </c>
      <c r="B171" t="s">
        <v>59</v>
      </c>
      <c r="C171" t="s">
        <v>18</v>
      </c>
      <c r="D171" s="24">
        <v>40</v>
      </c>
      <c r="E171" s="24">
        <v>46</v>
      </c>
      <c r="F171" s="27">
        <f>MROUND((masterheight[[#This Row],[FL5]]-masterheight[[#This Row],[FL2]])/masterheight[[#This Row],[FL2]],0.01)</f>
        <v>0.15</v>
      </c>
      <c r="G171" s="39">
        <f ca="1">_xlfn.NUMBERVALUE(VLOOKUP(masterheight[[#This Row],[Round]],Table1[],7,FALSE))</f>
        <v>10</v>
      </c>
      <c r="H171" s="25">
        <f ca="1">masterheight[[#This Row],[Weight]]*masterheight[[#This Row],[%change]]</f>
        <v>1.5</v>
      </c>
    </row>
    <row r="172" spans="1:8" x14ac:dyDescent="0.25">
      <c r="A172" t="s">
        <v>506</v>
      </c>
      <c r="B172" t="s">
        <v>90</v>
      </c>
      <c r="C172" t="s">
        <v>20</v>
      </c>
      <c r="D172" s="24">
        <v>33</v>
      </c>
      <c r="E172" s="24">
        <v>38</v>
      </c>
      <c r="F172" s="27">
        <f>MROUND((masterheight[[#This Row],[FL5]]-masterheight[[#This Row],[FL2]])/masterheight[[#This Row],[FL2]],0.01)</f>
        <v>0.15</v>
      </c>
      <c r="G172" s="39">
        <f ca="1">_xlfn.NUMBERVALUE(VLOOKUP(masterheight[[#This Row],[Round]],Table1[],7,FALSE))</f>
        <v>10</v>
      </c>
      <c r="H172" s="25">
        <f ca="1">masterheight[[#This Row],[Weight]]*masterheight[[#This Row],[%change]]</f>
        <v>1.5</v>
      </c>
    </row>
    <row r="173" spans="1:8" x14ac:dyDescent="0.25">
      <c r="A173" t="s">
        <v>508</v>
      </c>
      <c r="B173" t="s">
        <v>114</v>
      </c>
      <c r="C173" t="s">
        <v>22</v>
      </c>
      <c r="D173" s="24">
        <v>47</v>
      </c>
      <c r="E173" s="24">
        <v>54</v>
      </c>
      <c r="F173" s="27">
        <f>MROUND((masterheight[[#This Row],[FL5]]-masterheight[[#This Row],[FL2]])/masterheight[[#This Row],[FL2]],0.01)</f>
        <v>0.15</v>
      </c>
      <c r="G173" s="39">
        <f ca="1">_xlfn.NUMBERVALUE(VLOOKUP(masterheight[[#This Row],[Round]],Table1[],7,FALSE))</f>
        <v>30</v>
      </c>
      <c r="H173" s="25">
        <f ca="1">masterheight[[#This Row],[Weight]]*masterheight[[#This Row],[%change]]</f>
        <v>4.5</v>
      </c>
    </row>
    <row r="174" spans="1:8" x14ac:dyDescent="0.25">
      <c r="A174" t="s">
        <v>509</v>
      </c>
      <c r="B174" t="s">
        <v>114</v>
      </c>
      <c r="C174" t="s">
        <v>22</v>
      </c>
      <c r="D174" s="24">
        <v>46</v>
      </c>
      <c r="E174" s="24">
        <v>53</v>
      </c>
      <c r="F174" s="27">
        <f>MROUND((masterheight[[#This Row],[FL5]]-masterheight[[#This Row],[FL2]])/masterheight[[#This Row],[FL2]],0.01)</f>
        <v>0.15</v>
      </c>
      <c r="G174" s="39">
        <f ca="1">_xlfn.NUMBERVALUE(VLOOKUP(masterheight[[#This Row],[Round]],Table1[],7,FALSE))</f>
        <v>30</v>
      </c>
      <c r="H174" s="25">
        <f ca="1">masterheight[[#This Row],[Weight]]*masterheight[[#This Row],[%change]]</f>
        <v>4.5</v>
      </c>
    </row>
    <row r="175" spans="1:8" x14ac:dyDescent="0.25">
      <c r="A175" t="s">
        <v>514</v>
      </c>
      <c r="B175" t="s">
        <v>90</v>
      </c>
      <c r="C175" t="s">
        <v>20</v>
      </c>
      <c r="D175" s="24">
        <v>34</v>
      </c>
      <c r="E175" s="24">
        <v>39</v>
      </c>
      <c r="F175" s="27">
        <f>MROUND((masterheight[[#This Row],[FL5]]-masterheight[[#This Row],[FL2]])/masterheight[[#This Row],[FL2]],0.01)</f>
        <v>0.15</v>
      </c>
      <c r="G175" s="39">
        <f ca="1">_xlfn.NUMBERVALUE(VLOOKUP(masterheight[[#This Row],[Round]],Table1[],7,FALSE))</f>
        <v>10</v>
      </c>
      <c r="H175" s="25">
        <f ca="1">masterheight[[#This Row],[Weight]]*masterheight[[#This Row],[%change]]</f>
        <v>1.5</v>
      </c>
    </row>
    <row r="176" spans="1:8" x14ac:dyDescent="0.25">
      <c r="A176" t="s">
        <v>518</v>
      </c>
      <c r="B176" t="s">
        <v>114</v>
      </c>
      <c r="C176" t="s">
        <v>23</v>
      </c>
      <c r="D176" s="24">
        <v>41</v>
      </c>
      <c r="E176" s="24">
        <v>47</v>
      </c>
      <c r="F176" s="27">
        <f>MROUND((masterheight[[#This Row],[FL5]]-masterheight[[#This Row],[FL2]])/masterheight[[#This Row],[FL2]],0.01)</f>
        <v>0.15</v>
      </c>
      <c r="G176" s="39">
        <f ca="1">_xlfn.NUMBERVALUE(VLOOKUP(masterheight[[#This Row],[Round]],Table1[],7,FALSE))</f>
        <v>50</v>
      </c>
      <c r="H176" s="25">
        <f ca="1">masterheight[[#This Row],[Weight]]*masterheight[[#This Row],[%change]]</f>
        <v>7.5</v>
      </c>
    </row>
    <row r="177" spans="1:8" x14ac:dyDescent="0.25">
      <c r="A177" t="s">
        <v>531</v>
      </c>
      <c r="B177" t="s">
        <v>90</v>
      </c>
      <c r="C177" t="s">
        <v>23</v>
      </c>
      <c r="D177" s="24">
        <v>41</v>
      </c>
      <c r="E177" s="24">
        <v>47</v>
      </c>
      <c r="F177" s="27">
        <f>MROUND((masterheight[[#This Row],[FL5]]-masterheight[[#This Row],[FL2]])/masterheight[[#This Row],[FL2]],0.01)</f>
        <v>0.15</v>
      </c>
      <c r="G177" s="39">
        <f ca="1">_xlfn.NUMBERVALUE(VLOOKUP(masterheight[[#This Row],[Round]],Table1[],7,FALSE))</f>
        <v>50</v>
      </c>
      <c r="H177" s="25">
        <f ca="1">masterheight[[#This Row],[Weight]]*masterheight[[#This Row],[%change]]</f>
        <v>7.5</v>
      </c>
    </row>
    <row r="178" spans="1:8" x14ac:dyDescent="0.25">
      <c r="A178" t="s">
        <v>1042</v>
      </c>
      <c r="B178" t="s">
        <v>77</v>
      </c>
      <c r="C178" t="s">
        <v>23</v>
      </c>
      <c r="D178" s="24">
        <v>35.5</v>
      </c>
      <c r="E178" s="24">
        <v>41</v>
      </c>
      <c r="F178" s="27">
        <f>MROUND((masterheight[[#This Row],[FL5]]-masterheight[[#This Row],[FL2]])/masterheight[[#This Row],[FL2]],0.01)</f>
        <v>0.15</v>
      </c>
      <c r="G178" s="39">
        <f ca="1">_xlfn.NUMBERVALUE(VLOOKUP(masterheight[[#This Row],[Round]],Table1[],7,FALSE))</f>
        <v>50</v>
      </c>
      <c r="H178" s="25">
        <f ca="1">masterheight[[#This Row],[Weight]]*masterheight[[#This Row],[%change]]</f>
        <v>7.5</v>
      </c>
    </row>
    <row r="179" spans="1:8" x14ac:dyDescent="0.25">
      <c r="A179" t="s">
        <v>571</v>
      </c>
      <c r="B179" t="s">
        <v>90</v>
      </c>
      <c r="C179" t="s">
        <v>21</v>
      </c>
      <c r="D179" s="24">
        <v>34</v>
      </c>
      <c r="E179" s="24">
        <v>39</v>
      </c>
      <c r="F179" s="27">
        <f>MROUND((masterheight[[#This Row],[FL5]]-masterheight[[#This Row],[FL2]])/masterheight[[#This Row],[FL2]],0.01)</f>
        <v>0.15</v>
      </c>
      <c r="G179" s="39">
        <f ca="1">_xlfn.NUMBERVALUE(VLOOKUP(masterheight[[#This Row],[Round]],Table1[],7,FALSE))</f>
        <v>20</v>
      </c>
      <c r="H179" s="25">
        <f ca="1">masterheight[[#This Row],[Weight]]*masterheight[[#This Row],[%change]]</f>
        <v>3</v>
      </c>
    </row>
    <row r="180" spans="1:8" x14ac:dyDescent="0.25">
      <c r="A180" t="s">
        <v>584</v>
      </c>
      <c r="B180" t="s">
        <v>90</v>
      </c>
      <c r="C180" t="s">
        <v>21</v>
      </c>
      <c r="D180" s="24">
        <v>34</v>
      </c>
      <c r="E180" s="24">
        <v>39</v>
      </c>
      <c r="F180" s="27">
        <f>MROUND((masterheight[[#This Row],[FL5]]-masterheight[[#This Row],[FL2]])/masterheight[[#This Row],[FL2]],0.01)</f>
        <v>0.15</v>
      </c>
      <c r="G180" s="39">
        <f ca="1">_xlfn.NUMBERVALUE(VLOOKUP(masterheight[[#This Row],[Round]],Table1[],7,FALSE))</f>
        <v>20</v>
      </c>
      <c r="H180" s="25">
        <f ca="1">masterheight[[#This Row],[Weight]]*masterheight[[#This Row],[%change]]</f>
        <v>3</v>
      </c>
    </row>
    <row r="181" spans="1:8" x14ac:dyDescent="0.25">
      <c r="A181" t="s">
        <v>597</v>
      </c>
      <c r="B181" t="s">
        <v>90</v>
      </c>
      <c r="C181" t="s">
        <v>17</v>
      </c>
      <c r="D181" s="24">
        <v>34</v>
      </c>
      <c r="E181" s="24">
        <v>39</v>
      </c>
      <c r="F181" s="27">
        <f>MROUND((masterheight[[#This Row],[FL5]]-masterheight[[#This Row],[FL2]])/masterheight[[#This Row],[FL2]],0.01)</f>
        <v>0.15</v>
      </c>
      <c r="G181" s="39">
        <f ca="1">_xlfn.NUMBERVALUE(VLOOKUP(masterheight[[#This Row],[Round]],Table1[],7,FALSE))</f>
        <v>10</v>
      </c>
      <c r="H181" s="25">
        <f ca="1">masterheight[[#This Row],[Weight]]*masterheight[[#This Row],[%change]]</f>
        <v>1.5</v>
      </c>
    </row>
    <row r="182" spans="1:8" x14ac:dyDescent="0.25">
      <c r="A182" t="s">
        <v>602</v>
      </c>
      <c r="B182" t="s">
        <v>114</v>
      </c>
      <c r="C182" t="s">
        <v>21</v>
      </c>
      <c r="D182" s="24">
        <v>39</v>
      </c>
      <c r="E182" s="24">
        <v>45</v>
      </c>
      <c r="F182" s="27">
        <f>MROUND((masterheight[[#This Row],[FL5]]-masterheight[[#This Row],[FL2]])/masterheight[[#This Row],[FL2]],0.01)</f>
        <v>0.15</v>
      </c>
      <c r="G182" s="39">
        <f ca="1">_xlfn.NUMBERVALUE(VLOOKUP(masterheight[[#This Row],[Round]],Table1[],7,FALSE))</f>
        <v>20</v>
      </c>
      <c r="H182" s="25">
        <f ca="1">masterheight[[#This Row],[Weight]]*masterheight[[#This Row],[%change]]</f>
        <v>3</v>
      </c>
    </row>
    <row r="183" spans="1:8" x14ac:dyDescent="0.25">
      <c r="A183" t="s">
        <v>603</v>
      </c>
      <c r="B183" t="s">
        <v>90</v>
      </c>
      <c r="C183" t="s">
        <v>20</v>
      </c>
      <c r="D183" s="24">
        <v>33</v>
      </c>
      <c r="E183" s="24">
        <v>38</v>
      </c>
      <c r="F183" s="27">
        <f>MROUND((masterheight[[#This Row],[FL5]]-masterheight[[#This Row],[FL2]])/masterheight[[#This Row],[FL2]],0.01)</f>
        <v>0.15</v>
      </c>
      <c r="G183" s="39">
        <f ca="1">_xlfn.NUMBERVALUE(VLOOKUP(masterheight[[#This Row],[Round]],Table1[],7,FALSE))</f>
        <v>10</v>
      </c>
      <c r="H183" s="25">
        <f ca="1">masterheight[[#This Row],[Weight]]*masterheight[[#This Row],[%change]]</f>
        <v>1.5</v>
      </c>
    </row>
    <row r="184" spans="1:8" x14ac:dyDescent="0.25">
      <c r="A184" t="s">
        <v>604</v>
      </c>
      <c r="B184" t="s">
        <v>973</v>
      </c>
      <c r="C184" t="s">
        <v>23</v>
      </c>
      <c r="D184" s="24">
        <v>30.5</v>
      </c>
      <c r="E184" s="24">
        <v>35</v>
      </c>
      <c r="F184" s="27">
        <f>MROUND((masterheight[[#This Row],[FL5]]-masterheight[[#This Row],[FL2]])/masterheight[[#This Row],[FL2]],0.01)</f>
        <v>0.15</v>
      </c>
      <c r="G184" s="39">
        <f ca="1">_xlfn.NUMBERVALUE(VLOOKUP(masterheight[[#This Row],[Round]],Table1[],7,FALSE))</f>
        <v>50</v>
      </c>
      <c r="H184" s="25">
        <f ca="1">masterheight[[#This Row],[Weight]]*masterheight[[#This Row],[%change]]</f>
        <v>7.5</v>
      </c>
    </row>
    <row r="185" spans="1:8" x14ac:dyDescent="0.25">
      <c r="A185" t="s">
        <v>635</v>
      </c>
      <c r="B185" t="s">
        <v>114</v>
      </c>
      <c r="C185" t="s">
        <v>16</v>
      </c>
      <c r="D185" s="24">
        <v>41</v>
      </c>
      <c r="E185" s="24">
        <v>47</v>
      </c>
      <c r="F185" s="27">
        <f>MROUND((masterheight[[#This Row],[FL5]]-masterheight[[#This Row],[FL2]])/masterheight[[#This Row],[FL2]],0.01)</f>
        <v>0.15</v>
      </c>
      <c r="G185" s="39">
        <f ca="1">_xlfn.NUMBERVALUE(VLOOKUP(masterheight[[#This Row],[Round]],Table1[],7,FALSE))</f>
        <v>10</v>
      </c>
      <c r="H185" s="25">
        <f ca="1">masterheight[[#This Row],[Weight]]*masterheight[[#This Row],[%change]]</f>
        <v>1.5</v>
      </c>
    </row>
    <row r="186" spans="1:8" x14ac:dyDescent="0.25">
      <c r="A186" t="s">
        <v>641</v>
      </c>
      <c r="B186" t="s">
        <v>114</v>
      </c>
      <c r="C186" t="s">
        <v>16</v>
      </c>
      <c r="D186" s="24">
        <v>39</v>
      </c>
      <c r="E186" s="24">
        <v>45</v>
      </c>
      <c r="F186" s="27">
        <f>MROUND((masterheight[[#This Row],[FL5]]-masterheight[[#This Row],[FL2]])/masterheight[[#This Row],[FL2]],0.01)</f>
        <v>0.15</v>
      </c>
      <c r="G186" s="39">
        <f ca="1">_xlfn.NUMBERVALUE(VLOOKUP(masterheight[[#This Row],[Round]],Table1[],7,FALSE))</f>
        <v>10</v>
      </c>
      <c r="H186" s="25">
        <f ca="1">masterheight[[#This Row],[Weight]]*masterheight[[#This Row],[%change]]</f>
        <v>1.5</v>
      </c>
    </row>
    <row r="187" spans="1:8" x14ac:dyDescent="0.25">
      <c r="A187" t="s">
        <v>669</v>
      </c>
      <c r="B187" t="s">
        <v>114</v>
      </c>
      <c r="C187" t="s">
        <v>20</v>
      </c>
      <c r="D187" s="24">
        <v>36</v>
      </c>
      <c r="E187" s="24">
        <v>41.5</v>
      </c>
      <c r="F187" s="27">
        <f>MROUND((masterheight[[#This Row],[FL5]]-masterheight[[#This Row],[FL2]])/masterheight[[#This Row],[FL2]],0.01)</f>
        <v>0.15</v>
      </c>
      <c r="G187" s="39">
        <f ca="1">_xlfn.NUMBERVALUE(VLOOKUP(masterheight[[#This Row],[Round]],Table1[],7,FALSE))</f>
        <v>10</v>
      </c>
      <c r="H187" s="25">
        <f ca="1">masterheight[[#This Row],[Weight]]*masterheight[[#This Row],[%change]]</f>
        <v>1.5</v>
      </c>
    </row>
    <row r="188" spans="1:8" x14ac:dyDescent="0.25">
      <c r="A188" t="s">
        <v>679</v>
      </c>
      <c r="B188" t="s">
        <v>114</v>
      </c>
      <c r="C188" t="s">
        <v>20</v>
      </c>
      <c r="D188" s="24">
        <v>37.5</v>
      </c>
      <c r="E188" s="24">
        <v>43</v>
      </c>
      <c r="F188" s="27">
        <f>MROUND((masterheight[[#This Row],[FL5]]-masterheight[[#This Row],[FL2]])/masterheight[[#This Row],[FL2]],0.01)</f>
        <v>0.15</v>
      </c>
      <c r="G188" s="39">
        <f ca="1">_xlfn.NUMBERVALUE(VLOOKUP(masterheight[[#This Row],[Round]],Table1[],7,FALSE))</f>
        <v>10</v>
      </c>
      <c r="H188" s="25">
        <f ca="1">masterheight[[#This Row],[Weight]]*masterheight[[#This Row],[%change]]</f>
        <v>1.5</v>
      </c>
    </row>
    <row r="189" spans="1:8" x14ac:dyDescent="0.25">
      <c r="A189" t="s">
        <v>730</v>
      </c>
      <c r="B189" t="s">
        <v>161</v>
      </c>
      <c r="C189" t="s">
        <v>16</v>
      </c>
      <c r="D189" s="24">
        <v>30.5</v>
      </c>
      <c r="E189" s="24">
        <v>35</v>
      </c>
      <c r="F189" s="27">
        <f>MROUND((masterheight[[#This Row],[FL5]]-masterheight[[#This Row],[FL2]])/masterheight[[#This Row],[FL2]],0.01)</f>
        <v>0.15</v>
      </c>
      <c r="G189" s="39">
        <f ca="1">_xlfn.NUMBERVALUE(VLOOKUP(masterheight[[#This Row],[Round]],Table1[],7,FALSE))</f>
        <v>10</v>
      </c>
      <c r="H189" s="25">
        <f ca="1">masterheight[[#This Row],[Weight]]*masterheight[[#This Row],[%change]]</f>
        <v>1.5</v>
      </c>
    </row>
    <row r="190" spans="1:8" x14ac:dyDescent="0.25">
      <c r="A190" t="s">
        <v>401</v>
      </c>
      <c r="B190" t="s">
        <v>935</v>
      </c>
      <c r="C190" t="s">
        <v>21</v>
      </c>
      <c r="D190" s="24">
        <v>31</v>
      </c>
      <c r="E190" s="24">
        <v>36</v>
      </c>
      <c r="F190" s="27">
        <f>MROUND((masterheight[[#This Row],[FL5]]-masterheight[[#This Row],[FL2]])/masterheight[[#This Row],[FL2]],0.01)</f>
        <v>0.16</v>
      </c>
      <c r="G190" s="39">
        <f ca="1">_xlfn.NUMBERVALUE(VLOOKUP(masterheight[[#This Row],[Round]],Table1[],7,FALSE))</f>
        <v>20</v>
      </c>
      <c r="H190" s="25">
        <f ca="1">masterheight[[#This Row],[Weight]]*masterheight[[#This Row],[%change]]</f>
        <v>3.2</v>
      </c>
    </row>
    <row r="191" spans="1:8" x14ac:dyDescent="0.25">
      <c r="A191" t="s">
        <v>401</v>
      </c>
      <c r="B191" t="s">
        <v>105</v>
      </c>
      <c r="C191" t="s">
        <v>17</v>
      </c>
      <c r="D191" s="24">
        <v>25</v>
      </c>
      <c r="E191" s="24">
        <v>29</v>
      </c>
      <c r="F191" s="27">
        <f>MROUND((masterheight[[#This Row],[FL5]]-masterheight[[#This Row],[FL2]])/masterheight[[#This Row],[FL2]],0.01)</f>
        <v>0.16</v>
      </c>
      <c r="G191" s="39">
        <f ca="1">_xlfn.NUMBERVALUE(VLOOKUP(masterheight[[#This Row],[Round]],Table1[],7,FALSE))</f>
        <v>10</v>
      </c>
      <c r="H191" s="25">
        <f ca="1">masterheight[[#This Row],[Weight]]*masterheight[[#This Row],[%change]]</f>
        <v>1.6</v>
      </c>
    </row>
    <row r="192" spans="1:8" x14ac:dyDescent="0.25">
      <c r="A192" t="s">
        <v>405</v>
      </c>
      <c r="B192" t="s">
        <v>94</v>
      </c>
      <c r="C192" t="s">
        <v>18</v>
      </c>
      <c r="D192" s="24">
        <v>28</v>
      </c>
      <c r="E192" s="24">
        <v>32.5</v>
      </c>
      <c r="F192" s="27">
        <f>MROUND((masterheight[[#This Row],[FL5]]-masterheight[[#This Row],[FL2]])/masterheight[[#This Row],[FL2]],0.01)</f>
        <v>0.16</v>
      </c>
      <c r="G192" s="39">
        <f ca="1">_xlfn.NUMBERVALUE(VLOOKUP(masterheight[[#This Row],[Round]],Table1[],7,FALSE))</f>
        <v>10</v>
      </c>
      <c r="H192" s="25">
        <f ca="1">masterheight[[#This Row],[Weight]]*masterheight[[#This Row],[%change]]</f>
        <v>1.6</v>
      </c>
    </row>
    <row r="193" spans="1:8" x14ac:dyDescent="0.25">
      <c r="A193" t="s">
        <v>418</v>
      </c>
      <c r="B193" t="s">
        <v>114</v>
      </c>
      <c r="C193" t="s">
        <v>19</v>
      </c>
      <c r="D193" s="24">
        <v>38</v>
      </c>
      <c r="E193" s="24">
        <v>44</v>
      </c>
      <c r="F193" s="27">
        <f>MROUND((masterheight[[#This Row],[FL5]]-masterheight[[#This Row],[FL2]])/masterheight[[#This Row],[FL2]],0.01)</f>
        <v>0.16</v>
      </c>
      <c r="G193" s="39">
        <f ca="1">_xlfn.NUMBERVALUE(VLOOKUP(masterheight[[#This Row],[Round]],Table1[],7,FALSE))</f>
        <v>10</v>
      </c>
      <c r="H193" s="25">
        <f ca="1">masterheight[[#This Row],[Weight]]*masterheight[[#This Row],[%change]]</f>
        <v>1.6</v>
      </c>
    </row>
    <row r="194" spans="1:8" x14ac:dyDescent="0.25">
      <c r="A194" t="s">
        <v>424</v>
      </c>
      <c r="B194" t="s">
        <v>114</v>
      </c>
      <c r="C194" t="s">
        <v>19</v>
      </c>
      <c r="D194" s="24">
        <v>38</v>
      </c>
      <c r="E194" s="24">
        <v>44</v>
      </c>
      <c r="F194" s="27">
        <f>MROUND((masterheight[[#This Row],[FL5]]-masterheight[[#This Row],[FL2]])/masterheight[[#This Row],[FL2]],0.01)</f>
        <v>0.16</v>
      </c>
      <c r="G194" s="39">
        <f ca="1">_xlfn.NUMBERVALUE(VLOOKUP(masterheight[[#This Row],[Round]],Table1[],7,FALSE))</f>
        <v>10</v>
      </c>
      <c r="H194" s="25">
        <f ca="1">masterheight[[#This Row],[Weight]]*masterheight[[#This Row],[%change]]</f>
        <v>1.6</v>
      </c>
    </row>
    <row r="195" spans="1:8" x14ac:dyDescent="0.25">
      <c r="A195" t="s">
        <v>456</v>
      </c>
      <c r="B195" t="s">
        <v>74</v>
      </c>
      <c r="C195" t="s">
        <v>21</v>
      </c>
      <c r="D195" s="24">
        <v>38</v>
      </c>
      <c r="E195" s="24">
        <v>44</v>
      </c>
      <c r="F195" s="27">
        <f>MROUND((masterheight[[#This Row],[FL5]]-masterheight[[#This Row],[FL2]])/masterheight[[#This Row],[FL2]],0.01)</f>
        <v>0.16</v>
      </c>
      <c r="G195" s="39">
        <f ca="1">_xlfn.NUMBERVALUE(VLOOKUP(masterheight[[#This Row],[Round]],Table1[],7,FALSE))</f>
        <v>20</v>
      </c>
      <c r="H195" s="25">
        <f ca="1">masterheight[[#This Row],[Weight]]*masterheight[[#This Row],[%change]]</f>
        <v>3.2</v>
      </c>
    </row>
    <row r="196" spans="1:8" x14ac:dyDescent="0.25">
      <c r="A196" t="s">
        <v>502</v>
      </c>
      <c r="B196" t="s">
        <v>114</v>
      </c>
      <c r="C196" t="s">
        <v>23</v>
      </c>
      <c r="D196" s="24">
        <v>40.5</v>
      </c>
      <c r="E196" s="24">
        <v>47</v>
      </c>
      <c r="F196" s="27">
        <f>MROUND((masterheight[[#This Row],[FL5]]-masterheight[[#This Row],[FL2]])/masterheight[[#This Row],[FL2]],0.01)</f>
        <v>0.16</v>
      </c>
      <c r="G196" s="39">
        <f ca="1">_xlfn.NUMBERVALUE(VLOOKUP(masterheight[[#This Row],[Round]],Table1[],7,FALSE))</f>
        <v>50</v>
      </c>
      <c r="H196" s="25">
        <f ca="1">masterheight[[#This Row],[Weight]]*masterheight[[#This Row],[%change]]</f>
        <v>8</v>
      </c>
    </row>
    <row r="197" spans="1:8" x14ac:dyDescent="0.25">
      <c r="A197" t="s">
        <v>522</v>
      </c>
      <c r="B197" t="s">
        <v>980</v>
      </c>
      <c r="C197" t="s">
        <v>20</v>
      </c>
      <c r="D197">
        <v>35</v>
      </c>
      <c r="E197">
        <v>40.5</v>
      </c>
      <c r="F197" s="27">
        <f>MROUND((masterheight[[#This Row],[FL5]]-masterheight[[#This Row],[FL2]])/masterheight[[#This Row],[FL2]],0.01)</f>
        <v>0.16</v>
      </c>
      <c r="G197" s="39">
        <f ca="1">_xlfn.NUMBERVALUE(VLOOKUP(masterheight[[#This Row],[Round]],Table1[],7,FALSE))</f>
        <v>10</v>
      </c>
      <c r="H197" s="25">
        <f ca="1">masterheight[[#This Row],[Weight]]*masterheight[[#This Row],[%change]]</f>
        <v>1.6</v>
      </c>
    </row>
    <row r="198" spans="1:8" x14ac:dyDescent="0.25">
      <c r="A198" t="s">
        <v>1048</v>
      </c>
      <c r="B198" t="s">
        <v>77</v>
      </c>
      <c r="C198" t="s">
        <v>23</v>
      </c>
      <c r="D198" s="24">
        <v>38</v>
      </c>
      <c r="E198" s="24">
        <v>44</v>
      </c>
      <c r="F198" s="27">
        <f>MROUND((masterheight[[#This Row],[FL5]]-masterheight[[#This Row],[FL2]])/masterheight[[#This Row],[FL2]],0.01)</f>
        <v>0.16</v>
      </c>
      <c r="G198" s="39">
        <f ca="1">_xlfn.NUMBERVALUE(VLOOKUP(masterheight[[#This Row],[Round]],Table1[],7,FALSE))</f>
        <v>50</v>
      </c>
      <c r="H198" s="25">
        <f ca="1">masterheight[[#This Row],[Weight]]*masterheight[[#This Row],[%change]]</f>
        <v>8</v>
      </c>
    </row>
    <row r="199" spans="1:8" x14ac:dyDescent="0.25">
      <c r="A199" t="s">
        <v>586</v>
      </c>
      <c r="B199" t="s">
        <v>90</v>
      </c>
      <c r="C199" t="s">
        <v>17</v>
      </c>
      <c r="D199" s="24">
        <v>34</v>
      </c>
      <c r="E199" s="24">
        <v>39.5</v>
      </c>
      <c r="F199" s="27">
        <f>MROUND((masterheight[[#This Row],[FL5]]-masterheight[[#This Row],[FL2]])/masterheight[[#This Row],[FL2]],0.01)</f>
        <v>0.16</v>
      </c>
      <c r="G199" s="39">
        <f ca="1">_xlfn.NUMBERVALUE(VLOOKUP(masterheight[[#This Row],[Round]],Table1[],7,FALSE))</f>
        <v>10</v>
      </c>
      <c r="H199" s="25">
        <f ca="1">masterheight[[#This Row],[Weight]]*masterheight[[#This Row],[%change]]</f>
        <v>1.6</v>
      </c>
    </row>
    <row r="200" spans="1:8" x14ac:dyDescent="0.25">
      <c r="A200" t="s">
        <v>589</v>
      </c>
      <c r="B200" t="s">
        <v>90</v>
      </c>
      <c r="C200" t="s">
        <v>17</v>
      </c>
      <c r="D200" s="24">
        <v>34.5</v>
      </c>
      <c r="E200" s="24">
        <v>40</v>
      </c>
      <c r="F200" s="27">
        <f>MROUND((masterheight[[#This Row],[FL5]]-masterheight[[#This Row],[FL2]])/masterheight[[#This Row],[FL2]],0.01)</f>
        <v>0.16</v>
      </c>
      <c r="G200" s="39">
        <f ca="1">_xlfn.NUMBERVALUE(VLOOKUP(masterheight[[#This Row],[Round]],Table1[],7,FALSE))</f>
        <v>10</v>
      </c>
      <c r="H200" s="25">
        <f ca="1">masterheight[[#This Row],[Weight]]*masterheight[[#This Row],[%change]]</f>
        <v>1.6</v>
      </c>
    </row>
    <row r="201" spans="1:8" x14ac:dyDescent="0.25">
      <c r="A201" t="s">
        <v>1084</v>
      </c>
      <c r="B201" t="s">
        <v>161</v>
      </c>
      <c r="C201" t="s">
        <v>23</v>
      </c>
      <c r="D201" s="24">
        <v>34.5</v>
      </c>
      <c r="E201" s="24">
        <v>40</v>
      </c>
      <c r="F201" s="27">
        <f>MROUND((masterheight[[#This Row],[FL5]]-masterheight[[#This Row],[FL2]])/masterheight[[#This Row],[FL2]],0.01)</f>
        <v>0.16</v>
      </c>
      <c r="G201" s="39">
        <f ca="1">_xlfn.NUMBERVALUE(VLOOKUP(masterheight[[#This Row],[Round]],Table1[],7,FALSE))</f>
        <v>50</v>
      </c>
      <c r="H201" s="25">
        <f ca="1">masterheight[[#This Row],[Weight]]*masterheight[[#This Row],[%change]]</f>
        <v>8</v>
      </c>
    </row>
    <row r="202" spans="1:8" x14ac:dyDescent="0.25">
      <c r="A202" t="s">
        <v>609</v>
      </c>
      <c r="B202" t="s">
        <v>980</v>
      </c>
      <c r="C202" t="s">
        <v>18</v>
      </c>
      <c r="D202">
        <v>37</v>
      </c>
      <c r="E202">
        <v>43</v>
      </c>
      <c r="F202" s="27">
        <f>MROUND((masterheight[[#This Row],[FL5]]-masterheight[[#This Row],[FL2]])/masterheight[[#This Row],[FL2]],0.01)</f>
        <v>0.16</v>
      </c>
      <c r="G202" s="39">
        <f ca="1">_xlfn.NUMBERVALUE(VLOOKUP(masterheight[[#This Row],[Round]],Table1[],7,FALSE))</f>
        <v>10</v>
      </c>
      <c r="H202" s="25">
        <f ca="1">masterheight[[#This Row],[Weight]]*masterheight[[#This Row],[%change]]</f>
        <v>1.6</v>
      </c>
    </row>
    <row r="203" spans="1:8" x14ac:dyDescent="0.25">
      <c r="A203" t="s">
        <v>622</v>
      </c>
      <c r="B203" t="s">
        <v>88</v>
      </c>
      <c r="C203" t="s">
        <v>23</v>
      </c>
      <c r="D203" s="24">
        <v>31</v>
      </c>
      <c r="E203" s="24">
        <v>36</v>
      </c>
      <c r="F203" s="27">
        <f>MROUND((masterheight[[#This Row],[FL5]]-masterheight[[#This Row],[FL2]])/masterheight[[#This Row],[FL2]],0.01)</f>
        <v>0.16</v>
      </c>
      <c r="G203" s="39">
        <f ca="1">_xlfn.NUMBERVALUE(VLOOKUP(masterheight[[#This Row],[Round]],Table1[],7,FALSE))</f>
        <v>50</v>
      </c>
      <c r="H203" s="25">
        <f ca="1">masterheight[[#This Row],[Weight]]*masterheight[[#This Row],[%change]]</f>
        <v>8</v>
      </c>
    </row>
    <row r="204" spans="1:8" x14ac:dyDescent="0.25">
      <c r="A204" t="s">
        <v>625</v>
      </c>
      <c r="B204" t="s">
        <v>88</v>
      </c>
      <c r="C204" t="s">
        <v>23</v>
      </c>
      <c r="D204" s="24">
        <v>31</v>
      </c>
      <c r="E204" s="24">
        <v>36</v>
      </c>
      <c r="F204" s="27">
        <f>MROUND((masterheight[[#This Row],[FL5]]-masterheight[[#This Row],[FL2]])/masterheight[[#This Row],[FL2]],0.01)</f>
        <v>0.16</v>
      </c>
      <c r="G204" s="39">
        <f ca="1">_xlfn.NUMBERVALUE(VLOOKUP(masterheight[[#This Row],[Round]],Table1[],7,FALSE))</f>
        <v>50</v>
      </c>
      <c r="H204" s="25">
        <f ca="1">masterheight[[#This Row],[Weight]]*masterheight[[#This Row],[%change]]</f>
        <v>8</v>
      </c>
    </row>
    <row r="205" spans="1:8" x14ac:dyDescent="0.25">
      <c r="A205" t="s">
        <v>626</v>
      </c>
      <c r="B205" t="s">
        <v>88</v>
      </c>
      <c r="C205" t="s">
        <v>23</v>
      </c>
      <c r="D205" s="24">
        <v>31</v>
      </c>
      <c r="E205" s="24">
        <v>36</v>
      </c>
      <c r="F205" s="27">
        <f>MROUND((masterheight[[#This Row],[FL5]]-masterheight[[#This Row],[FL2]])/masterheight[[#This Row],[FL2]],0.01)</f>
        <v>0.16</v>
      </c>
      <c r="G205" s="39">
        <f ca="1">_xlfn.NUMBERVALUE(VLOOKUP(masterheight[[#This Row],[Round]],Table1[],7,FALSE))</f>
        <v>50</v>
      </c>
      <c r="H205" s="25">
        <f ca="1">masterheight[[#This Row],[Weight]]*masterheight[[#This Row],[%change]]</f>
        <v>8</v>
      </c>
    </row>
    <row r="206" spans="1:8" x14ac:dyDescent="0.25">
      <c r="A206" t="s">
        <v>671</v>
      </c>
      <c r="B206" t="s">
        <v>90</v>
      </c>
      <c r="C206" t="s">
        <v>19</v>
      </c>
      <c r="D206" s="24">
        <v>32</v>
      </c>
      <c r="E206" s="24">
        <v>37</v>
      </c>
      <c r="F206" s="27">
        <f>MROUND((masterheight[[#This Row],[FL5]]-masterheight[[#This Row],[FL2]])/masterheight[[#This Row],[FL2]],0.01)</f>
        <v>0.16</v>
      </c>
      <c r="G206" s="39">
        <f ca="1">_xlfn.NUMBERVALUE(VLOOKUP(masterheight[[#This Row],[Round]],Table1[],7,FALSE))</f>
        <v>10</v>
      </c>
      <c r="H206" s="25">
        <f ca="1">masterheight[[#This Row],[Weight]]*masterheight[[#This Row],[%change]]</f>
        <v>1.6</v>
      </c>
    </row>
    <row r="207" spans="1:8" x14ac:dyDescent="0.25">
      <c r="A207" t="s">
        <v>673</v>
      </c>
      <c r="B207" t="s">
        <v>94</v>
      </c>
      <c r="C207" t="s">
        <v>22</v>
      </c>
      <c r="D207" s="24">
        <v>32</v>
      </c>
      <c r="E207" s="24">
        <v>37</v>
      </c>
      <c r="F207" s="27">
        <f>MROUND((masterheight[[#This Row],[FL5]]-masterheight[[#This Row],[FL2]])/masterheight[[#This Row],[FL2]],0.01)</f>
        <v>0.16</v>
      </c>
      <c r="G207" s="39">
        <f ca="1">_xlfn.NUMBERVALUE(VLOOKUP(masterheight[[#This Row],[Round]],Table1[],7,FALSE))</f>
        <v>30</v>
      </c>
      <c r="H207" s="25">
        <f ca="1">masterheight[[#This Row],[Weight]]*masterheight[[#This Row],[%change]]</f>
        <v>4.8</v>
      </c>
    </row>
    <row r="208" spans="1:8" x14ac:dyDescent="0.25">
      <c r="A208" t="s">
        <v>676</v>
      </c>
      <c r="B208" t="s">
        <v>90</v>
      </c>
      <c r="C208" t="s">
        <v>19</v>
      </c>
      <c r="D208" s="24">
        <v>35</v>
      </c>
      <c r="E208" s="24">
        <v>40.5</v>
      </c>
      <c r="F208" s="27">
        <f>MROUND((masterheight[[#This Row],[FL5]]-masterheight[[#This Row],[FL2]])/masterheight[[#This Row],[FL2]],0.01)</f>
        <v>0.16</v>
      </c>
      <c r="G208" s="39">
        <f ca="1">_xlfn.NUMBERVALUE(VLOOKUP(masterheight[[#This Row],[Round]],Table1[],7,FALSE))</f>
        <v>10</v>
      </c>
      <c r="H208" s="25">
        <f ca="1">masterheight[[#This Row],[Weight]]*masterheight[[#This Row],[%change]]</f>
        <v>1.6</v>
      </c>
    </row>
    <row r="209" spans="1:8" x14ac:dyDescent="0.25">
      <c r="A209" t="s">
        <v>677</v>
      </c>
      <c r="B209" t="s">
        <v>94</v>
      </c>
      <c r="C209" t="s">
        <v>22</v>
      </c>
      <c r="D209" s="24">
        <v>31</v>
      </c>
      <c r="E209" s="24">
        <v>36</v>
      </c>
      <c r="F209" s="27">
        <f>MROUND((masterheight[[#This Row],[FL5]]-masterheight[[#This Row],[FL2]])/masterheight[[#This Row],[FL2]],0.01)</f>
        <v>0.16</v>
      </c>
      <c r="G209" s="39">
        <f ca="1">_xlfn.NUMBERVALUE(VLOOKUP(masterheight[[#This Row],[Round]],Table1[],7,FALSE))</f>
        <v>30</v>
      </c>
      <c r="H209" s="25">
        <f ca="1">masterheight[[#This Row],[Weight]]*masterheight[[#This Row],[%change]]</f>
        <v>4.8</v>
      </c>
    </row>
    <row r="210" spans="1:8" x14ac:dyDescent="0.25">
      <c r="A210" t="s">
        <v>683</v>
      </c>
      <c r="B210" t="s">
        <v>94</v>
      </c>
      <c r="C210" t="s">
        <v>16</v>
      </c>
      <c r="D210" s="24">
        <v>25</v>
      </c>
      <c r="E210" s="24">
        <v>29</v>
      </c>
      <c r="F210" s="27">
        <f>MROUND((masterheight[[#This Row],[FL5]]-masterheight[[#This Row],[FL2]])/masterheight[[#This Row],[FL2]],0.01)</f>
        <v>0.16</v>
      </c>
      <c r="G210" s="39">
        <f ca="1">_xlfn.NUMBERVALUE(VLOOKUP(masterheight[[#This Row],[Round]],Table1[],7,FALSE))</f>
        <v>10</v>
      </c>
      <c r="H210" s="25">
        <f ca="1">masterheight[[#This Row],[Weight]]*masterheight[[#This Row],[%change]]</f>
        <v>1.6</v>
      </c>
    </row>
    <row r="211" spans="1:8" x14ac:dyDescent="0.25">
      <c r="A211" t="s">
        <v>711</v>
      </c>
      <c r="B211" t="s">
        <v>105</v>
      </c>
      <c r="C211" t="s">
        <v>23</v>
      </c>
      <c r="D211" s="24">
        <v>31</v>
      </c>
      <c r="E211" s="24">
        <v>36</v>
      </c>
      <c r="F211" s="27">
        <f>MROUND((masterheight[[#This Row],[FL5]]-masterheight[[#This Row],[FL2]])/masterheight[[#This Row],[FL2]],0.01)</f>
        <v>0.16</v>
      </c>
      <c r="G211" s="39">
        <f ca="1">_xlfn.NUMBERVALUE(VLOOKUP(masterheight[[#This Row],[Round]],Table1[],7,FALSE))</f>
        <v>50</v>
      </c>
      <c r="H211" s="25">
        <f ca="1">masterheight[[#This Row],[Weight]]*masterheight[[#This Row],[%change]]</f>
        <v>8</v>
      </c>
    </row>
    <row r="212" spans="1:8" x14ac:dyDescent="0.25">
      <c r="A212" t="s">
        <v>715</v>
      </c>
      <c r="B212" t="s">
        <v>90</v>
      </c>
      <c r="C212" t="s">
        <v>19</v>
      </c>
      <c r="D212" s="24">
        <v>34.5</v>
      </c>
      <c r="E212" s="24">
        <v>40</v>
      </c>
      <c r="F212" s="27">
        <f>MROUND((masterheight[[#This Row],[FL5]]-masterheight[[#This Row],[FL2]])/masterheight[[#This Row],[FL2]],0.01)</f>
        <v>0.16</v>
      </c>
      <c r="G212" s="39">
        <f ca="1">_xlfn.NUMBERVALUE(VLOOKUP(masterheight[[#This Row],[Round]],Table1[],7,FALSE))</f>
        <v>10</v>
      </c>
      <c r="H212" s="25">
        <f ca="1">masterheight[[#This Row],[Weight]]*masterheight[[#This Row],[%change]]</f>
        <v>1.6</v>
      </c>
    </row>
    <row r="213" spans="1:8" x14ac:dyDescent="0.25">
      <c r="A213" t="s">
        <v>754</v>
      </c>
      <c r="B213" t="s">
        <v>94</v>
      </c>
      <c r="C213" t="s">
        <v>22</v>
      </c>
      <c r="D213" s="24">
        <v>31</v>
      </c>
      <c r="E213" s="24">
        <v>36</v>
      </c>
      <c r="F213" s="27">
        <f>MROUND((masterheight[[#This Row],[FL5]]-masterheight[[#This Row],[FL2]])/masterheight[[#This Row],[FL2]],0.01)</f>
        <v>0.16</v>
      </c>
      <c r="G213" s="39">
        <f ca="1">_xlfn.NUMBERVALUE(VLOOKUP(masterheight[[#This Row],[Round]],Table1[],7,FALSE))</f>
        <v>30</v>
      </c>
      <c r="H213" s="25">
        <f ca="1">masterheight[[#This Row],[Weight]]*masterheight[[#This Row],[%change]]</f>
        <v>4.8</v>
      </c>
    </row>
    <row r="214" spans="1:8" x14ac:dyDescent="0.25">
      <c r="A214" t="s">
        <v>756</v>
      </c>
      <c r="B214" t="s">
        <v>94</v>
      </c>
      <c r="C214" t="s">
        <v>23</v>
      </c>
      <c r="D214" s="24">
        <v>28.5</v>
      </c>
      <c r="E214" s="24">
        <v>33</v>
      </c>
      <c r="F214" s="27">
        <f>MROUND((masterheight[[#This Row],[FL5]]-masterheight[[#This Row],[FL2]])/masterheight[[#This Row],[FL2]],0.01)</f>
        <v>0.16</v>
      </c>
      <c r="G214" s="39">
        <f ca="1">_xlfn.NUMBERVALUE(VLOOKUP(masterheight[[#This Row],[Round]],Table1[],7,FALSE))</f>
        <v>50</v>
      </c>
      <c r="H214" s="25">
        <f ca="1">masterheight[[#This Row],[Weight]]*masterheight[[#This Row],[%change]]</f>
        <v>8</v>
      </c>
    </row>
    <row r="215" spans="1:8" x14ac:dyDescent="0.25">
      <c r="A215" t="s">
        <v>757</v>
      </c>
      <c r="B215" t="s">
        <v>94</v>
      </c>
      <c r="C215" t="s">
        <v>22</v>
      </c>
      <c r="D215" s="24">
        <v>32</v>
      </c>
      <c r="E215" s="24">
        <v>37</v>
      </c>
      <c r="F215" s="27">
        <f>MROUND((masterheight[[#This Row],[FL5]]-masterheight[[#This Row],[FL2]])/masterheight[[#This Row],[FL2]],0.01)</f>
        <v>0.16</v>
      </c>
      <c r="G215" s="39">
        <f ca="1">_xlfn.NUMBERVALUE(VLOOKUP(masterheight[[#This Row],[Round]],Table1[],7,FALSE))</f>
        <v>30</v>
      </c>
      <c r="H215" s="25">
        <f ca="1">masterheight[[#This Row],[Weight]]*masterheight[[#This Row],[%change]]</f>
        <v>4.8</v>
      </c>
    </row>
    <row r="216" spans="1:8" x14ac:dyDescent="0.25">
      <c r="A216" t="s">
        <v>386</v>
      </c>
      <c r="B216" t="s">
        <v>102</v>
      </c>
      <c r="C216" t="s">
        <v>20</v>
      </c>
      <c r="D216" s="24">
        <v>23</v>
      </c>
      <c r="E216" s="24">
        <v>27</v>
      </c>
      <c r="F216" s="27">
        <f>MROUND((masterheight[[#This Row],[FL5]]-masterheight[[#This Row],[FL2]])/masterheight[[#This Row],[FL2]],0.01)</f>
        <v>0.17</v>
      </c>
      <c r="G216" s="39">
        <f ca="1">_xlfn.NUMBERVALUE(VLOOKUP(masterheight[[#This Row],[Round]],Table1[],7,FALSE))</f>
        <v>10</v>
      </c>
      <c r="H216" s="25">
        <f ca="1">masterheight[[#This Row],[Weight]]*masterheight[[#This Row],[%change]]</f>
        <v>1.7000000000000002</v>
      </c>
    </row>
    <row r="217" spans="1:8" x14ac:dyDescent="0.25">
      <c r="A217" t="s">
        <v>388</v>
      </c>
      <c r="B217" t="s">
        <v>102</v>
      </c>
      <c r="C217" t="s">
        <v>20</v>
      </c>
      <c r="D217" s="24">
        <v>24</v>
      </c>
      <c r="E217" s="24">
        <v>28</v>
      </c>
      <c r="F217" s="27">
        <f>MROUND((masterheight[[#This Row],[FL5]]-masterheight[[#This Row],[FL2]])/masterheight[[#This Row],[FL2]],0.01)</f>
        <v>0.17</v>
      </c>
      <c r="G217" s="39">
        <f ca="1">_xlfn.NUMBERVALUE(VLOOKUP(masterheight[[#This Row],[Round]],Table1[],7,FALSE))</f>
        <v>10</v>
      </c>
      <c r="H217" s="25">
        <f ca="1">masterheight[[#This Row],[Weight]]*masterheight[[#This Row],[%change]]</f>
        <v>1.7000000000000002</v>
      </c>
    </row>
    <row r="218" spans="1:8" x14ac:dyDescent="0.25">
      <c r="A218" t="s">
        <v>398</v>
      </c>
      <c r="B218" t="s">
        <v>94</v>
      </c>
      <c r="C218" t="s">
        <v>18</v>
      </c>
      <c r="D218" s="24">
        <v>29</v>
      </c>
      <c r="E218" s="24">
        <v>34</v>
      </c>
      <c r="F218" s="27">
        <f>MROUND((masterheight[[#This Row],[FL5]]-masterheight[[#This Row],[FL2]])/masterheight[[#This Row],[FL2]],0.01)</f>
        <v>0.17</v>
      </c>
      <c r="G218" s="39">
        <f ca="1">_xlfn.NUMBERVALUE(VLOOKUP(masterheight[[#This Row],[Round]],Table1[],7,FALSE))</f>
        <v>10</v>
      </c>
      <c r="H218" s="25">
        <f ca="1">masterheight[[#This Row],[Weight]]*masterheight[[#This Row],[%change]]</f>
        <v>1.7000000000000002</v>
      </c>
    </row>
    <row r="219" spans="1:8" x14ac:dyDescent="0.25">
      <c r="A219" t="s">
        <v>399</v>
      </c>
      <c r="B219" t="s">
        <v>935</v>
      </c>
      <c r="C219" t="s">
        <v>22</v>
      </c>
      <c r="D219" s="24">
        <v>31.5</v>
      </c>
      <c r="E219" s="24">
        <v>37</v>
      </c>
      <c r="F219" s="27">
        <f>MROUND((masterheight[[#This Row],[FL5]]-masterheight[[#This Row],[FL2]])/masterheight[[#This Row],[FL2]],0.01)</f>
        <v>0.17</v>
      </c>
      <c r="G219" s="39">
        <f ca="1">_xlfn.NUMBERVALUE(VLOOKUP(masterheight[[#This Row],[Round]],Table1[],7,FALSE))</f>
        <v>30</v>
      </c>
      <c r="H219" s="25">
        <f ca="1">masterheight[[#This Row],[Weight]]*masterheight[[#This Row],[%change]]</f>
        <v>5.1000000000000005</v>
      </c>
    </row>
    <row r="220" spans="1:8" x14ac:dyDescent="0.25">
      <c r="A220" t="s">
        <v>406</v>
      </c>
      <c r="B220" t="s">
        <v>935</v>
      </c>
      <c r="C220" t="s">
        <v>21</v>
      </c>
      <c r="D220" s="24">
        <v>36</v>
      </c>
      <c r="E220" s="24">
        <v>42</v>
      </c>
      <c r="F220" s="27">
        <f>MROUND((masterheight[[#This Row],[FL5]]-masterheight[[#This Row],[FL2]])/masterheight[[#This Row],[FL2]],0.01)</f>
        <v>0.17</v>
      </c>
      <c r="G220" s="39">
        <f ca="1">_xlfn.NUMBERVALUE(VLOOKUP(masterheight[[#This Row],[Round]],Table1[],7,FALSE))</f>
        <v>20</v>
      </c>
      <c r="H220" s="25">
        <f ca="1">masterheight[[#This Row],[Weight]]*masterheight[[#This Row],[%change]]</f>
        <v>3.4000000000000004</v>
      </c>
    </row>
    <row r="221" spans="1:8" x14ac:dyDescent="0.25">
      <c r="A221" t="s">
        <v>481</v>
      </c>
      <c r="B221" s="44" t="s">
        <v>59</v>
      </c>
      <c r="C221" s="44" t="s">
        <v>18</v>
      </c>
      <c r="D221" s="45">
        <v>38.5</v>
      </c>
      <c r="E221" s="45">
        <v>45</v>
      </c>
      <c r="F221" s="27">
        <f>MROUND((masterheight[[#This Row],[FL5]]-masterheight[[#This Row],[FL2]])/masterheight[[#This Row],[FL2]],0.01)</f>
        <v>0.17</v>
      </c>
      <c r="G221" s="39">
        <f ca="1">_xlfn.NUMBERVALUE(VLOOKUP(masterheight[[#This Row],[Round]],Table1[],7,FALSE))</f>
        <v>10</v>
      </c>
      <c r="H221" s="25">
        <f ca="1">masterheight[[#This Row],[Weight]]*masterheight[[#This Row],[%change]]</f>
        <v>1.7000000000000002</v>
      </c>
    </row>
    <row r="222" spans="1:8" x14ac:dyDescent="0.25">
      <c r="A222" t="s">
        <v>482</v>
      </c>
      <c r="B222" t="s">
        <v>161</v>
      </c>
      <c r="C222" t="s">
        <v>20</v>
      </c>
      <c r="D222" s="24">
        <v>29</v>
      </c>
      <c r="E222" s="24">
        <v>34</v>
      </c>
      <c r="F222" s="27">
        <f>MROUND((masterheight[[#This Row],[FL5]]-masterheight[[#This Row],[FL2]])/masterheight[[#This Row],[FL2]],0.01)</f>
        <v>0.17</v>
      </c>
      <c r="G222" s="39">
        <f ca="1">_xlfn.NUMBERVALUE(VLOOKUP(masterheight[[#This Row],[Round]],Table1[],7,FALSE))</f>
        <v>10</v>
      </c>
      <c r="H222" s="25">
        <f ca="1">masterheight[[#This Row],[Weight]]*masterheight[[#This Row],[%change]]</f>
        <v>1.7000000000000002</v>
      </c>
    </row>
    <row r="223" spans="1:8" x14ac:dyDescent="0.25">
      <c r="A223" t="s">
        <v>488</v>
      </c>
      <c r="B223" t="s">
        <v>59</v>
      </c>
      <c r="C223" t="s">
        <v>18</v>
      </c>
      <c r="D223" s="24">
        <v>37.5</v>
      </c>
      <c r="E223" s="24">
        <v>44</v>
      </c>
      <c r="F223" s="27">
        <f>MROUND((masterheight[[#This Row],[FL5]]-masterheight[[#This Row],[FL2]])/masterheight[[#This Row],[FL2]],0.01)</f>
        <v>0.17</v>
      </c>
      <c r="G223" s="39">
        <f ca="1">_xlfn.NUMBERVALUE(VLOOKUP(masterheight[[#This Row],[Round]],Table1[],7,FALSE))</f>
        <v>10</v>
      </c>
      <c r="H223" s="25">
        <f ca="1">masterheight[[#This Row],[Weight]]*masterheight[[#This Row],[%change]]</f>
        <v>1.7000000000000002</v>
      </c>
    </row>
    <row r="224" spans="1:8" x14ac:dyDescent="0.25">
      <c r="A224" t="s">
        <v>506</v>
      </c>
      <c r="B224" t="s">
        <v>59</v>
      </c>
      <c r="C224" t="s">
        <v>17</v>
      </c>
      <c r="D224">
        <v>35</v>
      </c>
      <c r="E224">
        <v>41</v>
      </c>
      <c r="F224" s="27">
        <f>MROUND((masterheight[[#This Row],[FL5]]-masterheight[[#This Row],[FL2]])/masterheight[[#This Row],[FL2]],0.01)</f>
        <v>0.17</v>
      </c>
      <c r="G224" s="39">
        <f ca="1">_xlfn.NUMBERVALUE(VLOOKUP(masterheight[[#This Row],[Round]],Table1[],7,FALSE))</f>
        <v>10</v>
      </c>
      <c r="H224" s="25">
        <f ca="1">masterheight[[#This Row],[Weight]]*masterheight[[#This Row],[%change]]</f>
        <v>1.7000000000000002</v>
      </c>
    </row>
    <row r="225" spans="1:8" x14ac:dyDescent="0.25">
      <c r="A225" t="s">
        <v>535</v>
      </c>
      <c r="B225" t="s">
        <v>90</v>
      </c>
      <c r="C225" t="s">
        <v>23</v>
      </c>
      <c r="D225" s="24">
        <v>37.5</v>
      </c>
      <c r="E225" s="24">
        <v>44</v>
      </c>
      <c r="F225" s="27">
        <f>MROUND((masterheight[[#This Row],[FL5]]-masterheight[[#This Row],[FL2]])/masterheight[[#This Row],[FL2]],0.01)</f>
        <v>0.17</v>
      </c>
      <c r="G225" s="39">
        <f ca="1">_xlfn.NUMBERVALUE(VLOOKUP(masterheight[[#This Row],[Round]],Table1[],7,FALSE))</f>
        <v>50</v>
      </c>
      <c r="H225" s="25">
        <f ca="1">masterheight[[#This Row],[Weight]]*masterheight[[#This Row],[%change]]</f>
        <v>8.5</v>
      </c>
    </row>
    <row r="226" spans="1:8" x14ac:dyDescent="0.25">
      <c r="A226" t="s">
        <v>546</v>
      </c>
      <c r="B226" t="s">
        <v>90</v>
      </c>
      <c r="C226" t="s">
        <v>17</v>
      </c>
      <c r="D226" s="24">
        <v>35</v>
      </c>
      <c r="E226" s="24">
        <v>41</v>
      </c>
      <c r="F226" s="27">
        <f>MROUND((masterheight[[#This Row],[FL5]]-masterheight[[#This Row],[FL2]])/masterheight[[#This Row],[FL2]],0.01)</f>
        <v>0.17</v>
      </c>
      <c r="G226" s="39">
        <f ca="1">_xlfn.NUMBERVALUE(VLOOKUP(masterheight[[#This Row],[Round]],Table1[],7,FALSE))</f>
        <v>10</v>
      </c>
      <c r="H226" s="25">
        <f ca="1">masterheight[[#This Row],[Weight]]*masterheight[[#This Row],[%change]]</f>
        <v>1.7000000000000002</v>
      </c>
    </row>
    <row r="227" spans="1:8" x14ac:dyDescent="0.25">
      <c r="A227" t="s">
        <v>547</v>
      </c>
      <c r="B227" t="s">
        <v>90</v>
      </c>
      <c r="C227" t="s">
        <v>17</v>
      </c>
      <c r="D227" s="24">
        <v>36</v>
      </c>
      <c r="E227" s="24">
        <v>42</v>
      </c>
      <c r="F227" s="27">
        <f>MROUND((masterheight[[#This Row],[FL5]]-masterheight[[#This Row],[FL2]])/masterheight[[#This Row],[FL2]],0.01)</f>
        <v>0.17</v>
      </c>
      <c r="G227" s="39">
        <f ca="1">_xlfn.NUMBERVALUE(VLOOKUP(masterheight[[#This Row],[Round]],Table1[],7,FALSE))</f>
        <v>10</v>
      </c>
      <c r="H227" s="25">
        <f ca="1">masterheight[[#This Row],[Weight]]*masterheight[[#This Row],[%change]]</f>
        <v>1.7000000000000002</v>
      </c>
    </row>
    <row r="228" spans="1:8" x14ac:dyDescent="0.25">
      <c r="A228" t="s">
        <v>1043</v>
      </c>
      <c r="B228" t="s">
        <v>77</v>
      </c>
      <c r="C228" t="s">
        <v>23</v>
      </c>
      <c r="D228" s="24">
        <v>36</v>
      </c>
      <c r="E228" s="24">
        <v>42</v>
      </c>
      <c r="F228" s="27">
        <f>MROUND((masterheight[[#This Row],[FL5]]-masterheight[[#This Row],[FL2]])/masterheight[[#This Row],[FL2]],0.01)</f>
        <v>0.17</v>
      </c>
      <c r="G228" s="39">
        <f ca="1">_xlfn.NUMBERVALUE(VLOOKUP(masterheight[[#This Row],[Round]],Table1[],7,FALSE))</f>
        <v>50</v>
      </c>
      <c r="H228" s="25">
        <f ca="1">masterheight[[#This Row],[Weight]]*masterheight[[#This Row],[%change]]</f>
        <v>8.5</v>
      </c>
    </row>
    <row r="229" spans="1:8" x14ac:dyDescent="0.25">
      <c r="A229" t="s">
        <v>1046</v>
      </c>
      <c r="B229" t="s">
        <v>77</v>
      </c>
      <c r="C229" t="s">
        <v>23</v>
      </c>
      <c r="D229" s="24">
        <v>39</v>
      </c>
      <c r="E229" s="24">
        <v>45.5</v>
      </c>
      <c r="F229" s="27">
        <f>MROUND((masterheight[[#This Row],[FL5]]-masterheight[[#This Row],[FL2]])/masterheight[[#This Row],[FL2]],0.01)</f>
        <v>0.17</v>
      </c>
      <c r="G229" s="39">
        <f ca="1">_xlfn.NUMBERVALUE(VLOOKUP(masterheight[[#This Row],[Round]],Table1[],7,FALSE))</f>
        <v>50</v>
      </c>
      <c r="H229" s="25">
        <f ca="1">masterheight[[#This Row],[Weight]]*masterheight[[#This Row],[%change]]</f>
        <v>8.5</v>
      </c>
    </row>
    <row r="230" spans="1:8" x14ac:dyDescent="0.25">
      <c r="A230" t="s">
        <v>1049</v>
      </c>
      <c r="B230" s="109" t="s">
        <v>77</v>
      </c>
      <c r="C230" s="44" t="s">
        <v>23</v>
      </c>
      <c r="D230" s="45">
        <v>38.5</v>
      </c>
      <c r="E230" s="45">
        <v>45</v>
      </c>
      <c r="F230" s="27">
        <f>MROUND((masterheight[[#This Row],[FL5]]-masterheight[[#This Row],[FL2]])/masterheight[[#This Row],[FL2]],0.01)</f>
        <v>0.17</v>
      </c>
      <c r="G230" s="39">
        <f ca="1">_xlfn.NUMBERVALUE(VLOOKUP(masterheight[[#This Row],[Round]],Table1[],7,FALSE))</f>
        <v>50</v>
      </c>
      <c r="H230" s="25">
        <f ca="1">masterheight[[#This Row],[Weight]]*masterheight[[#This Row],[%change]]</f>
        <v>8.5</v>
      </c>
    </row>
    <row r="231" spans="1:8" x14ac:dyDescent="0.25">
      <c r="A231" t="s">
        <v>1052</v>
      </c>
      <c r="B231" t="s">
        <v>980</v>
      </c>
      <c r="C231" t="s">
        <v>23</v>
      </c>
      <c r="D231" s="24">
        <v>38.5</v>
      </c>
      <c r="E231" s="24">
        <v>45</v>
      </c>
      <c r="F231" s="27">
        <f>MROUND((masterheight[[#This Row],[FL5]]-masterheight[[#This Row],[FL2]])/masterheight[[#This Row],[FL2]],0.01)</f>
        <v>0.17</v>
      </c>
      <c r="G231" s="39">
        <f ca="1">_xlfn.NUMBERVALUE(VLOOKUP(masterheight[[#This Row],[Round]],Table1[],7,FALSE))</f>
        <v>50</v>
      </c>
      <c r="H231" s="25">
        <f ca="1">masterheight[[#This Row],[Weight]]*masterheight[[#This Row],[%change]]</f>
        <v>8.5</v>
      </c>
    </row>
    <row r="232" spans="1:8" x14ac:dyDescent="0.25">
      <c r="A232" t="s">
        <v>590</v>
      </c>
      <c r="B232" t="s">
        <v>90</v>
      </c>
      <c r="C232" t="s">
        <v>17</v>
      </c>
      <c r="D232" s="24">
        <v>35</v>
      </c>
      <c r="E232" s="24">
        <v>41</v>
      </c>
      <c r="F232" s="27">
        <f>MROUND((masterheight[[#This Row],[FL5]]-masterheight[[#This Row],[FL2]])/masterheight[[#This Row],[FL2]],0.01)</f>
        <v>0.17</v>
      </c>
      <c r="G232" s="39">
        <f ca="1">_xlfn.NUMBERVALUE(VLOOKUP(masterheight[[#This Row],[Round]],Table1[],7,FALSE))</f>
        <v>10</v>
      </c>
      <c r="H232" s="25">
        <f ca="1">masterheight[[#This Row],[Weight]]*masterheight[[#This Row],[%change]]</f>
        <v>1.7000000000000002</v>
      </c>
    </row>
    <row r="233" spans="1:8" x14ac:dyDescent="0.25">
      <c r="A233" t="s">
        <v>591</v>
      </c>
      <c r="B233" t="s">
        <v>90</v>
      </c>
      <c r="C233" t="s">
        <v>17</v>
      </c>
      <c r="D233" s="24">
        <v>35</v>
      </c>
      <c r="E233" s="24">
        <v>41</v>
      </c>
      <c r="F233" s="27">
        <f>MROUND((masterheight[[#This Row],[FL5]]-masterheight[[#This Row],[FL2]])/masterheight[[#This Row],[FL2]],0.01)</f>
        <v>0.17</v>
      </c>
      <c r="G233" s="39">
        <f ca="1">_xlfn.NUMBERVALUE(VLOOKUP(masterheight[[#This Row],[Round]],Table1[],7,FALSE))</f>
        <v>10</v>
      </c>
      <c r="H233" s="25">
        <f ca="1">masterheight[[#This Row],[Weight]]*masterheight[[#This Row],[%change]]</f>
        <v>1.7000000000000002</v>
      </c>
    </row>
    <row r="234" spans="1:8" x14ac:dyDescent="0.25">
      <c r="A234" t="s">
        <v>1085</v>
      </c>
      <c r="B234" t="s">
        <v>161</v>
      </c>
      <c r="C234" t="s">
        <v>23</v>
      </c>
      <c r="D234" s="24">
        <v>36</v>
      </c>
      <c r="E234" s="24">
        <v>42</v>
      </c>
      <c r="F234" s="27">
        <f>MROUND((masterheight[[#This Row],[FL5]]-masterheight[[#This Row],[FL2]])/masterheight[[#This Row],[FL2]],0.01)</f>
        <v>0.17</v>
      </c>
      <c r="G234" s="39">
        <f ca="1">_xlfn.NUMBERVALUE(VLOOKUP(masterheight[[#This Row],[Round]],Table1[],7,FALSE))</f>
        <v>50</v>
      </c>
      <c r="H234" s="25">
        <f ca="1">masterheight[[#This Row],[Weight]]*masterheight[[#This Row],[%change]]</f>
        <v>8.5</v>
      </c>
    </row>
    <row r="235" spans="1:8" x14ac:dyDescent="0.25">
      <c r="A235" t="s">
        <v>642</v>
      </c>
      <c r="B235" t="s">
        <v>114</v>
      </c>
      <c r="C235" t="s">
        <v>16</v>
      </c>
      <c r="D235" s="24">
        <v>38.5</v>
      </c>
      <c r="E235" s="24">
        <v>45</v>
      </c>
      <c r="F235" s="27">
        <f>MROUND((masterheight[[#This Row],[FL5]]-masterheight[[#This Row],[FL2]])/masterheight[[#This Row],[FL2]],0.01)</f>
        <v>0.17</v>
      </c>
      <c r="G235" s="39">
        <f ca="1">_xlfn.NUMBERVALUE(VLOOKUP(masterheight[[#This Row],[Round]],Table1[],7,FALSE))</f>
        <v>10</v>
      </c>
      <c r="H235" s="25">
        <f ca="1">masterheight[[#This Row],[Weight]]*masterheight[[#This Row],[%change]]</f>
        <v>1.7000000000000002</v>
      </c>
    </row>
    <row r="236" spans="1:8" x14ac:dyDescent="0.25">
      <c r="A236" t="s">
        <v>654</v>
      </c>
      <c r="B236" t="s">
        <v>114</v>
      </c>
      <c r="C236" t="s">
        <v>16</v>
      </c>
      <c r="D236" s="24">
        <v>41</v>
      </c>
      <c r="E236" s="24">
        <v>48</v>
      </c>
      <c r="F236" s="27">
        <f>MROUND((masterheight[[#This Row],[FL5]]-masterheight[[#This Row],[FL2]])/masterheight[[#This Row],[FL2]],0.01)</f>
        <v>0.17</v>
      </c>
      <c r="G236" s="39">
        <f ca="1">_xlfn.NUMBERVALUE(VLOOKUP(masterheight[[#This Row],[Round]],Table1[],7,FALSE))</f>
        <v>10</v>
      </c>
      <c r="H236" s="25">
        <f ca="1">masterheight[[#This Row],[Weight]]*masterheight[[#This Row],[%change]]</f>
        <v>1.7000000000000002</v>
      </c>
    </row>
    <row r="237" spans="1:8" x14ac:dyDescent="0.25">
      <c r="A237" t="s">
        <v>660</v>
      </c>
      <c r="B237" t="s">
        <v>114</v>
      </c>
      <c r="C237" t="s">
        <v>16</v>
      </c>
      <c r="D237" s="24">
        <v>38.5</v>
      </c>
      <c r="E237" s="24">
        <v>45</v>
      </c>
      <c r="F237" s="27">
        <f>MROUND((masterheight[[#This Row],[FL5]]-masterheight[[#This Row],[FL2]])/masterheight[[#This Row],[FL2]],0.01)</f>
        <v>0.17</v>
      </c>
      <c r="G237" s="39">
        <f ca="1">_xlfn.NUMBERVALUE(VLOOKUP(masterheight[[#This Row],[Round]],Table1[],7,FALSE))</f>
        <v>10</v>
      </c>
      <c r="H237" s="25">
        <f ca="1">masterheight[[#This Row],[Weight]]*masterheight[[#This Row],[%change]]</f>
        <v>1.7000000000000002</v>
      </c>
    </row>
    <row r="238" spans="1:8" x14ac:dyDescent="0.25">
      <c r="A238" t="s">
        <v>667</v>
      </c>
      <c r="B238" t="s">
        <v>980</v>
      </c>
      <c r="C238" t="s">
        <v>17</v>
      </c>
      <c r="D238" s="24">
        <v>35</v>
      </c>
      <c r="E238" s="24">
        <v>41</v>
      </c>
      <c r="F238" s="27">
        <f>MROUND((masterheight[[#This Row],[FL5]]-masterheight[[#This Row],[FL2]])/masterheight[[#This Row],[FL2]],0.01)</f>
        <v>0.17</v>
      </c>
      <c r="G238" s="39">
        <f ca="1">_xlfn.NUMBERVALUE(VLOOKUP(masterheight[[#This Row],[Round]],Table1[],7,FALSE))</f>
        <v>10</v>
      </c>
      <c r="H238" s="25">
        <f ca="1">masterheight[[#This Row],[Weight]]*masterheight[[#This Row],[%change]]</f>
        <v>1.7000000000000002</v>
      </c>
    </row>
    <row r="239" spans="1:8" x14ac:dyDescent="0.25">
      <c r="A239" t="s">
        <v>668</v>
      </c>
      <c r="B239" t="s">
        <v>972</v>
      </c>
      <c r="C239" t="s">
        <v>19</v>
      </c>
      <c r="D239" s="24">
        <v>30</v>
      </c>
      <c r="E239" s="24">
        <v>35</v>
      </c>
      <c r="F239" s="27">
        <f>MROUND((masterheight[[#This Row],[FL5]]-masterheight[[#This Row],[FL2]])/masterheight[[#This Row],[FL2]],0.01)</f>
        <v>0.17</v>
      </c>
      <c r="G239" s="39">
        <f ca="1">_xlfn.NUMBERVALUE(VLOOKUP(masterheight[[#This Row],[Round]],Table1[],7,FALSE))</f>
        <v>10</v>
      </c>
      <c r="H239" s="25">
        <f ca="1">masterheight[[#This Row],[Weight]]*masterheight[[#This Row],[%change]]</f>
        <v>1.7000000000000002</v>
      </c>
    </row>
    <row r="240" spans="1:8" x14ac:dyDescent="0.25">
      <c r="A240" t="s">
        <v>673</v>
      </c>
      <c r="B240" t="s">
        <v>90</v>
      </c>
      <c r="C240" t="s">
        <v>19</v>
      </c>
      <c r="D240" s="24">
        <v>35</v>
      </c>
      <c r="E240" s="24">
        <v>41</v>
      </c>
      <c r="F240" s="27">
        <f>MROUND((masterheight[[#This Row],[FL5]]-masterheight[[#This Row],[FL2]])/masterheight[[#This Row],[FL2]],0.01)</f>
        <v>0.17</v>
      </c>
      <c r="G240" s="39">
        <f ca="1">_xlfn.NUMBERVALUE(VLOOKUP(masterheight[[#This Row],[Round]],Table1[],7,FALSE))</f>
        <v>10</v>
      </c>
      <c r="H240" s="25">
        <f ca="1">masterheight[[#This Row],[Weight]]*masterheight[[#This Row],[%change]]</f>
        <v>1.7000000000000002</v>
      </c>
    </row>
    <row r="241" spans="1:8" x14ac:dyDescent="0.25">
      <c r="A241" t="s">
        <v>674</v>
      </c>
      <c r="B241" t="s">
        <v>94</v>
      </c>
      <c r="C241" t="s">
        <v>22</v>
      </c>
      <c r="D241" s="24">
        <v>32</v>
      </c>
      <c r="E241" s="24">
        <v>37.5</v>
      </c>
      <c r="F241" s="27">
        <f>MROUND((masterheight[[#This Row],[FL5]]-masterheight[[#This Row],[FL2]])/masterheight[[#This Row],[FL2]],0.01)</f>
        <v>0.17</v>
      </c>
      <c r="G241" s="39">
        <f ca="1">_xlfn.NUMBERVALUE(VLOOKUP(masterheight[[#This Row],[Round]],Table1[],7,FALSE))</f>
        <v>30</v>
      </c>
      <c r="H241" s="25">
        <f ca="1">masterheight[[#This Row],[Weight]]*masterheight[[#This Row],[%change]]</f>
        <v>5.1000000000000005</v>
      </c>
    </row>
    <row r="242" spans="1:8" x14ac:dyDescent="0.25">
      <c r="A242" t="s">
        <v>675</v>
      </c>
      <c r="B242" t="s">
        <v>90</v>
      </c>
      <c r="C242" t="s">
        <v>19</v>
      </c>
      <c r="D242" s="24">
        <v>35</v>
      </c>
      <c r="E242" s="24">
        <v>41</v>
      </c>
      <c r="F242" s="27">
        <f>MROUND((masterheight[[#This Row],[FL5]]-masterheight[[#This Row],[FL2]])/masterheight[[#This Row],[FL2]],0.01)</f>
        <v>0.17</v>
      </c>
      <c r="G242" s="39">
        <f ca="1">_xlfn.NUMBERVALUE(VLOOKUP(masterheight[[#This Row],[Round]],Table1[],7,FALSE))</f>
        <v>10</v>
      </c>
      <c r="H242" s="25">
        <f ca="1">masterheight[[#This Row],[Weight]]*masterheight[[#This Row],[%change]]</f>
        <v>1.7000000000000002</v>
      </c>
    </row>
    <row r="243" spans="1:8" x14ac:dyDescent="0.25">
      <c r="A243" t="s">
        <v>690</v>
      </c>
      <c r="B243" t="s">
        <v>88</v>
      </c>
      <c r="C243" t="s">
        <v>23</v>
      </c>
      <c r="D243" s="24">
        <v>30</v>
      </c>
      <c r="E243" s="24">
        <v>35</v>
      </c>
      <c r="F243" s="27">
        <f>MROUND((masterheight[[#This Row],[FL5]]-masterheight[[#This Row],[FL2]])/masterheight[[#This Row],[FL2]],0.01)</f>
        <v>0.17</v>
      </c>
      <c r="G243" s="39">
        <f ca="1">_xlfn.NUMBERVALUE(VLOOKUP(masterheight[[#This Row],[Round]],Table1[],7,FALSE))</f>
        <v>50</v>
      </c>
      <c r="H243" s="25">
        <f ca="1">masterheight[[#This Row],[Weight]]*masterheight[[#This Row],[%change]]</f>
        <v>8.5</v>
      </c>
    </row>
    <row r="244" spans="1:8" x14ac:dyDescent="0.25">
      <c r="A244" t="s">
        <v>710</v>
      </c>
      <c r="B244" t="s">
        <v>105</v>
      </c>
      <c r="C244" t="s">
        <v>23</v>
      </c>
      <c r="D244" s="24">
        <v>30</v>
      </c>
      <c r="E244" s="24">
        <v>35</v>
      </c>
      <c r="F244" s="27">
        <f>MROUND((masterheight[[#This Row],[FL5]]-masterheight[[#This Row],[FL2]])/masterheight[[#This Row],[FL2]],0.01)</f>
        <v>0.17</v>
      </c>
      <c r="G244" s="39">
        <f ca="1">_xlfn.NUMBERVALUE(VLOOKUP(masterheight[[#This Row],[Round]],Table1[],7,FALSE))</f>
        <v>50</v>
      </c>
      <c r="H244" s="25">
        <f ca="1">masterheight[[#This Row],[Weight]]*masterheight[[#This Row],[%change]]</f>
        <v>8.5</v>
      </c>
    </row>
    <row r="245" spans="1:8" x14ac:dyDescent="0.25">
      <c r="A245" t="s">
        <v>715</v>
      </c>
      <c r="B245" t="s">
        <v>58</v>
      </c>
      <c r="C245" t="s">
        <v>18</v>
      </c>
      <c r="D245" s="24">
        <v>37.5</v>
      </c>
      <c r="E245" s="24">
        <v>44</v>
      </c>
      <c r="F245" s="27">
        <f>MROUND((masterheight[[#This Row],[FL5]]-masterheight[[#This Row],[FL2]])/masterheight[[#This Row],[FL2]],0.01)</f>
        <v>0.17</v>
      </c>
      <c r="G245" s="39">
        <f ca="1">_xlfn.NUMBERVALUE(VLOOKUP(masterheight[[#This Row],[Round]],Table1[],7,FALSE))</f>
        <v>10</v>
      </c>
      <c r="H245" s="25">
        <f ca="1">masterheight[[#This Row],[Weight]]*masterheight[[#This Row],[%change]]</f>
        <v>1.7000000000000002</v>
      </c>
    </row>
    <row r="246" spans="1:8" x14ac:dyDescent="0.25">
      <c r="A246" t="s">
        <v>725</v>
      </c>
      <c r="B246" t="s">
        <v>161</v>
      </c>
      <c r="C246" t="s">
        <v>16</v>
      </c>
      <c r="D246" s="24">
        <v>31.5</v>
      </c>
      <c r="E246" s="24">
        <v>37</v>
      </c>
      <c r="F246" s="27">
        <f>MROUND((masterheight[[#This Row],[FL5]]-masterheight[[#This Row],[FL2]])/masterheight[[#This Row],[FL2]],0.01)</f>
        <v>0.17</v>
      </c>
      <c r="G246" s="39">
        <f ca="1">_xlfn.NUMBERVALUE(VLOOKUP(masterheight[[#This Row],[Round]],Table1[],7,FALSE))</f>
        <v>10</v>
      </c>
      <c r="H246" s="25">
        <f ca="1">masterheight[[#This Row],[Weight]]*masterheight[[#This Row],[%change]]</f>
        <v>1.7000000000000002</v>
      </c>
    </row>
    <row r="247" spans="1:8" x14ac:dyDescent="0.25">
      <c r="A247" t="s">
        <v>726</v>
      </c>
      <c r="B247" t="s">
        <v>161</v>
      </c>
      <c r="C247" t="s">
        <v>16</v>
      </c>
      <c r="D247" s="24">
        <v>31.5</v>
      </c>
      <c r="E247" s="24">
        <v>37</v>
      </c>
      <c r="F247" s="27">
        <f>MROUND((masterheight[[#This Row],[FL5]]-masterheight[[#This Row],[FL2]])/masterheight[[#This Row],[FL2]],0.01)</f>
        <v>0.17</v>
      </c>
      <c r="G247" s="39">
        <f ca="1">_xlfn.NUMBERVALUE(VLOOKUP(masterheight[[#This Row],[Round]],Table1[],7,FALSE))</f>
        <v>10</v>
      </c>
      <c r="H247" s="25">
        <f ca="1">masterheight[[#This Row],[Weight]]*masterheight[[#This Row],[%change]]</f>
        <v>1.7000000000000002</v>
      </c>
    </row>
    <row r="248" spans="1:8" x14ac:dyDescent="0.25">
      <c r="A248" t="s">
        <v>734</v>
      </c>
      <c r="B248" t="s">
        <v>74</v>
      </c>
      <c r="C248" t="s">
        <v>18</v>
      </c>
      <c r="D248" s="24">
        <v>38.5</v>
      </c>
      <c r="E248" s="24">
        <v>45</v>
      </c>
      <c r="F248" s="27">
        <f>MROUND((masterheight[[#This Row],[FL5]]-masterheight[[#This Row],[FL2]])/masterheight[[#This Row],[FL2]],0.01)</f>
        <v>0.17</v>
      </c>
      <c r="G248" s="39">
        <f ca="1">_xlfn.NUMBERVALUE(VLOOKUP(masterheight[[#This Row],[Round]],Table1[],7,FALSE))</f>
        <v>10</v>
      </c>
      <c r="H248" s="25">
        <f ca="1">masterheight[[#This Row],[Weight]]*masterheight[[#This Row],[%change]]</f>
        <v>1.7000000000000002</v>
      </c>
    </row>
    <row r="249" spans="1:8" x14ac:dyDescent="0.25">
      <c r="A249" t="s">
        <v>757</v>
      </c>
      <c r="B249" t="s">
        <v>94</v>
      </c>
      <c r="C249" t="s">
        <v>23</v>
      </c>
      <c r="D249" s="24">
        <v>30</v>
      </c>
      <c r="E249" s="24">
        <v>35</v>
      </c>
      <c r="F249" s="27">
        <f>MROUND((masterheight[[#This Row],[FL5]]-masterheight[[#This Row],[FL2]])/masterheight[[#This Row],[FL2]],0.01)</f>
        <v>0.17</v>
      </c>
      <c r="G249" s="39">
        <f ca="1">_xlfn.NUMBERVALUE(VLOOKUP(masterheight[[#This Row],[Round]],Table1[],7,FALSE))</f>
        <v>50</v>
      </c>
      <c r="H249" s="25">
        <f ca="1">masterheight[[#This Row],[Weight]]*masterheight[[#This Row],[%change]]</f>
        <v>8.5</v>
      </c>
    </row>
    <row r="250" spans="1:8" x14ac:dyDescent="0.25">
      <c r="A250" t="s">
        <v>376</v>
      </c>
      <c r="B250" t="s">
        <v>765</v>
      </c>
      <c r="C250" t="s">
        <v>22</v>
      </c>
      <c r="D250" s="24">
        <v>19</v>
      </c>
      <c r="E250" s="24">
        <v>22.5</v>
      </c>
      <c r="F250" s="27">
        <f>MROUND((masterheight[[#This Row],[FL5]]-masterheight[[#This Row],[FL2]])/masterheight[[#This Row],[FL2]],0.01)</f>
        <v>0.18</v>
      </c>
      <c r="G250" s="39">
        <f ca="1">_xlfn.NUMBERVALUE(VLOOKUP(masterheight[[#This Row],[Round]],Table1[],7,FALSE))</f>
        <v>30</v>
      </c>
      <c r="H250" s="25">
        <f ca="1">masterheight[[#This Row],[Weight]]*masterheight[[#This Row],[%change]]</f>
        <v>5.3999999999999995</v>
      </c>
    </row>
    <row r="251" spans="1:8" x14ac:dyDescent="0.25">
      <c r="A251" t="s">
        <v>404</v>
      </c>
      <c r="B251" t="s">
        <v>935</v>
      </c>
      <c r="C251" t="s">
        <v>21</v>
      </c>
      <c r="D251" s="24">
        <v>34</v>
      </c>
      <c r="E251" s="24">
        <v>40</v>
      </c>
      <c r="F251" s="27">
        <f>MROUND((masterheight[[#This Row],[FL5]]-masterheight[[#This Row],[FL2]])/masterheight[[#This Row],[FL2]],0.01)</f>
        <v>0.18</v>
      </c>
      <c r="G251" s="39">
        <f ca="1">_xlfn.NUMBERVALUE(VLOOKUP(masterheight[[#This Row],[Round]],Table1[],7,FALSE))</f>
        <v>20</v>
      </c>
      <c r="H251" s="25">
        <f ca="1">masterheight[[#This Row],[Weight]]*masterheight[[#This Row],[%change]]</f>
        <v>3.5999999999999996</v>
      </c>
    </row>
    <row r="252" spans="1:8" x14ac:dyDescent="0.25">
      <c r="A252" t="s">
        <v>404</v>
      </c>
      <c r="B252" t="s">
        <v>105</v>
      </c>
      <c r="C252" t="s">
        <v>17</v>
      </c>
      <c r="D252" s="24">
        <v>25.5</v>
      </c>
      <c r="E252" s="24">
        <v>30</v>
      </c>
      <c r="F252" s="27">
        <f>MROUND((masterheight[[#This Row],[FL5]]-masterheight[[#This Row],[FL2]])/masterheight[[#This Row],[FL2]],0.01)</f>
        <v>0.18</v>
      </c>
      <c r="G252" s="39">
        <f ca="1">_xlfn.NUMBERVALUE(VLOOKUP(masterheight[[#This Row],[Round]],Table1[],7,FALSE))</f>
        <v>10</v>
      </c>
      <c r="H252" s="25">
        <f ca="1">masterheight[[#This Row],[Weight]]*masterheight[[#This Row],[%change]]</f>
        <v>1.7999999999999998</v>
      </c>
    </row>
    <row r="253" spans="1:8" x14ac:dyDescent="0.25">
      <c r="A253" t="s">
        <v>457</v>
      </c>
      <c r="B253" t="s">
        <v>77</v>
      </c>
      <c r="C253" t="s">
        <v>22</v>
      </c>
      <c r="D253" s="24">
        <v>41</v>
      </c>
      <c r="E253" s="24">
        <v>48.5</v>
      </c>
      <c r="F253" s="27">
        <f>MROUND((masterheight[[#This Row],[FL5]]-masterheight[[#This Row],[FL2]])/masterheight[[#This Row],[FL2]],0.01)</f>
        <v>0.18</v>
      </c>
      <c r="G253" s="39">
        <f ca="1">_xlfn.NUMBERVALUE(VLOOKUP(masterheight[[#This Row],[Round]],Table1[],7,FALSE))</f>
        <v>30</v>
      </c>
      <c r="H253" s="25">
        <f ca="1">masterheight[[#This Row],[Weight]]*masterheight[[#This Row],[%change]]</f>
        <v>5.3999999999999995</v>
      </c>
    </row>
    <row r="254" spans="1:8" x14ac:dyDescent="0.25">
      <c r="A254" t="s">
        <v>474</v>
      </c>
      <c r="B254" t="s">
        <v>82</v>
      </c>
      <c r="C254" t="s">
        <v>23</v>
      </c>
      <c r="D254" s="24">
        <v>45</v>
      </c>
      <c r="E254" s="24">
        <v>53</v>
      </c>
      <c r="F254" s="27">
        <f>MROUND((masterheight[[#This Row],[FL5]]-masterheight[[#This Row],[FL2]])/masterheight[[#This Row],[FL2]],0.01)</f>
        <v>0.18</v>
      </c>
      <c r="G254" s="39">
        <f ca="1">_xlfn.NUMBERVALUE(VLOOKUP(masterheight[[#This Row],[Round]],Table1[],7,FALSE))</f>
        <v>50</v>
      </c>
      <c r="H254" s="25">
        <f ca="1">masterheight[[#This Row],[Weight]]*masterheight[[#This Row],[%change]]</f>
        <v>9</v>
      </c>
    </row>
    <row r="255" spans="1:8" x14ac:dyDescent="0.25">
      <c r="A255" t="s">
        <v>476</v>
      </c>
      <c r="B255" t="s">
        <v>161</v>
      </c>
      <c r="C255" t="s">
        <v>20</v>
      </c>
      <c r="D255" s="24">
        <v>28</v>
      </c>
      <c r="E255" s="24">
        <v>33</v>
      </c>
      <c r="F255" s="27">
        <f>MROUND((masterheight[[#This Row],[FL5]]-masterheight[[#This Row],[FL2]])/masterheight[[#This Row],[FL2]],0.01)</f>
        <v>0.18</v>
      </c>
      <c r="G255" s="39">
        <f ca="1">_xlfn.NUMBERVALUE(VLOOKUP(masterheight[[#This Row],[Round]],Table1[],7,FALSE))</f>
        <v>10</v>
      </c>
      <c r="H255" s="25">
        <f ca="1">masterheight[[#This Row],[Weight]]*masterheight[[#This Row],[%change]]</f>
        <v>1.7999999999999998</v>
      </c>
    </row>
    <row r="256" spans="1:8" x14ac:dyDescent="0.25">
      <c r="A256" t="s">
        <v>482</v>
      </c>
      <c r="B256" t="s">
        <v>59</v>
      </c>
      <c r="C256" t="s">
        <v>18</v>
      </c>
      <c r="D256" s="24">
        <v>40</v>
      </c>
      <c r="E256" s="24">
        <v>47</v>
      </c>
      <c r="F256" s="27">
        <f>MROUND((masterheight[[#This Row],[FL5]]-masterheight[[#This Row],[FL2]])/masterheight[[#This Row],[FL2]],0.01)</f>
        <v>0.18</v>
      </c>
      <c r="G256" s="39">
        <f ca="1">_xlfn.NUMBERVALUE(VLOOKUP(masterheight[[#This Row],[Round]],Table1[],7,FALSE))</f>
        <v>10</v>
      </c>
      <c r="H256" s="25">
        <f ca="1">masterheight[[#This Row],[Weight]]*masterheight[[#This Row],[%change]]</f>
        <v>1.7999999999999998</v>
      </c>
    </row>
    <row r="257" spans="1:8" x14ac:dyDescent="0.25">
      <c r="A257" t="s">
        <v>518</v>
      </c>
      <c r="B257" t="s">
        <v>90</v>
      </c>
      <c r="C257" t="s">
        <v>22</v>
      </c>
      <c r="D257" s="24">
        <v>36</v>
      </c>
      <c r="E257" s="24">
        <v>42.5</v>
      </c>
      <c r="F257" s="27">
        <f>MROUND((masterheight[[#This Row],[FL5]]-masterheight[[#This Row],[FL2]])/masterheight[[#This Row],[FL2]],0.01)</f>
        <v>0.18</v>
      </c>
      <c r="G257" s="39">
        <f ca="1">_xlfn.NUMBERVALUE(VLOOKUP(masterheight[[#This Row],[Round]],Table1[],7,FALSE))</f>
        <v>30</v>
      </c>
      <c r="H257" s="25">
        <f ca="1">masterheight[[#This Row],[Weight]]*masterheight[[#This Row],[%change]]</f>
        <v>5.3999999999999995</v>
      </c>
    </row>
    <row r="258" spans="1:8" x14ac:dyDescent="0.25">
      <c r="A258" t="s">
        <v>519</v>
      </c>
      <c r="B258" t="s">
        <v>114</v>
      </c>
      <c r="C258" t="s">
        <v>23</v>
      </c>
      <c r="D258" s="24">
        <v>40</v>
      </c>
      <c r="E258" s="24">
        <v>47</v>
      </c>
      <c r="F258" s="27">
        <f>MROUND((masterheight[[#This Row],[FL5]]-masterheight[[#This Row],[FL2]])/masterheight[[#This Row],[FL2]],0.01)</f>
        <v>0.18</v>
      </c>
      <c r="G258" s="39">
        <f ca="1">_xlfn.NUMBERVALUE(VLOOKUP(masterheight[[#This Row],[Round]],Table1[],7,FALSE))</f>
        <v>50</v>
      </c>
      <c r="H258" s="25">
        <f ca="1">masterheight[[#This Row],[Weight]]*masterheight[[#This Row],[%change]]</f>
        <v>9</v>
      </c>
    </row>
    <row r="259" spans="1:8" x14ac:dyDescent="0.25">
      <c r="A259" t="s">
        <v>534</v>
      </c>
      <c r="B259" t="s">
        <v>90</v>
      </c>
      <c r="C259" t="s">
        <v>23</v>
      </c>
      <c r="D259" s="24">
        <v>40</v>
      </c>
      <c r="E259" s="24">
        <v>47</v>
      </c>
      <c r="F259" s="27">
        <f>MROUND((masterheight[[#This Row],[FL5]]-masterheight[[#This Row],[FL2]])/masterheight[[#This Row],[FL2]],0.01)</f>
        <v>0.18</v>
      </c>
      <c r="G259" s="39">
        <f ca="1">_xlfn.NUMBERVALUE(VLOOKUP(masterheight[[#This Row],[Round]],Table1[],7,FALSE))</f>
        <v>50</v>
      </c>
      <c r="H259" s="25">
        <f ca="1">masterheight[[#This Row],[Weight]]*masterheight[[#This Row],[%change]]</f>
        <v>9</v>
      </c>
    </row>
    <row r="260" spans="1:8" x14ac:dyDescent="0.25">
      <c r="A260" t="s">
        <v>538</v>
      </c>
      <c r="B260" t="s">
        <v>90</v>
      </c>
      <c r="C260" t="s">
        <v>23</v>
      </c>
      <c r="D260" s="24">
        <v>38</v>
      </c>
      <c r="E260" s="24">
        <v>45</v>
      </c>
      <c r="F260" s="27">
        <f>MROUND((masterheight[[#This Row],[FL5]]-masterheight[[#This Row],[FL2]])/masterheight[[#This Row],[FL2]],0.01)</f>
        <v>0.18</v>
      </c>
      <c r="G260" s="39">
        <f ca="1">_xlfn.NUMBERVALUE(VLOOKUP(masterheight[[#This Row],[Round]],Table1[],7,FALSE))</f>
        <v>50</v>
      </c>
      <c r="H260" s="25">
        <f ca="1">masterheight[[#This Row],[Weight]]*masterheight[[#This Row],[%change]]</f>
        <v>9</v>
      </c>
    </row>
    <row r="261" spans="1:8" x14ac:dyDescent="0.25">
      <c r="A261" t="s">
        <v>543</v>
      </c>
      <c r="B261" t="s">
        <v>90</v>
      </c>
      <c r="C261" t="s">
        <v>17</v>
      </c>
      <c r="D261" s="24">
        <v>33</v>
      </c>
      <c r="E261" s="24">
        <v>39</v>
      </c>
      <c r="F261" s="27">
        <f>MROUND((masterheight[[#This Row],[FL5]]-masterheight[[#This Row],[FL2]])/masterheight[[#This Row],[FL2]],0.01)</f>
        <v>0.18</v>
      </c>
      <c r="G261" s="39">
        <f ca="1">_xlfn.NUMBERVALUE(VLOOKUP(masterheight[[#This Row],[Round]],Table1[],7,FALSE))</f>
        <v>10</v>
      </c>
      <c r="H261" s="25">
        <f ca="1">masterheight[[#This Row],[Weight]]*masterheight[[#This Row],[%change]]</f>
        <v>1.7999999999999998</v>
      </c>
    </row>
    <row r="262" spans="1:8" x14ac:dyDescent="0.25">
      <c r="A262" t="s">
        <v>551</v>
      </c>
      <c r="B262" t="s">
        <v>77</v>
      </c>
      <c r="C262" t="s">
        <v>21</v>
      </c>
      <c r="D262" s="24">
        <v>39</v>
      </c>
      <c r="E262" s="24">
        <v>46</v>
      </c>
      <c r="F262" s="27">
        <f>MROUND((masterheight[[#This Row],[FL5]]-masterheight[[#This Row],[FL2]])/masterheight[[#This Row],[FL2]],0.01)</f>
        <v>0.18</v>
      </c>
      <c r="G262" s="39">
        <f ca="1">_xlfn.NUMBERVALUE(VLOOKUP(masterheight[[#This Row],[Round]],Table1[],7,FALSE))</f>
        <v>20</v>
      </c>
      <c r="H262" s="25">
        <f ca="1">masterheight[[#This Row],[Weight]]*masterheight[[#This Row],[%change]]</f>
        <v>3.5999999999999996</v>
      </c>
    </row>
    <row r="263" spans="1:8" x14ac:dyDescent="0.25">
      <c r="A263" t="s">
        <v>1053</v>
      </c>
      <c r="B263" t="s">
        <v>980</v>
      </c>
      <c r="C263" t="s">
        <v>23</v>
      </c>
      <c r="D263" s="24">
        <v>38</v>
      </c>
      <c r="E263" s="24">
        <v>45</v>
      </c>
      <c r="F263" s="27">
        <f>MROUND((masterheight[[#This Row],[FL5]]-masterheight[[#This Row],[FL2]])/masterheight[[#This Row],[FL2]],0.01)</f>
        <v>0.18</v>
      </c>
      <c r="G263" s="39">
        <f ca="1">_xlfn.NUMBERVALUE(VLOOKUP(masterheight[[#This Row],[Round]],Table1[],7,FALSE))</f>
        <v>50</v>
      </c>
      <c r="H263" s="25">
        <f ca="1">masterheight[[#This Row],[Weight]]*masterheight[[#This Row],[%change]]</f>
        <v>9</v>
      </c>
    </row>
    <row r="264" spans="1:8" x14ac:dyDescent="0.25">
      <c r="A264" t="s">
        <v>1056</v>
      </c>
      <c r="B264" t="s">
        <v>980</v>
      </c>
      <c r="C264" t="s">
        <v>23</v>
      </c>
      <c r="D264" s="24">
        <v>40</v>
      </c>
      <c r="E264" s="24">
        <v>47</v>
      </c>
      <c r="F264" s="27">
        <f>MROUND((masterheight[[#This Row],[FL5]]-masterheight[[#This Row],[FL2]])/masterheight[[#This Row],[FL2]],0.01)</f>
        <v>0.18</v>
      </c>
      <c r="G264" s="39">
        <f ca="1">_xlfn.NUMBERVALUE(VLOOKUP(masterheight[[#This Row],[Round]],Table1[],7,FALSE))</f>
        <v>50</v>
      </c>
      <c r="H264" s="25">
        <f ca="1">masterheight[[#This Row],[Weight]]*masterheight[[#This Row],[%change]]</f>
        <v>9</v>
      </c>
    </row>
    <row r="265" spans="1:8" x14ac:dyDescent="0.25">
      <c r="A265" t="s">
        <v>573</v>
      </c>
      <c r="B265" t="s">
        <v>61</v>
      </c>
      <c r="C265" t="s">
        <v>18</v>
      </c>
      <c r="D265" s="24">
        <v>38</v>
      </c>
      <c r="E265" s="24">
        <v>45</v>
      </c>
      <c r="F265" s="27">
        <f>MROUND((masterheight[[#This Row],[FL5]]-masterheight[[#This Row],[FL2]])/masterheight[[#This Row],[FL2]],0.01)</f>
        <v>0.18</v>
      </c>
      <c r="G265" s="39">
        <f ca="1">_xlfn.NUMBERVALUE(VLOOKUP(masterheight[[#This Row],[Round]],Table1[],7,FALSE))</f>
        <v>10</v>
      </c>
      <c r="H265" s="25">
        <f ca="1">masterheight[[#This Row],[Weight]]*masterheight[[#This Row],[%change]]</f>
        <v>1.7999999999999998</v>
      </c>
    </row>
    <row r="266" spans="1:8" x14ac:dyDescent="0.25">
      <c r="A266" t="s">
        <v>592</v>
      </c>
      <c r="B266" t="s">
        <v>90</v>
      </c>
      <c r="C266" t="s">
        <v>17</v>
      </c>
      <c r="D266" s="24">
        <v>35.5</v>
      </c>
      <c r="E266" s="24">
        <v>42</v>
      </c>
      <c r="F266" s="27">
        <f>MROUND((masterheight[[#This Row],[FL5]]-masterheight[[#This Row],[FL2]])/masterheight[[#This Row],[FL2]],0.01)</f>
        <v>0.18</v>
      </c>
      <c r="G266" s="39">
        <f ca="1">_xlfn.NUMBERVALUE(VLOOKUP(masterheight[[#This Row],[Round]],Table1[],7,FALSE))</f>
        <v>10</v>
      </c>
      <c r="H266" s="25">
        <f ca="1">masterheight[[#This Row],[Weight]]*masterheight[[#This Row],[%change]]</f>
        <v>1.7999999999999998</v>
      </c>
    </row>
    <row r="267" spans="1:8" x14ac:dyDescent="0.25">
      <c r="A267" t="s">
        <v>1077</v>
      </c>
      <c r="B267" t="s">
        <v>161</v>
      </c>
      <c r="C267" t="s">
        <v>23</v>
      </c>
      <c r="D267" s="24">
        <v>35.5</v>
      </c>
      <c r="E267" s="24">
        <v>42</v>
      </c>
      <c r="F267" s="27">
        <f>MROUND((masterheight[[#This Row],[FL5]]-masterheight[[#This Row],[FL2]])/masterheight[[#This Row],[FL2]],0.01)</f>
        <v>0.18</v>
      </c>
      <c r="G267" s="39">
        <f ca="1">_xlfn.NUMBERVALUE(VLOOKUP(masterheight[[#This Row],[Round]],Table1[],7,FALSE))</f>
        <v>50</v>
      </c>
      <c r="H267" s="25">
        <f ca="1">masterheight[[#This Row],[Weight]]*masterheight[[#This Row],[%change]]</f>
        <v>9</v>
      </c>
    </row>
    <row r="268" spans="1:8" x14ac:dyDescent="0.25">
      <c r="A268" t="s">
        <v>1078</v>
      </c>
      <c r="B268" t="s">
        <v>161</v>
      </c>
      <c r="C268" t="s">
        <v>23</v>
      </c>
      <c r="D268" s="24">
        <v>35.5</v>
      </c>
      <c r="E268" s="24">
        <v>42</v>
      </c>
      <c r="F268" s="27">
        <f>MROUND((masterheight[[#This Row],[FL5]]-masterheight[[#This Row],[FL2]])/masterheight[[#This Row],[FL2]],0.01)</f>
        <v>0.18</v>
      </c>
      <c r="G268" s="39">
        <f ca="1">_xlfn.NUMBERVALUE(VLOOKUP(masterheight[[#This Row],[Round]],Table1[],7,FALSE))</f>
        <v>50</v>
      </c>
      <c r="H268" s="25">
        <f ca="1">masterheight[[#This Row],[Weight]]*masterheight[[#This Row],[%change]]</f>
        <v>9</v>
      </c>
    </row>
    <row r="269" spans="1:8" x14ac:dyDescent="0.25">
      <c r="A269" t="s">
        <v>601</v>
      </c>
      <c r="B269" t="s">
        <v>114</v>
      </c>
      <c r="C269" t="s">
        <v>21</v>
      </c>
      <c r="D269" s="24">
        <v>38</v>
      </c>
      <c r="E269" s="24">
        <v>45</v>
      </c>
      <c r="F269" s="27">
        <f>MROUND((masterheight[[#This Row],[FL5]]-masterheight[[#This Row],[FL2]])/masterheight[[#This Row],[FL2]],0.01)</f>
        <v>0.18</v>
      </c>
      <c r="G269" s="39">
        <f ca="1">_xlfn.NUMBERVALUE(VLOOKUP(masterheight[[#This Row],[Round]],Table1[],7,FALSE))</f>
        <v>20</v>
      </c>
      <c r="H269" s="25">
        <f ca="1">masterheight[[#This Row],[Weight]]*masterheight[[#This Row],[%change]]</f>
        <v>3.5999999999999996</v>
      </c>
    </row>
    <row r="270" spans="1:8" x14ac:dyDescent="0.25">
      <c r="A270" t="s">
        <v>614</v>
      </c>
      <c r="B270" s="109" t="s">
        <v>90</v>
      </c>
      <c r="C270" s="44" t="s">
        <v>17</v>
      </c>
      <c r="D270" s="45">
        <v>34</v>
      </c>
      <c r="E270" s="45">
        <v>40</v>
      </c>
      <c r="F270" s="27">
        <f>MROUND((masterheight[[#This Row],[FL5]]-masterheight[[#This Row],[FL2]])/masterheight[[#This Row],[FL2]],0.01)</f>
        <v>0.18</v>
      </c>
      <c r="G270" s="39">
        <f ca="1">_xlfn.NUMBERVALUE(VLOOKUP(masterheight[[#This Row],[Round]],Table1[],7,FALSE))</f>
        <v>10</v>
      </c>
      <c r="H270" s="25">
        <f ca="1">masterheight[[#This Row],[Weight]]*masterheight[[#This Row],[%change]]</f>
        <v>1.7999999999999998</v>
      </c>
    </row>
    <row r="271" spans="1:8" x14ac:dyDescent="0.25">
      <c r="A271" t="s">
        <v>621</v>
      </c>
      <c r="B271" t="s">
        <v>88</v>
      </c>
      <c r="C271" t="s">
        <v>23</v>
      </c>
      <c r="D271" s="24">
        <v>31</v>
      </c>
      <c r="E271" s="24">
        <v>36.5</v>
      </c>
      <c r="F271" s="27">
        <f>MROUND((masterheight[[#This Row],[FL5]]-masterheight[[#This Row],[FL2]])/masterheight[[#This Row],[FL2]],0.01)</f>
        <v>0.18</v>
      </c>
      <c r="G271" s="39">
        <f ca="1">_xlfn.NUMBERVALUE(VLOOKUP(masterheight[[#This Row],[Round]],Table1[],7,FALSE))</f>
        <v>50</v>
      </c>
      <c r="H271" s="25">
        <f ca="1">masterheight[[#This Row],[Weight]]*masterheight[[#This Row],[%change]]</f>
        <v>9</v>
      </c>
    </row>
    <row r="272" spans="1:8" x14ac:dyDescent="0.25">
      <c r="A272" t="s">
        <v>632</v>
      </c>
      <c r="B272" t="s">
        <v>980</v>
      </c>
      <c r="C272" t="s">
        <v>21</v>
      </c>
      <c r="D272" s="24">
        <v>38</v>
      </c>
      <c r="E272" s="24">
        <v>45</v>
      </c>
      <c r="F272" s="27">
        <f>MROUND((masterheight[[#This Row],[FL5]]-masterheight[[#This Row],[FL2]])/masterheight[[#This Row],[FL2]],0.01)</f>
        <v>0.18</v>
      </c>
      <c r="G272" s="39">
        <f ca="1">_xlfn.NUMBERVALUE(VLOOKUP(masterheight[[#This Row],[Round]],Table1[],7,FALSE))</f>
        <v>20</v>
      </c>
      <c r="H272" s="25">
        <f ca="1">masterheight[[#This Row],[Weight]]*masterheight[[#This Row],[%change]]</f>
        <v>3.5999999999999996</v>
      </c>
    </row>
    <row r="273" spans="1:8" x14ac:dyDescent="0.25">
      <c r="A273" t="s">
        <v>646</v>
      </c>
      <c r="B273" t="s">
        <v>980</v>
      </c>
      <c r="C273" t="s">
        <v>17</v>
      </c>
      <c r="D273" s="24">
        <v>34</v>
      </c>
      <c r="E273" s="24">
        <v>40</v>
      </c>
      <c r="F273" s="27">
        <f>MROUND((masterheight[[#This Row],[FL5]]-masterheight[[#This Row],[FL2]])/masterheight[[#This Row],[FL2]],0.01)</f>
        <v>0.18</v>
      </c>
      <c r="G273" s="39">
        <f ca="1">_xlfn.NUMBERVALUE(VLOOKUP(masterheight[[#This Row],[Round]],Table1[],7,FALSE))</f>
        <v>10</v>
      </c>
      <c r="H273" s="25">
        <f ca="1">masterheight[[#This Row],[Weight]]*masterheight[[#This Row],[%change]]</f>
        <v>1.7999999999999998</v>
      </c>
    </row>
    <row r="274" spans="1:8" x14ac:dyDescent="0.25">
      <c r="A274" t="s">
        <v>672</v>
      </c>
      <c r="B274" t="s">
        <v>90</v>
      </c>
      <c r="C274" t="s">
        <v>19</v>
      </c>
      <c r="D274" s="24">
        <v>33</v>
      </c>
      <c r="E274" s="24">
        <v>39</v>
      </c>
      <c r="F274" s="27">
        <f>MROUND((masterheight[[#This Row],[FL5]]-masterheight[[#This Row],[FL2]])/masterheight[[#This Row],[FL2]],0.01)</f>
        <v>0.18</v>
      </c>
      <c r="G274" s="39">
        <f ca="1">_xlfn.NUMBERVALUE(VLOOKUP(masterheight[[#This Row],[Round]],Table1[],7,FALSE))</f>
        <v>10</v>
      </c>
      <c r="H274" s="25">
        <f ca="1">masterheight[[#This Row],[Weight]]*masterheight[[#This Row],[%change]]</f>
        <v>1.7999999999999998</v>
      </c>
    </row>
    <row r="275" spans="1:8" x14ac:dyDescent="0.25">
      <c r="A275" t="s">
        <v>675</v>
      </c>
      <c r="B275" t="s">
        <v>94</v>
      </c>
      <c r="C275" t="s">
        <v>22</v>
      </c>
      <c r="D275" s="24">
        <v>33.5</v>
      </c>
      <c r="E275" s="24">
        <v>39.5</v>
      </c>
      <c r="F275" s="27">
        <f>MROUND((masterheight[[#This Row],[FL5]]-masterheight[[#This Row],[FL2]])/masterheight[[#This Row],[FL2]],0.01)</f>
        <v>0.18</v>
      </c>
      <c r="G275" s="39">
        <f ca="1">_xlfn.NUMBERVALUE(VLOOKUP(masterheight[[#This Row],[Round]],Table1[],7,FALSE))</f>
        <v>30</v>
      </c>
      <c r="H275" s="25">
        <f ca="1">masterheight[[#This Row],[Weight]]*masterheight[[#This Row],[%change]]</f>
        <v>5.3999999999999995</v>
      </c>
    </row>
    <row r="276" spans="1:8" x14ac:dyDescent="0.25">
      <c r="A276" t="s">
        <v>675</v>
      </c>
      <c r="B276" t="s">
        <v>82</v>
      </c>
      <c r="C276" t="s">
        <v>21</v>
      </c>
      <c r="D276" s="24">
        <v>44</v>
      </c>
      <c r="E276" s="24">
        <v>52</v>
      </c>
      <c r="F276" s="27">
        <f>MROUND((masterheight[[#This Row],[FL5]]-masterheight[[#This Row],[FL2]])/masterheight[[#This Row],[FL2]],0.01)</f>
        <v>0.18</v>
      </c>
      <c r="G276" s="39">
        <f ca="1">_xlfn.NUMBERVALUE(VLOOKUP(masterheight[[#This Row],[Round]],Table1[],7,FALSE))</f>
        <v>20</v>
      </c>
      <c r="H276" s="25">
        <f ca="1">masterheight[[#This Row],[Weight]]*masterheight[[#This Row],[%change]]</f>
        <v>3.5999999999999996</v>
      </c>
    </row>
    <row r="277" spans="1:8" x14ac:dyDescent="0.25">
      <c r="A277" t="s">
        <v>677</v>
      </c>
      <c r="B277" t="s">
        <v>114</v>
      </c>
      <c r="C277" t="s">
        <v>20</v>
      </c>
      <c r="D277" s="24">
        <v>38</v>
      </c>
      <c r="E277" s="24">
        <v>45</v>
      </c>
      <c r="F277" s="27">
        <f>MROUND((masterheight[[#This Row],[FL5]]-masterheight[[#This Row],[FL2]])/masterheight[[#This Row],[FL2]],0.01)</f>
        <v>0.18</v>
      </c>
      <c r="G277" s="39">
        <f ca="1">_xlfn.NUMBERVALUE(VLOOKUP(masterheight[[#This Row],[Round]],Table1[],7,FALSE))</f>
        <v>10</v>
      </c>
      <c r="H277" s="25">
        <f ca="1">masterheight[[#This Row],[Weight]]*masterheight[[#This Row],[%change]]</f>
        <v>1.7999999999999998</v>
      </c>
    </row>
    <row r="278" spans="1:8" x14ac:dyDescent="0.25">
      <c r="A278" t="s">
        <v>678</v>
      </c>
      <c r="B278" t="s">
        <v>94</v>
      </c>
      <c r="C278" t="s">
        <v>22</v>
      </c>
      <c r="D278" s="24">
        <v>31</v>
      </c>
      <c r="E278" s="24">
        <v>36.5</v>
      </c>
      <c r="F278" s="27">
        <f>MROUND((masterheight[[#This Row],[FL5]]-masterheight[[#This Row],[FL2]])/masterheight[[#This Row],[FL2]],0.01)</f>
        <v>0.18</v>
      </c>
      <c r="G278" s="39">
        <f ca="1">_xlfn.NUMBERVALUE(VLOOKUP(masterheight[[#This Row],[Round]],Table1[],7,FALSE))</f>
        <v>30</v>
      </c>
      <c r="H278" s="25">
        <f ca="1">masterheight[[#This Row],[Weight]]*masterheight[[#This Row],[%change]]</f>
        <v>5.3999999999999995</v>
      </c>
    </row>
    <row r="279" spans="1:8" x14ac:dyDescent="0.25">
      <c r="A279" t="s">
        <v>684</v>
      </c>
      <c r="B279" t="s">
        <v>94</v>
      </c>
      <c r="C279" t="s">
        <v>16</v>
      </c>
      <c r="D279" s="24">
        <v>24.5</v>
      </c>
      <c r="E279" s="24">
        <v>29</v>
      </c>
      <c r="F279" s="27">
        <f>MROUND((masterheight[[#This Row],[FL5]]-masterheight[[#This Row],[FL2]])/masterheight[[#This Row],[FL2]],0.01)</f>
        <v>0.18</v>
      </c>
      <c r="G279" s="39">
        <f ca="1">_xlfn.NUMBERVALUE(VLOOKUP(masterheight[[#This Row],[Round]],Table1[],7,FALSE))</f>
        <v>10</v>
      </c>
      <c r="H279" s="25">
        <f ca="1">masterheight[[#This Row],[Weight]]*masterheight[[#This Row],[%change]]</f>
        <v>1.7999999999999998</v>
      </c>
    </row>
    <row r="280" spans="1:8" x14ac:dyDescent="0.25">
      <c r="A280" t="s">
        <v>708</v>
      </c>
      <c r="B280" t="s">
        <v>102</v>
      </c>
      <c r="C280" t="s">
        <v>16</v>
      </c>
      <c r="D280" s="24">
        <v>24.5</v>
      </c>
      <c r="E280" s="24">
        <v>29</v>
      </c>
      <c r="F280" s="27">
        <f>MROUND((masterheight[[#This Row],[FL5]]-masterheight[[#This Row],[FL2]])/masterheight[[#This Row],[FL2]],0.01)</f>
        <v>0.18</v>
      </c>
      <c r="G280" s="39">
        <f ca="1">_xlfn.NUMBERVALUE(VLOOKUP(masterheight[[#This Row],[Round]],Table1[],7,FALSE))</f>
        <v>10</v>
      </c>
      <c r="H280" s="25">
        <f ca="1">masterheight[[#This Row],[Weight]]*masterheight[[#This Row],[%change]]</f>
        <v>1.7999999999999998</v>
      </c>
    </row>
    <row r="281" spans="1:8" x14ac:dyDescent="0.25">
      <c r="A281" t="s">
        <v>709</v>
      </c>
      <c r="B281" t="s">
        <v>105</v>
      </c>
      <c r="C281" t="s">
        <v>23</v>
      </c>
      <c r="D281" s="24">
        <v>30.5</v>
      </c>
      <c r="E281" s="24">
        <v>36</v>
      </c>
      <c r="F281" s="27">
        <f>MROUND((masterheight[[#This Row],[FL5]]-masterheight[[#This Row],[FL2]])/masterheight[[#This Row],[FL2]],0.01)</f>
        <v>0.18</v>
      </c>
      <c r="G281" s="39">
        <f ca="1">_xlfn.NUMBERVALUE(VLOOKUP(masterheight[[#This Row],[Round]],Table1[],7,FALSE))</f>
        <v>50</v>
      </c>
      <c r="H281" s="25">
        <f ca="1">masterheight[[#This Row],[Weight]]*masterheight[[#This Row],[%change]]</f>
        <v>9</v>
      </c>
    </row>
    <row r="282" spans="1:8" x14ac:dyDescent="0.25">
      <c r="A282" t="s">
        <v>712</v>
      </c>
      <c r="B282" t="s">
        <v>90</v>
      </c>
      <c r="C282" t="s">
        <v>19</v>
      </c>
      <c r="D282" s="24">
        <v>31</v>
      </c>
      <c r="E282" s="24">
        <v>36.5</v>
      </c>
      <c r="F282" s="27">
        <f>MROUND((masterheight[[#This Row],[FL5]]-masterheight[[#This Row],[FL2]])/masterheight[[#This Row],[FL2]],0.01)</f>
        <v>0.18</v>
      </c>
      <c r="G282" s="39">
        <f ca="1">_xlfn.NUMBERVALUE(VLOOKUP(masterheight[[#This Row],[Round]],Table1[],7,FALSE))</f>
        <v>10</v>
      </c>
      <c r="H282" s="25">
        <f ca="1">masterheight[[#This Row],[Weight]]*masterheight[[#This Row],[%change]]</f>
        <v>1.7999999999999998</v>
      </c>
    </row>
    <row r="283" spans="1:8" x14ac:dyDescent="0.25">
      <c r="A283" t="s">
        <v>716</v>
      </c>
      <c r="B283" t="s">
        <v>58</v>
      </c>
      <c r="C283" t="s">
        <v>18</v>
      </c>
      <c r="D283" s="24">
        <v>39</v>
      </c>
      <c r="E283" s="24">
        <v>46</v>
      </c>
      <c r="F283" s="27">
        <f>MROUND((masterheight[[#This Row],[FL5]]-masterheight[[#This Row],[FL2]])/masterheight[[#This Row],[FL2]],0.01)</f>
        <v>0.18</v>
      </c>
      <c r="G283" s="39">
        <f ca="1">_xlfn.NUMBERVALUE(VLOOKUP(masterheight[[#This Row],[Round]],Table1[],7,FALSE))</f>
        <v>10</v>
      </c>
      <c r="H283" s="25">
        <f ca="1">masterheight[[#This Row],[Weight]]*masterheight[[#This Row],[%change]]</f>
        <v>1.7999999999999998</v>
      </c>
    </row>
    <row r="284" spans="1:8" x14ac:dyDescent="0.25">
      <c r="A284" t="s">
        <v>716</v>
      </c>
      <c r="B284" t="s">
        <v>90</v>
      </c>
      <c r="C284" t="s">
        <v>19</v>
      </c>
      <c r="D284" s="24">
        <v>34</v>
      </c>
      <c r="E284" s="24">
        <v>40</v>
      </c>
      <c r="F284" s="27">
        <f>MROUND((masterheight[[#This Row],[FL5]]-masterheight[[#This Row],[FL2]])/masterheight[[#This Row],[FL2]],0.01)</f>
        <v>0.18</v>
      </c>
      <c r="G284" s="39">
        <f ca="1">_xlfn.NUMBERVALUE(VLOOKUP(masterheight[[#This Row],[Round]],Table1[],7,FALSE))</f>
        <v>10</v>
      </c>
      <c r="H284" s="25">
        <f ca="1">masterheight[[#This Row],[Weight]]*masterheight[[#This Row],[%change]]</f>
        <v>1.7999999999999998</v>
      </c>
    </row>
    <row r="285" spans="1:8" x14ac:dyDescent="0.25">
      <c r="A285" t="s">
        <v>716</v>
      </c>
      <c r="B285" t="s">
        <v>105</v>
      </c>
      <c r="C285" t="s">
        <v>23</v>
      </c>
      <c r="D285" s="24">
        <v>33</v>
      </c>
      <c r="E285" s="24">
        <v>39</v>
      </c>
      <c r="F285" s="27">
        <f>MROUND((masterheight[[#This Row],[FL5]]-masterheight[[#This Row],[FL2]])/masterheight[[#This Row],[FL2]],0.01)</f>
        <v>0.18</v>
      </c>
      <c r="G285" s="39">
        <f ca="1">_xlfn.NUMBERVALUE(VLOOKUP(masterheight[[#This Row],[Round]],Table1[],7,FALSE))</f>
        <v>50</v>
      </c>
      <c r="H285" s="25">
        <f ca="1">masterheight[[#This Row],[Weight]]*masterheight[[#This Row],[%change]]</f>
        <v>9</v>
      </c>
    </row>
    <row r="286" spans="1:8" x14ac:dyDescent="0.25">
      <c r="A286" t="s">
        <v>721</v>
      </c>
      <c r="B286" t="s">
        <v>105</v>
      </c>
      <c r="C286" t="s">
        <v>23</v>
      </c>
      <c r="D286" s="24">
        <v>30.5</v>
      </c>
      <c r="E286" s="24">
        <v>36</v>
      </c>
      <c r="F286" s="27">
        <f>MROUND((masterheight[[#This Row],[FL5]]-masterheight[[#This Row],[FL2]])/masterheight[[#This Row],[FL2]],0.01)</f>
        <v>0.18</v>
      </c>
      <c r="G286" s="39">
        <f ca="1">_xlfn.NUMBERVALUE(VLOOKUP(masterheight[[#This Row],[Round]],Table1[],7,FALSE))</f>
        <v>50</v>
      </c>
      <c r="H286" s="25">
        <f ca="1">masterheight[[#This Row],[Weight]]*masterheight[[#This Row],[%change]]</f>
        <v>9</v>
      </c>
    </row>
    <row r="287" spans="1:8" x14ac:dyDescent="0.25">
      <c r="A287" t="s">
        <v>727</v>
      </c>
      <c r="B287" t="s">
        <v>161</v>
      </c>
      <c r="C287" t="s">
        <v>16</v>
      </c>
      <c r="D287" s="24">
        <v>30.5</v>
      </c>
      <c r="E287" s="24">
        <v>36</v>
      </c>
      <c r="F287" s="27">
        <f>MROUND((masterheight[[#This Row],[FL5]]-masterheight[[#This Row],[FL2]])/masterheight[[#This Row],[FL2]],0.01)</f>
        <v>0.18</v>
      </c>
      <c r="G287" s="39">
        <f ca="1">_xlfn.NUMBERVALUE(VLOOKUP(masterheight[[#This Row],[Round]],Table1[],7,FALSE))</f>
        <v>10</v>
      </c>
      <c r="H287" s="25">
        <f ca="1">masterheight[[#This Row],[Weight]]*masterheight[[#This Row],[%change]]</f>
        <v>1.7999999999999998</v>
      </c>
    </row>
    <row r="288" spans="1:8" x14ac:dyDescent="0.25">
      <c r="A288" t="s">
        <v>740</v>
      </c>
      <c r="B288" t="s">
        <v>58</v>
      </c>
      <c r="C288" t="s">
        <v>18</v>
      </c>
      <c r="D288" s="24">
        <v>34</v>
      </c>
      <c r="E288" s="24">
        <v>40</v>
      </c>
      <c r="F288" s="27">
        <f>MROUND((masterheight[[#This Row],[FL5]]-masterheight[[#This Row],[FL2]])/masterheight[[#This Row],[FL2]],0.01)</f>
        <v>0.18</v>
      </c>
      <c r="G288" s="39">
        <f ca="1">_xlfn.NUMBERVALUE(VLOOKUP(masterheight[[#This Row],[Round]],Table1[],7,FALSE))</f>
        <v>10</v>
      </c>
      <c r="H288" s="25">
        <f ca="1">masterheight[[#This Row],[Weight]]*masterheight[[#This Row],[%change]]</f>
        <v>1.7999999999999998</v>
      </c>
    </row>
    <row r="289" spans="1:8" x14ac:dyDescent="0.25">
      <c r="A289" t="s">
        <v>753</v>
      </c>
      <c r="B289" t="s">
        <v>94</v>
      </c>
      <c r="C289" t="s">
        <v>22</v>
      </c>
      <c r="D289" s="24">
        <v>30</v>
      </c>
      <c r="E289" s="24">
        <v>35.5</v>
      </c>
      <c r="F289" s="27">
        <f>MROUND((masterheight[[#This Row],[FL5]]-masterheight[[#This Row],[FL2]])/masterheight[[#This Row],[FL2]],0.01)</f>
        <v>0.18</v>
      </c>
      <c r="G289" s="39">
        <f ca="1">_xlfn.NUMBERVALUE(VLOOKUP(masterheight[[#This Row],[Round]],Table1[],7,FALSE))</f>
        <v>30</v>
      </c>
      <c r="H289" s="25">
        <f ca="1">masterheight[[#This Row],[Weight]]*masterheight[[#This Row],[%change]]</f>
        <v>5.3999999999999995</v>
      </c>
    </row>
    <row r="290" spans="1:8" x14ac:dyDescent="0.25">
      <c r="A290" t="s">
        <v>758</v>
      </c>
      <c r="B290" t="s">
        <v>94</v>
      </c>
      <c r="C290" t="s">
        <v>23</v>
      </c>
      <c r="D290" s="24">
        <v>28</v>
      </c>
      <c r="E290" s="24">
        <v>33</v>
      </c>
      <c r="F290" s="27">
        <f>MROUND((masterheight[[#This Row],[FL5]]-masterheight[[#This Row],[FL2]])/masterheight[[#This Row],[FL2]],0.01)</f>
        <v>0.18</v>
      </c>
      <c r="G290" s="39">
        <f ca="1">_xlfn.NUMBERVALUE(VLOOKUP(masterheight[[#This Row],[Round]],Table1[],7,FALSE))</f>
        <v>50</v>
      </c>
      <c r="H290" s="25">
        <f ca="1">masterheight[[#This Row],[Weight]]*masterheight[[#This Row],[%change]]</f>
        <v>9</v>
      </c>
    </row>
    <row r="291" spans="1:8" x14ac:dyDescent="0.25">
      <c r="A291" t="s">
        <v>759</v>
      </c>
      <c r="B291" t="s">
        <v>74</v>
      </c>
      <c r="C291" t="s">
        <v>18</v>
      </c>
      <c r="D291" s="24">
        <v>36.5</v>
      </c>
      <c r="E291" s="24">
        <v>43</v>
      </c>
      <c r="F291" s="27">
        <f>MROUND((masterheight[[#This Row],[FL5]]-masterheight[[#This Row],[FL2]])/masterheight[[#This Row],[FL2]],0.01)</f>
        <v>0.18</v>
      </c>
      <c r="G291" s="39">
        <f ca="1">_xlfn.NUMBERVALUE(VLOOKUP(masterheight[[#This Row],[Round]],Table1[],7,FALSE))</f>
        <v>10</v>
      </c>
      <c r="H291" s="25">
        <f ca="1">masterheight[[#This Row],[Weight]]*masterheight[[#This Row],[%change]]</f>
        <v>1.7999999999999998</v>
      </c>
    </row>
    <row r="292" spans="1:8" x14ac:dyDescent="0.25">
      <c r="A292" t="s">
        <v>1019</v>
      </c>
      <c r="B292" t="s">
        <v>88</v>
      </c>
      <c r="C292" t="s">
        <v>22</v>
      </c>
      <c r="D292" s="24">
        <v>31</v>
      </c>
      <c r="E292" s="24">
        <v>36.5</v>
      </c>
      <c r="F292" s="27">
        <f>MROUND((masterheight[[#This Row],[FL5]]-masterheight[[#This Row],[FL2]])/masterheight[[#This Row],[FL2]],0.01)</f>
        <v>0.18</v>
      </c>
      <c r="G292" s="39">
        <f ca="1">_xlfn.NUMBERVALUE(VLOOKUP(masterheight[[#This Row],[Round]],Table1[],7,FALSE))</f>
        <v>30</v>
      </c>
      <c r="H292" s="25">
        <f ca="1">masterheight[[#This Row],[Weight]]*masterheight[[#This Row],[%change]]</f>
        <v>5.3999999999999995</v>
      </c>
    </row>
    <row r="293" spans="1:8" x14ac:dyDescent="0.25">
      <c r="A293" t="s">
        <v>1021</v>
      </c>
      <c r="B293" t="s">
        <v>88</v>
      </c>
      <c r="C293" t="s">
        <v>22</v>
      </c>
      <c r="D293" s="24">
        <v>28.5</v>
      </c>
      <c r="E293" s="24">
        <v>33.5</v>
      </c>
      <c r="F293" s="27">
        <f>MROUND((masterheight[[#This Row],[FL5]]-masterheight[[#This Row],[FL2]])/masterheight[[#This Row],[FL2]],0.01)</f>
        <v>0.18</v>
      </c>
      <c r="G293" s="39">
        <f ca="1">_xlfn.NUMBERVALUE(VLOOKUP(masterheight[[#This Row],[Round]],Table1[],7,FALSE))</f>
        <v>30</v>
      </c>
      <c r="H293" s="25">
        <f ca="1">masterheight[[#This Row],[Weight]]*masterheight[[#This Row],[%change]]</f>
        <v>5.3999999999999995</v>
      </c>
    </row>
    <row r="294" spans="1:8" x14ac:dyDescent="0.25">
      <c r="A294" t="s">
        <v>393</v>
      </c>
      <c r="B294" t="s">
        <v>97</v>
      </c>
      <c r="C294" t="s">
        <v>21</v>
      </c>
      <c r="D294" s="24">
        <v>28.5</v>
      </c>
      <c r="E294" s="24">
        <v>34</v>
      </c>
      <c r="F294" s="27">
        <f>MROUND((masterheight[[#This Row],[FL5]]-masterheight[[#This Row],[FL2]])/masterheight[[#This Row],[FL2]],0.01)</f>
        <v>0.19</v>
      </c>
      <c r="G294" s="39">
        <f ca="1">_xlfn.NUMBERVALUE(VLOOKUP(masterheight[[#This Row],[Round]],Table1[],7,FALSE))</f>
        <v>20</v>
      </c>
      <c r="H294" s="25">
        <f ca="1">masterheight[[#This Row],[Weight]]*masterheight[[#This Row],[%change]]</f>
        <v>3.8</v>
      </c>
    </row>
    <row r="295" spans="1:8" x14ac:dyDescent="0.25">
      <c r="A295" t="s">
        <v>394</v>
      </c>
      <c r="B295" t="s">
        <v>88</v>
      </c>
      <c r="C295" t="s">
        <v>18</v>
      </c>
      <c r="D295" s="24">
        <v>26.5</v>
      </c>
      <c r="E295" s="24">
        <v>31.5</v>
      </c>
      <c r="F295" s="27">
        <f>MROUND((masterheight[[#This Row],[FL5]]-masterheight[[#This Row],[FL2]])/masterheight[[#This Row],[FL2]],0.01)</f>
        <v>0.19</v>
      </c>
      <c r="G295" s="39">
        <f ca="1">_xlfn.NUMBERVALUE(VLOOKUP(masterheight[[#This Row],[Round]],Table1[],7,FALSE))</f>
        <v>10</v>
      </c>
      <c r="H295" s="25">
        <f ca="1">masterheight[[#This Row],[Weight]]*masterheight[[#This Row],[%change]]</f>
        <v>1.9</v>
      </c>
    </row>
    <row r="296" spans="1:8" x14ac:dyDescent="0.25">
      <c r="A296" t="s">
        <v>401</v>
      </c>
      <c r="B296" t="s">
        <v>94</v>
      </c>
      <c r="C296" t="s">
        <v>18</v>
      </c>
      <c r="D296" s="24">
        <v>26</v>
      </c>
      <c r="E296" s="24">
        <v>31</v>
      </c>
      <c r="F296" s="27">
        <f>MROUND((masterheight[[#This Row],[FL5]]-masterheight[[#This Row],[FL2]])/masterheight[[#This Row],[FL2]],0.01)</f>
        <v>0.19</v>
      </c>
      <c r="G296" s="39">
        <f ca="1">_xlfn.NUMBERVALUE(VLOOKUP(masterheight[[#This Row],[Round]],Table1[],7,FALSE))</f>
        <v>10</v>
      </c>
      <c r="H296" s="25">
        <f ca="1">masterheight[[#This Row],[Weight]]*masterheight[[#This Row],[%change]]</f>
        <v>1.9</v>
      </c>
    </row>
    <row r="297" spans="1:8" x14ac:dyDescent="0.25">
      <c r="A297" t="s">
        <v>423</v>
      </c>
      <c r="B297" t="s">
        <v>94</v>
      </c>
      <c r="C297" t="s">
        <v>18</v>
      </c>
      <c r="D297" s="24">
        <v>28.5</v>
      </c>
      <c r="E297" s="24">
        <v>34</v>
      </c>
      <c r="F297" s="27">
        <f>MROUND((masterheight[[#This Row],[FL5]]-masterheight[[#This Row],[FL2]])/masterheight[[#This Row],[FL2]],0.01)</f>
        <v>0.19</v>
      </c>
      <c r="G297" s="39">
        <f ca="1">_xlfn.NUMBERVALUE(VLOOKUP(masterheight[[#This Row],[Round]],Table1[],7,FALSE))</f>
        <v>10</v>
      </c>
      <c r="H297" s="25">
        <f ca="1">masterheight[[#This Row],[Weight]]*masterheight[[#This Row],[%change]]</f>
        <v>1.9</v>
      </c>
    </row>
    <row r="298" spans="1:8" x14ac:dyDescent="0.25">
      <c r="A298" t="s">
        <v>446</v>
      </c>
      <c r="B298" t="s">
        <v>935</v>
      </c>
      <c r="C298" t="s">
        <v>20</v>
      </c>
      <c r="D298" s="24">
        <v>32</v>
      </c>
      <c r="E298" s="24">
        <v>38</v>
      </c>
      <c r="F298" s="27">
        <f>MROUND((masterheight[[#This Row],[FL5]]-masterheight[[#This Row],[FL2]])/masterheight[[#This Row],[FL2]],0.01)</f>
        <v>0.19</v>
      </c>
      <c r="G298" s="39">
        <f ca="1">_xlfn.NUMBERVALUE(VLOOKUP(masterheight[[#This Row],[Round]],Table1[],7,FALSE))</f>
        <v>10</v>
      </c>
      <c r="H298" s="25">
        <f ca="1">masterheight[[#This Row],[Weight]]*masterheight[[#This Row],[%change]]</f>
        <v>1.9</v>
      </c>
    </row>
    <row r="299" spans="1:8" x14ac:dyDescent="0.25">
      <c r="A299" t="s">
        <v>477</v>
      </c>
      <c r="B299" t="s">
        <v>59</v>
      </c>
      <c r="C299" t="s">
        <v>18</v>
      </c>
      <c r="D299">
        <v>36</v>
      </c>
      <c r="E299">
        <v>43</v>
      </c>
      <c r="F299" s="27">
        <f>MROUND((masterheight[[#This Row],[FL5]]-masterheight[[#This Row],[FL2]])/masterheight[[#This Row],[FL2]],0.01)</f>
        <v>0.19</v>
      </c>
      <c r="G299" s="39">
        <f ca="1">_xlfn.NUMBERVALUE(VLOOKUP(masterheight[[#This Row],[Round]],Table1[],7,FALSE))</f>
        <v>10</v>
      </c>
      <c r="H299" s="25">
        <f ca="1">masterheight[[#This Row],[Weight]]*masterheight[[#This Row],[%change]]</f>
        <v>1.9</v>
      </c>
    </row>
    <row r="300" spans="1:8" x14ac:dyDescent="0.25">
      <c r="A300" t="s">
        <v>480</v>
      </c>
      <c r="B300" t="s">
        <v>59</v>
      </c>
      <c r="C300" t="s">
        <v>18</v>
      </c>
      <c r="D300" s="24">
        <v>37</v>
      </c>
      <c r="E300" s="24">
        <v>44</v>
      </c>
      <c r="F300" s="27">
        <f>MROUND((masterheight[[#This Row],[FL5]]-masterheight[[#This Row],[FL2]])/masterheight[[#This Row],[FL2]],0.01)</f>
        <v>0.19</v>
      </c>
      <c r="G300" s="39">
        <f ca="1">_xlfn.NUMBERVALUE(VLOOKUP(masterheight[[#This Row],[Round]],Table1[],7,FALSE))</f>
        <v>10</v>
      </c>
      <c r="H300" s="25">
        <f ca="1">masterheight[[#This Row],[Weight]]*masterheight[[#This Row],[%change]]</f>
        <v>1.9</v>
      </c>
    </row>
    <row r="301" spans="1:8" x14ac:dyDescent="0.25">
      <c r="A301" t="s">
        <v>494</v>
      </c>
      <c r="B301" t="s">
        <v>59</v>
      </c>
      <c r="C301" t="s">
        <v>18</v>
      </c>
      <c r="D301" s="24">
        <v>38.5</v>
      </c>
      <c r="E301" s="24">
        <v>46</v>
      </c>
      <c r="F301" s="27">
        <f>MROUND((masterheight[[#This Row],[FL5]]-masterheight[[#This Row],[FL2]])/masterheight[[#This Row],[FL2]],0.01)</f>
        <v>0.19</v>
      </c>
      <c r="G301" s="39">
        <f ca="1">_xlfn.NUMBERVALUE(VLOOKUP(masterheight[[#This Row],[Round]],Table1[],7,FALSE))</f>
        <v>10</v>
      </c>
      <c r="H301" s="25">
        <f ca="1">masterheight[[#This Row],[Weight]]*masterheight[[#This Row],[%change]]</f>
        <v>1.9</v>
      </c>
    </row>
    <row r="302" spans="1:8" x14ac:dyDescent="0.25">
      <c r="A302" t="s">
        <v>512</v>
      </c>
      <c r="B302" t="s">
        <v>59</v>
      </c>
      <c r="C302" t="s">
        <v>17</v>
      </c>
      <c r="D302" s="24">
        <v>36</v>
      </c>
      <c r="E302" s="24">
        <v>43</v>
      </c>
      <c r="F302" s="27">
        <f>MROUND((masterheight[[#This Row],[FL5]]-masterheight[[#This Row],[FL2]])/masterheight[[#This Row],[FL2]],0.01)</f>
        <v>0.19</v>
      </c>
      <c r="G302" s="39">
        <f ca="1">_xlfn.NUMBERVALUE(VLOOKUP(masterheight[[#This Row],[Round]],Table1[],7,FALSE))</f>
        <v>10</v>
      </c>
      <c r="H302" s="25">
        <f ca="1">masterheight[[#This Row],[Weight]]*masterheight[[#This Row],[%change]]</f>
        <v>1.9</v>
      </c>
    </row>
    <row r="303" spans="1:8" x14ac:dyDescent="0.25">
      <c r="A303" t="s">
        <v>527</v>
      </c>
      <c r="B303" t="s">
        <v>59</v>
      </c>
      <c r="C303" t="s">
        <v>17</v>
      </c>
      <c r="D303" s="24">
        <v>36</v>
      </c>
      <c r="E303" s="24">
        <v>43</v>
      </c>
      <c r="F303" s="27">
        <f>MROUND((masterheight[[#This Row],[FL5]]-masterheight[[#This Row],[FL2]])/masterheight[[#This Row],[FL2]],0.01)</f>
        <v>0.19</v>
      </c>
      <c r="G303" s="39">
        <f ca="1">_xlfn.NUMBERVALUE(VLOOKUP(masterheight[[#This Row],[Round]],Table1[],7,FALSE))</f>
        <v>10</v>
      </c>
      <c r="H303" s="25">
        <f ca="1">masterheight[[#This Row],[Weight]]*masterheight[[#This Row],[%change]]</f>
        <v>1.9</v>
      </c>
    </row>
    <row r="304" spans="1:8" x14ac:dyDescent="0.25">
      <c r="A304" t="s">
        <v>535</v>
      </c>
      <c r="B304" t="s">
        <v>59</v>
      </c>
      <c r="C304" t="s">
        <v>17</v>
      </c>
      <c r="D304" s="24">
        <v>36</v>
      </c>
      <c r="E304" s="24">
        <v>43</v>
      </c>
      <c r="F304" s="27">
        <f>MROUND((masterheight[[#This Row],[FL5]]-masterheight[[#This Row],[FL2]])/masterheight[[#This Row],[FL2]],0.01)</f>
        <v>0.19</v>
      </c>
      <c r="G304" s="39">
        <f ca="1">_xlfn.NUMBERVALUE(VLOOKUP(masterheight[[#This Row],[Round]],Table1[],7,FALSE))</f>
        <v>10</v>
      </c>
      <c r="H304" s="25">
        <f ca="1">masterheight[[#This Row],[Weight]]*masterheight[[#This Row],[%change]]</f>
        <v>1.9</v>
      </c>
    </row>
    <row r="305" spans="1:8" x14ac:dyDescent="0.25">
      <c r="A305" t="s">
        <v>565</v>
      </c>
      <c r="B305" t="s">
        <v>980</v>
      </c>
      <c r="C305" t="s">
        <v>23</v>
      </c>
      <c r="D305">
        <v>42</v>
      </c>
      <c r="E305">
        <v>50</v>
      </c>
      <c r="F305" s="27">
        <f>MROUND((masterheight[[#This Row],[FL5]]-masterheight[[#This Row],[FL2]])/masterheight[[#This Row],[FL2]],0.01)</f>
        <v>0.19</v>
      </c>
      <c r="G305" s="39">
        <f ca="1">_xlfn.NUMBERVALUE(VLOOKUP(masterheight[[#This Row],[Round]],Table1[],7,FALSE))</f>
        <v>50</v>
      </c>
      <c r="H305" s="25">
        <f ca="1">masterheight[[#This Row],[Weight]]*masterheight[[#This Row],[%change]]</f>
        <v>9.5</v>
      </c>
    </row>
    <row r="306" spans="1:8" x14ac:dyDescent="0.25">
      <c r="A306" t="s">
        <v>1055</v>
      </c>
      <c r="B306" t="s">
        <v>980</v>
      </c>
      <c r="C306" t="s">
        <v>23</v>
      </c>
      <c r="D306" s="24">
        <v>43</v>
      </c>
      <c r="E306" s="24">
        <v>51</v>
      </c>
      <c r="F306" s="27">
        <f>MROUND((masterheight[[#This Row],[FL5]]-masterheight[[#This Row],[FL2]])/masterheight[[#This Row],[FL2]],0.01)</f>
        <v>0.19</v>
      </c>
      <c r="G306" s="39">
        <f ca="1">_xlfn.NUMBERVALUE(VLOOKUP(masterheight[[#This Row],[Round]],Table1[],7,FALSE))</f>
        <v>50</v>
      </c>
      <c r="H306" s="25">
        <f ca="1">masterheight[[#This Row],[Weight]]*masterheight[[#This Row],[%change]]</f>
        <v>9.5</v>
      </c>
    </row>
    <row r="307" spans="1:8" x14ac:dyDescent="0.25">
      <c r="A307" t="s">
        <v>568</v>
      </c>
      <c r="B307" t="s">
        <v>980</v>
      </c>
      <c r="C307" t="s">
        <v>23</v>
      </c>
      <c r="D307" s="24">
        <v>38.5</v>
      </c>
      <c r="E307" s="24">
        <v>46</v>
      </c>
      <c r="F307" s="27">
        <f>MROUND((masterheight[[#This Row],[FL5]]-masterheight[[#This Row],[FL2]])/masterheight[[#This Row],[FL2]],0.01)</f>
        <v>0.19</v>
      </c>
      <c r="G307" s="39">
        <f ca="1">_xlfn.NUMBERVALUE(VLOOKUP(masterheight[[#This Row],[Round]],Table1[],7,FALSE))</f>
        <v>50</v>
      </c>
      <c r="H307" s="25">
        <f ca="1">masterheight[[#This Row],[Weight]]*masterheight[[#This Row],[%change]]</f>
        <v>9.5</v>
      </c>
    </row>
    <row r="308" spans="1:8" x14ac:dyDescent="0.25">
      <c r="A308" t="s">
        <v>598</v>
      </c>
      <c r="B308" t="s">
        <v>90</v>
      </c>
      <c r="C308" t="s">
        <v>17</v>
      </c>
      <c r="D308" s="24">
        <v>33.5</v>
      </c>
      <c r="E308" s="24">
        <v>40</v>
      </c>
      <c r="F308" s="27">
        <f>MROUND((masterheight[[#This Row],[FL5]]-masterheight[[#This Row],[FL2]])/masterheight[[#This Row],[FL2]],0.01)</f>
        <v>0.19</v>
      </c>
      <c r="G308" s="39">
        <f ca="1">_xlfn.NUMBERVALUE(VLOOKUP(masterheight[[#This Row],[Round]],Table1[],7,FALSE))</f>
        <v>10</v>
      </c>
      <c r="H308" s="25">
        <f ca="1">masterheight[[#This Row],[Weight]]*masterheight[[#This Row],[%change]]</f>
        <v>1.9</v>
      </c>
    </row>
    <row r="309" spans="1:8" x14ac:dyDescent="0.25">
      <c r="A309" t="s">
        <v>601</v>
      </c>
      <c r="B309" t="s">
        <v>90</v>
      </c>
      <c r="C309" t="s">
        <v>20</v>
      </c>
      <c r="D309" s="24">
        <v>31</v>
      </c>
      <c r="E309" s="24">
        <v>37</v>
      </c>
      <c r="F309" s="27">
        <f>MROUND((masterheight[[#This Row],[FL5]]-masterheight[[#This Row],[FL2]])/masterheight[[#This Row],[FL2]],0.01)</f>
        <v>0.19</v>
      </c>
      <c r="G309" s="39">
        <f ca="1">_xlfn.NUMBERVALUE(VLOOKUP(masterheight[[#This Row],[Round]],Table1[],7,FALSE))</f>
        <v>10</v>
      </c>
      <c r="H309" s="25">
        <f ca="1">masterheight[[#This Row],[Weight]]*masterheight[[#This Row],[%change]]</f>
        <v>1.9</v>
      </c>
    </row>
    <row r="310" spans="1:8" x14ac:dyDescent="0.25">
      <c r="A310" t="s">
        <v>607</v>
      </c>
      <c r="B310" t="s">
        <v>973</v>
      </c>
      <c r="C310" t="s">
        <v>23</v>
      </c>
      <c r="D310" s="24">
        <v>31</v>
      </c>
      <c r="E310" s="24">
        <v>37</v>
      </c>
      <c r="F310" s="27">
        <f>MROUND((masterheight[[#This Row],[FL5]]-masterheight[[#This Row],[FL2]])/masterheight[[#This Row],[FL2]],0.01)</f>
        <v>0.19</v>
      </c>
      <c r="G310" s="39">
        <f ca="1">_xlfn.NUMBERVALUE(VLOOKUP(masterheight[[#This Row],[Round]],Table1[],7,FALSE))</f>
        <v>50</v>
      </c>
      <c r="H310" s="25">
        <f ca="1">masterheight[[#This Row],[Weight]]*masterheight[[#This Row],[%change]]</f>
        <v>9.5</v>
      </c>
    </row>
    <row r="311" spans="1:8" x14ac:dyDescent="0.25">
      <c r="A311" t="s">
        <v>618</v>
      </c>
      <c r="B311" t="s">
        <v>88</v>
      </c>
      <c r="C311" t="s">
        <v>23</v>
      </c>
      <c r="D311" s="24">
        <v>28.5</v>
      </c>
      <c r="E311" s="24">
        <v>34</v>
      </c>
      <c r="F311" s="27">
        <f>MROUND((masterheight[[#This Row],[FL5]]-masterheight[[#This Row],[FL2]])/masterheight[[#This Row],[FL2]],0.01)</f>
        <v>0.19</v>
      </c>
      <c r="G311" s="39">
        <f ca="1">_xlfn.NUMBERVALUE(VLOOKUP(masterheight[[#This Row],[Round]],Table1[],7,FALSE))</f>
        <v>50</v>
      </c>
      <c r="H311" s="25">
        <f ca="1">masterheight[[#This Row],[Weight]]*masterheight[[#This Row],[%change]]</f>
        <v>9.5</v>
      </c>
    </row>
    <row r="312" spans="1:8" x14ac:dyDescent="0.25">
      <c r="A312" t="s">
        <v>620</v>
      </c>
      <c r="B312" t="s">
        <v>114</v>
      </c>
      <c r="C312" t="s">
        <v>16</v>
      </c>
      <c r="D312" s="24">
        <v>36</v>
      </c>
      <c r="E312" s="24">
        <v>43</v>
      </c>
      <c r="F312" s="27">
        <f>MROUND((masterheight[[#This Row],[FL5]]-masterheight[[#This Row],[FL2]])/masterheight[[#This Row],[FL2]],0.01)</f>
        <v>0.19</v>
      </c>
      <c r="G312" s="39">
        <f ca="1">_xlfn.NUMBERVALUE(VLOOKUP(masterheight[[#This Row],[Round]],Table1[],7,FALSE))</f>
        <v>10</v>
      </c>
      <c r="H312" s="25">
        <f ca="1">masterheight[[#This Row],[Weight]]*masterheight[[#This Row],[%change]]</f>
        <v>1.9</v>
      </c>
    </row>
    <row r="313" spans="1:8" x14ac:dyDescent="0.25">
      <c r="A313" t="s">
        <v>636</v>
      </c>
      <c r="B313" t="s">
        <v>114</v>
      </c>
      <c r="C313" t="s">
        <v>16</v>
      </c>
      <c r="D313" s="24">
        <v>39.5</v>
      </c>
      <c r="E313" s="24">
        <v>47</v>
      </c>
      <c r="F313" s="27">
        <f>MROUND((masterheight[[#This Row],[FL5]]-masterheight[[#This Row],[FL2]])/masterheight[[#This Row],[FL2]],0.01)</f>
        <v>0.19</v>
      </c>
      <c r="G313" s="39">
        <f ca="1">_xlfn.NUMBERVALUE(VLOOKUP(masterheight[[#This Row],[Round]],Table1[],7,FALSE))</f>
        <v>10</v>
      </c>
      <c r="H313" s="25">
        <f ca="1">masterheight[[#This Row],[Weight]]*masterheight[[#This Row],[%change]]</f>
        <v>1.9</v>
      </c>
    </row>
    <row r="314" spans="1:8" x14ac:dyDescent="0.25">
      <c r="A314" t="s">
        <v>652</v>
      </c>
      <c r="B314" t="s">
        <v>980</v>
      </c>
      <c r="C314" t="s">
        <v>17</v>
      </c>
      <c r="D314" s="24">
        <v>36</v>
      </c>
      <c r="E314" s="24">
        <v>43</v>
      </c>
      <c r="F314" s="27">
        <f>MROUND((masterheight[[#This Row],[FL5]]-masterheight[[#This Row],[FL2]])/masterheight[[#This Row],[FL2]],0.01)</f>
        <v>0.19</v>
      </c>
      <c r="G314" s="39">
        <f ca="1">_xlfn.NUMBERVALUE(VLOOKUP(masterheight[[#This Row],[Round]],Table1[],7,FALSE))</f>
        <v>10</v>
      </c>
      <c r="H314" s="25">
        <f ca="1">masterheight[[#This Row],[Weight]]*masterheight[[#This Row],[%change]]</f>
        <v>1.9</v>
      </c>
    </row>
    <row r="315" spans="1:8" x14ac:dyDescent="0.25">
      <c r="A315" t="s">
        <v>664</v>
      </c>
      <c r="B315" t="s">
        <v>901</v>
      </c>
      <c r="C315" t="s">
        <v>19</v>
      </c>
      <c r="D315" s="24">
        <v>24</v>
      </c>
      <c r="E315" s="24">
        <v>28.5</v>
      </c>
      <c r="F315" s="27">
        <f>MROUND((masterheight[[#This Row],[FL5]]-masterheight[[#This Row],[FL2]])/masterheight[[#This Row],[FL2]],0.01)</f>
        <v>0.19</v>
      </c>
      <c r="G315" s="39">
        <f ca="1">_xlfn.NUMBERVALUE(VLOOKUP(masterheight[[#This Row],[Round]],Table1[],7,FALSE))</f>
        <v>10</v>
      </c>
      <c r="H315" s="25">
        <f ca="1">masterheight[[#This Row],[Weight]]*masterheight[[#This Row],[%change]]</f>
        <v>1.9</v>
      </c>
    </row>
    <row r="316" spans="1:8" x14ac:dyDescent="0.25">
      <c r="A316" t="s">
        <v>678</v>
      </c>
      <c r="B316" t="s">
        <v>90</v>
      </c>
      <c r="C316" t="s">
        <v>19</v>
      </c>
      <c r="D316" s="24">
        <v>32</v>
      </c>
      <c r="E316" s="24">
        <v>38</v>
      </c>
      <c r="F316" s="27">
        <f>MROUND((masterheight[[#This Row],[FL5]]-masterheight[[#This Row],[FL2]])/masterheight[[#This Row],[FL2]],0.01)</f>
        <v>0.19</v>
      </c>
      <c r="G316" s="39">
        <f ca="1">_xlfn.NUMBERVALUE(VLOOKUP(masterheight[[#This Row],[Round]],Table1[],7,FALSE))</f>
        <v>10</v>
      </c>
      <c r="H316" s="25">
        <f ca="1">masterheight[[#This Row],[Weight]]*masterheight[[#This Row],[%change]]</f>
        <v>1.9</v>
      </c>
    </row>
    <row r="317" spans="1:8" x14ac:dyDescent="0.25">
      <c r="A317" t="s">
        <v>685</v>
      </c>
      <c r="B317" t="s">
        <v>94</v>
      </c>
      <c r="C317" t="s">
        <v>16</v>
      </c>
      <c r="D317" s="24">
        <v>26</v>
      </c>
      <c r="E317" s="24">
        <v>31</v>
      </c>
      <c r="F317" s="27">
        <f>MROUND((masterheight[[#This Row],[FL5]]-masterheight[[#This Row],[FL2]])/masterheight[[#This Row],[FL2]],0.01)</f>
        <v>0.19</v>
      </c>
      <c r="G317" s="39">
        <f ca="1">_xlfn.NUMBERVALUE(VLOOKUP(masterheight[[#This Row],[Round]],Table1[],7,FALSE))</f>
        <v>10</v>
      </c>
      <c r="H317" s="25">
        <f ca="1">masterheight[[#This Row],[Weight]]*masterheight[[#This Row],[%change]]</f>
        <v>1.9</v>
      </c>
    </row>
    <row r="318" spans="1:8" x14ac:dyDescent="0.25">
      <c r="A318" t="s">
        <v>1001</v>
      </c>
      <c r="B318" t="s">
        <v>974</v>
      </c>
      <c r="C318" t="s">
        <v>22</v>
      </c>
      <c r="D318" s="24">
        <v>26</v>
      </c>
      <c r="E318" s="24">
        <v>31</v>
      </c>
      <c r="F318" s="27">
        <f>MROUND((masterheight[[#This Row],[FL5]]-masterheight[[#This Row],[FL2]])/masterheight[[#This Row],[FL2]],0.01)</f>
        <v>0.19</v>
      </c>
      <c r="G318" s="39">
        <f ca="1">_xlfn.NUMBERVALUE(VLOOKUP(masterheight[[#This Row],[Round]],Table1[],7,FALSE))</f>
        <v>30</v>
      </c>
      <c r="H318" s="25">
        <f ca="1">masterheight[[#This Row],[Weight]]*masterheight[[#This Row],[%change]]</f>
        <v>5.7</v>
      </c>
    </row>
    <row r="319" spans="1:8" x14ac:dyDescent="0.25">
      <c r="A319" t="s">
        <v>703</v>
      </c>
      <c r="B319" t="s">
        <v>161</v>
      </c>
      <c r="C319" t="s">
        <v>16</v>
      </c>
      <c r="D319" s="24">
        <v>31</v>
      </c>
      <c r="E319" s="24">
        <v>37</v>
      </c>
      <c r="F319" s="27">
        <f>MROUND((masterheight[[#This Row],[FL5]]-masterheight[[#This Row],[FL2]])/masterheight[[#This Row],[FL2]],0.01)</f>
        <v>0.19</v>
      </c>
      <c r="G319" s="39">
        <f ca="1">_xlfn.NUMBERVALUE(VLOOKUP(masterheight[[#This Row],[Round]],Table1[],7,FALSE))</f>
        <v>10</v>
      </c>
      <c r="H319" s="25">
        <f ca="1">masterheight[[#This Row],[Weight]]*masterheight[[#This Row],[%change]]</f>
        <v>1.9</v>
      </c>
    </row>
    <row r="320" spans="1:8" x14ac:dyDescent="0.25">
      <c r="A320" t="s">
        <v>715</v>
      </c>
      <c r="B320" t="s">
        <v>105</v>
      </c>
      <c r="C320" t="s">
        <v>23</v>
      </c>
      <c r="D320" s="24">
        <v>32</v>
      </c>
      <c r="E320" s="24">
        <v>38</v>
      </c>
      <c r="F320" s="27">
        <f>MROUND((masterheight[[#This Row],[FL5]]-masterheight[[#This Row],[FL2]])/masterheight[[#This Row],[FL2]],0.01)</f>
        <v>0.19</v>
      </c>
      <c r="G320" s="39">
        <f ca="1">_xlfn.NUMBERVALUE(VLOOKUP(masterheight[[#This Row],[Round]],Table1[],7,FALSE))</f>
        <v>50</v>
      </c>
      <c r="H320" s="25">
        <f ca="1">masterheight[[#This Row],[Weight]]*masterheight[[#This Row],[%change]]</f>
        <v>9.5</v>
      </c>
    </row>
    <row r="321" spans="1:8" x14ac:dyDescent="0.25">
      <c r="A321" t="s">
        <v>722</v>
      </c>
      <c r="B321" t="s">
        <v>58</v>
      </c>
      <c r="C321" t="s">
        <v>18</v>
      </c>
      <c r="D321" s="24">
        <v>33.5</v>
      </c>
      <c r="E321" s="24">
        <v>40</v>
      </c>
      <c r="F321" s="27">
        <f>MROUND((masterheight[[#This Row],[FL5]]-masterheight[[#This Row],[FL2]])/masterheight[[#This Row],[FL2]],0.01)</f>
        <v>0.19</v>
      </c>
      <c r="G321" s="39">
        <f ca="1">_xlfn.NUMBERVALUE(VLOOKUP(masterheight[[#This Row],[Round]],Table1[],7,FALSE))</f>
        <v>10</v>
      </c>
      <c r="H321" s="25">
        <f ca="1">masterheight[[#This Row],[Weight]]*masterheight[[#This Row],[%change]]</f>
        <v>1.9</v>
      </c>
    </row>
    <row r="322" spans="1:8" x14ac:dyDescent="0.25">
      <c r="A322" t="s">
        <v>381</v>
      </c>
      <c r="B322" t="s">
        <v>765</v>
      </c>
      <c r="C322" t="s">
        <v>17</v>
      </c>
      <c r="D322" s="24">
        <v>20</v>
      </c>
      <c r="E322" s="24">
        <v>24</v>
      </c>
      <c r="F322" s="27">
        <f>MROUND((masterheight[[#This Row],[FL5]]-masterheight[[#This Row],[FL2]])/masterheight[[#This Row],[FL2]],0.01)</f>
        <v>0.2</v>
      </c>
      <c r="G322" s="39">
        <f ca="1">_xlfn.NUMBERVALUE(VLOOKUP(masterheight[[#This Row],[Round]],Table1[],7,FALSE))</f>
        <v>10</v>
      </c>
      <c r="H322" s="25">
        <f ca="1">masterheight[[#This Row],[Weight]]*masterheight[[#This Row],[%change]]</f>
        <v>2</v>
      </c>
    </row>
    <row r="323" spans="1:8" x14ac:dyDescent="0.25">
      <c r="A323" t="s">
        <v>383</v>
      </c>
      <c r="B323" t="s">
        <v>765</v>
      </c>
      <c r="C323" t="s">
        <v>21</v>
      </c>
      <c r="D323">
        <v>20</v>
      </c>
      <c r="E323">
        <v>24</v>
      </c>
      <c r="F323" s="27">
        <f>MROUND((masterheight[[#This Row],[FL5]]-masterheight[[#This Row],[FL2]])/masterheight[[#This Row],[FL2]],0.01)</f>
        <v>0.2</v>
      </c>
      <c r="G323" s="39">
        <f ca="1">_xlfn.NUMBERVALUE(VLOOKUP(masterheight[[#This Row],[Round]],Table1[],7,FALSE))</f>
        <v>20</v>
      </c>
      <c r="H323" s="25">
        <f ca="1">masterheight[[#This Row],[Weight]]*masterheight[[#This Row],[%change]]</f>
        <v>4</v>
      </c>
    </row>
    <row r="324" spans="1:8" x14ac:dyDescent="0.25">
      <c r="A324" t="s">
        <v>392</v>
      </c>
      <c r="B324" t="s">
        <v>88</v>
      </c>
      <c r="C324" t="s">
        <v>18</v>
      </c>
      <c r="D324" s="24">
        <v>24.5</v>
      </c>
      <c r="E324" s="24">
        <v>29.5</v>
      </c>
      <c r="F324" s="27">
        <f>MROUND((masterheight[[#This Row],[FL5]]-masterheight[[#This Row],[FL2]])/masterheight[[#This Row],[FL2]],0.01)</f>
        <v>0.2</v>
      </c>
      <c r="G324" s="39">
        <f ca="1">_xlfn.NUMBERVALUE(VLOOKUP(masterheight[[#This Row],[Round]],Table1[],7,FALSE))</f>
        <v>10</v>
      </c>
      <c r="H324" s="25">
        <f ca="1">masterheight[[#This Row],[Weight]]*masterheight[[#This Row],[%change]]</f>
        <v>2</v>
      </c>
    </row>
    <row r="325" spans="1:8" x14ac:dyDescent="0.25">
      <c r="A325" t="s">
        <v>423</v>
      </c>
      <c r="B325" t="s">
        <v>102</v>
      </c>
      <c r="C325" t="s">
        <v>17</v>
      </c>
      <c r="D325" s="24">
        <v>25</v>
      </c>
      <c r="E325" s="24">
        <v>30</v>
      </c>
      <c r="F325" s="27">
        <f>MROUND((masterheight[[#This Row],[FL5]]-masterheight[[#This Row],[FL2]])/masterheight[[#This Row],[FL2]],0.01)</f>
        <v>0.2</v>
      </c>
      <c r="G325" s="39">
        <f ca="1">_xlfn.NUMBERVALUE(VLOOKUP(masterheight[[#This Row],[Round]],Table1[],7,FALSE))</f>
        <v>10</v>
      </c>
      <c r="H325" s="25">
        <f ca="1">masterheight[[#This Row],[Weight]]*masterheight[[#This Row],[%change]]</f>
        <v>2</v>
      </c>
    </row>
    <row r="326" spans="1:8" x14ac:dyDescent="0.25">
      <c r="A326" t="s">
        <v>429</v>
      </c>
      <c r="B326" t="s">
        <v>74</v>
      </c>
      <c r="C326" t="s">
        <v>23</v>
      </c>
      <c r="D326" s="24">
        <v>46</v>
      </c>
      <c r="E326" s="24">
        <v>55</v>
      </c>
      <c r="F326" s="27">
        <f>MROUND((masterheight[[#This Row],[FL5]]-masterheight[[#This Row],[FL2]])/masterheight[[#This Row],[FL2]],0.01)</f>
        <v>0.2</v>
      </c>
      <c r="G326" s="39">
        <f ca="1">_xlfn.NUMBERVALUE(VLOOKUP(masterheight[[#This Row],[Round]],Table1[],7,FALSE))</f>
        <v>50</v>
      </c>
      <c r="H326" s="25">
        <f ca="1">masterheight[[#This Row],[Weight]]*masterheight[[#This Row],[%change]]</f>
        <v>10</v>
      </c>
    </row>
    <row r="327" spans="1:8" x14ac:dyDescent="0.25">
      <c r="A327" t="s">
        <v>447</v>
      </c>
      <c r="B327" t="s">
        <v>82</v>
      </c>
      <c r="C327" t="s">
        <v>23</v>
      </c>
      <c r="D327" s="24">
        <v>49</v>
      </c>
      <c r="E327" s="24">
        <v>59</v>
      </c>
      <c r="F327" s="27">
        <f>MROUND((masterheight[[#This Row],[FL5]]-masterheight[[#This Row],[FL2]])/masterheight[[#This Row],[FL2]],0.01)</f>
        <v>0.2</v>
      </c>
      <c r="G327" s="39">
        <f ca="1">_xlfn.NUMBERVALUE(VLOOKUP(masterheight[[#This Row],[Round]],Table1[],7,FALSE))</f>
        <v>50</v>
      </c>
      <c r="H327" s="25">
        <f ca="1">masterheight[[#This Row],[Weight]]*masterheight[[#This Row],[%change]]</f>
        <v>10</v>
      </c>
    </row>
    <row r="328" spans="1:8" x14ac:dyDescent="0.25">
      <c r="A328" t="s">
        <v>459</v>
      </c>
      <c r="B328" t="s">
        <v>82</v>
      </c>
      <c r="C328" t="s">
        <v>23</v>
      </c>
      <c r="D328" s="24">
        <v>44</v>
      </c>
      <c r="E328" s="24">
        <v>53</v>
      </c>
      <c r="F328" s="27">
        <f>MROUND((masterheight[[#This Row],[FL5]]-masterheight[[#This Row],[FL2]])/masterheight[[#This Row],[FL2]],0.01)</f>
        <v>0.2</v>
      </c>
      <c r="G328" s="39">
        <f ca="1">_xlfn.NUMBERVALUE(VLOOKUP(masterheight[[#This Row],[Round]],Table1[],7,FALSE))</f>
        <v>50</v>
      </c>
      <c r="H328" s="25">
        <f ca="1">masterheight[[#This Row],[Weight]]*masterheight[[#This Row],[%change]]</f>
        <v>10</v>
      </c>
    </row>
    <row r="329" spans="1:8" x14ac:dyDescent="0.25">
      <c r="A329" t="s">
        <v>494</v>
      </c>
      <c r="B329" t="s">
        <v>58</v>
      </c>
      <c r="C329" t="s">
        <v>21</v>
      </c>
      <c r="D329" s="24">
        <v>41</v>
      </c>
      <c r="E329" s="24">
        <v>49</v>
      </c>
      <c r="F329" s="27">
        <f>MROUND((masterheight[[#This Row],[FL5]]-masterheight[[#This Row],[FL2]])/masterheight[[#This Row],[FL2]],0.01)</f>
        <v>0.2</v>
      </c>
      <c r="G329" s="39">
        <f ca="1">_xlfn.NUMBERVALUE(VLOOKUP(masterheight[[#This Row],[Round]],Table1[],7,FALSE))</f>
        <v>20</v>
      </c>
      <c r="H329" s="25">
        <f ca="1">masterheight[[#This Row],[Weight]]*masterheight[[#This Row],[%change]]</f>
        <v>4</v>
      </c>
    </row>
    <row r="330" spans="1:8" x14ac:dyDescent="0.25">
      <c r="A330" t="s">
        <v>509</v>
      </c>
      <c r="B330" t="s">
        <v>48</v>
      </c>
      <c r="C330" t="s">
        <v>18</v>
      </c>
      <c r="D330" s="24">
        <v>30</v>
      </c>
      <c r="E330" s="24">
        <v>36</v>
      </c>
      <c r="F330" s="27">
        <f>MROUND((masterheight[[#This Row],[FL5]]-masterheight[[#This Row],[FL2]])/masterheight[[#This Row],[FL2]],0.01)</f>
        <v>0.2</v>
      </c>
      <c r="G330" s="39">
        <f ca="1">_xlfn.NUMBERVALUE(VLOOKUP(masterheight[[#This Row],[Round]],Table1[],7,FALSE))</f>
        <v>10</v>
      </c>
      <c r="H330" s="25">
        <f ca="1">masterheight[[#This Row],[Weight]]*masterheight[[#This Row],[%change]]</f>
        <v>2</v>
      </c>
    </row>
    <row r="331" spans="1:8" x14ac:dyDescent="0.25">
      <c r="A331" t="s">
        <v>513</v>
      </c>
      <c r="B331" t="s">
        <v>59</v>
      </c>
      <c r="C331" t="s">
        <v>17</v>
      </c>
      <c r="D331" s="24">
        <v>35</v>
      </c>
      <c r="E331" s="24">
        <v>42</v>
      </c>
      <c r="F331" s="27">
        <f>MROUND((masterheight[[#This Row],[FL5]]-masterheight[[#This Row],[FL2]])/masterheight[[#This Row],[FL2]],0.01)</f>
        <v>0.2</v>
      </c>
      <c r="G331" s="39">
        <f ca="1">_xlfn.NUMBERVALUE(VLOOKUP(masterheight[[#This Row],[Round]],Table1[],7,FALSE))</f>
        <v>10</v>
      </c>
      <c r="H331" s="25">
        <f ca="1">masterheight[[#This Row],[Weight]]*masterheight[[#This Row],[%change]]</f>
        <v>2</v>
      </c>
    </row>
    <row r="332" spans="1:8" x14ac:dyDescent="0.25">
      <c r="A332" t="s">
        <v>523</v>
      </c>
      <c r="B332" t="s">
        <v>59</v>
      </c>
      <c r="C332" t="s">
        <v>17</v>
      </c>
      <c r="D332" s="24">
        <v>35</v>
      </c>
      <c r="E332" s="24">
        <v>42</v>
      </c>
      <c r="F332" s="27">
        <f>MROUND((masterheight[[#This Row],[FL5]]-masterheight[[#This Row],[FL2]])/masterheight[[#This Row],[FL2]],0.01)</f>
        <v>0.2</v>
      </c>
      <c r="G332" s="39">
        <f ca="1">_xlfn.NUMBERVALUE(VLOOKUP(masterheight[[#This Row],[Round]],Table1[],7,FALSE))</f>
        <v>10</v>
      </c>
      <c r="H332" s="25">
        <f ca="1">masterheight[[#This Row],[Weight]]*masterheight[[#This Row],[%change]]</f>
        <v>2</v>
      </c>
    </row>
    <row r="333" spans="1:8" x14ac:dyDescent="0.25">
      <c r="A333" t="s">
        <v>526</v>
      </c>
      <c r="B333" t="s">
        <v>59</v>
      </c>
      <c r="C333" t="s">
        <v>17</v>
      </c>
      <c r="D333" s="24">
        <v>37.5</v>
      </c>
      <c r="E333" s="24">
        <v>45</v>
      </c>
      <c r="F333" s="27">
        <f>MROUND((masterheight[[#This Row],[FL5]]-masterheight[[#This Row],[FL2]])/masterheight[[#This Row],[FL2]],0.01)</f>
        <v>0.2</v>
      </c>
      <c r="G333" s="39">
        <f ca="1">_xlfn.NUMBERVALUE(VLOOKUP(masterheight[[#This Row],[Round]],Table1[],7,FALSE))</f>
        <v>10</v>
      </c>
      <c r="H333" s="25">
        <f ca="1">masterheight[[#This Row],[Weight]]*masterheight[[#This Row],[%change]]</f>
        <v>2</v>
      </c>
    </row>
    <row r="334" spans="1:8" x14ac:dyDescent="0.25">
      <c r="A334" t="s">
        <v>527</v>
      </c>
      <c r="B334" t="s">
        <v>114</v>
      </c>
      <c r="C334" t="s">
        <v>22</v>
      </c>
      <c r="D334" s="24">
        <v>45</v>
      </c>
      <c r="E334" s="24">
        <v>54</v>
      </c>
      <c r="F334" s="27">
        <f>MROUND((masterheight[[#This Row],[FL5]]-masterheight[[#This Row],[FL2]])/masterheight[[#This Row],[FL2]],0.01)</f>
        <v>0.2</v>
      </c>
      <c r="G334" s="39">
        <f ca="1">_xlfn.NUMBERVALUE(VLOOKUP(masterheight[[#This Row],[Round]],Table1[],7,FALSE))</f>
        <v>30</v>
      </c>
      <c r="H334" s="25">
        <f ca="1">masterheight[[#This Row],[Weight]]*masterheight[[#This Row],[%change]]</f>
        <v>6</v>
      </c>
    </row>
    <row r="335" spans="1:8" x14ac:dyDescent="0.25">
      <c r="A335" t="s">
        <v>542</v>
      </c>
      <c r="B335" t="s">
        <v>90</v>
      </c>
      <c r="C335" t="s">
        <v>17</v>
      </c>
      <c r="D335" s="24">
        <v>32.5</v>
      </c>
      <c r="E335" s="24">
        <v>39</v>
      </c>
      <c r="F335" s="27">
        <f>MROUND((masterheight[[#This Row],[FL5]]-masterheight[[#This Row],[FL2]])/masterheight[[#This Row],[FL2]],0.01)</f>
        <v>0.2</v>
      </c>
      <c r="G335" s="39">
        <f ca="1">_xlfn.NUMBERVALUE(VLOOKUP(masterheight[[#This Row],[Round]],Table1[],7,FALSE))</f>
        <v>10</v>
      </c>
      <c r="H335" s="25">
        <f ca="1">masterheight[[#This Row],[Weight]]*masterheight[[#This Row],[%change]]</f>
        <v>2</v>
      </c>
    </row>
    <row r="336" spans="1:8" x14ac:dyDescent="0.25">
      <c r="A336" t="s">
        <v>554</v>
      </c>
      <c r="B336" t="s">
        <v>77</v>
      </c>
      <c r="C336" t="s">
        <v>21</v>
      </c>
      <c r="D336" s="24">
        <v>40</v>
      </c>
      <c r="E336" s="24">
        <v>48</v>
      </c>
      <c r="F336" s="27">
        <f>MROUND((masterheight[[#This Row],[FL5]]-masterheight[[#This Row],[FL2]])/masterheight[[#This Row],[FL2]],0.01)</f>
        <v>0.2</v>
      </c>
      <c r="G336" s="39">
        <f ca="1">_xlfn.NUMBERVALUE(VLOOKUP(masterheight[[#This Row],[Round]],Table1[],7,FALSE))</f>
        <v>20</v>
      </c>
      <c r="H336" s="25">
        <f ca="1">masterheight[[#This Row],[Weight]]*masterheight[[#This Row],[%change]]</f>
        <v>4</v>
      </c>
    </row>
    <row r="337" spans="1:8" x14ac:dyDescent="0.25">
      <c r="A337" t="s">
        <v>555</v>
      </c>
      <c r="B337" t="s">
        <v>77</v>
      </c>
      <c r="C337" t="s">
        <v>21</v>
      </c>
      <c r="D337" s="24">
        <v>40</v>
      </c>
      <c r="E337" s="24">
        <v>48</v>
      </c>
      <c r="F337" s="27">
        <f>MROUND((masterheight[[#This Row],[FL5]]-masterheight[[#This Row],[FL2]])/masterheight[[#This Row],[FL2]],0.01)</f>
        <v>0.2</v>
      </c>
      <c r="G337" s="39">
        <f ca="1">_xlfn.NUMBERVALUE(VLOOKUP(masterheight[[#This Row],[Round]],Table1[],7,FALSE))</f>
        <v>20</v>
      </c>
      <c r="H337" s="25">
        <f ca="1">masterheight[[#This Row],[Weight]]*masterheight[[#This Row],[%change]]</f>
        <v>4</v>
      </c>
    </row>
    <row r="338" spans="1:8" x14ac:dyDescent="0.25">
      <c r="A338" t="s">
        <v>1054</v>
      </c>
      <c r="B338" t="s">
        <v>980</v>
      </c>
      <c r="C338" t="s">
        <v>23</v>
      </c>
      <c r="D338" s="24">
        <v>41</v>
      </c>
      <c r="E338" s="24">
        <v>49</v>
      </c>
      <c r="F338" s="27">
        <f>MROUND((masterheight[[#This Row],[FL5]]-masterheight[[#This Row],[FL2]])/masterheight[[#This Row],[FL2]],0.01)</f>
        <v>0.2</v>
      </c>
      <c r="G338" s="39">
        <f ca="1">_xlfn.NUMBERVALUE(VLOOKUP(masterheight[[#This Row],[Round]],Table1[],7,FALSE))</f>
        <v>50</v>
      </c>
      <c r="H338" s="25">
        <f ca="1">masterheight[[#This Row],[Weight]]*masterheight[[#This Row],[%change]]</f>
        <v>10</v>
      </c>
    </row>
    <row r="339" spans="1:8" x14ac:dyDescent="0.25">
      <c r="A339" t="s">
        <v>574</v>
      </c>
      <c r="B339" t="s">
        <v>61</v>
      </c>
      <c r="C339" t="s">
        <v>18</v>
      </c>
      <c r="D339" s="24">
        <v>40</v>
      </c>
      <c r="E339" s="24">
        <v>48</v>
      </c>
      <c r="F339" s="27">
        <f>MROUND((masterheight[[#This Row],[FL5]]-masterheight[[#This Row],[FL2]])/masterheight[[#This Row],[FL2]],0.01)</f>
        <v>0.2</v>
      </c>
      <c r="G339" s="39">
        <f ca="1">_xlfn.NUMBERVALUE(VLOOKUP(masterheight[[#This Row],[Round]],Table1[],7,FALSE))</f>
        <v>10</v>
      </c>
      <c r="H339" s="25">
        <f ca="1">masterheight[[#This Row],[Weight]]*masterheight[[#This Row],[%change]]</f>
        <v>2</v>
      </c>
    </row>
    <row r="340" spans="1:8" x14ac:dyDescent="0.25">
      <c r="A340" t="s">
        <v>578</v>
      </c>
      <c r="B340" t="s">
        <v>61</v>
      </c>
      <c r="C340" t="s">
        <v>18</v>
      </c>
      <c r="D340" s="24">
        <v>40</v>
      </c>
      <c r="E340" s="24">
        <v>48</v>
      </c>
      <c r="F340" s="27">
        <f>MROUND((masterheight[[#This Row],[FL5]]-masterheight[[#This Row],[FL2]])/masterheight[[#This Row],[FL2]],0.01)</f>
        <v>0.2</v>
      </c>
      <c r="G340" s="39">
        <f ca="1">_xlfn.NUMBERVALUE(VLOOKUP(masterheight[[#This Row],[Round]],Table1[],7,FALSE))</f>
        <v>10</v>
      </c>
      <c r="H340" s="25">
        <f ca="1">masterheight[[#This Row],[Weight]]*masterheight[[#This Row],[%change]]</f>
        <v>2</v>
      </c>
    </row>
    <row r="341" spans="1:8" x14ac:dyDescent="0.25">
      <c r="A341" t="s">
        <v>579</v>
      </c>
      <c r="B341" t="s">
        <v>980</v>
      </c>
      <c r="C341" t="s">
        <v>23</v>
      </c>
      <c r="D341" s="24">
        <v>40</v>
      </c>
      <c r="E341" s="24">
        <v>48</v>
      </c>
      <c r="F341" s="27">
        <f>MROUND((masterheight[[#This Row],[FL5]]-masterheight[[#This Row],[FL2]])/masterheight[[#This Row],[FL2]],0.01)</f>
        <v>0.2</v>
      </c>
      <c r="G341" s="39">
        <f ca="1">_xlfn.NUMBERVALUE(VLOOKUP(masterheight[[#This Row],[Round]],Table1[],7,FALSE))</f>
        <v>50</v>
      </c>
      <c r="H341" s="25">
        <f ca="1">masterheight[[#This Row],[Weight]]*masterheight[[#This Row],[%change]]</f>
        <v>10</v>
      </c>
    </row>
    <row r="342" spans="1:8" x14ac:dyDescent="0.25">
      <c r="A342" t="s">
        <v>607</v>
      </c>
      <c r="B342" t="s">
        <v>90</v>
      </c>
      <c r="C342" t="s">
        <v>20</v>
      </c>
      <c r="D342" s="24">
        <v>35</v>
      </c>
      <c r="E342" s="24">
        <v>42</v>
      </c>
      <c r="F342" s="27">
        <f>MROUND((masterheight[[#This Row],[FL5]]-masterheight[[#This Row],[FL2]])/masterheight[[#This Row],[FL2]],0.01)</f>
        <v>0.2</v>
      </c>
      <c r="G342" s="39">
        <f ca="1">_xlfn.NUMBERVALUE(VLOOKUP(masterheight[[#This Row],[Round]],Table1[],7,FALSE))</f>
        <v>10</v>
      </c>
      <c r="H342" s="25">
        <f ca="1">masterheight[[#This Row],[Weight]]*masterheight[[#This Row],[%change]]</f>
        <v>2</v>
      </c>
    </row>
    <row r="343" spans="1:8" x14ac:dyDescent="0.25">
      <c r="A343" t="s">
        <v>649</v>
      </c>
      <c r="B343" t="s">
        <v>980</v>
      </c>
      <c r="C343" t="s">
        <v>17</v>
      </c>
      <c r="D343" s="24">
        <v>35</v>
      </c>
      <c r="E343" s="24">
        <v>42</v>
      </c>
      <c r="F343" s="27">
        <f>MROUND((masterheight[[#This Row],[FL5]]-masterheight[[#This Row],[FL2]])/masterheight[[#This Row],[FL2]],0.01)</f>
        <v>0.2</v>
      </c>
      <c r="G343" s="39">
        <f ca="1">_xlfn.NUMBERVALUE(VLOOKUP(masterheight[[#This Row],[Round]],Table1[],7,FALSE))</f>
        <v>10</v>
      </c>
      <c r="H343" s="25">
        <f ca="1">masterheight[[#This Row],[Weight]]*masterheight[[#This Row],[%change]]</f>
        <v>2</v>
      </c>
    </row>
    <row r="344" spans="1:8" x14ac:dyDescent="0.25">
      <c r="A344" t="s">
        <v>650</v>
      </c>
      <c r="B344" t="s">
        <v>980</v>
      </c>
      <c r="C344" t="s">
        <v>17</v>
      </c>
      <c r="D344" s="24">
        <v>35</v>
      </c>
      <c r="E344" s="24">
        <v>42</v>
      </c>
      <c r="F344" s="27">
        <f>MROUND((masterheight[[#This Row],[FL5]]-masterheight[[#This Row],[FL2]])/masterheight[[#This Row],[FL2]],0.01)</f>
        <v>0.2</v>
      </c>
      <c r="G344" s="39">
        <f ca="1">_xlfn.NUMBERVALUE(VLOOKUP(masterheight[[#This Row],[Round]],Table1[],7,FALSE))</f>
        <v>10</v>
      </c>
      <c r="H344" s="25">
        <f ca="1">masterheight[[#This Row],[Weight]]*masterheight[[#This Row],[%change]]</f>
        <v>2</v>
      </c>
    </row>
    <row r="345" spans="1:8" x14ac:dyDescent="0.25">
      <c r="A345" t="s">
        <v>653</v>
      </c>
      <c r="B345" t="s">
        <v>114</v>
      </c>
      <c r="C345" t="s">
        <v>16</v>
      </c>
      <c r="D345">
        <v>41</v>
      </c>
      <c r="E345">
        <v>49</v>
      </c>
      <c r="F345" s="27">
        <f>MROUND((masterheight[[#This Row],[FL5]]-masterheight[[#This Row],[FL2]])/masterheight[[#This Row],[FL2]],0.01)</f>
        <v>0.2</v>
      </c>
      <c r="G345" s="39">
        <f ca="1">_xlfn.NUMBERVALUE(VLOOKUP(masterheight[[#This Row],[Round]],Table1[],7,FALSE))</f>
        <v>10</v>
      </c>
      <c r="H345" s="25">
        <f ca="1">masterheight[[#This Row],[Weight]]*masterheight[[#This Row],[%change]]</f>
        <v>2</v>
      </c>
    </row>
    <row r="346" spans="1:8" x14ac:dyDescent="0.25">
      <c r="A346" t="s">
        <v>662</v>
      </c>
      <c r="B346" t="s">
        <v>980</v>
      </c>
      <c r="C346" t="s">
        <v>17</v>
      </c>
      <c r="D346" s="24">
        <v>32.5</v>
      </c>
      <c r="E346" s="24">
        <v>39</v>
      </c>
      <c r="F346" s="27">
        <f>MROUND((masterheight[[#This Row],[FL5]]-masterheight[[#This Row],[FL2]])/masterheight[[#This Row],[FL2]],0.01)</f>
        <v>0.2</v>
      </c>
      <c r="G346" s="39">
        <f ca="1">_xlfn.NUMBERVALUE(VLOOKUP(masterheight[[#This Row],[Round]],Table1[],7,FALSE))</f>
        <v>10</v>
      </c>
      <c r="H346" s="25">
        <f ca="1">masterheight[[#This Row],[Weight]]*masterheight[[#This Row],[%change]]</f>
        <v>2</v>
      </c>
    </row>
    <row r="347" spans="1:8" x14ac:dyDescent="0.25">
      <c r="A347" t="s">
        <v>710</v>
      </c>
      <c r="B347" t="s">
        <v>90</v>
      </c>
      <c r="C347" t="s">
        <v>19</v>
      </c>
      <c r="D347" s="24">
        <v>30</v>
      </c>
      <c r="E347" s="24">
        <v>36</v>
      </c>
      <c r="F347" s="27">
        <f>MROUND((masterheight[[#This Row],[FL5]]-masterheight[[#This Row],[FL2]])/masterheight[[#This Row],[FL2]],0.01)</f>
        <v>0.2</v>
      </c>
      <c r="G347" s="39">
        <f ca="1">_xlfn.NUMBERVALUE(VLOOKUP(masterheight[[#This Row],[Round]],Table1[],7,FALSE))</f>
        <v>10</v>
      </c>
      <c r="H347" s="25">
        <f ca="1">masterheight[[#This Row],[Weight]]*masterheight[[#This Row],[%change]]</f>
        <v>2</v>
      </c>
    </row>
    <row r="348" spans="1:8" x14ac:dyDescent="0.25">
      <c r="A348" t="s">
        <v>729</v>
      </c>
      <c r="B348" t="s">
        <v>161</v>
      </c>
      <c r="C348" t="s">
        <v>16</v>
      </c>
      <c r="D348" s="24">
        <v>30</v>
      </c>
      <c r="E348" s="24">
        <v>36</v>
      </c>
      <c r="F348" s="27">
        <f>MROUND((masterheight[[#This Row],[FL5]]-masterheight[[#This Row],[FL2]])/masterheight[[#This Row],[FL2]],0.01)</f>
        <v>0.2</v>
      </c>
      <c r="G348" s="39">
        <f ca="1">_xlfn.NUMBERVALUE(VLOOKUP(masterheight[[#This Row],[Round]],Table1[],7,FALSE))</f>
        <v>10</v>
      </c>
      <c r="H348" s="25">
        <f ca="1">masterheight[[#This Row],[Weight]]*masterheight[[#This Row],[%change]]</f>
        <v>2</v>
      </c>
    </row>
    <row r="349" spans="1:8" x14ac:dyDescent="0.25">
      <c r="A349" t="s">
        <v>385</v>
      </c>
      <c r="B349" t="s">
        <v>937</v>
      </c>
      <c r="C349" t="s">
        <v>22</v>
      </c>
      <c r="D349" s="24">
        <v>24</v>
      </c>
      <c r="E349" s="24">
        <v>29</v>
      </c>
      <c r="F349" s="27">
        <f>MROUND((masterheight[[#This Row],[FL5]]-masterheight[[#This Row],[FL2]])/masterheight[[#This Row],[FL2]],0.01)</f>
        <v>0.21</v>
      </c>
      <c r="G349" s="39">
        <f ca="1">_xlfn.NUMBERVALUE(VLOOKUP(masterheight[[#This Row],[Round]],Table1[],7,FALSE))</f>
        <v>30</v>
      </c>
      <c r="H349" s="25">
        <f ca="1">masterheight[[#This Row],[Weight]]*masterheight[[#This Row],[%change]]</f>
        <v>6.3</v>
      </c>
    </row>
    <row r="350" spans="1:8" x14ac:dyDescent="0.25">
      <c r="A350" t="s">
        <v>389</v>
      </c>
      <c r="B350" t="s">
        <v>97</v>
      </c>
      <c r="C350" t="s">
        <v>21</v>
      </c>
      <c r="D350" s="24">
        <v>26</v>
      </c>
      <c r="E350" s="24">
        <v>31.5</v>
      </c>
      <c r="F350" s="27">
        <f>MROUND((masterheight[[#This Row],[FL5]]-masterheight[[#This Row],[FL2]])/masterheight[[#This Row],[FL2]],0.01)</f>
        <v>0.21</v>
      </c>
      <c r="G350" s="39">
        <f ca="1">_xlfn.NUMBERVALUE(VLOOKUP(masterheight[[#This Row],[Round]],Table1[],7,FALSE))</f>
        <v>20</v>
      </c>
      <c r="H350" s="25">
        <f ca="1">masterheight[[#This Row],[Weight]]*masterheight[[#This Row],[%change]]</f>
        <v>4.2</v>
      </c>
    </row>
    <row r="351" spans="1:8" x14ac:dyDescent="0.25">
      <c r="A351" t="s">
        <v>394</v>
      </c>
      <c r="B351" t="s">
        <v>935</v>
      </c>
      <c r="C351" t="s">
        <v>22</v>
      </c>
      <c r="D351" s="24">
        <v>36</v>
      </c>
      <c r="E351" s="24">
        <v>43.5</v>
      </c>
      <c r="F351" s="27">
        <f>MROUND((masterheight[[#This Row],[FL5]]-masterheight[[#This Row],[FL2]])/masterheight[[#This Row],[FL2]],0.01)</f>
        <v>0.21</v>
      </c>
      <c r="G351" s="39">
        <f ca="1">_xlfn.NUMBERVALUE(VLOOKUP(masterheight[[#This Row],[Round]],Table1[],7,FALSE))</f>
        <v>30</v>
      </c>
      <c r="H351" s="25">
        <f ca="1">masterheight[[#This Row],[Weight]]*masterheight[[#This Row],[%change]]</f>
        <v>6.3</v>
      </c>
    </row>
    <row r="352" spans="1:8" x14ac:dyDescent="0.25">
      <c r="A352" t="s">
        <v>400</v>
      </c>
      <c r="B352" t="s">
        <v>94</v>
      </c>
      <c r="C352" t="s">
        <v>18</v>
      </c>
      <c r="D352" s="24">
        <v>26</v>
      </c>
      <c r="E352" s="24">
        <v>31.5</v>
      </c>
      <c r="F352" s="27">
        <f>MROUND((masterheight[[#This Row],[FL5]]-masterheight[[#This Row],[FL2]])/masterheight[[#This Row],[FL2]],0.01)</f>
        <v>0.21</v>
      </c>
      <c r="G352" s="39">
        <f ca="1">_xlfn.NUMBERVALUE(VLOOKUP(masterheight[[#This Row],[Round]],Table1[],7,FALSE))</f>
        <v>10</v>
      </c>
      <c r="H352" s="25">
        <f ca="1">masterheight[[#This Row],[Weight]]*masterheight[[#This Row],[%change]]</f>
        <v>2.1</v>
      </c>
    </row>
    <row r="353" spans="1:8" x14ac:dyDescent="0.25">
      <c r="A353" t="s">
        <v>422</v>
      </c>
      <c r="B353" t="s">
        <v>114</v>
      </c>
      <c r="C353" t="s">
        <v>19</v>
      </c>
      <c r="D353" s="24">
        <v>39</v>
      </c>
      <c r="E353" s="24">
        <v>47</v>
      </c>
      <c r="F353" s="27">
        <f>MROUND((masterheight[[#This Row],[FL5]]-masterheight[[#This Row],[FL2]])/masterheight[[#This Row],[FL2]],0.01)</f>
        <v>0.21</v>
      </c>
      <c r="G353" s="39">
        <f ca="1">_xlfn.NUMBERVALUE(VLOOKUP(masterheight[[#This Row],[Round]],Table1[],7,FALSE))</f>
        <v>10</v>
      </c>
      <c r="H353" s="25">
        <f ca="1">masterheight[[#This Row],[Weight]]*masterheight[[#This Row],[%change]]</f>
        <v>2.1</v>
      </c>
    </row>
    <row r="354" spans="1:8" x14ac:dyDescent="0.25">
      <c r="A354" t="s">
        <v>422</v>
      </c>
      <c r="B354" t="s">
        <v>74</v>
      </c>
      <c r="C354" t="s">
        <v>23</v>
      </c>
      <c r="D354">
        <v>48</v>
      </c>
      <c r="E354">
        <v>58</v>
      </c>
      <c r="F354" s="27">
        <f>MROUND((masterheight[[#This Row],[FL5]]-masterheight[[#This Row],[FL2]])/masterheight[[#This Row],[FL2]],0.01)</f>
        <v>0.21</v>
      </c>
      <c r="G354" s="39">
        <f ca="1">_xlfn.NUMBERVALUE(VLOOKUP(masterheight[[#This Row],[Round]],Table1[],7,FALSE))</f>
        <v>50</v>
      </c>
      <c r="H354" s="25">
        <f ca="1">masterheight[[#This Row],[Weight]]*masterheight[[#This Row],[%change]]</f>
        <v>10.5</v>
      </c>
    </row>
    <row r="355" spans="1:8" x14ac:dyDescent="0.25">
      <c r="A355" t="s">
        <v>428</v>
      </c>
      <c r="B355" t="s">
        <v>114</v>
      </c>
      <c r="C355" t="s">
        <v>19</v>
      </c>
      <c r="D355" s="24">
        <v>38</v>
      </c>
      <c r="E355" s="24">
        <v>46</v>
      </c>
      <c r="F355" s="27">
        <f>MROUND((masterheight[[#This Row],[FL5]]-masterheight[[#This Row],[FL2]])/masterheight[[#This Row],[FL2]],0.01)</f>
        <v>0.21</v>
      </c>
      <c r="G355" s="39">
        <f ca="1">_xlfn.NUMBERVALUE(VLOOKUP(masterheight[[#This Row],[Round]],Table1[],7,FALSE))</f>
        <v>10</v>
      </c>
      <c r="H355" s="25">
        <f ca="1">masterheight[[#This Row],[Weight]]*masterheight[[#This Row],[%change]]</f>
        <v>2.1</v>
      </c>
    </row>
    <row r="356" spans="1:8" x14ac:dyDescent="0.25">
      <c r="A356" t="s">
        <v>451</v>
      </c>
      <c r="B356" t="s">
        <v>82</v>
      </c>
      <c r="C356" t="s">
        <v>23</v>
      </c>
      <c r="D356" s="24">
        <v>47</v>
      </c>
      <c r="E356" s="24">
        <v>57</v>
      </c>
      <c r="F356" s="27">
        <f>MROUND((masterheight[[#This Row],[FL5]]-masterheight[[#This Row],[FL2]])/masterheight[[#This Row],[FL2]],0.01)</f>
        <v>0.21</v>
      </c>
      <c r="G356" s="39">
        <f ca="1">_xlfn.NUMBERVALUE(VLOOKUP(masterheight[[#This Row],[Round]],Table1[],7,FALSE))</f>
        <v>50</v>
      </c>
      <c r="H356" s="25">
        <f ca="1">masterheight[[#This Row],[Weight]]*masterheight[[#This Row],[%change]]</f>
        <v>10.5</v>
      </c>
    </row>
    <row r="357" spans="1:8" x14ac:dyDescent="0.25">
      <c r="A357" t="s">
        <v>470</v>
      </c>
      <c r="B357" t="s">
        <v>82</v>
      </c>
      <c r="C357" t="s">
        <v>23</v>
      </c>
      <c r="D357" s="24">
        <v>47</v>
      </c>
      <c r="E357" s="24">
        <v>57</v>
      </c>
      <c r="F357" s="27">
        <f>MROUND((masterheight[[#This Row],[FL5]]-masterheight[[#This Row],[FL2]])/masterheight[[#This Row],[FL2]],0.01)</f>
        <v>0.21</v>
      </c>
      <c r="G357" s="39">
        <f ca="1">_xlfn.NUMBERVALUE(VLOOKUP(masterheight[[#This Row],[Round]],Table1[],7,FALSE))</f>
        <v>50</v>
      </c>
      <c r="H357" s="25">
        <f ca="1">masterheight[[#This Row],[Weight]]*masterheight[[#This Row],[%change]]</f>
        <v>10.5</v>
      </c>
    </row>
    <row r="358" spans="1:8" x14ac:dyDescent="0.25">
      <c r="A358" t="s">
        <v>487</v>
      </c>
      <c r="B358" t="s">
        <v>59</v>
      </c>
      <c r="C358" t="s">
        <v>18</v>
      </c>
      <c r="D358" s="24">
        <v>38</v>
      </c>
      <c r="E358" s="24">
        <v>46</v>
      </c>
      <c r="F358" s="27">
        <f>MROUND((masterheight[[#This Row],[FL5]]-masterheight[[#This Row],[FL2]])/masterheight[[#This Row],[FL2]],0.01)</f>
        <v>0.21</v>
      </c>
      <c r="G358" s="39">
        <f ca="1">_xlfn.NUMBERVALUE(VLOOKUP(masterheight[[#This Row],[Round]],Table1[],7,FALSE))</f>
        <v>10</v>
      </c>
      <c r="H358" s="25">
        <f ca="1">masterheight[[#This Row],[Weight]]*masterheight[[#This Row],[%change]]</f>
        <v>2.1</v>
      </c>
    </row>
    <row r="359" spans="1:8" x14ac:dyDescent="0.25">
      <c r="A359" t="s">
        <v>488</v>
      </c>
      <c r="B359" t="s">
        <v>161</v>
      </c>
      <c r="C359" t="s">
        <v>20</v>
      </c>
      <c r="D359" s="24">
        <v>28</v>
      </c>
      <c r="E359" s="24">
        <v>34</v>
      </c>
      <c r="F359" s="27">
        <f>MROUND((masterheight[[#This Row],[FL5]]-masterheight[[#This Row],[FL2]])/masterheight[[#This Row],[FL2]],0.01)</f>
        <v>0.21</v>
      </c>
      <c r="G359" s="39">
        <f ca="1">_xlfn.NUMBERVALUE(VLOOKUP(masterheight[[#This Row],[Round]],Table1[],7,FALSE))</f>
        <v>10</v>
      </c>
      <c r="H359" s="25">
        <f ca="1">masterheight[[#This Row],[Weight]]*masterheight[[#This Row],[%change]]</f>
        <v>2.1</v>
      </c>
    </row>
    <row r="360" spans="1:8" x14ac:dyDescent="0.25">
      <c r="A360" t="s">
        <v>500</v>
      </c>
      <c r="B360" t="s">
        <v>114</v>
      </c>
      <c r="C360" t="s">
        <v>19</v>
      </c>
      <c r="D360">
        <v>39</v>
      </c>
      <c r="E360">
        <v>47</v>
      </c>
      <c r="F360" s="27">
        <f>MROUND((masterheight[[#This Row],[FL5]]-masterheight[[#This Row],[FL2]])/masterheight[[#This Row],[FL2]],0.01)</f>
        <v>0.21</v>
      </c>
      <c r="G360" s="39">
        <f ca="1">_xlfn.NUMBERVALUE(VLOOKUP(masterheight[[#This Row],[Round]],Table1[],7,FALSE))</f>
        <v>10</v>
      </c>
      <c r="H360" s="25">
        <f ca="1">masterheight[[#This Row],[Weight]]*masterheight[[#This Row],[%change]]</f>
        <v>2.1</v>
      </c>
    </row>
    <row r="361" spans="1:8" x14ac:dyDescent="0.25">
      <c r="A361" t="s">
        <v>501</v>
      </c>
      <c r="B361" t="s">
        <v>90</v>
      </c>
      <c r="C361" t="s">
        <v>22</v>
      </c>
      <c r="D361" s="24">
        <v>36</v>
      </c>
      <c r="E361" s="24">
        <v>43.5</v>
      </c>
      <c r="F361" s="27">
        <f>MROUND((masterheight[[#This Row],[FL5]]-masterheight[[#This Row],[FL2]])/masterheight[[#This Row],[FL2]],0.01)</f>
        <v>0.21</v>
      </c>
      <c r="G361" s="39">
        <f ca="1">_xlfn.NUMBERVALUE(VLOOKUP(masterheight[[#This Row],[Round]],Table1[],7,FALSE))</f>
        <v>30</v>
      </c>
      <c r="H361" s="25">
        <f ca="1">masterheight[[#This Row],[Weight]]*masterheight[[#This Row],[%change]]</f>
        <v>6.3</v>
      </c>
    </row>
    <row r="362" spans="1:8" x14ac:dyDescent="0.25">
      <c r="A362" t="s">
        <v>513</v>
      </c>
      <c r="B362" t="s">
        <v>48</v>
      </c>
      <c r="C362" t="s">
        <v>18</v>
      </c>
      <c r="D362" s="24">
        <v>31.5</v>
      </c>
      <c r="E362" s="24">
        <v>38</v>
      </c>
      <c r="F362" s="27">
        <f>MROUND((masterheight[[#This Row],[FL5]]-masterheight[[#This Row],[FL2]])/masterheight[[#This Row],[FL2]],0.01)</f>
        <v>0.21</v>
      </c>
      <c r="G362" s="39">
        <f ca="1">_xlfn.NUMBERVALUE(VLOOKUP(masterheight[[#This Row],[Round]],Table1[],7,FALSE))</f>
        <v>10</v>
      </c>
      <c r="H362" s="25">
        <f ca="1">masterheight[[#This Row],[Weight]]*masterheight[[#This Row],[%change]]</f>
        <v>2.1</v>
      </c>
    </row>
    <row r="363" spans="1:8" x14ac:dyDescent="0.25">
      <c r="A363" t="s">
        <v>526</v>
      </c>
      <c r="B363" t="s">
        <v>90</v>
      </c>
      <c r="C363" t="s">
        <v>23</v>
      </c>
      <c r="D363" s="24">
        <v>38</v>
      </c>
      <c r="E363" s="24">
        <v>46</v>
      </c>
      <c r="F363" s="27">
        <f>MROUND((masterheight[[#This Row],[FL5]]-masterheight[[#This Row],[FL2]])/masterheight[[#This Row],[FL2]],0.01)</f>
        <v>0.21</v>
      </c>
      <c r="G363" s="39">
        <f ca="1">_xlfn.NUMBERVALUE(VLOOKUP(masterheight[[#This Row],[Round]],Table1[],7,FALSE))</f>
        <v>50</v>
      </c>
      <c r="H363" s="25">
        <f ca="1">masterheight[[#This Row],[Weight]]*masterheight[[#This Row],[%change]]</f>
        <v>10.5</v>
      </c>
    </row>
    <row r="364" spans="1:8" x14ac:dyDescent="0.25">
      <c r="A364" t="s">
        <v>527</v>
      </c>
      <c r="B364" t="s">
        <v>48</v>
      </c>
      <c r="C364" t="s">
        <v>18</v>
      </c>
      <c r="D364" s="24">
        <v>29</v>
      </c>
      <c r="E364" s="24">
        <v>35</v>
      </c>
      <c r="F364" s="27">
        <f>MROUND((masterheight[[#This Row],[FL5]]-masterheight[[#This Row],[FL2]])/masterheight[[#This Row],[FL2]],0.01)</f>
        <v>0.21</v>
      </c>
      <c r="G364" s="39">
        <f ca="1">_xlfn.NUMBERVALUE(VLOOKUP(masterheight[[#This Row],[Round]],Table1[],7,FALSE))</f>
        <v>10</v>
      </c>
      <c r="H364" s="25">
        <f ca="1">masterheight[[#This Row],[Weight]]*masterheight[[#This Row],[%change]]</f>
        <v>2.1</v>
      </c>
    </row>
    <row r="365" spans="1:8" x14ac:dyDescent="0.25">
      <c r="A365" t="s">
        <v>1050</v>
      </c>
      <c r="B365" t="s">
        <v>77</v>
      </c>
      <c r="C365" t="s">
        <v>23</v>
      </c>
      <c r="D365" s="24">
        <v>38</v>
      </c>
      <c r="E365" s="24">
        <v>46</v>
      </c>
      <c r="F365" s="27">
        <f>MROUND((masterheight[[#This Row],[FL5]]-masterheight[[#This Row],[FL2]])/masterheight[[#This Row],[FL2]],0.01)</f>
        <v>0.21</v>
      </c>
      <c r="G365" s="39">
        <f ca="1">_xlfn.NUMBERVALUE(VLOOKUP(masterheight[[#This Row],[Round]],Table1[],7,FALSE))</f>
        <v>50</v>
      </c>
      <c r="H365" s="25">
        <f ca="1">masterheight[[#This Row],[Weight]]*masterheight[[#This Row],[%change]]</f>
        <v>10.5</v>
      </c>
    </row>
    <row r="366" spans="1:8" x14ac:dyDescent="0.25">
      <c r="A366" t="s">
        <v>562</v>
      </c>
      <c r="B366" t="s">
        <v>980</v>
      </c>
      <c r="C366" t="s">
        <v>23</v>
      </c>
      <c r="D366" s="24">
        <v>39</v>
      </c>
      <c r="E366" s="24">
        <v>47</v>
      </c>
      <c r="F366" s="27">
        <f>MROUND((masterheight[[#This Row],[FL5]]-masterheight[[#This Row],[FL2]])/masterheight[[#This Row],[FL2]],0.01)</f>
        <v>0.21</v>
      </c>
      <c r="G366" s="39">
        <f ca="1">_xlfn.NUMBERVALUE(VLOOKUP(masterheight[[#This Row],[Round]],Table1[],7,FALSE))</f>
        <v>50</v>
      </c>
      <c r="H366" s="25">
        <f ca="1">masterheight[[#This Row],[Weight]]*masterheight[[#This Row],[%change]]</f>
        <v>10.5</v>
      </c>
    </row>
    <row r="367" spans="1:8" x14ac:dyDescent="0.25">
      <c r="A367" t="s">
        <v>1058</v>
      </c>
      <c r="B367" t="s">
        <v>980</v>
      </c>
      <c r="C367" t="s">
        <v>23</v>
      </c>
      <c r="D367" s="24">
        <v>38</v>
      </c>
      <c r="E367" s="24">
        <v>46</v>
      </c>
      <c r="F367" s="27">
        <f>MROUND((masterheight[[#This Row],[FL5]]-masterheight[[#This Row],[FL2]])/masterheight[[#This Row],[FL2]],0.01)</f>
        <v>0.21</v>
      </c>
      <c r="G367" s="39">
        <f ca="1">_xlfn.NUMBERVALUE(VLOOKUP(masterheight[[#This Row],[Round]],Table1[],7,FALSE))</f>
        <v>50</v>
      </c>
      <c r="H367" s="25">
        <f ca="1">masterheight[[#This Row],[Weight]]*masterheight[[#This Row],[%change]]</f>
        <v>10.5</v>
      </c>
    </row>
    <row r="368" spans="1:8" x14ac:dyDescent="0.25">
      <c r="A368" t="s">
        <v>585</v>
      </c>
      <c r="B368" t="s">
        <v>90</v>
      </c>
      <c r="C368" t="s">
        <v>17</v>
      </c>
      <c r="D368" s="24">
        <v>33</v>
      </c>
      <c r="E368" s="24">
        <v>40</v>
      </c>
      <c r="F368" s="27">
        <f>MROUND((masterheight[[#This Row],[FL5]]-masterheight[[#This Row],[FL2]])/masterheight[[#This Row],[FL2]],0.01)</f>
        <v>0.21</v>
      </c>
      <c r="G368" s="39">
        <f ca="1">_xlfn.NUMBERVALUE(VLOOKUP(masterheight[[#This Row],[Round]],Table1[],7,FALSE))</f>
        <v>10</v>
      </c>
      <c r="H368" s="25">
        <f ca="1">masterheight[[#This Row],[Weight]]*masterheight[[#This Row],[%change]]</f>
        <v>2.1</v>
      </c>
    </row>
    <row r="369" spans="1:8" x14ac:dyDescent="0.25">
      <c r="A369" t="s">
        <v>591</v>
      </c>
      <c r="B369" t="s">
        <v>74</v>
      </c>
      <c r="C369" t="s">
        <v>20</v>
      </c>
      <c r="D369" s="24">
        <v>43</v>
      </c>
      <c r="E369" s="24">
        <v>52</v>
      </c>
      <c r="F369" s="27">
        <f>MROUND((masterheight[[#This Row],[FL5]]-masterheight[[#This Row],[FL2]])/masterheight[[#This Row],[FL2]],0.01)</f>
        <v>0.21</v>
      </c>
      <c r="G369" s="39">
        <f ca="1">_xlfn.NUMBERVALUE(VLOOKUP(masterheight[[#This Row],[Round]],Table1[],7,FALSE))</f>
        <v>10</v>
      </c>
      <c r="H369" s="25">
        <f ca="1">masterheight[[#This Row],[Weight]]*masterheight[[#This Row],[%change]]</f>
        <v>2.1</v>
      </c>
    </row>
    <row r="370" spans="1:8" x14ac:dyDescent="0.25">
      <c r="A370" t="s">
        <v>596</v>
      </c>
      <c r="B370" t="s">
        <v>90</v>
      </c>
      <c r="C370" t="s">
        <v>17</v>
      </c>
      <c r="D370" s="24">
        <v>34</v>
      </c>
      <c r="E370" s="24">
        <v>41</v>
      </c>
      <c r="F370" s="27">
        <f>MROUND((masterheight[[#This Row],[FL5]]-masterheight[[#This Row],[FL2]])/masterheight[[#This Row],[FL2]],0.01)</f>
        <v>0.21</v>
      </c>
      <c r="G370" s="39">
        <f ca="1">_xlfn.NUMBERVALUE(VLOOKUP(masterheight[[#This Row],[Round]],Table1[],7,FALSE))</f>
        <v>10</v>
      </c>
      <c r="H370" s="25">
        <f ca="1">masterheight[[#This Row],[Weight]]*masterheight[[#This Row],[%change]]</f>
        <v>2.1</v>
      </c>
    </row>
    <row r="371" spans="1:8" x14ac:dyDescent="0.25">
      <c r="A371" t="s">
        <v>597</v>
      </c>
      <c r="B371" t="s">
        <v>74</v>
      </c>
      <c r="C371" t="s">
        <v>20</v>
      </c>
      <c r="D371" s="24">
        <v>38</v>
      </c>
      <c r="E371" s="24">
        <v>46</v>
      </c>
      <c r="F371" s="27">
        <f>MROUND((masterheight[[#This Row],[FL5]]-masterheight[[#This Row],[FL2]])/masterheight[[#This Row],[FL2]],0.01)</f>
        <v>0.21</v>
      </c>
      <c r="G371" s="39">
        <f ca="1">_xlfn.NUMBERVALUE(VLOOKUP(masterheight[[#This Row],[Round]],Table1[],7,FALSE))</f>
        <v>10</v>
      </c>
      <c r="H371" s="25">
        <f ca="1">masterheight[[#This Row],[Weight]]*masterheight[[#This Row],[%change]]</f>
        <v>2.1</v>
      </c>
    </row>
    <row r="372" spans="1:8" x14ac:dyDescent="0.25">
      <c r="A372" t="s">
        <v>609</v>
      </c>
      <c r="B372" t="s">
        <v>973</v>
      </c>
      <c r="C372" t="s">
        <v>23</v>
      </c>
      <c r="D372" s="24">
        <v>30.5</v>
      </c>
      <c r="E372" s="24">
        <v>37</v>
      </c>
      <c r="F372" s="27">
        <f>MROUND((masterheight[[#This Row],[FL5]]-masterheight[[#This Row],[FL2]])/masterheight[[#This Row],[FL2]],0.01)</f>
        <v>0.21</v>
      </c>
      <c r="G372" s="39">
        <f ca="1">_xlfn.NUMBERVALUE(VLOOKUP(masterheight[[#This Row],[Round]],Table1[],7,FALSE))</f>
        <v>50</v>
      </c>
      <c r="H372" s="25">
        <f ca="1">masterheight[[#This Row],[Weight]]*masterheight[[#This Row],[%change]]</f>
        <v>10.5</v>
      </c>
    </row>
    <row r="373" spans="1:8" x14ac:dyDescent="0.25">
      <c r="A373" t="s">
        <v>627</v>
      </c>
      <c r="B373" s="109" t="s">
        <v>88</v>
      </c>
      <c r="C373" s="44" t="s">
        <v>23</v>
      </c>
      <c r="D373" s="45">
        <v>28</v>
      </c>
      <c r="E373" s="45">
        <v>34</v>
      </c>
      <c r="F373" s="27">
        <f>MROUND((masterheight[[#This Row],[FL5]]-masterheight[[#This Row],[FL2]])/masterheight[[#This Row],[FL2]],0.01)</f>
        <v>0.21</v>
      </c>
      <c r="G373" s="39">
        <f ca="1">_xlfn.NUMBERVALUE(VLOOKUP(masterheight[[#This Row],[Round]],Table1[],7,FALSE))</f>
        <v>50</v>
      </c>
      <c r="H373" s="25">
        <f ca="1">masterheight[[#This Row],[Weight]]*masterheight[[#This Row],[%change]]</f>
        <v>10.5</v>
      </c>
    </row>
    <row r="374" spans="1:8" x14ac:dyDescent="0.25">
      <c r="A374" t="s">
        <v>633</v>
      </c>
      <c r="B374" t="s">
        <v>980</v>
      </c>
      <c r="C374" t="s">
        <v>21</v>
      </c>
      <c r="D374" s="24">
        <v>39</v>
      </c>
      <c r="E374" s="24">
        <v>47</v>
      </c>
      <c r="F374" s="27">
        <f>MROUND((masterheight[[#This Row],[FL5]]-masterheight[[#This Row],[FL2]])/masterheight[[#This Row],[FL2]],0.01)</f>
        <v>0.21</v>
      </c>
      <c r="G374" s="39">
        <f ca="1">_xlfn.NUMBERVALUE(VLOOKUP(masterheight[[#This Row],[Round]],Table1[],7,FALSE))</f>
        <v>20</v>
      </c>
      <c r="H374" s="25">
        <f ca="1">masterheight[[#This Row],[Weight]]*masterheight[[#This Row],[%change]]</f>
        <v>4.2</v>
      </c>
    </row>
    <row r="375" spans="1:8" x14ac:dyDescent="0.25">
      <c r="A375" t="s">
        <v>647</v>
      </c>
      <c r="B375" t="s">
        <v>114</v>
      </c>
      <c r="C375" t="s">
        <v>16</v>
      </c>
      <c r="D375" s="24">
        <v>39</v>
      </c>
      <c r="E375" s="24">
        <v>47</v>
      </c>
      <c r="F375" s="27">
        <f>MROUND((masterheight[[#This Row],[FL5]]-masterheight[[#This Row],[FL2]])/masterheight[[#This Row],[FL2]],0.01)</f>
        <v>0.21</v>
      </c>
      <c r="G375" s="39">
        <f ca="1">_xlfn.NUMBERVALUE(VLOOKUP(masterheight[[#This Row],[Round]],Table1[],7,FALSE))</f>
        <v>10</v>
      </c>
      <c r="H375" s="25">
        <f ca="1">masterheight[[#This Row],[Weight]]*masterheight[[#This Row],[%change]]</f>
        <v>2.1</v>
      </c>
    </row>
    <row r="376" spans="1:8" x14ac:dyDescent="0.25">
      <c r="A376" t="s">
        <v>663</v>
      </c>
      <c r="B376" t="s">
        <v>980</v>
      </c>
      <c r="C376" t="s">
        <v>17</v>
      </c>
      <c r="D376" s="24">
        <v>34</v>
      </c>
      <c r="E376" s="24">
        <v>41</v>
      </c>
      <c r="F376" s="27">
        <f>MROUND((masterheight[[#This Row],[FL5]]-masterheight[[#This Row],[FL2]])/masterheight[[#This Row],[FL2]],0.01)</f>
        <v>0.21</v>
      </c>
      <c r="G376" s="39">
        <f ca="1">_xlfn.NUMBERVALUE(VLOOKUP(masterheight[[#This Row],[Round]],Table1[],7,FALSE))</f>
        <v>10</v>
      </c>
      <c r="H376" s="25">
        <f ca="1">masterheight[[#This Row],[Weight]]*masterheight[[#This Row],[%change]]</f>
        <v>2.1</v>
      </c>
    </row>
    <row r="377" spans="1:8" x14ac:dyDescent="0.25">
      <c r="A377" t="s">
        <v>671</v>
      </c>
      <c r="B377" t="s">
        <v>980</v>
      </c>
      <c r="C377" t="s">
        <v>21</v>
      </c>
      <c r="D377" s="24">
        <v>33</v>
      </c>
      <c r="E377" s="24">
        <v>40</v>
      </c>
      <c r="F377" s="27">
        <f>MROUND((masterheight[[#This Row],[FL5]]-masterheight[[#This Row],[FL2]])/masterheight[[#This Row],[FL2]],0.01)</f>
        <v>0.21</v>
      </c>
      <c r="G377" s="39">
        <f ca="1">_xlfn.NUMBERVALUE(VLOOKUP(masterheight[[#This Row],[Round]],Table1[],7,FALSE))</f>
        <v>20</v>
      </c>
      <c r="H377" s="25">
        <f ca="1">masterheight[[#This Row],[Weight]]*masterheight[[#This Row],[%change]]</f>
        <v>4.2</v>
      </c>
    </row>
    <row r="378" spans="1:8" x14ac:dyDescent="0.25">
      <c r="A378" t="s">
        <v>994</v>
      </c>
      <c r="B378" t="s">
        <v>974</v>
      </c>
      <c r="C378" t="s">
        <v>22</v>
      </c>
      <c r="D378" s="24">
        <v>26</v>
      </c>
      <c r="E378" s="24">
        <v>31.5</v>
      </c>
      <c r="F378" s="27">
        <f>MROUND((masterheight[[#This Row],[FL5]]-masterheight[[#This Row],[FL2]])/masterheight[[#This Row],[FL2]],0.01)</f>
        <v>0.21</v>
      </c>
      <c r="G378" s="39">
        <f ca="1">_xlfn.NUMBERVALUE(VLOOKUP(masterheight[[#This Row],[Round]],Table1[],7,FALSE))</f>
        <v>30</v>
      </c>
      <c r="H378" s="25">
        <f ca="1">masterheight[[#This Row],[Weight]]*masterheight[[#This Row],[%change]]</f>
        <v>6.3</v>
      </c>
    </row>
    <row r="379" spans="1:8" x14ac:dyDescent="0.25">
      <c r="A379" t="s">
        <v>687</v>
      </c>
      <c r="B379" t="s">
        <v>102</v>
      </c>
      <c r="C379" t="s">
        <v>16</v>
      </c>
      <c r="D379" s="24">
        <v>23.5</v>
      </c>
      <c r="E379" s="24">
        <v>28.5</v>
      </c>
      <c r="F379" s="27">
        <f>MROUND((masterheight[[#This Row],[FL5]]-masterheight[[#This Row],[FL2]])/masterheight[[#This Row],[FL2]],0.01)</f>
        <v>0.21</v>
      </c>
      <c r="G379" s="39">
        <f ca="1">_xlfn.NUMBERVALUE(VLOOKUP(masterheight[[#This Row],[Round]],Table1[],7,FALSE))</f>
        <v>10</v>
      </c>
      <c r="H379" s="25">
        <f ca="1">masterheight[[#This Row],[Weight]]*masterheight[[#This Row],[%change]]</f>
        <v>2.1</v>
      </c>
    </row>
    <row r="380" spans="1:8" x14ac:dyDescent="0.25">
      <c r="A380" t="s">
        <v>689</v>
      </c>
      <c r="B380" t="s">
        <v>88</v>
      </c>
      <c r="C380" t="s">
        <v>23</v>
      </c>
      <c r="D380" s="24">
        <v>29</v>
      </c>
      <c r="E380" s="24">
        <v>35</v>
      </c>
      <c r="F380" s="27">
        <f>MROUND((masterheight[[#This Row],[FL5]]-masterheight[[#This Row],[FL2]])/masterheight[[#This Row],[FL2]],0.01)</f>
        <v>0.21</v>
      </c>
      <c r="G380" s="39">
        <f ca="1">_xlfn.NUMBERVALUE(VLOOKUP(masterheight[[#This Row],[Round]],Table1[],7,FALSE))</f>
        <v>50</v>
      </c>
      <c r="H380" s="25">
        <f ca="1">masterheight[[#This Row],[Weight]]*masterheight[[#This Row],[%change]]</f>
        <v>10.5</v>
      </c>
    </row>
    <row r="381" spans="1:8" x14ac:dyDescent="0.25">
      <c r="A381" t="s">
        <v>704</v>
      </c>
      <c r="B381" t="s">
        <v>161</v>
      </c>
      <c r="C381" t="s">
        <v>16</v>
      </c>
      <c r="D381" s="24">
        <v>30.5</v>
      </c>
      <c r="E381" s="24">
        <v>37</v>
      </c>
      <c r="F381" s="27">
        <f>MROUND((masterheight[[#This Row],[FL5]]-masterheight[[#This Row],[FL2]])/masterheight[[#This Row],[FL2]],0.01)</f>
        <v>0.21</v>
      </c>
      <c r="G381" s="39">
        <f ca="1">_xlfn.NUMBERVALUE(VLOOKUP(masterheight[[#This Row],[Round]],Table1[],7,FALSE))</f>
        <v>10</v>
      </c>
      <c r="H381" s="25">
        <f ca="1">masterheight[[#This Row],[Weight]]*masterheight[[#This Row],[%change]]</f>
        <v>2.1</v>
      </c>
    </row>
    <row r="382" spans="1:8" x14ac:dyDescent="0.25">
      <c r="A382" t="s">
        <v>705</v>
      </c>
      <c r="B382" t="s">
        <v>161</v>
      </c>
      <c r="C382" t="s">
        <v>16</v>
      </c>
      <c r="D382" s="24">
        <v>30.5</v>
      </c>
      <c r="E382" s="24">
        <v>37</v>
      </c>
      <c r="F382" s="27">
        <f>MROUND((masterheight[[#This Row],[FL5]]-masterheight[[#This Row],[FL2]])/masterheight[[#This Row],[FL2]],0.01)</f>
        <v>0.21</v>
      </c>
      <c r="G382" s="39">
        <f ca="1">_xlfn.NUMBERVALUE(VLOOKUP(masterheight[[#This Row],[Round]],Table1[],7,FALSE))</f>
        <v>10</v>
      </c>
      <c r="H382" s="25">
        <f ca="1">masterheight[[#This Row],[Weight]]*masterheight[[#This Row],[%change]]</f>
        <v>2.1</v>
      </c>
    </row>
    <row r="383" spans="1:8" x14ac:dyDescent="0.25">
      <c r="A383" t="s">
        <v>720</v>
      </c>
      <c r="B383" t="s">
        <v>105</v>
      </c>
      <c r="C383" t="s">
        <v>23</v>
      </c>
      <c r="D383" s="24">
        <v>31.5</v>
      </c>
      <c r="E383" s="24">
        <v>38</v>
      </c>
      <c r="F383" s="27">
        <f>MROUND((masterheight[[#This Row],[FL5]]-masterheight[[#This Row],[FL2]])/masterheight[[#This Row],[FL2]],0.01)</f>
        <v>0.21</v>
      </c>
      <c r="G383" s="39">
        <f ca="1">_xlfn.NUMBERVALUE(VLOOKUP(masterheight[[#This Row],[Round]],Table1[],7,FALSE))</f>
        <v>50</v>
      </c>
      <c r="H383" s="25">
        <f ca="1">masterheight[[#This Row],[Weight]]*masterheight[[#This Row],[%change]]</f>
        <v>10.5</v>
      </c>
    </row>
    <row r="384" spans="1:8" x14ac:dyDescent="0.25">
      <c r="A384" t="s">
        <v>721</v>
      </c>
      <c r="B384" t="s">
        <v>58</v>
      </c>
      <c r="C384" t="s">
        <v>18</v>
      </c>
      <c r="D384" s="24">
        <v>34</v>
      </c>
      <c r="E384" s="24">
        <v>41</v>
      </c>
      <c r="F384" s="27">
        <f>MROUND((masterheight[[#This Row],[FL5]]-masterheight[[#This Row],[FL2]])/masterheight[[#This Row],[FL2]],0.01)</f>
        <v>0.21</v>
      </c>
      <c r="G384" s="39">
        <f ca="1">_xlfn.NUMBERVALUE(VLOOKUP(masterheight[[#This Row],[Round]],Table1[],7,FALSE))</f>
        <v>10</v>
      </c>
      <c r="H384" s="25">
        <f ca="1">masterheight[[#This Row],[Weight]]*masterheight[[#This Row],[%change]]</f>
        <v>2.1</v>
      </c>
    </row>
    <row r="385" spans="1:8" x14ac:dyDescent="0.25">
      <c r="A385" t="s">
        <v>733</v>
      </c>
      <c r="B385" t="s">
        <v>74</v>
      </c>
      <c r="C385" t="s">
        <v>18</v>
      </c>
      <c r="D385" s="24">
        <v>36.5</v>
      </c>
      <c r="E385" s="24">
        <v>44</v>
      </c>
      <c r="F385" s="27">
        <f>MROUND((masterheight[[#This Row],[FL5]]-masterheight[[#This Row],[FL2]])/masterheight[[#This Row],[FL2]],0.01)</f>
        <v>0.21</v>
      </c>
      <c r="G385" s="39">
        <f ca="1">_xlfn.NUMBERVALUE(VLOOKUP(masterheight[[#This Row],[Round]],Table1[],7,FALSE))</f>
        <v>10</v>
      </c>
      <c r="H385" s="25">
        <f ca="1">masterheight[[#This Row],[Weight]]*masterheight[[#This Row],[%change]]</f>
        <v>2.1</v>
      </c>
    </row>
    <row r="386" spans="1:8" x14ac:dyDescent="0.25">
      <c r="A386" t="s">
        <v>1004</v>
      </c>
      <c r="B386" t="s">
        <v>88</v>
      </c>
      <c r="C386" t="s">
        <v>22</v>
      </c>
      <c r="D386" s="24">
        <v>29</v>
      </c>
      <c r="E386" s="24">
        <v>35</v>
      </c>
      <c r="F386" s="27">
        <f>MROUND((masterheight[[#This Row],[FL5]]-masterheight[[#This Row],[FL2]])/masterheight[[#This Row],[FL2]],0.01)</f>
        <v>0.21</v>
      </c>
      <c r="G386" s="39">
        <f ca="1">_xlfn.NUMBERVALUE(VLOOKUP(masterheight[[#This Row],[Round]],Table1[],7,FALSE))</f>
        <v>30</v>
      </c>
      <c r="H386" s="25">
        <f ca="1">masterheight[[#This Row],[Weight]]*masterheight[[#This Row],[%change]]</f>
        <v>6.3</v>
      </c>
    </row>
    <row r="387" spans="1:8" x14ac:dyDescent="0.25">
      <c r="A387" t="s">
        <v>755</v>
      </c>
      <c r="B387" t="s">
        <v>74</v>
      </c>
      <c r="C387" t="s">
        <v>18</v>
      </c>
      <c r="D387" s="24">
        <v>38</v>
      </c>
      <c r="E387" s="24">
        <v>46</v>
      </c>
      <c r="F387" s="27">
        <f>MROUND((masterheight[[#This Row],[FL5]]-masterheight[[#This Row],[FL2]])/masterheight[[#This Row],[FL2]],0.01)</f>
        <v>0.21</v>
      </c>
      <c r="G387" s="39">
        <f ca="1">_xlfn.NUMBERVALUE(VLOOKUP(masterheight[[#This Row],[Round]],Table1[],7,FALSE))</f>
        <v>10</v>
      </c>
      <c r="H387" s="25">
        <f ca="1">masterheight[[#This Row],[Weight]]*masterheight[[#This Row],[%change]]</f>
        <v>2.1</v>
      </c>
    </row>
    <row r="388" spans="1:8" x14ac:dyDescent="0.25">
      <c r="A388" t="s">
        <v>755</v>
      </c>
      <c r="B388" t="s">
        <v>94</v>
      </c>
      <c r="C388" t="s">
        <v>23</v>
      </c>
      <c r="D388" s="24">
        <v>28</v>
      </c>
      <c r="E388" s="24">
        <v>34</v>
      </c>
      <c r="F388" s="27">
        <f>MROUND((masterheight[[#This Row],[FL5]]-masterheight[[#This Row],[FL2]])/masterheight[[#This Row],[FL2]],0.01)</f>
        <v>0.21</v>
      </c>
      <c r="G388" s="39">
        <f ca="1">_xlfn.NUMBERVALUE(VLOOKUP(masterheight[[#This Row],[Round]],Table1[],7,FALSE))</f>
        <v>50</v>
      </c>
      <c r="H388" s="25">
        <f ca="1">masterheight[[#This Row],[Weight]]*masterheight[[#This Row],[%change]]</f>
        <v>10.5</v>
      </c>
    </row>
    <row r="389" spans="1:8" x14ac:dyDescent="0.25">
      <c r="A389" t="s">
        <v>760</v>
      </c>
      <c r="B389" t="s">
        <v>74</v>
      </c>
      <c r="C389" t="s">
        <v>18</v>
      </c>
      <c r="D389" s="24">
        <v>36.5</v>
      </c>
      <c r="E389" s="24">
        <v>44</v>
      </c>
      <c r="F389" s="27">
        <f>MROUND((masterheight[[#This Row],[FL5]]-masterheight[[#This Row],[FL2]])/masterheight[[#This Row],[FL2]],0.01)</f>
        <v>0.21</v>
      </c>
      <c r="G389" s="39">
        <f ca="1">_xlfn.NUMBERVALUE(VLOOKUP(masterheight[[#This Row],[Round]],Table1[],7,FALSE))</f>
        <v>10</v>
      </c>
      <c r="H389" s="25">
        <f ca="1">masterheight[[#This Row],[Weight]]*masterheight[[#This Row],[%change]]</f>
        <v>2.1</v>
      </c>
    </row>
    <row r="390" spans="1:8" x14ac:dyDescent="0.25">
      <c r="A390" t="s">
        <v>762</v>
      </c>
      <c r="B390" t="s">
        <v>105</v>
      </c>
      <c r="C390" t="s">
        <v>16</v>
      </c>
      <c r="D390" s="24">
        <v>24</v>
      </c>
      <c r="E390" s="24">
        <v>29</v>
      </c>
      <c r="F390" s="27">
        <f>MROUND((masterheight[[#This Row],[FL5]]-masterheight[[#This Row],[FL2]])/masterheight[[#This Row],[FL2]],0.01)</f>
        <v>0.21</v>
      </c>
      <c r="G390" s="39">
        <f ca="1">_xlfn.NUMBERVALUE(VLOOKUP(masterheight[[#This Row],[Round]],Table1[],7,FALSE))</f>
        <v>10</v>
      </c>
      <c r="H390" s="25">
        <f ca="1">masterheight[[#This Row],[Weight]]*masterheight[[#This Row],[%change]]</f>
        <v>2.1</v>
      </c>
    </row>
    <row r="391" spans="1:8" x14ac:dyDescent="0.25">
      <c r="A391" t="s">
        <v>764</v>
      </c>
      <c r="B391" t="s">
        <v>105</v>
      </c>
      <c r="C391" t="s">
        <v>16</v>
      </c>
      <c r="D391" s="24">
        <v>24</v>
      </c>
      <c r="E391" s="24">
        <v>29</v>
      </c>
      <c r="F391" s="27">
        <f>MROUND((masterheight[[#This Row],[FL5]]-masterheight[[#This Row],[FL2]])/masterheight[[#This Row],[FL2]],0.01)</f>
        <v>0.21</v>
      </c>
      <c r="G391" s="39">
        <f ca="1">_xlfn.NUMBERVALUE(VLOOKUP(masterheight[[#This Row],[Round]],Table1[],7,FALSE))</f>
        <v>10</v>
      </c>
      <c r="H391" s="25">
        <f ca="1">masterheight[[#This Row],[Weight]]*masterheight[[#This Row],[%change]]</f>
        <v>2.1</v>
      </c>
    </row>
    <row r="392" spans="1:8" x14ac:dyDescent="0.25">
      <c r="A392" t="s">
        <v>1022</v>
      </c>
      <c r="B392" t="s">
        <v>88</v>
      </c>
      <c r="C392" t="s">
        <v>22</v>
      </c>
      <c r="D392" s="24">
        <v>29</v>
      </c>
      <c r="E392" s="24">
        <v>35</v>
      </c>
      <c r="F392" s="27">
        <f>MROUND((masterheight[[#This Row],[FL5]]-masterheight[[#This Row],[FL2]])/masterheight[[#This Row],[FL2]],0.01)</f>
        <v>0.21</v>
      </c>
      <c r="G392" s="39">
        <f ca="1">_xlfn.NUMBERVALUE(VLOOKUP(masterheight[[#This Row],[Round]],Table1[],7,FALSE))</f>
        <v>30</v>
      </c>
      <c r="H392" s="25">
        <f ca="1">masterheight[[#This Row],[Weight]]*masterheight[[#This Row],[%change]]</f>
        <v>6.3</v>
      </c>
    </row>
    <row r="393" spans="1:8" x14ac:dyDescent="0.25">
      <c r="A393" t="s">
        <v>395</v>
      </c>
      <c r="B393" t="s">
        <v>97</v>
      </c>
      <c r="C393" t="s">
        <v>21</v>
      </c>
      <c r="D393" s="24">
        <v>27</v>
      </c>
      <c r="E393" s="24">
        <v>33</v>
      </c>
      <c r="F393" s="27">
        <f>MROUND((masterheight[[#This Row],[FL5]]-masterheight[[#This Row],[FL2]])/masterheight[[#This Row],[FL2]],0.01)</f>
        <v>0.22</v>
      </c>
      <c r="G393" s="39">
        <f ca="1">_xlfn.NUMBERVALUE(VLOOKUP(masterheight[[#This Row],[Round]],Table1[],7,FALSE))</f>
        <v>20</v>
      </c>
      <c r="H393" s="25">
        <f ca="1">masterheight[[#This Row],[Weight]]*masterheight[[#This Row],[%change]]</f>
        <v>4.4000000000000004</v>
      </c>
    </row>
    <row r="394" spans="1:8" x14ac:dyDescent="0.25">
      <c r="A394" t="s">
        <v>400</v>
      </c>
      <c r="B394" t="s">
        <v>105</v>
      </c>
      <c r="C394" t="s">
        <v>17</v>
      </c>
      <c r="D394" s="24">
        <v>23</v>
      </c>
      <c r="E394" s="24">
        <v>28</v>
      </c>
      <c r="F394" s="27">
        <f>MROUND((masterheight[[#This Row],[FL5]]-masterheight[[#This Row],[FL2]])/masterheight[[#This Row],[FL2]],0.01)</f>
        <v>0.22</v>
      </c>
      <c r="G394" s="39">
        <f ca="1">_xlfn.NUMBERVALUE(VLOOKUP(masterheight[[#This Row],[Round]],Table1[],7,FALSE))</f>
        <v>10</v>
      </c>
      <c r="H394" s="25">
        <f ca="1">masterheight[[#This Row],[Weight]]*masterheight[[#This Row],[%change]]</f>
        <v>2.2000000000000002</v>
      </c>
    </row>
    <row r="395" spans="1:8" x14ac:dyDescent="0.25">
      <c r="A395" t="s">
        <v>404</v>
      </c>
      <c r="B395" t="s">
        <v>973</v>
      </c>
      <c r="C395" t="s">
        <v>22</v>
      </c>
      <c r="D395" s="24">
        <v>30</v>
      </c>
      <c r="E395" s="24">
        <v>36.5</v>
      </c>
      <c r="F395" s="27">
        <f>MROUND((masterheight[[#This Row],[FL5]]-masterheight[[#This Row],[FL2]])/masterheight[[#This Row],[FL2]],0.01)</f>
        <v>0.22</v>
      </c>
      <c r="G395" s="39">
        <f ca="1">_xlfn.NUMBERVALUE(VLOOKUP(masterheight[[#This Row],[Round]],Table1[],7,FALSE))</f>
        <v>30</v>
      </c>
      <c r="H395" s="25">
        <f ca="1">masterheight[[#This Row],[Weight]]*masterheight[[#This Row],[%change]]</f>
        <v>6.6</v>
      </c>
    </row>
    <row r="396" spans="1:8" x14ac:dyDescent="0.25">
      <c r="A396" t="s">
        <v>407</v>
      </c>
      <c r="B396" t="s">
        <v>973</v>
      </c>
      <c r="C396" t="s">
        <v>22</v>
      </c>
      <c r="D396" s="24">
        <v>29</v>
      </c>
      <c r="E396" s="24">
        <v>35.5</v>
      </c>
      <c r="F396" s="27">
        <f>MROUND((masterheight[[#This Row],[FL5]]-masterheight[[#This Row],[FL2]])/masterheight[[#This Row],[FL2]],0.01)</f>
        <v>0.22</v>
      </c>
      <c r="G396" s="39">
        <f ca="1">_xlfn.NUMBERVALUE(VLOOKUP(masterheight[[#This Row],[Round]],Table1[],7,FALSE))</f>
        <v>30</v>
      </c>
      <c r="H396" s="25">
        <f ca="1">masterheight[[#This Row],[Weight]]*masterheight[[#This Row],[%change]]</f>
        <v>6.6</v>
      </c>
    </row>
    <row r="397" spans="1:8" x14ac:dyDescent="0.25">
      <c r="A397" t="s">
        <v>412</v>
      </c>
      <c r="B397" t="s">
        <v>74</v>
      </c>
      <c r="C397" t="s">
        <v>19</v>
      </c>
      <c r="D397" s="24">
        <v>36</v>
      </c>
      <c r="E397" s="24">
        <v>44</v>
      </c>
      <c r="F397" s="27">
        <f>MROUND((masterheight[[#This Row],[FL5]]-masterheight[[#This Row],[FL2]])/masterheight[[#This Row],[FL2]],0.01)</f>
        <v>0.22</v>
      </c>
      <c r="G397" s="39">
        <f ca="1">_xlfn.NUMBERVALUE(VLOOKUP(masterheight[[#This Row],[Round]],Table1[],7,FALSE))</f>
        <v>10</v>
      </c>
      <c r="H397" s="25">
        <f ca="1">masterheight[[#This Row],[Weight]]*masterheight[[#This Row],[%change]]</f>
        <v>2.2000000000000002</v>
      </c>
    </row>
    <row r="398" spans="1:8" x14ac:dyDescent="0.25">
      <c r="A398" t="s">
        <v>422</v>
      </c>
      <c r="B398" t="s">
        <v>94</v>
      </c>
      <c r="C398" t="s">
        <v>18</v>
      </c>
      <c r="D398" s="24">
        <v>27.5</v>
      </c>
      <c r="E398" s="24">
        <v>33.5</v>
      </c>
      <c r="F398" s="27">
        <f>MROUND((masterheight[[#This Row],[FL5]]-masterheight[[#This Row],[FL2]])/masterheight[[#This Row],[FL2]],0.01)</f>
        <v>0.22</v>
      </c>
      <c r="G398" s="39">
        <f ca="1">_xlfn.NUMBERVALUE(VLOOKUP(masterheight[[#This Row],[Round]],Table1[],7,FALSE))</f>
        <v>10</v>
      </c>
      <c r="H398" s="25">
        <f ca="1">masterheight[[#This Row],[Weight]]*masterheight[[#This Row],[%change]]</f>
        <v>2.2000000000000002</v>
      </c>
    </row>
    <row r="399" spans="1:8" x14ac:dyDescent="0.25">
      <c r="A399" t="s">
        <v>429</v>
      </c>
      <c r="B399" t="s">
        <v>114</v>
      </c>
      <c r="C399" t="s">
        <v>19</v>
      </c>
      <c r="D399" s="24">
        <v>36</v>
      </c>
      <c r="E399" s="24">
        <v>44</v>
      </c>
      <c r="F399" s="27">
        <f>MROUND((masterheight[[#This Row],[FL5]]-masterheight[[#This Row],[FL2]])/masterheight[[#This Row],[FL2]],0.01)</f>
        <v>0.22</v>
      </c>
      <c r="G399" s="39">
        <f ca="1">_xlfn.NUMBERVALUE(VLOOKUP(masterheight[[#This Row],[Round]],Table1[],7,FALSE))</f>
        <v>10</v>
      </c>
      <c r="H399" s="25">
        <f ca="1">masterheight[[#This Row],[Weight]]*masterheight[[#This Row],[%change]]</f>
        <v>2.2000000000000002</v>
      </c>
    </row>
    <row r="400" spans="1:8" x14ac:dyDescent="0.25">
      <c r="A400" t="s">
        <v>436</v>
      </c>
      <c r="B400" t="s">
        <v>974</v>
      </c>
      <c r="C400" t="s">
        <v>20</v>
      </c>
      <c r="D400" s="24">
        <v>24.5</v>
      </c>
      <c r="E400" s="24">
        <v>30</v>
      </c>
      <c r="F400" s="27">
        <f>MROUND((masterheight[[#This Row],[FL5]]-masterheight[[#This Row],[FL2]])/masterheight[[#This Row],[FL2]],0.01)</f>
        <v>0.22</v>
      </c>
      <c r="G400" s="39">
        <f ca="1">_xlfn.NUMBERVALUE(VLOOKUP(masterheight[[#This Row],[Round]],Table1[],7,FALSE))</f>
        <v>10</v>
      </c>
      <c r="H400" s="25">
        <f ca="1">masterheight[[#This Row],[Weight]]*masterheight[[#This Row],[%change]]</f>
        <v>2.2000000000000002</v>
      </c>
    </row>
    <row r="401" spans="1:8" x14ac:dyDescent="0.25">
      <c r="A401" t="s">
        <v>452</v>
      </c>
      <c r="B401" t="s">
        <v>82</v>
      </c>
      <c r="C401" t="s">
        <v>23</v>
      </c>
      <c r="D401" s="24">
        <v>49</v>
      </c>
      <c r="E401" s="24">
        <v>60</v>
      </c>
      <c r="F401" s="27">
        <f>MROUND((masterheight[[#This Row],[FL5]]-masterheight[[#This Row],[FL2]])/masterheight[[#This Row],[FL2]],0.01)</f>
        <v>0.22</v>
      </c>
      <c r="G401" s="39">
        <f ca="1">_xlfn.NUMBERVALUE(VLOOKUP(masterheight[[#This Row],[Round]],Table1[],7,FALSE))</f>
        <v>50</v>
      </c>
      <c r="H401" s="25">
        <f ca="1">masterheight[[#This Row],[Weight]]*masterheight[[#This Row],[%change]]</f>
        <v>11</v>
      </c>
    </row>
    <row r="402" spans="1:8" x14ac:dyDescent="0.25">
      <c r="A402" t="s">
        <v>457</v>
      </c>
      <c r="B402" t="s">
        <v>58</v>
      </c>
      <c r="C402" t="s">
        <v>19</v>
      </c>
      <c r="D402" s="24">
        <v>36</v>
      </c>
      <c r="E402" s="24">
        <v>44</v>
      </c>
      <c r="F402" s="27">
        <f>MROUND((masterheight[[#This Row],[FL5]]-masterheight[[#This Row],[FL2]])/masterheight[[#This Row],[FL2]],0.01)</f>
        <v>0.22</v>
      </c>
      <c r="G402" s="39">
        <f ca="1">_xlfn.NUMBERVALUE(VLOOKUP(masterheight[[#This Row],[Round]],Table1[],7,FALSE))</f>
        <v>10</v>
      </c>
      <c r="H402" s="25">
        <f ca="1">masterheight[[#This Row],[Weight]]*masterheight[[#This Row],[%change]]</f>
        <v>2.2000000000000002</v>
      </c>
    </row>
    <row r="403" spans="1:8" x14ac:dyDescent="0.25">
      <c r="A403" t="s">
        <v>470</v>
      </c>
      <c r="B403" s="109" t="s">
        <v>161</v>
      </c>
      <c r="C403" s="44" t="s">
        <v>20</v>
      </c>
      <c r="D403" s="45">
        <v>27</v>
      </c>
      <c r="E403" s="45">
        <v>33</v>
      </c>
      <c r="F403" s="27">
        <f>MROUND((masterheight[[#This Row],[FL5]]-masterheight[[#This Row],[FL2]])/masterheight[[#This Row],[FL2]],0.01)</f>
        <v>0.22</v>
      </c>
      <c r="G403" s="39">
        <f ca="1">_xlfn.NUMBERVALUE(VLOOKUP(masterheight[[#This Row],[Round]],Table1[],7,FALSE))</f>
        <v>10</v>
      </c>
      <c r="H403" s="25">
        <f ca="1">masterheight[[#This Row],[Weight]]*masterheight[[#This Row],[%change]]</f>
        <v>2.2000000000000002</v>
      </c>
    </row>
    <row r="404" spans="1:8" x14ac:dyDescent="0.25">
      <c r="A404" t="s">
        <v>483</v>
      </c>
      <c r="B404" t="s">
        <v>59</v>
      </c>
      <c r="C404" t="s">
        <v>18</v>
      </c>
      <c r="D404" s="24">
        <v>41</v>
      </c>
      <c r="E404" s="24">
        <v>50</v>
      </c>
      <c r="F404" s="27">
        <f>MROUND((masterheight[[#This Row],[FL5]]-masterheight[[#This Row],[FL2]])/masterheight[[#This Row],[FL2]],0.01)</f>
        <v>0.22</v>
      </c>
      <c r="G404" s="39">
        <f ca="1">_xlfn.NUMBERVALUE(VLOOKUP(masterheight[[#This Row],[Round]],Table1[],7,FALSE))</f>
        <v>10</v>
      </c>
      <c r="H404" s="25">
        <f ca="1">masterheight[[#This Row],[Weight]]*masterheight[[#This Row],[%change]]</f>
        <v>2.2000000000000002</v>
      </c>
    </row>
    <row r="405" spans="1:8" x14ac:dyDescent="0.25">
      <c r="A405" t="s">
        <v>493</v>
      </c>
      <c r="B405" t="s">
        <v>59</v>
      </c>
      <c r="C405" t="s">
        <v>18</v>
      </c>
      <c r="D405" s="24">
        <v>38.5</v>
      </c>
      <c r="E405" s="24">
        <v>47</v>
      </c>
      <c r="F405" s="27">
        <f>MROUND((masterheight[[#This Row],[FL5]]-masterheight[[#This Row],[FL2]])/masterheight[[#This Row],[FL2]],0.01)</f>
        <v>0.22</v>
      </c>
      <c r="G405" s="39">
        <f ca="1">_xlfn.NUMBERVALUE(VLOOKUP(masterheight[[#This Row],[Round]],Table1[],7,FALSE))</f>
        <v>10</v>
      </c>
      <c r="H405" s="25">
        <f ca="1">masterheight[[#This Row],[Weight]]*masterheight[[#This Row],[%change]]</f>
        <v>2.2000000000000002</v>
      </c>
    </row>
    <row r="406" spans="1:8" x14ac:dyDescent="0.25">
      <c r="A406" t="s">
        <v>503</v>
      </c>
      <c r="B406" t="s">
        <v>90</v>
      </c>
      <c r="C406" t="s">
        <v>22</v>
      </c>
      <c r="D406" s="24">
        <v>34</v>
      </c>
      <c r="E406" s="24">
        <v>41.5</v>
      </c>
      <c r="F406" s="27">
        <f>MROUND((masterheight[[#This Row],[FL5]]-masterheight[[#This Row],[FL2]])/masterheight[[#This Row],[FL2]],0.01)</f>
        <v>0.22</v>
      </c>
      <c r="G406" s="39">
        <f ca="1">_xlfn.NUMBERVALUE(VLOOKUP(masterheight[[#This Row],[Round]],Table1[],7,FALSE))</f>
        <v>30</v>
      </c>
      <c r="H406" s="25">
        <f ca="1">masterheight[[#This Row],[Weight]]*masterheight[[#This Row],[%change]]</f>
        <v>6.6</v>
      </c>
    </row>
    <row r="407" spans="1:8" x14ac:dyDescent="0.25">
      <c r="A407" t="s">
        <v>519</v>
      </c>
      <c r="B407" t="s">
        <v>90</v>
      </c>
      <c r="C407" t="s">
        <v>22</v>
      </c>
      <c r="D407" s="24">
        <v>36</v>
      </c>
      <c r="E407" s="24">
        <v>44</v>
      </c>
      <c r="F407" s="27">
        <f>MROUND((masterheight[[#This Row],[FL5]]-masterheight[[#This Row],[FL2]])/masterheight[[#This Row],[FL2]],0.01)</f>
        <v>0.22</v>
      </c>
      <c r="G407" s="39">
        <f ca="1">_xlfn.NUMBERVALUE(VLOOKUP(masterheight[[#This Row],[Round]],Table1[],7,FALSE))</f>
        <v>30</v>
      </c>
      <c r="H407" s="25">
        <f ca="1">masterheight[[#This Row],[Weight]]*masterheight[[#This Row],[%change]]</f>
        <v>6.6</v>
      </c>
    </row>
    <row r="408" spans="1:8" x14ac:dyDescent="0.25">
      <c r="A408" t="s">
        <v>523</v>
      </c>
      <c r="B408" t="s">
        <v>114</v>
      </c>
      <c r="C408" t="s">
        <v>22</v>
      </c>
      <c r="D408" s="24">
        <v>44</v>
      </c>
      <c r="E408" s="24">
        <v>53.5</v>
      </c>
      <c r="F408" s="27">
        <f>MROUND((masterheight[[#This Row],[FL5]]-masterheight[[#This Row],[FL2]])/masterheight[[#This Row],[FL2]],0.01)</f>
        <v>0.22</v>
      </c>
      <c r="G408" s="39">
        <f ca="1">_xlfn.NUMBERVALUE(VLOOKUP(masterheight[[#This Row],[Round]],Table1[],7,FALSE))</f>
        <v>30</v>
      </c>
      <c r="H408" s="25">
        <f ca="1">masterheight[[#This Row],[Weight]]*masterheight[[#This Row],[%change]]</f>
        <v>6.6</v>
      </c>
    </row>
    <row r="409" spans="1:8" x14ac:dyDescent="0.25">
      <c r="A409" t="s">
        <v>530</v>
      </c>
      <c r="B409" s="44" t="s">
        <v>114</v>
      </c>
      <c r="C409" s="44" t="s">
        <v>22</v>
      </c>
      <c r="D409" s="45">
        <v>46</v>
      </c>
      <c r="E409" s="45">
        <v>56</v>
      </c>
      <c r="F409" s="27">
        <f>MROUND((masterheight[[#This Row],[FL5]]-masterheight[[#This Row],[FL2]])/masterheight[[#This Row],[FL2]],0.01)</f>
        <v>0.22</v>
      </c>
      <c r="G409" s="39">
        <f ca="1">_xlfn.NUMBERVALUE(VLOOKUP(masterheight[[#This Row],[Round]],Table1[],7,FALSE))</f>
        <v>30</v>
      </c>
      <c r="H409" s="25">
        <f ca="1">masterheight[[#This Row],[Weight]]*masterheight[[#This Row],[%change]]</f>
        <v>6.6</v>
      </c>
    </row>
    <row r="410" spans="1:8" x14ac:dyDescent="0.25">
      <c r="A410" t="s">
        <v>530</v>
      </c>
      <c r="B410" t="s">
        <v>59</v>
      </c>
      <c r="C410" t="s">
        <v>17</v>
      </c>
      <c r="D410" s="24">
        <v>37</v>
      </c>
      <c r="E410" s="24">
        <v>45</v>
      </c>
      <c r="F410" s="27">
        <f>MROUND((masterheight[[#This Row],[FL5]]-masterheight[[#This Row],[FL2]])/masterheight[[#This Row],[FL2]],0.01)</f>
        <v>0.22</v>
      </c>
      <c r="G410" s="39">
        <f ca="1">_xlfn.NUMBERVALUE(VLOOKUP(masterheight[[#This Row],[Round]],Table1[],7,FALSE))</f>
        <v>10</v>
      </c>
      <c r="H410" s="25">
        <f ca="1">masterheight[[#This Row],[Weight]]*masterheight[[#This Row],[%change]]</f>
        <v>2.2000000000000002</v>
      </c>
    </row>
    <row r="411" spans="1:8" x14ac:dyDescent="0.25">
      <c r="A411" t="s">
        <v>531</v>
      </c>
      <c r="B411" t="s">
        <v>59</v>
      </c>
      <c r="C411" t="s">
        <v>17</v>
      </c>
      <c r="D411" s="24">
        <v>37</v>
      </c>
      <c r="E411" s="24">
        <v>45</v>
      </c>
      <c r="F411" s="27">
        <f>MROUND((masterheight[[#This Row],[FL5]]-masterheight[[#This Row],[FL2]])/masterheight[[#This Row],[FL2]],0.01)</f>
        <v>0.22</v>
      </c>
      <c r="G411" s="39">
        <f ca="1">_xlfn.NUMBERVALUE(VLOOKUP(masterheight[[#This Row],[Round]],Table1[],7,FALSE))</f>
        <v>10</v>
      </c>
      <c r="H411" s="25">
        <f ca="1">masterheight[[#This Row],[Weight]]*masterheight[[#This Row],[%change]]</f>
        <v>2.2000000000000002</v>
      </c>
    </row>
    <row r="412" spans="1:8" x14ac:dyDescent="0.25">
      <c r="A412" t="s">
        <v>533</v>
      </c>
      <c r="B412" t="s">
        <v>980</v>
      </c>
      <c r="C412" t="s">
        <v>16</v>
      </c>
      <c r="D412" s="24">
        <v>36</v>
      </c>
      <c r="E412" s="24">
        <v>44</v>
      </c>
      <c r="F412" s="27">
        <f>MROUND((masterheight[[#This Row],[FL5]]-masterheight[[#This Row],[FL2]])/masterheight[[#This Row],[FL2]],0.01)</f>
        <v>0.22</v>
      </c>
      <c r="G412" s="39">
        <f ca="1">_xlfn.NUMBERVALUE(VLOOKUP(masterheight[[#This Row],[Round]],Table1[],7,FALSE))</f>
        <v>10</v>
      </c>
      <c r="H412" s="25">
        <f ca="1">masterheight[[#This Row],[Weight]]*masterheight[[#This Row],[%change]]</f>
        <v>2.2000000000000002</v>
      </c>
    </row>
    <row r="413" spans="1:8" x14ac:dyDescent="0.25">
      <c r="A413" t="s">
        <v>534</v>
      </c>
      <c r="B413" t="s">
        <v>59</v>
      </c>
      <c r="C413" t="s">
        <v>17</v>
      </c>
      <c r="D413" s="24">
        <v>37</v>
      </c>
      <c r="E413" s="24">
        <v>45</v>
      </c>
      <c r="F413" s="27">
        <f>MROUND((masterheight[[#This Row],[FL5]]-masterheight[[#This Row],[FL2]])/masterheight[[#This Row],[FL2]],0.01)</f>
        <v>0.22</v>
      </c>
      <c r="G413" s="39">
        <f ca="1">_xlfn.NUMBERVALUE(VLOOKUP(masterheight[[#This Row],[Round]],Table1[],7,FALSE))</f>
        <v>10</v>
      </c>
      <c r="H413" s="25">
        <f ca="1">masterheight[[#This Row],[Weight]]*masterheight[[#This Row],[%change]]</f>
        <v>2.2000000000000002</v>
      </c>
    </row>
    <row r="414" spans="1:8" x14ac:dyDescent="0.25">
      <c r="A414" t="s">
        <v>546</v>
      </c>
      <c r="B414" t="s">
        <v>980</v>
      </c>
      <c r="C414" t="s">
        <v>20</v>
      </c>
      <c r="D414" s="24">
        <v>37</v>
      </c>
      <c r="E414" s="24">
        <v>45</v>
      </c>
      <c r="F414" s="27">
        <f>MROUND((masterheight[[#This Row],[FL5]]-masterheight[[#This Row],[FL2]])/masterheight[[#This Row],[FL2]],0.01)</f>
        <v>0.22</v>
      </c>
      <c r="G414" s="39">
        <f ca="1">_xlfn.NUMBERVALUE(VLOOKUP(masterheight[[#This Row],[Round]],Table1[],7,FALSE))</f>
        <v>10</v>
      </c>
      <c r="H414" s="25">
        <f ca="1">masterheight[[#This Row],[Weight]]*masterheight[[#This Row],[%change]]</f>
        <v>2.2000000000000002</v>
      </c>
    </row>
    <row r="415" spans="1:8" x14ac:dyDescent="0.25">
      <c r="A415" t="s">
        <v>549</v>
      </c>
      <c r="B415" t="s">
        <v>980</v>
      </c>
      <c r="C415" t="s">
        <v>16</v>
      </c>
      <c r="D415" s="24">
        <v>36</v>
      </c>
      <c r="E415" s="24">
        <v>44</v>
      </c>
      <c r="F415" s="27">
        <f>MROUND((masterheight[[#This Row],[FL5]]-masterheight[[#This Row],[FL2]])/masterheight[[#This Row],[FL2]],0.01)</f>
        <v>0.22</v>
      </c>
      <c r="G415" s="39">
        <f ca="1">_xlfn.NUMBERVALUE(VLOOKUP(masterheight[[#This Row],[Round]],Table1[],7,FALSE))</f>
        <v>10</v>
      </c>
      <c r="H415" s="25">
        <f ca="1">masterheight[[#This Row],[Weight]]*masterheight[[#This Row],[%change]]</f>
        <v>2.2000000000000002</v>
      </c>
    </row>
    <row r="416" spans="1:8" x14ac:dyDescent="0.25">
      <c r="A416" t="s">
        <v>551</v>
      </c>
      <c r="B416" t="s">
        <v>48</v>
      </c>
      <c r="C416" t="s">
        <v>18</v>
      </c>
      <c r="D416" s="24">
        <v>29.5</v>
      </c>
      <c r="E416" s="24">
        <v>36</v>
      </c>
      <c r="F416" s="27">
        <f>MROUND((masterheight[[#This Row],[FL5]]-masterheight[[#This Row],[FL2]])/masterheight[[#This Row],[FL2]],0.01)</f>
        <v>0.22</v>
      </c>
      <c r="G416" s="39">
        <f ca="1">_xlfn.NUMBERVALUE(VLOOKUP(masterheight[[#This Row],[Round]],Table1[],7,FALSE))</f>
        <v>10</v>
      </c>
      <c r="H416" s="25">
        <f ca="1">masterheight[[#This Row],[Weight]]*masterheight[[#This Row],[%change]]</f>
        <v>2.2000000000000002</v>
      </c>
    </row>
    <row r="417" spans="1:8" x14ac:dyDescent="0.25">
      <c r="A417" t="s">
        <v>554</v>
      </c>
      <c r="B417" t="s">
        <v>980</v>
      </c>
      <c r="C417" t="s">
        <v>20</v>
      </c>
      <c r="D417" s="24">
        <v>37</v>
      </c>
      <c r="E417" s="24">
        <v>45</v>
      </c>
      <c r="F417" s="27">
        <f>MROUND((masterheight[[#This Row],[FL5]]-masterheight[[#This Row],[FL2]])/masterheight[[#This Row],[FL2]],0.01)</f>
        <v>0.22</v>
      </c>
      <c r="G417" s="39">
        <f ca="1">_xlfn.NUMBERVALUE(VLOOKUP(masterheight[[#This Row],[Round]],Table1[],7,FALSE))</f>
        <v>10</v>
      </c>
      <c r="H417" s="25">
        <f ca="1">masterheight[[#This Row],[Weight]]*masterheight[[#This Row],[%change]]</f>
        <v>2.2000000000000002</v>
      </c>
    </row>
    <row r="418" spans="1:8" x14ac:dyDescent="0.25">
      <c r="A418" t="s">
        <v>562</v>
      </c>
      <c r="B418" t="s">
        <v>74</v>
      </c>
      <c r="C418" t="s">
        <v>20</v>
      </c>
      <c r="D418" s="24">
        <v>33.5</v>
      </c>
      <c r="E418" s="24">
        <v>41</v>
      </c>
      <c r="F418" s="27">
        <f>MROUND((masterheight[[#This Row],[FL5]]-masterheight[[#This Row],[FL2]])/masterheight[[#This Row],[FL2]],0.01)</f>
        <v>0.22</v>
      </c>
      <c r="G418" s="39">
        <f ca="1">_xlfn.NUMBERVALUE(VLOOKUP(masterheight[[#This Row],[Round]],Table1[],7,FALSE))</f>
        <v>10</v>
      </c>
      <c r="H418" s="25">
        <f ca="1">masterheight[[#This Row],[Weight]]*masterheight[[#This Row],[%change]]</f>
        <v>2.2000000000000002</v>
      </c>
    </row>
    <row r="419" spans="1:8" x14ac:dyDescent="0.25">
      <c r="A419" t="s">
        <v>603</v>
      </c>
      <c r="B419" s="44" t="s">
        <v>980</v>
      </c>
      <c r="C419" s="44" t="s">
        <v>18</v>
      </c>
      <c r="D419" s="45">
        <v>36</v>
      </c>
      <c r="E419" s="45">
        <v>44</v>
      </c>
      <c r="F419" s="27">
        <f>MROUND((masterheight[[#This Row],[FL5]]-masterheight[[#This Row],[FL2]])/masterheight[[#This Row],[FL2]],0.01)</f>
        <v>0.22</v>
      </c>
      <c r="G419" s="39">
        <f ca="1">_xlfn.NUMBERVALUE(VLOOKUP(masterheight[[#This Row],[Round]],Table1[],7,FALSE))</f>
        <v>10</v>
      </c>
      <c r="H419" s="25">
        <f ca="1">masterheight[[#This Row],[Weight]]*masterheight[[#This Row],[%change]]</f>
        <v>2.2000000000000002</v>
      </c>
    </row>
    <row r="420" spans="1:8" x14ac:dyDescent="0.25">
      <c r="A420" t="s">
        <v>613</v>
      </c>
      <c r="B420" t="s">
        <v>90</v>
      </c>
      <c r="C420" t="s">
        <v>17</v>
      </c>
      <c r="D420" s="24">
        <v>34.5</v>
      </c>
      <c r="E420" s="24">
        <v>42</v>
      </c>
      <c r="F420" s="27">
        <f>MROUND((masterheight[[#This Row],[FL5]]-masterheight[[#This Row],[FL2]])/masterheight[[#This Row],[FL2]],0.01)</f>
        <v>0.22</v>
      </c>
      <c r="G420" s="39">
        <f ca="1">_xlfn.NUMBERVALUE(VLOOKUP(masterheight[[#This Row],[Round]],Table1[],7,FALSE))</f>
        <v>10</v>
      </c>
      <c r="H420" s="25">
        <f ca="1">masterheight[[#This Row],[Weight]]*masterheight[[#This Row],[%change]]</f>
        <v>2.2000000000000002</v>
      </c>
    </row>
    <row r="421" spans="1:8" x14ac:dyDescent="0.25">
      <c r="A421" t="s">
        <v>628</v>
      </c>
      <c r="B421" t="s">
        <v>88</v>
      </c>
      <c r="C421" t="s">
        <v>23</v>
      </c>
      <c r="D421">
        <v>27</v>
      </c>
      <c r="E421">
        <v>33</v>
      </c>
      <c r="F421" s="27">
        <f>MROUND((masterheight[[#This Row],[FL5]]-masterheight[[#This Row],[FL2]])/masterheight[[#This Row],[FL2]],0.01)</f>
        <v>0.22</v>
      </c>
      <c r="G421" s="39">
        <f ca="1">_xlfn.NUMBERVALUE(VLOOKUP(masterheight[[#This Row],[Round]],Table1[],7,FALSE))</f>
        <v>50</v>
      </c>
      <c r="H421" s="25">
        <f ca="1">masterheight[[#This Row],[Weight]]*masterheight[[#This Row],[%change]]</f>
        <v>11</v>
      </c>
    </row>
    <row r="422" spans="1:8" x14ac:dyDescent="0.25">
      <c r="A422" t="s">
        <v>631</v>
      </c>
      <c r="B422" t="s">
        <v>980</v>
      </c>
      <c r="C422" t="s">
        <v>21</v>
      </c>
      <c r="D422" s="24">
        <v>37</v>
      </c>
      <c r="E422" s="24">
        <v>45</v>
      </c>
      <c r="F422" s="27">
        <f>MROUND((masterheight[[#This Row],[FL5]]-masterheight[[#This Row],[FL2]])/masterheight[[#This Row],[FL2]],0.01)</f>
        <v>0.22</v>
      </c>
      <c r="G422" s="39">
        <f ca="1">_xlfn.NUMBERVALUE(VLOOKUP(masterheight[[#This Row],[Round]],Table1[],7,FALSE))</f>
        <v>20</v>
      </c>
      <c r="H422" s="25">
        <f ca="1">masterheight[[#This Row],[Weight]]*masterheight[[#This Row],[%change]]</f>
        <v>4.4000000000000004</v>
      </c>
    </row>
    <row r="423" spans="1:8" x14ac:dyDescent="0.25">
      <c r="A423" t="s">
        <v>634</v>
      </c>
      <c r="B423" t="s">
        <v>980</v>
      </c>
      <c r="C423" t="s">
        <v>21</v>
      </c>
      <c r="D423" s="24">
        <v>38.5</v>
      </c>
      <c r="E423" s="24">
        <v>47</v>
      </c>
      <c r="F423" s="27">
        <f>MROUND((masterheight[[#This Row],[FL5]]-masterheight[[#This Row],[FL2]])/masterheight[[#This Row],[FL2]],0.01)</f>
        <v>0.22</v>
      </c>
      <c r="G423" s="39">
        <f ca="1">_xlfn.NUMBERVALUE(VLOOKUP(masterheight[[#This Row],[Round]],Table1[],7,FALSE))</f>
        <v>20</v>
      </c>
      <c r="H423" s="25">
        <f ca="1">masterheight[[#This Row],[Weight]]*masterheight[[#This Row],[%change]]</f>
        <v>4.4000000000000004</v>
      </c>
    </row>
    <row r="424" spans="1:8" x14ac:dyDescent="0.25">
      <c r="A424" t="s">
        <v>649</v>
      </c>
      <c r="B424" t="s">
        <v>980</v>
      </c>
      <c r="C424" t="s">
        <v>21</v>
      </c>
      <c r="D424" s="24">
        <v>38.5</v>
      </c>
      <c r="E424" s="24">
        <v>47</v>
      </c>
      <c r="F424" s="27">
        <f>MROUND((masterheight[[#This Row],[FL5]]-masterheight[[#This Row],[FL2]])/masterheight[[#This Row],[FL2]],0.01)</f>
        <v>0.22</v>
      </c>
      <c r="G424" s="39">
        <f ca="1">_xlfn.NUMBERVALUE(VLOOKUP(masterheight[[#This Row],[Round]],Table1[],7,FALSE))</f>
        <v>20</v>
      </c>
      <c r="H424" s="25">
        <f ca="1">masterheight[[#This Row],[Weight]]*masterheight[[#This Row],[%change]]</f>
        <v>4.4000000000000004</v>
      </c>
    </row>
    <row r="425" spans="1:8" x14ac:dyDescent="0.25">
      <c r="A425" t="s">
        <v>659</v>
      </c>
      <c r="B425" t="s">
        <v>114</v>
      </c>
      <c r="C425" t="s">
        <v>16</v>
      </c>
      <c r="D425" s="24">
        <v>37</v>
      </c>
      <c r="E425" s="24">
        <v>45</v>
      </c>
      <c r="F425" s="27">
        <f>MROUND((masterheight[[#This Row],[FL5]]-masterheight[[#This Row],[FL2]])/masterheight[[#This Row],[FL2]],0.01)</f>
        <v>0.22</v>
      </c>
      <c r="G425" s="39">
        <f ca="1">_xlfn.NUMBERVALUE(VLOOKUP(masterheight[[#This Row],[Round]],Table1[],7,FALSE))</f>
        <v>10</v>
      </c>
      <c r="H425" s="25">
        <f ca="1">masterheight[[#This Row],[Weight]]*masterheight[[#This Row],[%change]]</f>
        <v>2.2000000000000002</v>
      </c>
    </row>
    <row r="426" spans="1:8" x14ac:dyDescent="0.25">
      <c r="A426" t="s">
        <v>661</v>
      </c>
      <c r="B426" t="s">
        <v>980</v>
      </c>
      <c r="C426" t="s">
        <v>17</v>
      </c>
      <c r="D426" s="24">
        <v>32</v>
      </c>
      <c r="E426" s="24">
        <v>39</v>
      </c>
      <c r="F426" s="27">
        <f>MROUND((masterheight[[#This Row],[FL5]]-masterheight[[#This Row],[FL2]])/masterheight[[#This Row],[FL2]],0.01)</f>
        <v>0.22</v>
      </c>
      <c r="G426" s="39">
        <f ca="1">_xlfn.NUMBERVALUE(VLOOKUP(masterheight[[#This Row],[Round]],Table1[],7,FALSE))</f>
        <v>10</v>
      </c>
      <c r="H426" s="25">
        <f ca="1">masterheight[[#This Row],[Weight]]*masterheight[[#This Row],[%change]]</f>
        <v>2.2000000000000002</v>
      </c>
    </row>
    <row r="427" spans="1:8" x14ac:dyDescent="0.25">
      <c r="A427" t="s">
        <v>672</v>
      </c>
      <c r="B427" t="s">
        <v>94</v>
      </c>
      <c r="C427" t="s">
        <v>22</v>
      </c>
      <c r="D427" s="24">
        <v>29</v>
      </c>
      <c r="E427" s="24">
        <v>35.5</v>
      </c>
      <c r="F427" s="27">
        <f>MROUND((masterheight[[#This Row],[FL5]]-masterheight[[#This Row],[FL2]])/masterheight[[#This Row],[FL2]],0.01)</f>
        <v>0.22</v>
      </c>
      <c r="G427" s="39">
        <f ca="1">_xlfn.NUMBERVALUE(VLOOKUP(masterheight[[#This Row],[Round]],Table1[],7,FALSE))</f>
        <v>30</v>
      </c>
      <c r="H427" s="25">
        <f ca="1">masterheight[[#This Row],[Weight]]*masterheight[[#This Row],[%change]]</f>
        <v>6.6</v>
      </c>
    </row>
    <row r="428" spans="1:8" x14ac:dyDescent="0.25">
      <c r="A428" t="s">
        <v>686</v>
      </c>
      <c r="B428" t="s">
        <v>94</v>
      </c>
      <c r="C428" t="s">
        <v>16</v>
      </c>
      <c r="D428" s="24">
        <v>25.5</v>
      </c>
      <c r="E428" s="24">
        <v>31</v>
      </c>
      <c r="F428" s="27">
        <f>MROUND((masterheight[[#This Row],[FL5]]-masterheight[[#This Row],[FL2]])/masterheight[[#This Row],[FL2]],0.01)</f>
        <v>0.22</v>
      </c>
      <c r="G428" s="39">
        <f ca="1">_xlfn.NUMBERVALUE(VLOOKUP(masterheight[[#This Row],[Round]],Table1[],7,FALSE))</f>
        <v>10</v>
      </c>
      <c r="H428" s="25">
        <f ca="1">masterheight[[#This Row],[Weight]]*masterheight[[#This Row],[%change]]</f>
        <v>2.2000000000000002</v>
      </c>
    </row>
    <row r="429" spans="1:8" x14ac:dyDescent="0.25">
      <c r="A429" t="s">
        <v>692</v>
      </c>
      <c r="B429" t="s">
        <v>82</v>
      </c>
      <c r="C429" t="s">
        <v>21</v>
      </c>
      <c r="D429" s="24">
        <v>45</v>
      </c>
      <c r="E429" s="24">
        <v>55</v>
      </c>
      <c r="F429" s="27">
        <f>MROUND((masterheight[[#This Row],[FL5]]-masterheight[[#This Row],[FL2]])/masterheight[[#This Row],[FL2]],0.01)</f>
        <v>0.22</v>
      </c>
      <c r="G429" s="39">
        <f ca="1">_xlfn.NUMBERVALUE(VLOOKUP(masterheight[[#This Row],[Round]],Table1[],7,FALSE))</f>
        <v>20</v>
      </c>
      <c r="H429" s="25">
        <f ca="1">masterheight[[#This Row],[Weight]]*masterheight[[#This Row],[%change]]</f>
        <v>4.4000000000000004</v>
      </c>
    </row>
    <row r="430" spans="1:8" x14ac:dyDescent="0.25">
      <c r="A430" t="s">
        <v>709</v>
      </c>
      <c r="B430" t="s">
        <v>90</v>
      </c>
      <c r="C430" t="s">
        <v>19</v>
      </c>
      <c r="D430" s="24">
        <v>30</v>
      </c>
      <c r="E430" s="24">
        <v>36.5</v>
      </c>
      <c r="F430" s="27">
        <f>MROUND((masterheight[[#This Row],[FL5]]-masterheight[[#This Row],[FL2]])/masterheight[[#This Row],[FL2]],0.01)</f>
        <v>0.22</v>
      </c>
      <c r="G430" s="39">
        <f ca="1">_xlfn.NUMBERVALUE(VLOOKUP(masterheight[[#This Row],[Round]],Table1[],7,FALSE))</f>
        <v>10</v>
      </c>
      <c r="H430" s="25">
        <f ca="1">masterheight[[#This Row],[Weight]]*masterheight[[#This Row],[%change]]</f>
        <v>2.2000000000000002</v>
      </c>
    </row>
    <row r="431" spans="1:8" x14ac:dyDescent="0.25">
      <c r="A431" t="s">
        <v>712</v>
      </c>
      <c r="B431" t="s">
        <v>105</v>
      </c>
      <c r="C431" t="s">
        <v>23</v>
      </c>
      <c r="D431" s="24">
        <v>32</v>
      </c>
      <c r="E431" s="24">
        <v>39</v>
      </c>
      <c r="F431" s="27">
        <f>MROUND((masterheight[[#This Row],[FL5]]-masterheight[[#This Row],[FL2]])/masterheight[[#This Row],[FL2]],0.01)</f>
        <v>0.22</v>
      </c>
      <c r="G431" s="39">
        <f ca="1">_xlfn.NUMBERVALUE(VLOOKUP(masterheight[[#This Row],[Round]],Table1[],7,FALSE))</f>
        <v>50</v>
      </c>
      <c r="H431" s="25">
        <f ca="1">masterheight[[#This Row],[Weight]]*masterheight[[#This Row],[%change]]</f>
        <v>11</v>
      </c>
    </row>
    <row r="432" spans="1:8" x14ac:dyDescent="0.25">
      <c r="A432" t="s">
        <v>736</v>
      </c>
      <c r="B432" t="s">
        <v>94</v>
      </c>
      <c r="C432" t="s">
        <v>16</v>
      </c>
      <c r="D432" s="24">
        <v>27</v>
      </c>
      <c r="E432" s="24">
        <v>33</v>
      </c>
      <c r="F432" s="27">
        <f>MROUND((masterheight[[#This Row],[FL5]]-masterheight[[#This Row],[FL2]])/masterheight[[#This Row],[FL2]],0.01)</f>
        <v>0.22</v>
      </c>
      <c r="G432" s="39">
        <f ca="1">_xlfn.NUMBERVALUE(VLOOKUP(masterheight[[#This Row],[Round]],Table1[],7,FALSE))</f>
        <v>10</v>
      </c>
      <c r="H432" s="25">
        <f ca="1">masterheight[[#This Row],[Weight]]*masterheight[[#This Row],[%change]]</f>
        <v>2.2000000000000002</v>
      </c>
    </row>
    <row r="433" spans="1:8" x14ac:dyDescent="0.25">
      <c r="A433" t="s">
        <v>739</v>
      </c>
      <c r="B433" t="s">
        <v>58</v>
      </c>
      <c r="C433" t="s">
        <v>18</v>
      </c>
      <c r="D433" s="24">
        <v>34.5</v>
      </c>
      <c r="E433" s="24">
        <v>42</v>
      </c>
      <c r="F433" s="27">
        <f>MROUND((masterheight[[#This Row],[FL5]]-masterheight[[#This Row],[FL2]])/masterheight[[#This Row],[FL2]],0.01)</f>
        <v>0.22</v>
      </c>
      <c r="G433" s="39">
        <f ca="1">_xlfn.NUMBERVALUE(VLOOKUP(masterheight[[#This Row],[Round]],Table1[],7,FALSE))</f>
        <v>10</v>
      </c>
      <c r="H433" s="25">
        <f ca="1">masterheight[[#This Row],[Weight]]*masterheight[[#This Row],[%change]]</f>
        <v>2.2000000000000002</v>
      </c>
    </row>
    <row r="434" spans="1:8" x14ac:dyDescent="0.25">
      <c r="A434" t="s">
        <v>1006</v>
      </c>
      <c r="B434" t="s">
        <v>88</v>
      </c>
      <c r="C434" t="s">
        <v>22</v>
      </c>
      <c r="D434" s="24">
        <v>29.5</v>
      </c>
      <c r="E434" s="24">
        <v>36</v>
      </c>
      <c r="F434" s="27">
        <f>MROUND((masterheight[[#This Row],[FL5]]-masterheight[[#This Row],[FL2]])/masterheight[[#This Row],[FL2]],0.01)</f>
        <v>0.22</v>
      </c>
      <c r="G434" s="39">
        <f ca="1">_xlfn.NUMBERVALUE(VLOOKUP(masterheight[[#This Row],[Round]],Table1[],7,FALSE))</f>
        <v>30</v>
      </c>
      <c r="H434" s="25">
        <f ca="1">masterheight[[#This Row],[Weight]]*masterheight[[#This Row],[%change]]</f>
        <v>6.6</v>
      </c>
    </row>
    <row r="435" spans="1:8" x14ac:dyDescent="0.25">
      <c r="A435" t="s">
        <v>759</v>
      </c>
      <c r="B435" t="s">
        <v>94</v>
      </c>
      <c r="C435" t="s">
        <v>22</v>
      </c>
      <c r="D435" s="24">
        <v>30</v>
      </c>
      <c r="E435" s="24">
        <v>36.5</v>
      </c>
      <c r="F435" s="27">
        <f>MROUND((masterheight[[#This Row],[FL5]]-masterheight[[#This Row],[FL2]])/masterheight[[#This Row],[FL2]],0.01)</f>
        <v>0.22</v>
      </c>
      <c r="G435" s="39">
        <f ca="1">_xlfn.NUMBERVALUE(VLOOKUP(masterheight[[#This Row],[Round]],Table1[],7,FALSE))</f>
        <v>30</v>
      </c>
      <c r="H435" s="25">
        <f ca="1">masterheight[[#This Row],[Weight]]*masterheight[[#This Row],[%change]]</f>
        <v>6.6</v>
      </c>
    </row>
    <row r="436" spans="1:8" x14ac:dyDescent="0.25">
      <c r="A436" t="s">
        <v>761</v>
      </c>
      <c r="B436" t="s">
        <v>105</v>
      </c>
      <c r="C436" t="s">
        <v>16</v>
      </c>
      <c r="D436" s="24">
        <v>23</v>
      </c>
      <c r="E436" s="24">
        <v>28</v>
      </c>
      <c r="F436" s="27">
        <f>MROUND((masterheight[[#This Row],[FL5]]-masterheight[[#This Row],[FL2]])/masterheight[[#This Row],[FL2]],0.01)</f>
        <v>0.22</v>
      </c>
      <c r="G436" s="39">
        <f ca="1">_xlfn.NUMBERVALUE(VLOOKUP(masterheight[[#This Row],[Round]],Table1[],7,FALSE))</f>
        <v>10</v>
      </c>
      <c r="H436" s="25">
        <f ca="1">masterheight[[#This Row],[Weight]]*masterheight[[#This Row],[%change]]</f>
        <v>2.2000000000000002</v>
      </c>
    </row>
    <row r="437" spans="1:8" x14ac:dyDescent="0.25">
      <c r="A437" t="s">
        <v>384</v>
      </c>
      <c r="B437" t="s">
        <v>765</v>
      </c>
      <c r="C437" t="s">
        <v>21</v>
      </c>
      <c r="D437" s="24">
        <v>19.5</v>
      </c>
      <c r="E437" s="24">
        <v>24</v>
      </c>
      <c r="F437" s="27">
        <f>MROUND((masterheight[[#This Row],[FL5]]-masterheight[[#This Row],[FL2]])/masterheight[[#This Row],[FL2]],0.01)</f>
        <v>0.23</v>
      </c>
      <c r="G437" s="39">
        <f ca="1">_xlfn.NUMBERVALUE(VLOOKUP(masterheight[[#This Row],[Round]],Table1[],7,FALSE))</f>
        <v>20</v>
      </c>
      <c r="H437" s="25">
        <f ca="1">masterheight[[#This Row],[Weight]]*masterheight[[#This Row],[%change]]</f>
        <v>4.6000000000000005</v>
      </c>
    </row>
    <row r="438" spans="1:8" x14ac:dyDescent="0.25">
      <c r="A438" t="s">
        <v>385</v>
      </c>
      <c r="B438" t="s">
        <v>765</v>
      </c>
      <c r="C438" t="s">
        <v>21</v>
      </c>
      <c r="D438" s="24">
        <v>19.5</v>
      </c>
      <c r="E438" s="24">
        <v>24</v>
      </c>
      <c r="F438" s="27">
        <f>MROUND((masterheight[[#This Row],[FL5]]-masterheight[[#This Row],[FL2]])/masterheight[[#This Row],[FL2]],0.01)</f>
        <v>0.23</v>
      </c>
      <c r="G438" s="39">
        <f ca="1">_xlfn.NUMBERVALUE(VLOOKUP(masterheight[[#This Row],[Round]],Table1[],7,FALSE))</f>
        <v>20</v>
      </c>
      <c r="H438" s="25">
        <f ca="1">masterheight[[#This Row],[Weight]]*masterheight[[#This Row],[%change]]</f>
        <v>4.6000000000000005</v>
      </c>
    </row>
    <row r="439" spans="1:8" x14ac:dyDescent="0.25">
      <c r="A439" t="s">
        <v>389</v>
      </c>
      <c r="B439" t="s">
        <v>88</v>
      </c>
      <c r="C439" t="s">
        <v>18</v>
      </c>
      <c r="D439" s="24">
        <v>23.5</v>
      </c>
      <c r="E439" s="24">
        <v>29</v>
      </c>
      <c r="F439" s="27">
        <f>MROUND((masterheight[[#This Row],[FL5]]-masterheight[[#This Row],[FL2]])/masterheight[[#This Row],[FL2]],0.01)</f>
        <v>0.23</v>
      </c>
      <c r="G439" s="39">
        <f ca="1">_xlfn.NUMBERVALUE(VLOOKUP(masterheight[[#This Row],[Round]],Table1[],7,FALSE))</f>
        <v>10</v>
      </c>
      <c r="H439" s="25">
        <f ca="1">masterheight[[#This Row],[Weight]]*masterheight[[#This Row],[%change]]</f>
        <v>2.3000000000000003</v>
      </c>
    </row>
    <row r="440" spans="1:8" x14ac:dyDescent="0.25">
      <c r="A440" t="s">
        <v>395</v>
      </c>
      <c r="B440" t="s">
        <v>88</v>
      </c>
      <c r="C440" t="s">
        <v>18</v>
      </c>
      <c r="D440" s="24">
        <v>26</v>
      </c>
      <c r="E440" s="24">
        <v>32</v>
      </c>
      <c r="F440" s="27">
        <f>MROUND((masterheight[[#This Row],[FL5]]-masterheight[[#This Row],[FL2]])/masterheight[[#This Row],[FL2]],0.01)</f>
        <v>0.23</v>
      </c>
      <c r="G440" s="39">
        <f ca="1">_xlfn.NUMBERVALUE(VLOOKUP(masterheight[[#This Row],[Round]],Table1[],7,FALSE))</f>
        <v>10</v>
      </c>
      <c r="H440" s="25">
        <f ca="1">masterheight[[#This Row],[Weight]]*masterheight[[#This Row],[%change]]</f>
        <v>2.3000000000000003</v>
      </c>
    </row>
    <row r="441" spans="1:8" x14ac:dyDescent="0.25">
      <c r="A441" t="s">
        <v>398</v>
      </c>
      <c r="B441" s="109" t="s">
        <v>102</v>
      </c>
      <c r="C441" s="44" t="s">
        <v>20</v>
      </c>
      <c r="D441" s="45">
        <v>22</v>
      </c>
      <c r="E441" s="45">
        <v>27</v>
      </c>
      <c r="F441" s="27">
        <f>MROUND((masterheight[[#This Row],[FL5]]-masterheight[[#This Row],[FL2]])/masterheight[[#This Row],[FL2]],0.01)</f>
        <v>0.23</v>
      </c>
      <c r="G441" s="39">
        <f ca="1">_xlfn.NUMBERVALUE(VLOOKUP(masterheight[[#This Row],[Round]],Table1[],7,FALSE))</f>
        <v>10</v>
      </c>
      <c r="H441" s="25">
        <f ca="1">masterheight[[#This Row],[Weight]]*masterheight[[#This Row],[%change]]</f>
        <v>2.3000000000000003</v>
      </c>
    </row>
    <row r="442" spans="1:8" x14ac:dyDescent="0.25">
      <c r="A442" t="s">
        <v>423</v>
      </c>
      <c r="B442" t="s">
        <v>114</v>
      </c>
      <c r="C442" t="s">
        <v>19</v>
      </c>
      <c r="D442" s="24">
        <v>40</v>
      </c>
      <c r="E442" s="24">
        <v>49</v>
      </c>
      <c r="F442" s="27">
        <f>MROUND((masterheight[[#This Row],[FL5]]-masterheight[[#This Row],[FL2]])/masterheight[[#This Row],[FL2]],0.01)</f>
        <v>0.23</v>
      </c>
      <c r="G442" s="39">
        <f ca="1">_xlfn.NUMBERVALUE(VLOOKUP(masterheight[[#This Row],[Round]],Table1[],7,FALSE))</f>
        <v>10</v>
      </c>
      <c r="H442" s="25">
        <f ca="1">masterheight[[#This Row],[Weight]]*masterheight[[#This Row],[%change]]</f>
        <v>2.3000000000000003</v>
      </c>
    </row>
    <row r="443" spans="1:8" x14ac:dyDescent="0.25">
      <c r="A443" t="s">
        <v>446</v>
      </c>
      <c r="B443" t="s">
        <v>74</v>
      </c>
      <c r="C443" t="s">
        <v>21</v>
      </c>
      <c r="D443" s="24">
        <v>39</v>
      </c>
      <c r="E443" s="24">
        <v>48</v>
      </c>
      <c r="F443" s="27">
        <f>MROUND((masterheight[[#This Row],[FL5]]-masterheight[[#This Row],[FL2]])/masterheight[[#This Row],[FL2]],0.01)</f>
        <v>0.23</v>
      </c>
      <c r="G443" s="39">
        <f ca="1">_xlfn.NUMBERVALUE(VLOOKUP(masterheight[[#This Row],[Round]],Table1[],7,FALSE))</f>
        <v>20</v>
      </c>
      <c r="H443" s="25">
        <f ca="1">masterheight[[#This Row],[Weight]]*masterheight[[#This Row],[%change]]</f>
        <v>4.6000000000000005</v>
      </c>
    </row>
    <row r="444" spans="1:8" x14ac:dyDescent="0.25">
      <c r="A444" t="s">
        <v>446</v>
      </c>
      <c r="B444" t="s">
        <v>82</v>
      </c>
      <c r="C444" t="s">
        <v>23</v>
      </c>
      <c r="D444">
        <v>44</v>
      </c>
      <c r="E444">
        <v>54</v>
      </c>
      <c r="F444" s="27">
        <f>MROUND((masterheight[[#This Row],[FL5]]-masterheight[[#This Row],[FL2]])/masterheight[[#This Row],[FL2]],0.01)</f>
        <v>0.23</v>
      </c>
      <c r="G444" s="39">
        <f ca="1">_xlfn.NUMBERVALUE(VLOOKUP(masterheight[[#This Row],[Round]],Table1[],7,FALSE))</f>
        <v>50</v>
      </c>
      <c r="H444" s="25">
        <f ca="1">masterheight[[#This Row],[Weight]]*masterheight[[#This Row],[%change]]</f>
        <v>11.5</v>
      </c>
    </row>
    <row r="445" spans="1:8" x14ac:dyDescent="0.25">
      <c r="A445" t="s">
        <v>450</v>
      </c>
      <c r="B445" t="s">
        <v>935</v>
      </c>
      <c r="C445" t="s">
        <v>20</v>
      </c>
      <c r="D445" s="24">
        <v>31</v>
      </c>
      <c r="E445" s="24">
        <v>38</v>
      </c>
      <c r="F445" s="27">
        <f>MROUND((masterheight[[#This Row],[FL5]]-masterheight[[#This Row],[FL2]])/masterheight[[#This Row],[FL2]],0.01)</f>
        <v>0.23</v>
      </c>
      <c r="G445" s="39">
        <f ca="1">_xlfn.NUMBERVALUE(VLOOKUP(masterheight[[#This Row],[Round]],Table1[],7,FALSE))</f>
        <v>10</v>
      </c>
      <c r="H445" s="25">
        <f ca="1">masterheight[[#This Row],[Weight]]*masterheight[[#This Row],[%change]]</f>
        <v>2.3000000000000003</v>
      </c>
    </row>
    <row r="446" spans="1:8" x14ac:dyDescent="0.25">
      <c r="A446" t="s">
        <v>450</v>
      </c>
      <c r="B446" t="s">
        <v>48</v>
      </c>
      <c r="C446" t="s">
        <v>17</v>
      </c>
      <c r="D446" s="24">
        <v>31</v>
      </c>
      <c r="E446" s="24">
        <v>38</v>
      </c>
      <c r="F446" s="27">
        <f>MROUND((masterheight[[#This Row],[FL5]]-masterheight[[#This Row],[FL2]])/masterheight[[#This Row],[FL2]],0.01)</f>
        <v>0.23</v>
      </c>
      <c r="G446" s="39">
        <f ca="1">_xlfn.NUMBERVALUE(VLOOKUP(masterheight[[#This Row],[Round]],Table1[],7,FALSE))</f>
        <v>10</v>
      </c>
      <c r="H446" s="25">
        <f ca="1">masterheight[[#This Row],[Weight]]*masterheight[[#This Row],[%change]]</f>
        <v>2.3000000000000003</v>
      </c>
    </row>
    <row r="447" spans="1:8" x14ac:dyDescent="0.25">
      <c r="A447" t="s">
        <v>475</v>
      </c>
      <c r="B447" t="s">
        <v>82</v>
      </c>
      <c r="C447" t="s">
        <v>23</v>
      </c>
      <c r="D447" s="24">
        <v>44</v>
      </c>
      <c r="E447" s="24">
        <v>54</v>
      </c>
      <c r="F447" s="27">
        <f>MROUND((masterheight[[#This Row],[FL5]]-masterheight[[#This Row],[FL2]])/masterheight[[#This Row],[FL2]],0.01)</f>
        <v>0.23</v>
      </c>
      <c r="G447" s="39">
        <f ca="1">_xlfn.NUMBERVALUE(VLOOKUP(masterheight[[#This Row],[Round]],Table1[],7,FALSE))</f>
        <v>50</v>
      </c>
      <c r="H447" s="25">
        <f ca="1">masterheight[[#This Row],[Weight]]*masterheight[[#This Row],[%change]]</f>
        <v>11.5</v>
      </c>
    </row>
    <row r="448" spans="1:8" x14ac:dyDescent="0.25">
      <c r="A448" t="s">
        <v>486</v>
      </c>
      <c r="B448" t="s">
        <v>59</v>
      </c>
      <c r="C448" t="s">
        <v>18</v>
      </c>
      <c r="D448" s="24">
        <v>39</v>
      </c>
      <c r="E448" s="24">
        <v>48</v>
      </c>
      <c r="F448" s="27">
        <f>MROUND((masterheight[[#This Row],[FL5]]-masterheight[[#This Row],[FL2]])/masterheight[[#This Row],[FL2]],0.01)</f>
        <v>0.23</v>
      </c>
      <c r="G448" s="39">
        <f ca="1">_xlfn.NUMBERVALUE(VLOOKUP(masterheight[[#This Row],[Round]],Table1[],7,FALSE))</f>
        <v>10</v>
      </c>
      <c r="H448" s="25">
        <f ca="1">masterheight[[#This Row],[Weight]]*masterheight[[#This Row],[%change]]</f>
        <v>2.3000000000000003</v>
      </c>
    </row>
    <row r="449" spans="1:8" x14ac:dyDescent="0.25">
      <c r="A449" t="s">
        <v>495</v>
      </c>
      <c r="B449" t="s">
        <v>58</v>
      </c>
      <c r="C449" t="s">
        <v>21</v>
      </c>
      <c r="D449" s="24">
        <v>39</v>
      </c>
      <c r="E449" s="24">
        <v>48</v>
      </c>
      <c r="F449" s="27">
        <f>MROUND((masterheight[[#This Row],[FL5]]-masterheight[[#This Row],[FL2]])/masterheight[[#This Row],[FL2]],0.01)</f>
        <v>0.23</v>
      </c>
      <c r="G449" s="39">
        <f ca="1">_xlfn.NUMBERVALUE(VLOOKUP(masterheight[[#This Row],[Round]],Table1[],7,FALSE))</f>
        <v>20</v>
      </c>
      <c r="H449" s="25">
        <f ca="1">masterheight[[#This Row],[Weight]]*masterheight[[#This Row],[%change]]</f>
        <v>4.6000000000000005</v>
      </c>
    </row>
    <row r="450" spans="1:8" x14ac:dyDescent="0.25">
      <c r="A450" t="s">
        <v>495</v>
      </c>
      <c r="B450" t="s">
        <v>59</v>
      </c>
      <c r="C450" t="s">
        <v>18</v>
      </c>
      <c r="D450" s="24">
        <v>37.5</v>
      </c>
      <c r="E450" s="24">
        <v>46</v>
      </c>
      <c r="F450" s="27">
        <f>MROUND((masterheight[[#This Row],[FL5]]-masterheight[[#This Row],[FL2]])/masterheight[[#This Row],[FL2]],0.01)</f>
        <v>0.23</v>
      </c>
      <c r="G450" s="39">
        <f ca="1">_xlfn.NUMBERVALUE(VLOOKUP(masterheight[[#This Row],[Round]],Table1[],7,FALSE))</f>
        <v>10</v>
      </c>
      <c r="H450" s="25">
        <f ca="1">masterheight[[#This Row],[Weight]]*masterheight[[#This Row],[%change]]</f>
        <v>2.3000000000000003</v>
      </c>
    </row>
    <row r="451" spans="1:8" x14ac:dyDescent="0.25">
      <c r="A451" t="s">
        <v>507</v>
      </c>
      <c r="B451" t="s">
        <v>59</v>
      </c>
      <c r="C451" t="s">
        <v>17</v>
      </c>
      <c r="D451" s="24">
        <v>35</v>
      </c>
      <c r="E451" s="24">
        <v>43</v>
      </c>
      <c r="F451" s="27">
        <f>MROUND((masterheight[[#This Row],[FL5]]-masterheight[[#This Row],[FL2]])/masterheight[[#This Row],[FL2]],0.01)</f>
        <v>0.23</v>
      </c>
      <c r="G451" s="39">
        <f ca="1">_xlfn.NUMBERVALUE(VLOOKUP(masterheight[[#This Row],[Round]],Table1[],7,FALSE))</f>
        <v>10</v>
      </c>
      <c r="H451" s="25">
        <f ca="1">masterheight[[#This Row],[Weight]]*masterheight[[#This Row],[%change]]</f>
        <v>2.3000000000000003</v>
      </c>
    </row>
    <row r="452" spans="1:8" x14ac:dyDescent="0.25">
      <c r="A452" t="s">
        <v>522</v>
      </c>
      <c r="B452" t="s">
        <v>114</v>
      </c>
      <c r="C452" t="s">
        <v>22</v>
      </c>
      <c r="D452" s="24">
        <v>42</v>
      </c>
      <c r="E452" s="24">
        <v>51.5</v>
      </c>
      <c r="F452" s="27">
        <f>MROUND((masterheight[[#This Row],[FL5]]-masterheight[[#This Row],[FL2]])/masterheight[[#This Row],[FL2]],0.01)</f>
        <v>0.23</v>
      </c>
      <c r="G452" s="39">
        <f ca="1">_xlfn.NUMBERVALUE(VLOOKUP(masterheight[[#This Row],[Round]],Table1[],7,FALSE))</f>
        <v>30</v>
      </c>
      <c r="H452" s="25">
        <f ca="1">masterheight[[#This Row],[Weight]]*masterheight[[#This Row],[%change]]</f>
        <v>6.9</v>
      </c>
    </row>
    <row r="453" spans="1:8" x14ac:dyDescent="0.25">
      <c r="A453" t="s">
        <v>526</v>
      </c>
      <c r="B453" t="s">
        <v>114</v>
      </c>
      <c r="C453" t="s">
        <v>22</v>
      </c>
      <c r="D453" s="24">
        <v>44</v>
      </c>
      <c r="E453" s="24">
        <v>54</v>
      </c>
      <c r="F453" s="27">
        <f>MROUND((masterheight[[#This Row],[FL5]]-masterheight[[#This Row],[FL2]])/masterheight[[#This Row],[FL2]],0.01)</f>
        <v>0.23</v>
      </c>
      <c r="G453" s="39">
        <f ca="1">_xlfn.NUMBERVALUE(VLOOKUP(masterheight[[#This Row],[Round]],Table1[],7,FALSE))</f>
        <v>30</v>
      </c>
      <c r="H453" s="25">
        <f ca="1">masterheight[[#This Row],[Weight]]*masterheight[[#This Row],[%change]]</f>
        <v>6.9</v>
      </c>
    </row>
    <row r="454" spans="1:8" x14ac:dyDescent="0.25">
      <c r="A454" t="s">
        <v>538</v>
      </c>
      <c r="B454" t="s">
        <v>980</v>
      </c>
      <c r="C454" t="s">
        <v>20</v>
      </c>
      <c r="D454" s="24">
        <v>35</v>
      </c>
      <c r="E454" s="24">
        <v>43</v>
      </c>
      <c r="F454" s="27">
        <f>MROUND((masterheight[[#This Row],[FL5]]-masterheight[[#This Row],[FL2]])/masterheight[[#This Row],[FL2]],0.01)</f>
        <v>0.23</v>
      </c>
      <c r="G454" s="39">
        <f ca="1">_xlfn.NUMBERVALUE(VLOOKUP(masterheight[[#This Row],[Round]],Table1[],7,FALSE))</f>
        <v>10</v>
      </c>
      <c r="H454" s="25">
        <f ca="1">masterheight[[#This Row],[Weight]]*masterheight[[#This Row],[%change]]</f>
        <v>2.3000000000000003</v>
      </c>
    </row>
    <row r="455" spans="1:8" x14ac:dyDescent="0.25">
      <c r="A455" t="s">
        <v>538</v>
      </c>
      <c r="B455" t="s">
        <v>114</v>
      </c>
      <c r="C455" t="s">
        <v>22</v>
      </c>
      <c r="D455" s="24">
        <v>42</v>
      </c>
      <c r="E455" s="24">
        <v>51.5</v>
      </c>
      <c r="F455" s="27">
        <f>MROUND((masterheight[[#This Row],[FL5]]-masterheight[[#This Row],[FL2]])/masterheight[[#This Row],[FL2]],0.01)</f>
        <v>0.23</v>
      </c>
      <c r="G455" s="39">
        <f ca="1">_xlfn.NUMBERVALUE(VLOOKUP(masterheight[[#This Row],[Round]],Table1[],7,FALSE))</f>
        <v>30</v>
      </c>
      <c r="H455" s="25">
        <f ca="1">masterheight[[#This Row],[Weight]]*masterheight[[#This Row],[%change]]</f>
        <v>6.9</v>
      </c>
    </row>
    <row r="456" spans="1:8" x14ac:dyDescent="0.25">
      <c r="A456" t="s">
        <v>573</v>
      </c>
      <c r="B456" t="s">
        <v>74</v>
      </c>
      <c r="C456" t="s">
        <v>20</v>
      </c>
      <c r="D456">
        <v>39</v>
      </c>
      <c r="E456">
        <v>48</v>
      </c>
      <c r="F456" s="27">
        <f>MROUND((masterheight[[#This Row],[FL5]]-masterheight[[#This Row],[FL2]])/masterheight[[#This Row],[FL2]],0.01)</f>
        <v>0.23</v>
      </c>
      <c r="G456" s="39">
        <f ca="1">_xlfn.NUMBERVALUE(VLOOKUP(masterheight[[#This Row],[Round]],Table1[],7,FALSE))</f>
        <v>10</v>
      </c>
      <c r="H456" s="25">
        <f ca="1">masterheight[[#This Row],[Weight]]*masterheight[[#This Row],[%change]]</f>
        <v>2.3000000000000003</v>
      </c>
    </row>
    <row r="457" spans="1:8" x14ac:dyDescent="0.25">
      <c r="A457" t="s">
        <v>583</v>
      </c>
      <c r="B457" t="s">
        <v>980</v>
      </c>
      <c r="C457" t="s">
        <v>23</v>
      </c>
      <c r="D457" s="24">
        <v>39</v>
      </c>
      <c r="E457" s="24">
        <v>48</v>
      </c>
      <c r="F457" s="27">
        <f>MROUND((masterheight[[#This Row],[FL5]]-masterheight[[#This Row],[FL2]])/masterheight[[#This Row],[FL2]],0.01)</f>
        <v>0.23</v>
      </c>
      <c r="G457" s="39">
        <f ca="1">_xlfn.NUMBERVALUE(VLOOKUP(masterheight[[#This Row],[Round]],Table1[],7,FALSE))</f>
        <v>50</v>
      </c>
      <c r="H457" s="25">
        <f ca="1">masterheight[[#This Row],[Weight]]*masterheight[[#This Row],[%change]]</f>
        <v>11.5</v>
      </c>
    </row>
    <row r="458" spans="1:8" x14ac:dyDescent="0.25">
      <c r="A458" t="s">
        <v>655</v>
      </c>
      <c r="B458" t="s">
        <v>980</v>
      </c>
      <c r="C458" t="s">
        <v>17</v>
      </c>
      <c r="D458" s="24">
        <v>35</v>
      </c>
      <c r="E458" s="24">
        <v>43</v>
      </c>
      <c r="F458" s="27">
        <f>MROUND((masterheight[[#This Row],[FL5]]-masterheight[[#This Row],[FL2]])/masterheight[[#This Row],[FL2]],0.01)</f>
        <v>0.23</v>
      </c>
      <c r="G458" s="39">
        <f ca="1">_xlfn.NUMBERVALUE(VLOOKUP(masterheight[[#This Row],[Round]],Table1[],7,FALSE))</f>
        <v>10</v>
      </c>
      <c r="H458" s="25">
        <f ca="1">masterheight[[#This Row],[Weight]]*masterheight[[#This Row],[%change]]</f>
        <v>2.3000000000000003</v>
      </c>
    </row>
    <row r="459" spans="1:8" x14ac:dyDescent="0.25">
      <c r="A459" t="s">
        <v>655</v>
      </c>
      <c r="B459" t="s">
        <v>980</v>
      </c>
      <c r="C459" t="s">
        <v>21</v>
      </c>
      <c r="D459" s="24">
        <v>39</v>
      </c>
      <c r="E459" s="24">
        <v>48</v>
      </c>
      <c r="F459" s="27">
        <f>MROUND((masterheight[[#This Row],[FL5]]-masterheight[[#This Row],[FL2]])/masterheight[[#This Row],[FL2]],0.01)</f>
        <v>0.23</v>
      </c>
      <c r="G459" s="39">
        <f ca="1">_xlfn.NUMBERVALUE(VLOOKUP(masterheight[[#This Row],[Round]],Table1[],7,FALSE))</f>
        <v>20</v>
      </c>
      <c r="H459" s="25">
        <f ca="1">masterheight[[#This Row],[Weight]]*masterheight[[#This Row],[%change]]</f>
        <v>4.6000000000000005</v>
      </c>
    </row>
    <row r="460" spans="1:8" x14ac:dyDescent="0.25">
      <c r="A460" t="s">
        <v>688</v>
      </c>
      <c r="B460" t="s">
        <v>102</v>
      </c>
      <c r="C460" t="s">
        <v>16</v>
      </c>
      <c r="D460" s="24">
        <v>22</v>
      </c>
      <c r="E460" s="24">
        <v>27</v>
      </c>
      <c r="F460" s="27">
        <f>MROUND((masterheight[[#This Row],[FL5]]-masterheight[[#This Row],[FL2]])/masterheight[[#This Row],[FL2]],0.01)</f>
        <v>0.23</v>
      </c>
      <c r="G460" s="39">
        <f ca="1">_xlfn.NUMBERVALUE(VLOOKUP(masterheight[[#This Row],[Round]],Table1[],7,FALSE))</f>
        <v>10</v>
      </c>
      <c r="H460" s="25">
        <f ca="1">masterheight[[#This Row],[Weight]]*masterheight[[#This Row],[%change]]</f>
        <v>2.3000000000000003</v>
      </c>
    </row>
    <row r="461" spans="1:8" x14ac:dyDescent="0.25">
      <c r="A461" t="s">
        <v>706</v>
      </c>
      <c r="B461" t="s">
        <v>161</v>
      </c>
      <c r="C461" t="s">
        <v>16</v>
      </c>
      <c r="D461" s="24">
        <v>31</v>
      </c>
      <c r="E461" s="24">
        <v>38</v>
      </c>
      <c r="F461" s="27">
        <f>MROUND((masterheight[[#This Row],[FL5]]-masterheight[[#This Row],[FL2]])/masterheight[[#This Row],[FL2]],0.01)</f>
        <v>0.23</v>
      </c>
      <c r="G461" s="39">
        <f ca="1">_xlfn.NUMBERVALUE(VLOOKUP(masterheight[[#This Row],[Round]],Table1[],7,FALSE))</f>
        <v>10</v>
      </c>
      <c r="H461" s="25">
        <f ca="1">masterheight[[#This Row],[Weight]]*masterheight[[#This Row],[%change]]</f>
        <v>2.3000000000000003</v>
      </c>
    </row>
    <row r="462" spans="1:8" x14ac:dyDescent="0.25">
      <c r="A462" t="s">
        <v>709</v>
      </c>
      <c r="B462" t="s">
        <v>61</v>
      </c>
      <c r="C462" t="s">
        <v>20</v>
      </c>
      <c r="D462" s="24">
        <v>39</v>
      </c>
      <c r="E462" s="24">
        <v>48</v>
      </c>
      <c r="F462" s="27">
        <f>MROUND((masterheight[[#This Row],[FL5]]-masterheight[[#This Row],[FL2]])/masterheight[[#This Row],[FL2]],0.01)</f>
        <v>0.23</v>
      </c>
      <c r="G462" s="39">
        <f ca="1">_xlfn.NUMBERVALUE(VLOOKUP(masterheight[[#This Row],[Round]],Table1[],7,FALSE))</f>
        <v>10</v>
      </c>
      <c r="H462" s="25">
        <f ca="1">masterheight[[#This Row],[Weight]]*masterheight[[#This Row],[%change]]</f>
        <v>2.3000000000000003</v>
      </c>
    </row>
    <row r="463" spans="1:8" x14ac:dyDescent="0.25">
      <c r="A463" t="s">
        <v>711</v>
      </c>
      <c r="B463" t="s">
        <v>61</v>
      </c>
      <c r="C463" t="s">
        <v>20</v>
      </c>
      <c r="D463" s="24">
        <v>39</v>
      </c>
      <c r="E463" s="24">
        <v>48</v>
      </c>
      <c r="F463" s="27">
        <f>MROUND((masterheight[[#This Row],[FL5]]-masterheight[[#This Row],[FL2]])/masterheight[[#This Row],[FL2]],0.01)</f>
        <v>0.23</v>
      </c>
      <c r="G463" s="39">
        <f ca="1">_xlfn.NUMBERVALUE(VLOOKUP(masterheight[[#This Row],[Round]],Table1[],7,FALSE))</f>
        <v>10</v>
      </c>
      <c r="H463" s="25">
        <f ca="1">masterheight[[#This Row],[Weight]]*masterheight[[#This Row],[%change]]</f>
        <v>2.3000000000000003</v>
      </c>
    </row>
    <row r="464" spans="1:8" x14ac:dyDescent="0.25">
      <c r="A464" t="s">
        <v>722</v>
      </c>
      <c r="B464" t="s">
        <v>105</v>
      </c>
      <c r="C464" t="s">
        <v>23</v>
      </c>
      <c r="D464" s="24">
        <v>30</v>
      </c>
      <c r="E464" s="24">
        <v>37</v>
      </c>
      <c r="F464" s="27">
        <f>MROUND((masterheight[[#This Row],[FL5]]-masterheight[[#This Row],[FL2]])/masterheight[[#This Row],[FL2]],0.01)</f>
        <v>0.23</v>
      </c>
      <c r="G464" s="39">
        <f ca="1">_xlfn.NUMBERVALUE(VLOOKUP(masterheight[[#This Row],[Round]],Table1[],7,FALSE))</f>
        <v>50</v>
      </c>
      <c r="H464" s="25">
        <f ca="1">masterheight[[#This Row],[Weight]]*masterheight[[#This Row],[%change]]</f>
        <v>11.5</v>
      </c>
    </row>
    <row r="465" spans="1:8" x14ac:dyDescent="0.25">
      <c r="A465" t="s">
        <v>752</v>
      </c>
      <c r="B465" t="s">
        <v>1013</v>
      </c>
      <c r="C465" t="s">
        <v>23</v>
      </c>
      <c r="D465" s="24">
        <v>36.5</v>
      </c>
      <c r="E465" s="24">
        <v>45</v>
      </c>
      <c r="F465" s="27">
        <f>MROUND((masterheight[[#This Row],[FL5]]-masterheight[[#This Row],[FL2]])/masterheight[[#This Row],[FL2]],0.01)</f>
        <v>0.23</v>
      </c>
      <c r="G465" s="39">
        <f ca="1">_xlfn.NUMBERVALUE(VLOOKUP(masterheight[[#This Row],[Round]],Table1[],7,FALSE))</f>
        <v>50</v>
      </c>
      <c r="H465" s="25">
        <f ca="1">masterheight[[#This Row],[Weight]]*masterheight[[#This Row],[%change]]</f>
        <v>11.5</v>
      </c>
    </row>
    <row r="466" spans="1:8" x14ac:dyDescent="0.25">
      <c r="A466" t="s">
        <v>755</v>
      </c>
      <c r="B466" t="s">
        <v>94</v>
      </c>
      <c r="C466" t="s">
        <v>22</v>
      </c>
      <c r="D466" s="24">
        <v>34.5</v>
      </c>
      <c r="E466" s="24">
        <v>42.5</v>
      </c>
      <c r="F466" s="27">
        <f>MROUND((masterheight[[#This Row],[FL5]]-masterheight[[#This Row],[FL2]])/masterheight[[#This Row],[FL2]],0.01)</f>
        <v>0.23</v>
      </c>
      <c r="G466" s="39">
        <f ca="1">_xlfn.NUMBERVALUE(VLOOKUP(masterheight[[#This Row],[Round]],Table1[],7,FALSE))</f>
        <v>30</v>
      </c>
      <c r="H466" s="25">
        <f ca="1">masterheight[[#This Row],[Weight]]*masterheight[[#This Row],[%change]]</f>
        <v>6.9</v>
      </c>
    </row>
    <row r="467" spans="1:8" x14ac:dyDescent="0.25">
      <c r="A467" t="s">
        <v>759</v>
      </c>
      <c r="B467" t="s">
        <v>77</v>
      </c>
      <c r="C467" t="s">
        <v>19</v>
      </c>
      <c r="D467" s="24">
        <v>35</v>
      </c>
      <c r="E467" s="24">
        <v>43</v>
      </c>
      <c r="F467" s="27">
        <f>MROUND((masterheight[[#This Row],[FL5]]-masterheight[[#This Row],[FL2]])/masterheight[[#This Row],[FL2]],0.01)</f>
        <v>0.23</v>
      </c>
      <c r="G467" s="39">
        <f ca="1">_xlfn.NUMBERVALUE(VLOOKUP(masterheight[[#This Row],[Round]],Table1[],7,FALSE))</f>
        <v>10</v>
      </c>
      <c r="H467" s="25">
        <f ca="1">masterheight[[#This Row],[Weight]]*masterheight[[#This Row],[%change]]</f>
        <v>2.3000000000000003</v>
      </c>
    </row>
    <row r="468" spans="1:8" x14ac:dyDescent="0.25">
      <c r="A468" t="s">
        <v>760</v>
      </c>
      <c r="B468" t="s">
        <v>94</v>
      </c>
      <c r="C468" t="s">
        <v>22</v>
      </c>
      <c r="D468" s="24">
        <v>28.5</v>
      </c>
      <c r="E468" s="24">
        <v>35</v>
      </c>
      <c r="F468" s="27">
        <f>MROUND((masterheight[[#This Row],[FL5]]-masterheight[[#This Row],[FL2]])/masterheight[[#This Row],[FL2]],0.01)</f>
        <v>0.23</v>
      </c>
      <c r="G468" s="39">
        <f ca="1">_xlfn.NUMBERVALUE(VLOOKUP(masterheight[[#This Row],[Round]],Table1[],7,FALSE))</f>
        <v>30</v>
      </c>
      <c r="H468" s="25">
        <f ca="1">masterheight[[#This Row],[Weight]]*masterheight[[#This Row],[%change]]</f>
        <v>6.9</v>
      </c>
    </row>
    <row r="469" spans="1:8" x14ac:dyDescent="0.25">
      <c r="A469" t="s">
        <v>1020</v>
      </c>
      <c r="B469" t="s">
        <v>88</v>
      </c>
      <c r="C469" t="s">
        <v>22</v>
      </c>
      <c r="D469" s="24">
        <v>28.5</v>
      </c>
      <c r="E469" s="24">
        <v>35</v>
      </c>
      <c r="F469" s="27">
        <f>MROUND((masterheight[[#This Row],[FL5]]-masterheight[[#This Row],[FL2]])/masterheight[[#This Row],[FL2]],0.01)</f>
        <v>0.23</v>
      </c>
      <c r="G469" s="39">
        <f ca="1">_xlfn.NUMBERVALUE(VLOOKUP(masterheight[[#This Row],[Round]],Table1[],7,FALSE))</f>
        <v>30</v>
      </c>
      <c r="H469" s="25">
        <f ca="1">masterheight[[#This Row],[Weight]]*masterheight[[#This Row],[%change]]</f>
        <v>6.9</v>
      </c>
    </row>
    <row r="470" spans="1:8" x14ac:dyDescent="0.25">
      <c r="A470" t="s">
        <v>374</v>
      </c>
      <c r="B470" t="s">
        <v>58</v>
      </c>
      <c r="C470" t="s">
        <v>19</v>
      </c>
      <c r="D470" s="24">
        <v>33</v>
      </c>
      <c r="E470" s="24">
        <v>41</v>
      </c>
      <c r="F470" s="27">
        <f>MROUND((masterheight[[#This Row],[FL5]]-masterheight[[#This Row],[FL2]])/masterheight[[#This Row],[FL2]],0.01)</f>
        <v>0.24</v>
      </c>
      <c r="G470" s="39">
        <f ca="1">_xlfn.NUMBERVALUE(VLOOKUP(masterheight[[#This Row],[Round]],Table1[],7,FALSE))</f>
        <v>10</v>
      </c>
      <c r="H470" s="25">
        <f ca="1">masterheight[[#This Row],[Weight]]*masterheight[[#This Row],[%change]]</f>
        <v>2.4</v>
      </c>
    </row>
    <row r="471" spans="1:8" x14ac:dyDescent="0.25">
      <c r="A471" t="s">
        <v>375</v>
      </c>
      <c r="B471" t="s">
        <v>765</v>
      </c>
      <c r="C471" t="s">
        <v>22</v>
      </c>
      <c r="D471" s="24">
        <v>18.5</v>
      </c>
      <c r="E471" s="24">
        <v>23</v>
      </c>
      <c r="F471" s="27">
        <f>MROUND((masterheight[[#This Row],[FL5]]-masterheight[[#This Row],[FL2]])/masterheight[[#This Row],[FL2]],0.01)</f>
        <v>0.24</v>
      </c>
      <c r="G471" s="39">
        <f ca="1">_xlfn.NUMBERVALUE(VLOOKUP(masterheight[[#This Row],[Round]],Table1[],7,FALSE))</f>
        <v>30</v>
      </c>
      <c r="H471" s="25">
        <f ca="1">masterheight[[#This Row],[Weight]]*masterheight[[#This Row],[%change]]</f>
        <v>7.1999999999999993</v>
      </c>
    </row>
    <row r="472" spans="1:8" x14ac:dyDescent="0.25">
      <c r="A472" t="s">
        <v>381</v>
      </c>
      <c r="B472" s="44" t="s">
        <v>975</v>
      </c>
      <c r="C472" s="44" t="s">
        <v>22</v>
      </c>
      <c r="D472" s="45">
        <v>36</v>
      </c>
      <c r="E472" s="45">
        <v>44.5</v>
      </c>
      <c r="F472" s="27">
        <f>MROUND((masterheight[[#This Row],[FL5]]-masterheight[[#This Row],[FL2]])/masterheight[[#This Row],[FL2]],0.01)</f>
        <v>0.24</v>
      </c>
      <c r="G472" s="39">
        <f ca="1">_xlfn.NUMBERVALUE(VLOOKUP(masterheight[[#This Row],[Round]],Table1[],7,FALSE))</f>
        <v>30</v>
      </c>
      <c r="H472" s="25">
        <f ca="1">masterheight[[#This Row],[Weight]]*masterheight[[#This Row],[%change]]</f>
        <v>7.1999999999999993</v>
      </c>
    </row>
    <row r="473" spans="1:8" x14ac:dyDescent="0.25">
      <c r="A473" t="s">
        <v>387</v>
      </c>
      <c r="B473" t="s">
        <v>97</v>
      </c>
      <c r="C473" t="s">
        <v>21</v>
      </c>
      <c r="D473">
        <v>25</v>
      </c>
      <c r="E473">
        <v>31</v>
      </c>
      <c r="F473" s="27">
        <f>MROUND((masterheight[[#This Row],[FL5]]-masterheight[[#This Row],[FL2]])/masterheight[[#This Row],[FL2]],0.01)</f>
        <v>0.24</v>
      </c>
      <c r="G473" s="39">
        <f ca="1">_xlfn.NUMBERVALUE(VLOOKUP(masterheight[[#This Row],[Round]],Table1[],7,FALSE))</f>
        <v>20</v>
      </c>
      <c r="H473" s="25">
        <f ca="1">masterheight[[#This Row],[Weight]]*masterheight[[#This Row],[%change]]</f>
        <v>4.8</v>
      </c>
    </row>
    <row r="474" spans="1:8" x14ac:dyDescent="0.25">
      <c r="A474" t="s">
        <v>395</v>
      </c>
      <c r="B474" t="s">
        <v>935</v>
      </c>
      <c r="C474" t="s">
        <v>22</v>
      </c>
      <c r="D474" s="24">
        <v>36</v>
      </c>
      <c r="E474" s="24">
        <v>44.5</v>
      </c>
      <c r="F474" s="27">
        <f>MROUND((masterheight[[#This Row],[FL5]]-masterheight[[#This Row],[FL2]])/masterheight[[#This Row],[FL2]],0.01)</f>
        <v>0.24</v>
      </c>
      <c r="G474" s="39">
        <f ca="1">_xlfn.NUMBERVALUE(VLOOKUP(masterheight[[#This Row],[Round]],Table1[],7,FALSE))</f>
        <v>30</v>
      </c>
      <c r="H474" s="25">
        <f ca="1">masterheight[[#This Row],[Weight]]*masterheight[[#This Row],[%change]]</f>
        <v>7.1999999999999993</v>
      </c>
    </row>
    <row r="475" spans="1:8" x14ac:dyDescent="0.25">
      <c r="A475" t="s">
        <v>398</v>
      </c>
      <c r="B475" t="s">
        <v>97</v>
      </c>
      <c r="C475" t="s">
        <v>21</v>
      </c>
      <c r="D475">
        <v>25</v>
      </c>
      <c r="E475">
        <v>31</v>
      </c>
      <c r="F475" s="27">
        <f>MROUND((masterheight[[#This Row],[FL5]]-masterheight[[#This Row],[FL2]])/masterheight[[#This Row],[FL2]],0.01)</f>
        <v>0.24</v>
      </c>
      <c r="G475" s="39">
        <f ca="1">_xlfn.NUMBERVALUE(VLOOKUP(masterheight[[#This Row],[Round]],Table1[],7,FALSE))</f>
        <v>20</v>
      </c>
      <c r="H475" s="25">
        <f ca="1">masterheight[[#This Row],[Weight]]*masterheight[[#This Row],[%change]]</f>
        <v>4.8</v>
      </c>
    </row>
    <row r="476" spans="1:8" x14ac:dyDescent="0.25">
      <c r="A476" t="s">
        <v>400</v>
      </c>
      <c r="B476" t="s">
        <v>935</v>
      </c>
      <c r="C476" t="s">
        <v>21</v>
      </c>
      <c r="D476" s="24">
        <v>29</v>
      </c>
      <c r="E476" s="24">
        <v>36</v>
      </c>
      <c r="F476" s="27">
        <f>MROUND((masterheight[[#This Row],[FL5]]-masterheight[[#This Row],[FL2]])/masterheight[[#This Row],[FL2]],0.01)</f>
        <v>0.24</v>
      </c>
      <c r="G476" s="39">
        <f ca="1">_xlfn.NUMBERVALUE(VLOOKUP(masterheight[[#This Row],[Round]],Table1[],7,FALSE))</f>
        <v>20</v>
      </c>
      <c r="H476" s="25">
        <f ca="1">masterheight[[#This Row],[Weight]]*masterheight[[#This Row],[%change]]</f>
        <v>4.8</v>
      </c>
    </row>
    <row r="477" spans="1:8" x14ac:dyDescent="0.25">
      <c r="A477" t="s">
        <v>410</v>
      </c>
      <c r="B477" t="s">
        <v>973</v>
      </c>
      <c r="C477" t="s">
        <v>22</v>
      </c>
      <c r="D477" s="24">
        <v>29</v>
      </c>
      <c r="E477" s="24">
        <v>36</v>
      </c>
      <c r="F477" s="27">
        <f>MROUND((masterheight[[#This Row],[FL5]]-masterheight[[#This Row],[FL2]])/masterheight[[#This Row],[FL2]],0.01)</f>
        <v>0.24</v>
      </c>
      <c r="G477" s="39">
        <f ca="1">_xlfn.NUMBERVALUE(VLOOKUP(masterheight[[#This Row],[Round]],Table1[],7,FALSE))</f>
        <v>30</v>
      </c>
      <c r="H477" s="25">
        <f ca="1">masterheight[[#This Row],[Weight]]*masterheight[[#This Row],[%change]]</f>
        <v>7.1999999999999993</v>
      </c>
    </row>
    <row r="478" spans="1:8" x14ac:dyDescent="0.25">
      <c r="A478" t="s">
        <v>418</v>
      </c>
      <c r="B478" t="s">
        <v>97</v>
      </c>
      <c r="C478" t="s">
        <v>18</v>
      </c>
      <c r="D478" s="24">
        <v>25</v>
      </c>
      <c r="E478" s="24">
        <v>31</v>
      </c>
      <c r="F478" s="27">
        <f>MROUND((masterheight[[#This Row],[FL5]]-masterheight[[#This Row],[FL2]])/masterheight[[#This Row],[FL2]],0.01)</f>
        <v>0.24</v>
      </c>
      <c r="G478" s="39">
        <f ca="1">_xlfn.NUMBERVALUE(VLOOKUP(masterheight[[#This Row],[Round]],Table1[],7,FALSE))</f>
        <v>10</v>
      </c>
      <c r="H478" s="25">
        <f ca="1">masterheight[[#This Row],[Weight]]*masterheight[[#This Row],[%change]]</f>
        <v>2.4</v>
      </c>
    </row>
    <row r="479" spans="1:8" x14ac:dyDescent="0.25">
      <c r="A479" t="s">
        <v>422</v>
      </c>
      <c r="B479" t="s">
        <v>102</v>
      </c>
      <c r="C479" t="s">
        <v>17</v>
      </c>
      <c r="D479" s="24">
        <v>25</v>
      </c>
      <c r="E479" s="24">
        <v>31</v>
      </c>
      <c r="F479" s="27">
        <f>MROUND((masterheight[[#This Row],[FL5]]-masterheight[[#This Row],[FL2]])/masterheight[[#This Row],[FL2]],0.01)</f>
        <v>0.24</v>
      </c>
      <c r="G479" s="39">
        <f ca="1">_xlfn.NUMBERVALUE(VLOOKUP(masterheight[[#This Row],[Round]],Table1[],7,FALSE))</f>
        <v>10</v>
      </c>
      <c r="H479" s="25">
        <f ca="1">masterheight[[#This Row],[Weight]]*masterheight[[#This Row],[%change]]</f>
        <v>2.4</v>
      </c>
    </row>
    <row r="480" spans="1:8" x14ac:dyDescent="0.25">
      <c r="A480" t="s">
        <v>424</v>
      </c>
      <c r="B480" t="s">
        <v>74</v>
      </c>
      <c r="C480" t="s">
        <v>23</v>
      </c>
      <c r="D480" s="24">
        <v>46</v>
      </c>
      <c r="E480" s="24">
        <v>57</v>
      </c>
      <c r="F480" s="27">
        <f>MROUND((masterheight[[#This Row],[FL5]]-masterheight[[#This Row],[FL2]])/masterheight[[#This Row],[FL2]],0.01)</f>
        <v>0.24</v>
      </c>
      <c r="G480" s="39">
        <f ca="1">_xlfn.NUMBERVALUE(VLOOKUP(masterheight[[#This Row],[Round]],Table1[],7,FALSE))</f>
        <v>50</v>
      </c>
      <c r="H480" s="25">
        <f ca="1">masterheight[[#This Row],[Weight]]*masterheight[[#This Row],[%change]]</f>
        <v>12</v>
      </c>
    </row>
    <row r="481" spans="1:8" x14ac:dyDescent="0.25">
      <c r="A481" t="s">
        <v>441</v>
      </c>
      <c r="B481" t="s">
        <v>88</v>
      </c>
      <c r="C481" t="s">
        <v>17</v>
      </c>
      <c r="D481" s="24">
        <v>21</v>
      </c>
      <c r="E481" s="24">
        <v>26</v>
      </c>
      <c r="F481" s="27">
        <f>MROUND((masterheight[[#This Row],[FL5]]-masterheight[[#This Row],[FL2]])/masterheight[[#This Row],[FL2]],0.01)</f>
        <v>0.24</v>
      </c>
      <c r="G481" s="39">
        <f ca="1">_xlfn.NUMBERVALUE(VLOOKUP(masterheight[[#This Row],[Round]],Table1[],7,FALSE))</f>
        <v>10</v>
      </c>
      <c r="H481" s="25">
        <f ca="1">masterheight[[#This Row],[Weight]]*masterheight[[#This Row],[%change]]</f>
        <v>2.4</v>
      </c>
    </row>
    <row r="482" spans="1:8" x14ac:dyDescent="0.25">
      <c r="A482" t="s">
        <v>452</v>
      </c>
      <c r="B482" t="s">
        <v>936</v>
      </c>
      <c r="C482" t="s">
        <v>20</v>
      </c>
      <c r="D482" s="24">
        <v>29</v>
      </c>
      <c r="E482" s="24">
        <v>36</v>
      </c>
      <c r="F482" s="27">
        <f>MROUND((masterheight[[#This Row],[FL5]]-masterheight[[#This Row],[FL2]])/masterheight[[#This Row],[FL2]],0.01)</f>
        <v>0.24</v>
      </c>
      <c r="G482" s="39">
        <f ca="1">_xlfn.NUMBERVALUE(VLOOKUP(masterheight[[#This Row],[Round]],Table1[],7,FALSE))</f>
        <v>10</v>
      </c>
      <c r="H482" s="25">
        <f ca="1">masterheight[[#This Row],[Weight]]*masterheight[[#This Row],[%change]]</f>
        <v>2.4</v>
      </c>
    </row>
    <row r="483" spans="1:8" x14ac:dyDescent="0.25">
      <c r="A483" t="s">
        <v>458</v>
      </c>
      <c r="B483" t="s">
        <v>82</v>
      </c>
      <c r="C483" t="s">
        <v>23</v>
      </c>
      <c r="D483" s="24">
        <v>45</v>
      </c>
      <c r="E483" s="24">
        <v>56</v>
      </c>
      <c r="F483" s="27">
        <f>MROUND((masterheight[[#This Row],[FL5]]-masterheight[[#This Row],[FL2]])/masterheight[[#This Row],[FL2]],0.01)</f>
        <v>0.24</v>
      </c>
      <c r="G483" s="39">
        <f ca="1">_xlfn.NUMBERVALUE(VLOOKUP(masterheight[[#This Row],[Round]],Table1[],7,FALSE))</f>
        <v>50</v>
      </c>
      <c r="H483" s="25">
        <f ca="1">masterheight[[#This Row],[Weight]]*masterheight[[#This Row],[%change]]</f>
        <v>12</v>
      </c>
    </row>
    <row r="484" spans="1:8" x14ac:dyDescent="0.25">
      <c r="A484" t="s">
        <v>471</v>
      </c>
      <c r="B484" t="s">
        <v>82</v>
      </c>
      <c r="C484" t="s">
        <v>23</v>
      </c>
      <c r="D484" s="24">
        <v>46</v>
      </c>
      <c r="E484" s="24">
        <v>57</v>
      </c>
      <c r="F484" s="27">
        <f>MROUND((masterheight[[#This Row],[FL5]]-masterheight[[#This Row],[FL2]])/masterheight[[#This Row],[FL2]],0.01)</f>
        <v>0.24</v>
      </c>
      <c r="G484" s="39">
        <f ca="1">_xlfn.NUMBERVALUE(VLOOKUP(masterheight[[#This Row],[Round]],Table1[],7,FALSE))</f>
        <v>50</v>
      </c>
      <c r="H484" s="25">
        <f ca="1">masterheight[[#This Row],[Weight]]*masterheight[[#This Row],[%change]]</f>
        <v>12</v>
      </c>
    </row>
    <row r="485" spans="1:8" x14ac:dyDescent="0.25">
      <c r="A485" t="s">
        <v>500</v>
      </c>
      <c r="B485" s="44" t="s">
        <v>161</v>
      </c>
      <c r="C485" s="44" t="s">
        <v>20</v>
      </c>
      <c r="D485" s="44">
        <v>29</v>
      </c>
      <c r="E485" s="44">
        <v>36</v>
      </c>
      <c r="F485" s="27">
        <f>MROUND((masterheight[[#This Row],[FL5]]-masterheight[[#This Row],[FL2]])/masterheight[[#This Row],[FL2]],0.01)</f>
        <v>0.24</v>
      </c>
      <c r="G485" s="39">
        <f ca="1">_xlfn.NUMBERVALUE(VLOOKUP(masterheight[[#This Row],[Round]],Table1[],7,FALSE))</f>
        <v>10</v>
      </c>
      <c r="H485" s="25">
        <f ca="1">masterheight[[#This Row],[Weight]]*masterheight[[#This Row],[%change]]</f>
        <v>2.4</v>
      </c>
    </row>
    <row r="486" spans="1:8" x14ac:dyDescent="0.25">
      <c r="A486" t="s">
        <v>507</v>
      </c>
      <c r="B486" t="s">
        <v>114</v>
      </c>
      <c r="C486" t="s">
        <v>22</v>
      </c>
      <c r="D486" s="24">
        <v>43</v>
      </c>
      <c r="E486" s="24">
        <v>53.5</v>
      </c>
      <c r="F486" s="27">
        <f>MROUND((masterheight[[#This Row],[FL5]]-masterheight[[#This Row],[FL2]])/masterheight[[#This Row],[FL2]],0.01)</f>
        <v>0.24</v>
      </c>
      <c r="G486" s="39">
        <f ca="1">_xlfn.NUMBERVALUE(VLOOKUP(masterheight[[#This Row],[Round]],Table1[],7,FALSE))</f>
        <v>30</v>
      </c>
      <c r="H486" s="25">
        <f ca="1">masterheight[[#This Row],[Weight]]*masterheight[[#This Row],[%change]]</f>
        <v>7.1999999999999993</v>
      </c>
    </row>
    <row r="487" spans="1:8" x14ac:dyDescent="0.25">
      <c r="A487" t="s">
        <v>534</v>
      </c>
      <c r="B487" t="s">
        <v>114</v>
      </c>
      <c r="C487" t="s">
        <v>22</v>
      </c>
      <c r="D487" s="24">
        <v>44</v>
      </c>
      <c r="E487" s="24">
        <v>54.5</v>
      </c>
      <c r="F487" s="27">
        <f>MROUND((masterheight[[#This Row],[FL5]]-masterheight[[#This Row],[FL2]])/masterheight[[#This Row],[FL2]],0.01)</f>
        <v>0.24</v>
      </c>
      <c r="G487" s="39">
        <f ca="1">_xlfn.NUMBERVALUE(VLOOKUP(masterheight[[#This Row],[Round]],Table1[],7,FALSE))</f>
        <v>30</v>
      </c>
      <c r="H487" s="25">
        <f ca="1">masterheight[[#This Row],[Weight]]*masterheight[[#This Row],[%change]]</f>
        <v>7.1999999999999993</v>
      </c>
    </row>
    <row r="488" spans="1:8" x14ac:dyDescent="0.25">
      <c r="A488" t="s">
        <v>535</v>
      </c>
      <c r="B488" t="s">
        <v>114</v>
      </c>
      <c r="C488" t="s">
        <v>22</v>
      </c>
      <c r="D488" s="24">
        <v>44</v>
      </c>
      <c r="E488" s="24">
        <v>54.5</v>
      </c>
      <c r="F488" s="27">
        <f>MROUND((masterheight[[#This Row],[FL5]]-masterheight[[#This Row],[FL2]])/masterheight[[#This Row],[FL2]],0.01)</f>
        <v>0.24</v>
      </c>
      <c r="G488" s="39">
        <f ca="1">_xlfn.NUMBERVALUE(VLOOKUP(masterheight[[#This Row],[Round]],Table1[],7,FALSE))</f>
        <v>30</v>
      </c>
      <c r="H488" s="25">
        <f ca="1">masterheight[[#This Row],[Weight]]*masterheight[[#This Row],[%change]]</f>
        <v>7.1999999999999993</v>
      </c>
    </row>
    <row r="489" spans="1:8" x14ac:dyDescent="0.25">
      <c r="A489" t="s">
        <v>538</v>
      </c>
      <c r="B489" t="s">
        <v>59</v>
      </c>
      <c r="C489" t="s">
        <v>17</v>
      </c>
      <c r="D489" s="24">
        <v>35.5</v>
      </c>
      <c r="E489" s="24">
        <v>44</v>
      </c>
      <c r="F489" s="27">
        <f>MROUND((masterheight[[#This Row],[FL5]]-masterheight[[#This Row],[FL2]])/masterheight[[#This Row],[FL2]],0.01)</f>
        <v>0.24</v>
      </c>
      <c r="G489" s="39">
        <f ca="1">_xlfn.NUMBERVALUE(VLOOKUP(masterheight[[#This Row],[Round]],Table1[],7,FALSE))</f>
        <v>10</v>
      </c>
      <c r="H489" s="25">
        <f ca="1">masterheight[[#This Row],[Weight]]*masterheight[[#This Row],[%change]]</f>
        <v>2.4</v>
      </c>
    </row>
    <row r="490" spans="1:8" x14ac:dyDescent="0.25">
      <c r="A490" t="s">
        <v>539</v>
      </c>
      <c r="B490" t="s">
        <v>90</v>
      </c>
      <c r="C490" t="s">
        <v>23</v>
      </c>
      <c r="D490" s="24">
        <v>37</v>
      </c>
      <c r="E490" s="24">
        <v>46</v>
      </c>
      <c r="F490" s="27">
        <f>MROUND((masterheight[[#This Row],[FL5]]-masterheight[[#This Row],[FL2]])/masterheight[[#This Row],[FL2]],0.01)</f>
        <v>0.24</v>
      </c>
      <c r="G490" s="39">
        <f ca="1">_xlfn.NUMBERVALUE(VLOOKUP(masterheight[[#This Row],[Round]],Table1[],7,FALSE))</f>
        <v>50</v>
      </c>
      <c r="H490" s="25">
        <f ca="1">masterheight[[#This Row],[Weight]]*masterheight[[#This Row],[%change]]</f>
        <v>12</v>
      </c>
    </row>
    <row r="491" spans="1:8" x14ac:dyDescent="0.25">
      <c r="A491" t="s">
        <v>547</v>
      </c>
      <c r="B491" s="109" t="s">
        <v>77</v>
      </c>
      <c r="C491" s="44" t="s">
        <v>21</v>
      </c>
      <c r="D491" s="45">
        <v>37</v>
      </c>
      <c r="E491" s="45">
        <v>46</v>
      </c>
      <c r="F491" s="27">
        <f>MROUND((masterheight[[#This Row],[FL5]]-masterheight[[#This Row],[FL2]])/masterheight[[#This Row],[FL2]],0.01)</f>
        <v>0.24</v>
      </c>
      <c r="G491" s="39">
        <f ca="1">_xlfn.NUMBERVALUE(VLOOKUP(masterheight[[#This Row],[Round]],Table1[],7,FALSE))</f>
        <v>20</v>
      </c>
      <c r="H491" s="25">
        <f ca="1">masterheight[[#This Row],[Weight]]*masterheight[[#This Row],[%change]]</f>
        <v>4.8</v>
      </c>
    </row>
    <row r="492" spans="1:8" x14ac:dyDescent="0.25">
      <c r="A492" t="s">
        <v>552</v>
      </c>
      <c r="B492" t="s">
        <v>980</v>
      </c>
      <c r="C492" t="s">
        <v>16</v>
      </c>
      <c r="D492" s="24">
        <v>38</v>
      </c>
      <c r="E492" s="24">
        <v>47</v>
      </c>
      <c r="F492" s="27">
        <f>MROUND((masterheight[[#This Row],[FL5]]-masterheight[[#This Row],[FL2]])/masterheight[[#This Row],[FL2]],0.01)</f>
        <v>0.24</v>
      </c>
      <c r="G492" s="39">
        <f ca="1">_xlfn.NUMBERVALUE(VLOOKUP(masterheight[[#This Row],[Round]],Table1[],7,FALSE))</f>
        <v>10</v>
      </c>
      <c r="H492" s="25">
        <f ca="1">masterheight[[#This Row],[Weight]]*masterheight[[#This Row],[%change]]</f>
        <v>2.4</v>
      </c>
    </row>
    <row r="493" spans="1:8" x14ac:dyDescent="0.25">
      <c r="A493" t="s">
        <v>584</v>
      </c>
      <c r="B493" t="s">
        <v>980</v>
      </c>
      <c r="C493" t="s">
        <v>23</v>
      </c>
      <c r="D493" s="24">
        <v>37</v>
      </c>
      <c r="E493" s="24">
        <v>46</v>
      </c>
      <c r="F493" s="27">
        <f>MROUND((masterheight[[#This Row],[FL5]]-masterheight[[#This Row],[FL2]])/masterheight[[#This Row],[FL2]],0.01)</f>
        <v>0.24</v>
      </c>
      <c r="G493" s="39">
        <f ca="1">_xlfn.NUMBERVALUE(VLOOKUP(masterheight[[#This Row],[Round]],Table1[],7,FALSE))</f>
        <v>50</v>
      </c>
      <c r="H493" s="25">
        <f ca="1">masterheight[[#This Row],[Weight]]*masterheight[[#This Row],[%change]]</f>
        <v>12</v>
      </c>
    </row>
    <row r="494" spans="1:8" x14ac:dyDescent="0.25">
      <c r="A494" t="s">
        <v>603</v>
      </c>
      <c r="B494" t="s">
        <v>973</v>
      </c>
      <c r="C494" t="s">
        <v>23</v>
      </c>
      <c r="D494" s="24">
        <v>29</v>
      </c>
      <c r="E494" s="24">
        <v>36</v>
      </c>
      <c r="F494" s="27">
        <f>MROUND((masterheight[[#This Row],[FL5]]-masterheight[[#This Row],[FL2]])/masterheight[[#This Row],[FL2]],0.01)</f>
        <v>0.24</v>
      </c>
      <c r="G494" s="39">
        <f ca="1">_xlfn.NUMBERVALUE(VLOOKUP(masterheight[[#This Row],[Round]],Table1[],7,FALSE))</f>
        <v>50</v>
      </c>
      <c r="H494" s="25">
        <f ca="1">masterheight[[#This Row],[Weight]]*masterheight[[#This Row],[%change]]</f>
        <v>12</v>
      </c>
    </row>
    <row r="495" spans="1:8" x14ac:dyDescent="0.25">
      <c r="A495" t="s">
        <v>604</v>
      </c>
      <c r="B495" t="s">
        <v>980</v>
      </c>
      <c r="C495" t="s">
        <v>18</v>
      </c>
      <c r="D495" s="24">
        <v>37</v>
      </c>
      <c r="E495" s="24">
        <v>46</v>
      </c>
      <c r="F495" s="27">
        <f>MROUND((masterheight[[#This Row],[FL5]]-masterheight[[#This Row],[FL2]])/masterheight[[#This Row],[FL2]],0.01)</f>
        <v>0.24</v>
      </c>
      <c r="G495" s="39">
        <f ca="1">_xlfn.NUMBERVALUE(VLOOKUP(masterheight[[#This Row],[Round]],Table1[],7,FALSE))</f>
        <v>10</v>
      </c>
      <c r="H495" s="25">
        <f ca="1">masterheight[[#This Row],[Weight]]*masterheight[[#This Row],[%change]]</f>
        <v>2.4</v>
      </c>
    </row>
    <row r="496" spans="1:8" x14ac:dyDescent="0.25">
      <c r="A496" t="s">
        <v>621</v>
      </c>
      <c r="B496" t="s">
        <v>48</v>
      </c>
      <c r="C496" t="s">
        <v>19</v>
      </c>
      <c r="D496" s="24">
        <v>31</v>
      </c>
      <c r="E496" s="24">
        <v>38.5</v>
      </c>
      <c r="F496" s="27">
        <f>MROUND((masterheight[[#This Row],[FL5]]-masterheight[[#This Row],[FL2]])/masterheight[[#This Row],[FL2]],0.01)</f>
        <v>0.24</v>
      </c>
      <c r="G496" s="39">
        <f ca="1">_xlfn.NUMBERVALUE(VLOOKUP(masterheight[[#This Row],[Round]],Table1[],7,FALSE))</f>
        <v>10</v>
      </c>
      <c r="H496" s="25">
        <f ca="1">masterheight[[#This Row],[Weight]]*masterheight[[#This Row],[%change]]</f>
        <v>2.4</v>
      </c>
    </row>
    <row r="497" spans="1:8" x14ac:dyDescent="0.25">
      <c r="A497" t="s">
        <v>622</v>
      </c>
      <c r="B497" t="s">
        <v>48</v>
      </c>
      <c r="C497" t="s">
        <v>19</v>
      </c>
      <c r="D497" s="24">
        <v>31</v>
      </c>
      <c r="E497" s="24">
        <v>38.5</v>
      </c>
      <c r="F497" s="27">
        <f>MROUND((masterheight[[#This Row],[FL5]]-masterheight[[#This Row],[FL2]])/masterheight[[#This Row],[FL2]],0.01)</f>
        <v>0.24</v>
      </c>
      <c r="G497" s="39">
        <f ca="1">_xlfn.NUMBERVALUE(VLOOKUP(masterheight[[#This Row],[Round]],Table1[],7,FALSE))</f>
        <v>10</v>
      </c>
      <c r="H497" s="25">
        <f ca="1">masterheight[[#This Row],[Weight]]*masterheight[[#This Row],[%change]]</f>
        <v>2.4</v>
      </c>
    </row>
    <row r="498" spans="1:8" x14ac:dyDescent="0.25">
      <c r="A498" t="s">
        <v>645</v>
      </c>
      <c r="B498" t="s">
        <v>980</v>
      </c>
      <c r="C498" t="s">
        <v>17</v>
      </c>
      <c r="D498" s="24">
        <v>31.5</v>
      </c>
      <c r="E498" s="24">
        <v>39</v>
      </c>
      <c r="F498" s="27">
        <f>MROUND((masterheight[[#This Row],[FL5]]-masterheight[[#This Row],[FL2]])/masterheight[[#This Row],[FL2]],0.01)</f>
        <v>0.24</v>
      </c>
      <c r="G498" s="39">
        <f ca="1">_xlfn.NUMBERVALUE(VLOOKUP(masterheight[[#This Row],[Round]],Table1[],7,FALSE))</f>
        <v>10</v>
      </c>
      <c r="H498" s="25">
        <f ca="1">masterheight[[#This Row],[Weight]]*masterheight[[#This Row],[%change]]</f>
        <v>2.4</v>
      </c>
    </row>
    <row r="499" spans="1:8" x14ac:dyDescent="0.25">
      <c r="A499" t="s">
        <v>648</v>
      </c>
      <c r="B499" t="s">
        <v>114</v>
      </c>
      <c r="C499" t="s">
        <v>16</v>
      </c>
      <c r="D499" s="24">
        <v>37</v>
      </c>
      <c r="E499" s="24">
        <v>46</v>
      </c>
      <c r="F499" s="27">
        <f>MROUND((masterheight[[#This Row],[FL5]]-masterheight[[#This Row],[FL2]])/masterheight[[#This Row],[FL2]],0.01)</f>
        <v>0.24</v>
      </c>
      <c r="G499" s="39">
        <f ca="1">_xlfn.NUMBERVALUE(VLOOKUP(masterheight[[#This Row],[Round]],Table1[],7,FALSE))</f>
        <v>10</v>
      </c>
      <c r="H499" s="25">
        <f ca="1">masterheight[[#This Row],[Weight]]*masterheight[[#This Row],[%change]]</f>
        <v>2.4</v>
      </c>
    </row>
    <row r="500" spans="1:8" x14ac:dyDescent="0.25">
      <c r="A500" t="s">
        <v>650</v>
      </c>
      <c r="B500" t="s">
        <v>980</v>
      </c>
      <c r="C500" t="s">
        <v>21</v>
      </c>
      <c r="D500" s="24">
        <v>38</v>
      </c>
      <c r="E500" s="24">
        <v>47</v>
      </c>
      <c r="F500" s="27">
        <f>MROUND((masterheight[[#This Row],[FL5]]-masterheight[[#This Row],[FL2]])/masterheight[[#This Row],[FL2]],0.01)</f>
        <v>0.24</v>
      </c>
      <c r="G500" s="39">
        <f ca="1">_xlfn.NUMBERVALUE(VLOOKUP(masterheight[[#This Row],[Round]],Table1[],7,FALSE))</f>
        <v>20</v>
      </c>
      <c r="H500" s="25">
        <f ca="1">masterheight[[#This Row],[Weight]]*masterheight[[#This Row],[%change]]</f>
        <v>4.8</v>
      </c>
    </row>
    <row r="501" spans="1:8" x14ac:dyDescent="0.25">
      <c r="A501" t="s">
        <v>656</v>
      </c>
      <c r="B501" t="s">
        <v>980</v>
      </c>
      <c r="C501" t="s">
        <v>21</v>
      </c>
      <c r="D501" s="24">
        <v>38</v>
      </c>
      <c r="E501" s="24">
        <v>47</v>
      </c>
      <c r="F501" s="27">
        <f>MROUND((masterheight[[#This Row],[FL5]]-masterheight[[#This Row],[FL2]])/masterheight[[#This Row],[FL2]],0.01)</f>
        <v>0.24</v>
      </c>
      <c r="G501" s="39">
        <f ca="1">_xlfn.NUMBERVALUE(VLOOKUP(masterheight[[#This Row],[Round]],Table1[],7,FALSE))</f>
        <v>20</v>
      </c>
      <c r="H501" s="25">
        <f ca="1">masterheight[[#This Row],[Weight]]*masterheight[[#This Row],[%change]]</f>
        <v>4.8</v>
      </c>
    </row>
    <row r="502" spans="1:8" x14ac:dyDescent="0.25">
      <c r="A502" t="s">
        <v>657</v>
      </c>
      <c r="B502" t="s">
        <v>980</v>
      </c>
      <c r="C502" t="s">
        <v>21</v>
      </c>
      <c r="D502" s="24">
        <v>38</v>
      </c>
      <c r="E502" s="24">
        <v>47</v>
      </c>
      <c r="F502" s="27">
        <f>MROUND((masterheight[[#This Row],[FL5]]-masterheight[[#This Row],[FL2]])/masterheight[[#This Row],[FL2]],0.01)</f>
        <v>0.24</v>
      </c>
      <c r="G502" s="39">
        <f ca="1">_xlfn.NUMBERVALUE(VLOOKUP(masterheight[[#This Row],[Round]],Table1[],7,FALSE))</f>
        <v>20</v>
      </c>
      <c r="H502" s="25">
        <f ca="1">masterheight[[#This Row],[Weight]]*masterheight[[#This Row],[%change]]</f>
        <v>4.8</v>
      </c>
    </row>
    <row r="503" spans="1:8" x14ac:dyDescent="0.25">
      <c r="A503" t="s">
        <v>668</v>
      </c>
      <c r="B503" t="s">
        <v>980</v>
      </c>
      <c r="C503" t="s">
        <v>17</v>
      </c>
      <c r="D503" s="24">
        <v>35</v>
      </c>
      <c r="E503" s="24">
        <v>43.5</v>
      </c>
      <c r="F503" s="27">
        <f>MROUND((masterheight[[#This Row],[FL5]]-masterheight[[#This Row],[FL2]])/masterheight[[#This Row],[FL2]],0.01)</f>
        <v>0.24</v>
      </c>
      <c r="G503" s="39">
        <f ca="1">_xlfn.NUMBERVALUE(VLOOKUP(masterheight[[#This Row],[Round]],Table1[],7,FALSE))</f>
        <v>10</v>
      </c>
      <c r="H503" s="25">
        <f ca="1">masterheight[[#This Row],[Weight]]*masterheight[[#This Row],[%change]]</f>
        <v>2.4</v>
      </c>
    </row>
    <row r="504" spans="1:8" x14ac:dyDescent="0.25">
      <c r="A504" t="s">
        <v>693</v>
      </c>
      <c r="B504" t="s">
        <v>59</v>
      </c>
      <c r="C504" t="s">
        <v>16</v>
      </c>
      <c r="D504" s="24">
        <v>37</v>
      </c>
      <c r="E504" s="24">
        <v>46</v>
      </c>
      <c r="F504" s="27">
        <f>MROUND((masterheight[[#This Row],[FL5]]-masterheight[[#This Row],[FL2]])/masterheight[[#This Row],[FL2]],0.01)</f>
        <v>0.24</v>
      </c>
      <c r="G504" s="39">
        <f ca="1">_xlfn.NUMBERVALUE(VLOOKUP(masterheight[[#This Row],[Round]],Table1[],7,FALSE))</f>
        <v>10</v>
      </c>
      <c r="H504" s="25">
        <f ca="1">masterheight[[#This Row],[Weight]]*masterheight[[#This Row],[%change]]</f>
        <v>2.4</v>
      </c>
    </row>
    <row r="505" spans="1:8" x14ac:dyDescent="0.25">
      <c r="A505" t="s">
        <v>696</v>
      </c>
      <c r="B505" t="s">
        <v>88</v>
      </c>
      <c r="C505" t="s">
        <v>23</v>
      </c>
      <c r="D505" s="24">
        <v>29</v>
      </c>
      <c r="E505" s="24">
        <v>36</v>
      </c>
      <c r="F505" s="27">
        <f>MROUND((masterheight[[#This Row],[FL5]]-masterheight[[#This Row],[FL2]])/masterheight[[#This Row],[FL2]],0.01)</f>
        <v>0.24</v>
      </c>
      <c r="G505" s="39">
        <f ca="1">_xlfn.NUMBERVALUE(VLOOKUP(masterheight[[#This Row],[Round]],Table1[],7,FALSE))</f>
        <v>50</v>
      </c>
      <c r="H505" s="25">
        <f ca="1">masterheight[[#This Row],[Weight]]*masterheight[[#This Row],[%change]]</f>
        <v>12</v>
      </c>
    </row>
    <row r="506" spans="1:8" x14ac:dyDescent="0.25">
      <c r="A506" t="s">
        <v>735</v>
      </c>
      <c r="B506" t="s">
        <v>94</v>
      </c>
      <c r="C506" t="s">
        <v>16</v>
      </c>
      <c r="D506" s="24">
        <v>27.5</v>
      </c>
      <c r="E506" s="24">
        <v>34</v>
      </c>
      <c r="F506" s="27">
        <f>MROUND((masterheight[[#This Row],[FL5]]-masterheight[[#This Row],[FL2]])/masterheight[[#This Row],[FL2]],0.01)</f>
        <v>0.24</v>
      </c>
      <c r="G506" s="39">
        <f ca="1">_xlfn.NUMBERVALUE(VLOOKUP(masterheight[[#This Row],[Round]],Table1[],7,FALSE))</f>
        <v>10</v>
      </c>
      <c r="H506" s="25">
        <f ca="1">masterheight[[#This Row],[Weight]]*masterheight[[#This Row],[%change]]</f>
        <v>2.4</v>
      </c>
    </row>
    <row r="507" spans="1:8" x14ac:dyDescent="0.25">
      <c r="A507" t="s">
        <v>741</v>
      </c>
      <c r="B507" t="s">
        <v>94</v>
      </c>
      <c r="C507" t="s">
        <v>16</v>
      </c>
      <c r="D507" s="24">
        <v>27.5</v>
      </c>
      <c r="E507" s="24">
        <v>34</v>
      </c>
      <c r="F507" s="27">
        <f>MROUND((masterheight[[#This Row],[FL5]]-masterheight[[#This Row],[FL2]])/masterheight[[#This Row],[FL2]],0.01)</f>
        <v>0.24</v>
      </c>
      <c r="G507" s="39">
        <f ca="1">_xlfn.NUMBERVALUE(VLOOKUP(masterheight[[#This Row],[Round]],Table1[],7,FALSE))</f>
        <v>10</v>
      </c>
      <c r="H507" s="25">
        <f ca="1">masterheight[[#This Row],[Weight]]*masterheight[[#This Row],[%change]]</f>
        <v>2.4</v>
      </c>
    </row>
    <row r="508" spans="1:8" x14ac:dyDescent="0.25">
      <c r="A508" t="s">
        <v>393</v>
      </c>
      <c r="B508" t="s">
        <v>88</v>
      </c>
      <c r="C508" t="s">
        <v>18</v>
      </c>
      <c r="D508" s="24">
        <v>24</v>
      </c>
      <c r="E508" s="24">
        <v>30</v>
      </c>
      <c r="F508" s="27">
        <f>MROUND((masterheight[[#This Row],[FL5]]-masterheight[[#This Row],[FL2]])/masterheight[[#This Row],[FL2]],0.01)</f>
        <v>0.25</v>
      </c>
      <c r="G508" s="39">
        <f ca="1">_xlfn.NUMBERVALUE(VLOOKUP(masterheight[[#This Row],[Round]],Table1[],7,FALSE))</f>
        <v>10</v>
      </c>
      <c r="H508" s="25">
        <f ca="1">masterheight[[#This Row],[Weight]]*masterheight[[#This Row],[%change]]</f>
        <v>2.5</v>
      </c>
    </row>
    <row r="509" spans="1:8" x14ac:dyDescent="0.25">
      <c r="A509" t="s">
        <v>394</v>
      </c>
      <c r="B509" t="s">
        <v>58</v>
      </c>
      <c r="C509" t="s">
        <v>23</v>
      </c>
      <c r="D509" s="24">
        <v>44</v>
      </c>
      <c r="E509" s="24">
        <v>55</v>
      </c>
      <c r="F509" s="27">
        <f>MROUND((masterheight[[#This Row],[FL5]]-masterheight[[#This Row],[FL2]])/masterheight[[#This Row],[FL2]],0.01)</f>
        <v>0.25</v>
      </c>
      <c r="G509" s="39">
        <f ca="1">_xlfn.NUMBERVALUE(VLOOKUP(masterheight[[#This Row],[Round]],Table1[],7,FALSE))</f>
        <v>50</v>
      </c>
      <c r="H509" s="25">
        <f ca="1">masterheight[[#This Row],[Weight]]*masterheight[[#This Row],[%change]]</f>
        <v>12.5</v>
      </c>
    </row>
    <row r="510" spans="1:8" x14ac:dyDescent="0.25">
      <c r="A510" t="s">
        <v>405</v>
      </c>
      <c r="B510" t="s">
        <v>973</v>
      </c>
      <c r="C510" t="s">
        <v>22</v>
      </c>
      <c r="D510" s="24">
        <v>30</v>
      </c>
      <c r="E510" s="24">
        <v>37.5</v>
      </c>
      <c r="F510" s="27">
        <f>MROUND((masterheight[[#This Row],[FL5]]-masterheight[[#This Row],[FL2]])/masterheight[[#This Row],[FL2]],0.01)</f>
        <v>0.25</v>
      </c>
      <c r="G510" s="39">
        <f ca="1">_xlfn.NUMBERVALUE(VLOOKUP(masterheight[[#This Row],[Round]],Table1[],7,FALSE))</f>
        <v>30</v>
      </c>
      <c r="H510" s="25">
        <f ca="1">masterheight[[#This Row],[Weight]]*masterheight[[#This Row],[%change]]</f>
        <v>7.5</v>
      </c>
    </row>
    <row r="511" spans="1:8" x14ac:dyDescent="0.25">
      <c r="A511" t="s">
        <v>411</v>
      </c>
      <c r="B511" t="s">
        <v>973</v>
      </c>
      <c r="C511" t="s">
        <v>22</v>
      </c>
      <c r="D511" s="24">
        <v>28</v>
      </c>
      <c r="E511" s="24">
        <v>35</v>
      </c>
      <c r="F511" s="27">
        <f>MROUND((masterheight[[#This Row],[FL5]]-masterheight[[#This Row],[FL2]])/masterheight[[#This Row],[FL2]],0.01)</f>
        <v>0.25</v>
      </c>
      <c r="G511" s="39">
        <f ca="1">_xlfn.NUMBERVALUE(VLOOKUP(masterheight[[#This Row],[Round]],Table1[],7,FALSE))</f>
        <v>30</v>
      </c>
      <c r="H511" s="25">
        <f ca="1">masterheight[[#This Row],[Weight]]*masterheight[[#This Row],[%change]]</f>
        <v>7.5</v>
      </c>
    </row>
    <row r="512" spans="1:8" x14ac:dyDescent="0.25">
      <c r="A512" t="s">
        <v>413</v>
      </c>
      <c r="B512" s="109" t="s">
        <v>935</v>
      </c>
      <c r="C512" s="44" t="s">
        <v>21</v>
      </c>
      <c r="D512" s="45">
        <v>30.5</v>
      </c>
      <c r="E512" s="45">
        <v>38</v>
      </c>
      <c r="F512" s="27">
        <f>MROUND((masterheight[[#This Row],[FL5]]-masterheight[[#This Row],[FL2]])/masterheight[[#This Row],[FL2]],0.01)</f>
        <v>0.25</v>
      </c>
      <c r="G512" s="39">
        <f ca="1">_xlfn.NUMBERVALUE(VLOOKUP(masterheight[[#This Row],[Round]],Table1[],7,FALSE))</f>
        <v>20</v>
      </c>
      <c r="H512" s="25">
        <f ca="1">masterheight[[#This Row],[Weight]]*masterheight[[#This Row],[%change]]</f>
        <v>5</v>
      </c>
    </row>
    <row r="513" spans="1:8" x14ac:dyDescent="0.25">
      <c r="A513" t="s">
        <v>417</v>
      </c>
      <c r="B513" t="s">
        <v>102</v>
      </c>
      <c r="C513" t="s">
        <v>17</v>
      </c>
      <c r="D513" s="24">
        <v>24</v>
      </c>
      <c r="E513" s="24">
        <v>30</v>
      </c>
      <c r="F513" s="27">
        <f>MROUND((masterheight[[#This Row],[FL5]]-masterheight[[#This Row],[FL2]])/masterheight[[#This Row],[FL2]],0.01)</f>
        <v>0.25</v>
      </c>
      <c r="G513" s="39">
        <f ca="1">_xlfn.NUMBERVALUE(VLOOKUP(masterheight[[#This Row],[Round]],Table1[],7,FALSE))</f>
        <v>10</v>
      </c>
      <c r="H513" s="25">
        <f ca="1">masterheight[[#This Row],[Weight]]*masterheight[[#This Row],[%change]]</f>
        <v>2.5</v>
      </c>
    </row>
    <row r="514" spans="1:8" x14ac:dyDescent="0.25">
      <c r="A514" t="s">
        <v>425</v>
      </c>
      <c r="B514" t="s">
        <v>94</v>
      </c>
      <c r="C514" t="s">
        <v>18</v>
      </c>
      <c r="D514">
        <v>26.5</v>
      </c>
      <c r="E514">
        <v>33</v>
      </c>
      <c r="F514" s="27">
        <f>MROUND((masterheight[[#This Row],[FL5]]-masterheight[[#This Row],[FL2]])/masterheight[[#This Row],[FL2]],0.01)</f>
        <v>0.25</v>
      </c>
      <c r="G514" s="39">
        <f ca="1">_xlfn.NUMBERVALUE(VLOOKUP(masterheight[[#This Row],[Round]],Table1[],7,FALSE))</f>
        <v>10</v>
      </c>
      <c r="H514" s="25">
        <f ca="1">masterheight[[#This Row],[Weight]]*masterheight[[#This Row],[%change]]</f>
        <v>2.5</v>
      </c>
    </row>
    <row r="515" spans="1:8" x14ac:dyDescent="0.25">
      <c r="A515" t="s">
        <v>428</v>
      </c>
      <c r="B515" t="s">
        <v>74</v>
      </c>
      <c r="C515" t="s">
        <v>23</v>
      </c>
      <c r="D515" s="24">
        <v>44</v>
      </c>
      <c r="E515" s="24">
        <v>55</v>
      </c>
      <c r="F515" s="27">
        <f>MROUND((masterheight[[#This Row],[FL5]]-masterheight[[#This Row],[FL2]])/masterheight[[#This Row],[FL2]],0.01)</f>
        <v>0.25</v>
      </c>
      <c r="G515" s="39">
        <f ca="1">_xlfn.NUMBERVALUE(VLOOKUP(masterheight[[#This Row],[Round]],Table1[],7,FALSE))</f>
        <v>50</v>
      </c>
      <c r="H515" s="25">
        <f ca="1">masterheight[[#This Row],[Weight]]*masterheight[[#This Row],[%change]]</f>
        <v>12.5</v>
      </c>
    </row>
    <row r="516" spans="1:8" x14ac:dyDescent="0.25">
      <c r="A516" t="s">
        <v>450</v>
      </c>
      <c r="B516" t="s">
        <v>82</v>
      </c>
      <c r="C516" t="s">
        <v>23</v>
      </c>
      <c r="D516" s="24">
        <v>48</v>
      </c>
      <c r="E516" s="24">
        <v>60</v>
      </c>
      <c r="F516" s="27">
        <f>MROUND((masterheight[[#This Row],[FL5]]-masterheight[[#This Row],[FL2]])/masterheight[[#This Row],[FL2]],0.01)</f>
        <v>0.25</v>
      </c>
      <c r="G516" s="39">
        <f ca="1">_xlfn.NUMBERVALUE(VLOOKUP(masterheight[[#This Row],[Round]],Table1[],7,FALSE))</f>
        <v>50</v>
      </c>
      <c r="H516" s="25">
        <f ca="1">masterheight[[#This Row],[Weight]]*masterheight[[#This Row],[%change]]</f>
        <v>12.5</v>
      </c>
    </row>
    <row r="517" spans="1:8" x14ac:dyDescent="0.25">
      <c r="A517" t="s">
        <v>498</v>
      </c>
      <c r="B517" t="s">
        <v>90</v>
      </c>
      <c r="C517" t="s">
        <v>22</v>
      </c>
      <c r="D517" s="24">
        <v>36</v>
      </c>
      <c r="E517" s="24">
        <v>45</v>
      </c>
      <c r="F517" s="27">
        <f>MROUND((masterheight[[#This Row],[FL5]]-masterheight[[#This Row],[FL2]])/masterheight[[#This Row],[FL2]],0.01)</f>
        <v>0.25</v>
      </c>
      <c r="G517" s="39">
        <f ca="1">_xlfn.NUMBERVALUE(VLOOKUP(masterheight[[#This Row],[Round]],Table1[],7,FALSE))</f>
        <v>30</v>
      </c>
      <c r="H517" s="25">
        <f ca="1">masterheight[[#This Row],[Weight]]*masterheight[[#This Row],[%change]]</f>
        <v>7.5</v>
      </c>
    </row>
    <row r="518" spans="1:8" x14ac:dyDescent="0.25">
      <c r="A518" t="s">
        <v>499</v>
      </c>
      <c r="B518" t="s">
        <v>90</v>
      </c>
      <c r="C518" t="s">
        <v>22</v>
      </c>
      <c r="D518" s="24">
        <v>36</v>
      </c>
      <c r="E518" s="24">
        <v>45</v>
      </c>
      <c r="F518" s="27">
        <f>MROUND((masterheight[[#This Row],[FL5]]-masterheight[[#This Row],[FL2]])/masterheight[[#This Row],[FL2]],0.01)</f>
        <v>0.25</v>
      </c>
      <c r="G518" s="39">
        <f ca="1">_xlfn.NUMBERVALUE(VLOOKUP(masterheight[[#This Row],[Round]],Table1[],7,FALSE))</f>
        <v>30</v>
      </c>
      <c r="H518" s="25">
        <f ca="1">masterheight[[#This Row],[Weight]]*masterheight[[#This Row],[%change]]</f>
        <v>7.5</v>
      </c>
    </row>
    <row r="519" spans="1:8" x14ac:dyDescent="0.25">
      <c r="A519" t="s">
        <v>508</v>
      </c>
      <c r="B519" t="s">
        <v>59</v>
      </c>
      <c r="C519" t="s">
        <v>17</v>
      </c>
      <c r="D519" s="24">
        <v>36</v>
      </c>
      <c r="E519" s="24">
        <v>45</v>
      </c>
      <c r="F519" s="27">
        <f>MROUND((masterheight[[#This Row],[FL5]]-masterheight[[#This Row],[FL2]])/masterheight[[#This Row],[FL2]],0.01)</f>
        <v>0.25</v>
      </c>
      <c r="G519" s="39">
        <f ca="1">_xlfn.NUMBERVALUE(VLOOKUP(masterheight[[#This Row],[Round]],Table1[],7,FALSE))</f>
        <v>10</v>
      </c>
      <c r="H519" s="25">
        <f ca="1">masterheight[[#This Row],[Weight]]*masterheight[[#This Row],[%change]]</f>
        <v>2.5</v>
      </c>
    </row>
    <row r="520" spans="1:8" x14ac:dyDescent="0.25">
      <c r="A520" t="s">
        <v>512</v>
      </c>
      <c r="B520" t="s">
        <v>48</v>
      </c>
      <c r="C520" t="s">
        <v>18</v>
      </c>
      <c r="D520">
        <v>32</v>
      </c>
      <c r="E520">
        <v>40</v>
      </c>
      <c r="F520" s="27">
        <f>MROUND((masterheight[[#This Row],[FL5]]-masterheight[[#This Row],[FL2]])/masterheight[[#This Row],[FL2]],0.01)</f>
        <v>0.25</v>
      </c>
      <c r="G520" s="39">
        <f ca="1">_xlfn.NUMBERVALUE(VLOOKUP(masterheight[[#This Row],[Round]],Table1[],7,FALSE))</f>
        <v>10</v>
      </c>
      <c r="H520" s="25">
        <f ca="1">masterheight[[#This Row],[Weight]]*masterheight[[#This Row],[%change]]</f>
        <v>2.5</v>
      </c>
    </row>
    <row r="521" spans="1:8" x14ac:dyDescent="0.25">
      <c r="A521" t="s">
        <v>522</v>
      </c>
      <c r="B521" t="s">
        <v>48</v>
      </c>
      <c r="C521" t="s">
        <v>18</v>
      </c>
      <c r="D521" s="24">
        <v>28</v>
      </c>
      <c r="E521" s="24">
        <v>35</v>
      </c>
      <c r="F521" s="27">
        <f>MROUND((masterheight[[#This Row],[FL5]]-masterheight[[#This Row],[FL2]])/masterheight[[#This Row],[FL2]],0.01)</f>
        <v>0.25</v>
      </c>
      <c r="G521" s="39">
        <f ca="1">_xlfn.NUMBERVALUE(VLOOKUP(masterheight[[#This Row],[Round]],Table1[],7,FALSE))</f>
        <v>10</v>
      </c>
      <c r="H521" s="25">
        <f ca="1">masterheight[[#This Row],[Weight]]*masterheight[[#This Row],[%change]]</f>
        <v>2.5</v>
      </c>
    </row>
    <row r="522" spans="1:8" x14ac:dyDescent="0.25">
      <c r="A522" t="s">
        <v>522</v>
      </c>
      <c r="B522" t="s">
        <v>59</v>
      </c>
      <c r="C522" t="s">
        <v>17</v>
      </c>
      <c r="D522" s="24">
        <v>34.5</v>
      </c>
      <c r="E522" s="24">
        <v>43</v>
      </c>
      <c r="F522" s="27">
        <f>MROUND((masterheight[[#This Row],[FL5]]-masterheight[[#This Row],[FL2]])/masterheight[[#This Row],[FL2]],0.01)</f>
        <v>0.25</v>
      </c>
      <c r="G522" s="39">
        <f ca="1">_xlfn.NUMBERVALUE(VLOOKUP(masterheight[[#This Row],[Round]],Table1[],7,FALSE))</f>
        <v>10</v>
      </c>
      <c r="H522" s="25">
        <f ca="1">masterheight[[#This Row],[Weight]]*masterheight[[#This Row],[%change]]</f>
        <v>2.5</v>
      </c>
    </row>
    <row r="523" spans="1:8" x14ac:dyDescent="0.25">
      <c r="A523" t="s">
        <v>539</v>
      </c>
      <c r="B523" t="s">
        <v>59</v>
      </c>
      <c r="C523" t="s">
        <v>17</v>
      </c>
      <c r="D523" s="24">
        <v>33.5</v>
      </c>
      <c r="E523" s="24">
        <v>42</v>
      </c>
      <c r="F523" s="27">
        <f>MROUND((masterheight[[#This Row],[FL5]]-masterheight[[#This Row],[FL2]])/masterheight[[#This Row],[FL2]],0.01)</f>
        <v>0.25</v>
      </c>
      <c r="G523" s="39">
        <f ca="1">_xlfn.NUMBERVALUE(VLOOKUP(masterheight[[#This Row],[Round]],Table1[],7,FALSE))</f>
        <v>10</v>
      </c>
      <c r="H523" s="25">
        <f ca="1">masterheight[[#This Row],[Weight]]*masterheight[[#This Row],[%change]]</f>
        <v>2.5</v>
      </c>
    </row>
    <row r="524" spans="1:8" x14ac:dyDescent="0.25">
      <c r="A524" t="s">
        <v>1051</v>
      </c>
      <c r="B524" t="s">
        <v>77</v>
      </c>
      <c r="C524" t="s">
        <v>23</v>
      </c>
      <c r="D524" s="24">
        <v>36</v>
      </c>
      <c r="E524" s="24">
        <v>45</v>
      </c>
      <c r="F524" s="27">
        <f>MROUND((masterheight[[#This Row],[FL5]]-masterheight[[#This Row],[FL2]])/masterheight[[#This Row],[FL2]],0.01)</f>
        <v>0.25</v>
      </c>
      <c r="G524" s="39">
        <f ca="1">_xlfn.NUMBERVALUE(VLOOKUP(masterheight[[#This Row],[Round]],Table1[],7,FALSE))</f>
        <v>50</v>
      </c>
      <c r="H524" s="25">
        <f ca="1">masterheight[[#This Row],[Weight]]*masterheight[[#This Row],[%change]]</f>
        <v>12.5</v>
      </c>
    </row>
    <row r="525" spans="1:8" x14ac:dyDescent="0.25">
      <c r="A525" t="s">
        <v>610</v>
      </c>
      <c r="B525" t="s">
        <v>973</v>
      </c>
      <c r="C525" t="s">
        <v>23</v>
      </c>
      <c r="D525" s="24">
        <v>29.5</v>
      </c>
      <c r="E525" s="24">
        <v>37</v>
      </c>
      <c r="F525" s="27">
        <f>MROUND((masterheight[[#This Row],[FL5]]-masterheight[[#This Row],[FL2]])/masterheight[[#This Row],[FL2]],0.01)</f>
        <v>0.25</v>
      </c>
      <c r="G525" s="39">
        <f ca="1">_xlfn.NUMBERVALUE(VLOOKUP(masterheight[[#This Row],[Round]],Table1[],7,FALSE))</f>
        <v>50</v>
      </c>
      <c r="H525" s="25">
        <f ca="1">masterheight[[#This Row],[Weight]]*masterheight[[#This Row],[%change]]</f>
        <v>12.5</v>
      </c>
    </row>
    <row r="526" spans="1:8" x14ac:dyDescent="0.25">
      <c r="A526" t="s">
        <v>613</v>
      </c>
      <c r="B526" t="s">
        <v>973</v>
      </c>
      <c r="C526" t="s">
        <v>23</v>
      </c>
      <c r="D526">
        <v>28.5</v>
      </c>
      <c r="E526">
        <v>35.5</v>
      </c>
      <c r="F526" s="27">
        <f>MROUND((masterheight[[#This Row],[FL5]]-masterheight[[#This Row],[FL2]])/masterheight[[#This Row],[FL2]],0.01)</f>
        <v>0.25</v>
      </c>
      <c r="G526" s="39">
        <f ca="1">_xlfn.NUMBERVALUE(VLOOKUP(masterheight[[#This Row],[Round]],Table1[],7,FALSE))</f>
        <v>50</v>
      </c>
      <c r="H526" s="25">
        <f ca="1">masterheight[[#This Row],[Weight]]*masterheight[[#This Row],[%change]]</f>
        <v>12.5</v>
      </c>
    </row>
    <row r="527" spans="1:8" x14ac:dyDescent="0.25">
      <c r="A527" t="s">
        <v>616</v>
      </c>
      <c r="B527" t="s">
        <v>88</v>
      </c>
      <c r="C527" t="s">
        <v>23</v>
      </c>
      <c r="D527" s="24">
        <v>25.5</v>
      </c>
      <c r="E527" s="24">
        <v>32</v>
      </c>
      <c r="F527" s="27">
        <f>MROUND((masterheight[[#This Row],[FL5]]-masterheight[[#This Row],[FL2]])/masterheight[[#This Row],[FL2]],0.01)</f>
        <v>0.25</v>
      </c>
      <c r="G527" s="39">
        <f ca="1">_xlfn.NUMBERVALUE(VLOOKUP(masterheight[[#This Row],[Round]],Table1[],7,FALSE))</f>
        <v>50</v>
      </c>
      <c r="H527" s="25">
        <f ca="1">masterheight[[#This Row],[Weight]]*masterheight[[#This Row],[%change]]</f>
        <v>12.5</v>
      </c>
    </row>
    <row r="528" spans="1:8" x14ac:dyDescent="0.25">
      <c r="A528" t="s">
        <v>619</v>
      </c>
      <c r="B528" t="s">
        <v>114</v>
      </c>
      <c r="C528" t="s">
        <v>16</v>
      </c>
      <c r="D528" s="24">
        <v>36</v>
      </c>
      <c r="E528" s="24">
        <v>45</v>
      </c>
      <c r="F528" s="27">
        <f>MROUND((masterheight[[#This Row],[FL5]]-masterheight[[#This Row],[FL2]])/masterheight[[#This Row],[FL2]],0.01)</f>
        <v>0.25</v>
      </c>
      <c r="G528" s="39">
        <f ca="1">_xlfn.NUMBERVALUE(VLOOKUP(masterheight[[#This Row],[Round]],Table1[],7,FALSE))</f>
        <v>10</v>
      </c>
      <c r="H528" s="25">
        <f ca="1">masterheight[[#This Row],[Weight]]*masterheight[[#This Row],[%change]]</f>
        <v>2.5</v>
      </c>
    </row>
    <row r="529" spans="1:8" x14ac:dyDescent="0.25">
      <c r="A529" t="s">
        <v>625</v>
      </c>
      <c r="B529" t="s">
        <v>48</v>
      </c>
      <c r="C529" t="s">
        <v>19</v>
      </c>
      <c r="D529" s="24">
        <v>30</v>
      </c>
      <c r="E529" s="24">
        <v>37.5</v>
      </c>
      <c r="F529" s="27">
        <f>MROUND((masterheight[[#This Row],[FL5]]-masterheight[[#This Row],[FL2]])/masterheight[[#This Row],[FL2]],0.01)</f>
        <v>0.25</v>
      </c>
      <c r="G529" s="39">
        <f ca="1">_xlfn.NUMBERVALUE(VLOOKUP(masterheight[[#This Row],[Round]],Table1[],7,FALSE))</f>
        <v>10</v>
      </c>
      <c r="H529" s="25">
        <f ca="1">masterheight[[#This Row],[Weight]]*masterheight[[#This Row],[%change]]</f>
        <v>2.5</v>
      </c>
    </row>
    <row r="530" spans="1:8" x14ac:dyDescent="0.25">
      <c r="A530" t="s">
        <v>651</v>
      </c>
      <c r="B530" t="s">
        <v>980</v>
      </c>
      <c r="C530" t="s">
        <v>17</v>
      </c>
      <c r="D530" s="24">
        <v>36</v>
      </c>
      <c r="E530" s="24">
        <v>45</v>
      </c>
      <c r="F530" s="27">
        <f>MROUND((masterheight[[#This Row],[FL5]]-masterheight[[#This Row],[FL2]])/masterheight[[#This Row],[FL2]],0.01)</f>
        <v>0.25</v>
      </c>
      <c r="G530" s="39">
        <f ca="1">_xlfn.NUMBERVALUE(VLOOKUP(masterheight[[#This Row],[Round]],Table1[],7,FALSE))</f>
        <v>10</v>
      </c>
      <c r="H530" s="25">
        <f ca="1">masterheight[[#This Row],[Weight]]*masterheight[[#This Row],[%change]]</f>
        <v>2.5</v>
      </c>
    </row>
    <row r="531" spans="1:8" x14ac:dyDescent="0.25">
      <c r="A531" t="s">
        <v>651</v>
      </c>
      <c r="B531" t="s">
        <v>980</v>
      </c>
      <c r="C531" t="s">
        <v>21</v>
      </c>
      <c r="D531" s="24">
        <v>40</v>
      </c>
      <c r="E531" s="24">
        <v>50</v>
      </c>
      <c r="F531" s="27">
        <f>MROUND((masterheight[[#This Row],[FL5]]-masterheight[[#This Row],[FL2]])/masterheight[[#This Row],[FL2]],0.01)</f>
        <v>0.25</v>
      </c>
      <c r="G531" s="39">
        <f ca="1">_xlfn.NUMBERVALUE(VLOOKUP(masterheight[[#This Row],[Round]],Table1[],7,FALSE))</f>
        <v>20</v>
      </c>
      <c r="H531" s="25">
        <f ca="1">masterheight[[#This Row],[Weight]]*masterheight[[#This Row],[%change]]</f>
        <v>5</v>
      </c>
    </row>
    <row r="532" spans="1:8" x14ac:dyDescent="0.25">
      <c r="A532" t="s">
        <v>658</v>
      </c>
      <c r="B532" t="s">
        <v>980</v>
      </c>
      <c r="C532" t="s">
        <v>21</v>
      </c>
      <c r="D532" s="24">
        <v>36</v>
      </c>
      <c r="E532" s="24">
        <v>45</v>
      </c>
      <c r="F532" s="27">
        <f>MROUND((masterheight[[#This Row],[FL5]]-masterheight[[#This Row],[FL2]])/masterheight[[#This Row],[FL2]],0.01)</f>
        <v>0.25</v>
      </c>
      <c r="G532" s="39">
        <f ca="1">_xlfn.NUMBERVALUE(VLOOKUP(masterheight[[#This Row],[Round]],Table1[],7,FALSE))</f>
        <v>20</v>
      </c>
      <c r="H532" s="25">
        <f ca="1">masterheight[[#This Row],[Weight]]*masterheight[[#This Row],[%change]]</f>
        <v>5</v>
      </c>
    </row>
    <row r="533" spans="1:8" x14ac:dyDescent="0.25">
      <c r="A533" t="s">
        <v>664</v>
      </c>
      <c r="B533" t="s">
        <v>980</v>
      </c>
      <c r="C533" t="s">
        <v>17</v>
      </c>
      <c r="D533" s="24">
        <v>33.5</v>
      </c>
      <c r="E533" s="24">
        <v>42</v>
      </c>
      <c r="F533" s="27">
        <f>MROUND((masterheight[[#This Row],[FL5]]-masterheight[[#This Row],[FL2]])/masterheight[[#This Row],[FL2]],0.01)</f>
        <v>0.25</v>
      </c>
      <c r="G533" s="39">
        <f ca="1">_xlfn.NUMBERVALUE(VLOOKUP(masterheight[[#This Row],[Round]],Table1[],7,FALSE))</f>
        <v>10</v>
      </c>
      <c r="H533" s="25">
        <f ca="1">masterheight[[#This Row],[Weight]]*masterheight[[#This Row],[%change]]</f>
        <v>2.5</v>
      </c>
    </row>
    <row r="534" spans="1:8" x14ac:dyDescent="0.25">
      <c r="A534" t="s">
        <v>665</v>
      </c>
      <c r="B534" t="s">
        <v>980</v>
      </c>
      <c r="C534" t="s">
        <v>17</v>
      </c>
      <c r="D534" s="24">
        <v>36</v>
      </c>
      <c r="E534" s="24">
        <v>45</v>
      </c>
      <c r="F534" s="27">
        <f>MROUND((masterheight[[#This Row],[FL5]]-masterheight[[#This Row],[FL2]])/masterheight[[#This Row],[FL2]],0.01)</f>
        <v>0.25</v>
      </c>
      <c r="G534" s="39">
        <f ca="1">_xlfn.NUMBERVALUE(VLOOKUP(masterheight[[#This Row],[Round]],Table1[],7,FALSE))</f>
        <v>10</v>
      </c>
      <c r="H534" s="25">
        <f ca="1">masterheight[[#This Row],[Weight]]*masterheight[[#This Row],[%change]]</f>
        <v>2.5</v>
      </c>
    </row>
    <row r="535" spans="1:8" x14ac:dyDescent="0.25">
      <c r="A535" t="s">
        <v>666</v>
      </c>
      <c r="B535" t="s">
        <v>980</v>
      </c>
      <c r="C535" t="s">
        <v>17</v>
      </c>
      <c r="D535" s="24">
        <v>36</v>
      </c>
      <c r="E535" s="24">
        <v>45</v>
      </c>
      <c r="F535" s="27">
        <f>MROUND((masterheight[[#This Row],[FL5]]-masterheight[[#This Row],[FL2]])/masterheight[[#This Row],[FL2]],0.01)</f>
        <v>0.25</v>
      </c>
      <c r="G535" s="39">
        <f ca="1">_xlfn.NUMBERVALUE(VLOOKUP(masterheight[[#This Row],[Round]],Table1[],7,FALSE))</f>
        <v>10</v>
      </c>
      <c r="H535" s="25">
        <f ca="1">masterheight[[#This Row],[Weight]]*masterheight[[#This Row],[%change]]</f>
        <v>2.5</v>
      </c>
    </row>
    <row r="536" spans="1:8" x14ac:dyDescent="0.25">
      <c r="A536" t="s">
        <v>679</v>
      </c>
      <c r="B536" t="s">
        <v>94</v>
      </c>
      <c r="C536" t="s">
        <v>22</v>
      </c>
      <c r="D536" s="24">
        <v>28.5</v>
      </c>
      <c r="E536" s="24">
        <v>35.5</v>
      </c>
      <c r="F536" s="27">
        <f>MROUND((masterheight[[#This Row],[FL5]]-masterheight[[#This Row],[FL2]])/masterheight[[#This Row],[FL2]],0.01)</f>
        <v>0.25</v>
      </c>
      <c r="G536" s="39">
        <f ca="1">_xlfn.NUMBERVALUE(VLOOKUP(masterheight[[#This Row],[Round]],Table1[],7,FALSE))</f>
        <v>30</v>
      </c>
      <c r="H536" s="25">
        <f ca="1">masterheight[[#This Row],[Weight]]*masterheight[[#This Row],[%change]]</f>
        <v>7.5</v>
      </c>
    </row>
    <row r="537" spans="1:8" x14ac:dyDescent="0.25">
      <c r="A537" t="s">
        <v>998</v>
      </c>
      <c r="B537" t="s">
        <v>974</v>
      </c>
      <c r="C537" t="s">
        <v>22</v>
      </c>
      <c r="D537" s="24">
        <v>25.5</v>
      </c>
      <c r="E537" s="24">
        <v>32</v>
      </c>
      <c r="F537" s="27">
        <f>MROUND((masterheight[[#This Row],[FL5]]-masterheight[[#This Row],[FL2]])/masterheight[[#This Row],[FL2]],0.01)</f>
        <v>0.25</v>
      </c>
      <c r="G537" s="39">
        <f ca="1">_xlfn.NUMBERVALUE(VLOOKUP(masterheight[[#This Row],[Round]],Table1[],7,FALSE))</f>
        <v>30</v>
      </c>
      <c r="H537" s="25">
        <f ca="1">masterheight[[#This Row],[Weight]]*masterheight[[#This Row],[%change]]</f>
        <v>7.5</v>
      </c>
    </row>
    <row r="538" spans="1:8" x14ac:dyDescent="0.25">
      <c r="A538" t="s">
        <v>999</v>
      </c>
      <c r="B538" t="s">
        <v>974</v>
      </c>
      <c r="C538" t="s">
        <v>22</v>
      </c>
      <c r="D538" s="24">
        <v>26.5</v>
      </c>
      <c r="E538" s="24">
        <v>33</v>
      </c>
      <c r="F538" s="27">
        <f>MROUND((masterheight[[#This Row],[FL5]]-masterheight[[#This Row],[FL2]])/masterheight[[#This Row],[FL2]],0.01)</f>
        <v>0.25</v>
      </c>
      <c r="G538" s="39">
        <f ca="1">_xlfn.NUMBERVALUE(VLOOKUP(masterheight[[#This Row],[Round]],Table1[],7,FALSE))</f>
        <v>30</v>
      </c>
      <c r="H538" s="25">
        <f ca="1">masterheight[[#This Row],[Weight]]*masterheight[[#This Row],[%change]]</f>
        <v>7.5</v>
      </c>
    </row>
    <row r="539" spans="1:8" x14ac:dyDescent="0.25">
      <c r="A539" t="s">
        <v>691</v>
      </c>
      <c r="B539" t="s">
        <v>82</v>
      </c>
      <c r="C539" t="s">
        <v>21</v>
      </c>
      <c r="D539" s="24">
        <v>44</v>
      </c>
      <c r="E539" s="24">
        <v>55</v>
      </c>
      <c r="F539" s="27">
        <f>MROUND((masterheight[[#This Row],[FL5]]-masterheight[[#This Row],[FL2]])/masterheight[[#This Row],[FL2]],0.01)</f>
        <v>0.25</v>
      </c>
      <c r="G539" s="39">
        <f ca="1">_xlfn.NUMBERVALUE(VLOOKUP(masterheight[[#This Row],[Round]],Table1[],7,FALSE))</f>
        <v>20</v>
      </c>
      <c r="H539" s="25">
        <f ca="1">masterheight[[#This Row],[Weight]]*masterheight[[#This Row],[%change]]</f>
        <v>5</v>
      </c>
    </row>
    <row r="540" spans="1:8" x14ac:dyDescent="0.25">
      <c r="A540" t="s">
        <v>1003</v>
      </c>
      <c r="B540" t="s">
        <v>88</v>
      </c>
      <c r="C540" t="s">
        <v>22</v>
      </c>
      <c r="D540" s="24">
        <v>26</v>
      </c>
      <c r="E540" s="24">
        <v>32.5</v>
      </c>
      <c r="F540" s="27">
        <f>MROUND((masterheight[[#This Row],[FL5]]-masterheight[[#This Row],[FL2]])/masterheight[[#This Row],[FL2]],0.01)</f>
        <v>0.25</v>
      </c>
      <c r="G540" s="39">
        <f ca="1">_xlfn.NUMBERVALUE(VLOOKUP(masterheight[[#This Row],[Round]],Table1[],7,FALSE))</f>
        <v>30</v>
      </c>
      <c r="H540" s="25">
        <f ca="1">masterheight[[#This Row],[Weight]]*masterheight[[#This Row],[%change]]</f>
        <v>7.5</v>
      </c>
    </row>
    <row r="541" spans="1:8" x14ac:dyDescent="0.25">
      <c r="A541" t="s">
        <v>753</v>
      </c>
      <c r="B541" t="s">
        <v>1014</v>
      </c>
      <c r="C541" t="s">
        <v>23</v>
      </c>
      <c r="D541" s="24">
        <v>32</v>
      </c>
      <c r="E541" s="24">
        <v>40</v>
      </c>
      <c r="F541" s="27">
        <f>MROUND((masterheight[[#This Row],[FL5]]-masterheight[[#This Row],[FL2]])/masterheight[[#This Row],[FL2]],0.01)</f>
        <v>0.25</v>
      </c>
      <c r="G541" s="39">
        <f ca="1">_xlfn.NUMBERVALUE(VLOOKUP(masterheight[[#This Row],[Round]],Table1[],7,FALSE))</f>
        <v>50</v>
      </c>
      <c r="H541" s="25">
        <f ca="1">masterheight[[#This Row],[Weight]]*masterheight[[#This Row],[%change]]</f>
        <v>12.5</v>
      </c>
    </row>
    <row r="542" spans="1:8" x14ac:dyDescent="0.25">
      <c r="A542" t="s">
        <v>753</v>
      </c>
      <c r="B542" t="s">
        <v>77</v>
      </c>
      <c r="C542" t="s">
        <v>19</v>
      </c>
      <c r="D542" s="24">
        <v>36</v>
      </c>
      <c r="E542" s="24">
        <v>45</v>
      </c>
      <c r="F542" s="27">
        <f>MROUND((masterheight[[#This Row],[FL5]]-masterheight[[#This Row],[FL2]])/masterheight[[#This Row],[FL2]],0.01)</f>
        <v>0.25</v>
      </c>
      <c r="G542" s="39">
        <f ca="1">_xlfn.NUMBERVALUE(VLOOKUP(masterheight[[#This Row],[Round]],Table1[],7,FALSE))</f>
        <v>10</v>
      </c>
      <c r="H542" s="25">
        <f ca="1">masterheight[[#This Row],[Weight]]*masterheight[[#This Row],[%change]]</f>
        <v>2.5</v>
      </c>
    </row>
    <row r="543" spans="1:8" x14ac:dyDescent="0.25">
      <c r="A543" t="s">
        <v>760</v>
      </c>
      <c r="B543" t="s">
        <v>94</v>
      </c>
      <c r="C543" t="s">
        <v>23</v>
      </c>
      <c r="D543" s="24">
        <v>25.5</v>
      </c>
      <c r="E543" s="24">
        <v>32</v>
      </c>
      <c r="F543" s="27">
        <f>MROUND((masterheight[[#This Row],[FL5]]-masterheight[[#This Row],[FL2]])/masterheight[[#This Row],[FL2]],0.01)</f>
        <v>0.25</v>
      </c>
      <c r="G543" s="39">
        <f ca="1">_xlfn.NUMBERVALUE(VLOOKUP(masterheight[[#This Row],[Round]],Table1[],7,FALSE))</f>
        <v>50</v>
      </c>
      <c r="H543" s="25">
        <f ca="1">masterheight[[#This Row],[Weight]]*masterheight[[#This Row],[%change]]</f>
        <v>12.5</v>
      </c>
    </row>
    <row r="544" spans="1:8" x14ac:dyDescent="0.25">
      <c r="A544" t="s">
        <v>392</v>
      </c>
      <c r="B544" t="s">
        <v>97</v>
      </c>
      <c r="C544" t="s">
        <v>21</v>
      </c>
      <c r="D544" s="24">
        <v>27</v>
      </c>
      <c r="E544" s="24">
        <v>34</v>
      </c>
      <c r="F544" s="27">
        <f>MROUND((masterheight[[#This Row],[FL5]]-masterheight[[#This Row],[FL2]])/masterheight[[#This Row],[FL2]],0.01)</f>
        <v>0.26</v>
      </c>
      <c r="G544" s="39">
        <f ca="1">_xlfn.NUMBERVALUE(VLOOKUP(masterheight[[#This Row],[Round]],Table1[],7,FALSE))</f>
        <v>20</v>
      </c>
      <c r="H544" s="25">
        <f ca="1">masterheight[[#This Row],[Weight]]*masterheight[[#This Row],[%change]]</f>
        <v>5.2</v>
      </c>
    </row>
    <row r="545" spans="1:8" x14ac:dyDescent="0.25">
      <c r="A545" t="s">
        <v>405</v>
      </c>
      <c r="B545" t="s">
        <v>74</v>
      </c>
      <c r="C545" t="s">
        <v>19</v>
      </c>
      <c r="D545" s="24">
        <v>39</v>
      </c>
      <c r="E545" s="24">
        <v>49</v>
      </c>
      <c r="F545" s="27">
        <f>MROUND((masterheight[[#This Row],[FL5]]-masterheight[[#This Row],[FL2]])/masterheight[[#This Row],[FL2]],0.01)</f>
        <v>0.26</v>
      </c>
      <c r="G545" s="39">
        <f ca="1">_xlfn.NUMBERVALUE(VLOOKUP(masterheight[[#This Row],[Round]],Table1[],7,FALSE))</f>
        <v>10</v>
      </c>
      <c r="H545" s="25">
        <f ca="1">masterheight[[#This Row],[Weight]]*masterheight[[#This Row],[%change]]</f>
        <v>2.6</v>
      </c>
    </row>
    <row r="546" spans="1:8" x14ac:dyDescent="0.25">
      <c r="A546" t="s">
        <v>406</v>
      </c>
      <c r="B546" t="s">
        <v>974</v>
      </c>
      <c r="C546" t="s">
        <v>20</v>
      </c>
      <c r="D546">
        <v>23</v>
      </c>
      <c r="E546">
        <v>29</v>
      </c>
      <c r="F546" s="27">
        <f>MROUND((masterheight[[#This Row],[FL5]]-masterheight[[#This Row],[FL2]])/masterheight[[#This Row],[FL2]],0.01)</f>
        <v>0.26</v>
      </c>
      <c r="G546" s="39">
        <f ca="1">_xlfn.NUMBERVALUE(VLOOKUP(masterheight[[#This Row],[Round]],Table1[],7,FALSE))</f>
        <v>10</v>
      </c>
      <c r="H546" s="25">
        <f ca="1">masterheight[[#This Row],[Weight]]*masterheight[[#This Row],[%change]]</f>
        <v>2.6</v>
      </c>
    </row>
    <row r="547" spans="1:8" x14ac:dyDescent="0.25">
      <c r="A547" t="s">
        <v>407</v>
      </c>
      <c r="B547" t="s">
        <v>74</v>
      </c>
      <c r="C547" t="s">
        <v>19</v>
      </c>
      <c r="D547" s="24">
        <v>42</v>
      </c>
      <c r="E547" s="24">
        <v>53</v>
      </c>
      <c r="F547" s="27">
        <f>MROUND((masterheight[[#This Row],[FL5]]-masterheight[[#This Row],[FL2]])/masterheight[[#This Row],[FL2]],0.01)</f>
        <v>0.26</v>
      </c>
      <c r="G547" s="39">
        <f ca="1">_xlfn.NUMBERVALUE(VLOOKUP(masterheight[[#This Row],[Round]],Table1[],7,FALSE))</f>
        <v>10</v>
      </c>
      <c r="H547" s="25">
        <f ca="1">masterheight[[#This Row],[Weight]]*masterheight[[#This Row],[%change]]</f>
        <v>2.6</v>
      </c>
    </row>
    <row r="548" spans="1:8" x14ac:dyDescent="0.25">
      <c r="A548" t="s">
        <v>430</v>
      </c>
      <c r="B548" t="s">
        <v>974</v>
      </c>
      <c r="C548" t="s">
        <v>20</v>
      </c>
      <c r="D548" s="24">
        <v>19</v>
      </c>
      <c r="E548" s="24">
        <v>24</v>
      </c>
      <c r="F548" s="27">
        <f>MROUND((masterheight[[#This Row],[FL5]]-masterheight[[#This Row],[FL2]])/masterheight[[#This Row],[FL2]],0.01)</f>
        <v>0.26</v>
      </c>
      <c r="G548" s="39">
        <f ca="1">_xlfn.NUMBERVALUE(VLOOKUP(masterheight[[#This Row],[Round]],Table1[],7,FALSE))</f>
        <v>10</v>
      </c>
      <c r="H548" s="25">
        <f ca="1">masterheight[[#This Row],[Weight]]*masterheight[[#This Row],[%change]]</f>
        <v>2.6</v>
      </c>
    </row>
    <row r="549" spans="1:8" x14ac:dyDescent="0.25">
      <c r="A549" t="s">
        <v>437</v>
      </c>
      <c r="B549" t="s">
        <v>88</v>
      </c>
      <c r="C549" t="s">
        <v>17</v>
      </c>
      <c r="D549" s="24">
        <v>23</v>
      </c>
      <c r="E549" s="24">
        <v>29</v>
      </c>
      <c r="F549" s="27">
        <f>MROUND((masterheight[[#This Row],[FL5]]-masterheight[[#This Row],[FL2]])/masterheight[[#This Row],[FL2]],0.01)</f>
        <v>0.26</v>
      </c>
      <c r="G549" s="39">
        <f ca="1">_xlfn.NUMBERVALUE(VLOOKUP(masterheight[[#This Row],[Round]],Table1[],7,FALSE))</f>
        <v>10</v>
      </c>
      <c r="H549" s="25">
        <f ca="1">masterheight[[#This Row],[Weight]]*masterheight[[#This Row],[%change]]</f>
        <v>2.6</v>
      </c>
    </row>
    <row r="550" spans="1:8" x14ac:dyDescent="0.25">
      <c r="A550" t="s">
        <v>442</v>
      </c>
      <c r="B550" t="s">
        <v>974</v>
      </c>
      <c r="C550" t="s">
        <v>20</v>
      </c>
      <c r="D550">
        <v>21.5</v>
      </c>
      <c r="E550">
        <v>27</v>
      </c>
      <c r="F550" s="27">
        <f>MROUND((masterheight[[#This Row],[FL5]]-masterheight[[#This Row],[FL2]])/masterheight[[#This Row],[FL2]],0.01)</f>
        <v>0.26</v>
      </c>
      <c r="G550" s="39">
        <f ca="1">_xlfn.NUMBERVALUE(VLOOKUP(masterheight[[#This Row],[Round]],Table1[],7,FALSE))</f>
        <v>10</v>
      </c>
      <c r="H550" s="25">
        <f ca="1">masterheight[[#This Row],[Weight]]*masterheight[[#This Row],[%change]]</f>
        <v>2.6</v>
      </c>
    </row>
    <row r="551" spans="1:8" x14ac:dyDescent="0.25">
      <c r="A551" t="s">
        <v>456</v>
      </c>
      <c r="B551" t="s">
        <v>82</v>
      </c>
      <c r="C551" t="s">
        <v>23</v>
      </c>
      <c r="D551" s="24">
        <v>47</v>
      </c>
      <c r="E551" s="24">
        <v>59</v>
      </c>
      <c r="F551" s="27">
        <f>MROUND((masterheight[[#This Row],[FL5]]-masterheight[[#This Row],[FL2]])/masterheight[[#This Row],[FL2]],0.01)</f>
        <v>0.26</v>
      </c>
      <c r="G551" s="39">
        <f ca="1">_xlfn.NUMBERVALUE(VLOOKUP(masterheight[[#This Row],[Round]],Table1[],7,FALSE))</f>
        <v>50</v>
      </c>
      <c r="H551" s="25">
        <f ca="1">masterheight[[#This Row],[Weight]]*masterheight[[#This Row],[%change]]</f>
        <v>13</v>
      </c>
    </row>
    <row r="552" spans="1:8" x14ac:dyDescent="0.25">
      <c r="A552" t="s">
        <v>457</v>
      </c>
      <c r="B552" t="s">
        <v>82</v>
      </c>
      <c r="C552" t="s">
        <v>23</v>
      </c>
      <c r="D552" s="24">
        <v>46</v>
      </c>
      <c r="E552" s="24">
        <v>58</v>
      </c>
      <c r="F552" s="27">
        <f>MROUND((masterheight[[#This Row],[FL5]]-masterheight[[#This Row],[FL2]])/masterheight[[#This Row],[FL2]],0.01)</f>
        <v>0.26</v>
      </c>
      <c r="G552" s="39">
        <f ca="1">_xlfn.NUMBERVALUE(VLOOKUP(masterheight[[#This Row],[Round]],Table1[],7,FALSE))</f>
        <v>50</v>
      </c>
      <c r="H552" s="25">
        <f ca="1">masterheight[[#This Row],[Weight]]*masterheight[[#This Row],[%change]]</f>
        <v>13</v>
      </c>
    </row>
    <row r="553" spans="1:8" x14ac:dyDescent="0.25">
      <c r="A553" t="s">
        <v>458</v>
      </c>
      <c r="B553" t="s">
        <v>77</v>
      </c>
      <c r="C553" t="s">
        <v>22</v>
      </c>
      <c r="D553" s="24">
        <v>38</v>
      </c>
      <c r="E553" s="24">
        <v>48</v>
      </c>
      <c r="F553" s="27">
        <f>MROUND((masterheight[[#This Row],[FL5]]-masterheight[[#This Row],[FL2]])/masterheight[[#This Row],[FL2]],0.01)</f>
        <v>0.26</v>
      </c>
      <c r="G553" s="39">
        <f ca="1">_xlfn.NUMBERVALUE(VLOOKUP(masterheight[[#This Row],[Round]],Table1[],7,FALSE))</f>
        <v>30</v>
      </c>
      <c r="H553" s="25">
        <f ca="1">masterheight[[#This Row],[Weight]]*masterheight[[#This Row],[%change]]</f>
        <v>7.8000000000000007</v>
      </c>
    </row>
    <row r="554" spans="1:8" x14ac:dyDescent="0.25">
      <c r="A554" t="s">
        <v>476</v>
      </c>
      <c r="B554" t="s">
        <v>59</v>
      </c>
      <c r="C554" t="s">
        <v>18</v>
      </c>
      <c r="D554" s="24">
        <v>35</v>
      </c>
      <c r="E554" s="24">
        <v>44</v>
      </c>
      <c r="F554" s="27">
        <f>MROUND((masterheight[[#This Row],[FL5]]-masterheight[[#This Row],[FL2]])/masterheight[[#This Row],[FL2]],0.01)</f>
        <v>0.26</v>
      </c>
      <c r="G554" s="39">
        <f ca="1">_xlfn.NUMBERVALUE(VLOOKUP(masterheight[[#This Row],[Round]],Table1[],7,FALSE))</f>
        <v>10</v>
      </c>
      <c r="H554" s="25">
        <f ca="1">masterheight[[#This Row],[Weight]]*masterheight[[#This Row],[%change]]</f>
        <v>2.6</v>
      </c>
    </row>
    <row r="555" spans="1:8" x14ac:dyDescent="0.25">
      <c r="A555" t="s">
        <v>492</v>
      </c>
      <c r="B555" t="s">
        <v>59</v>
      </c>
      <c r="C555" t="s">
        <v>18</v>
      </c>
      <c r="D555" s="24">
        <v>36.5</v>
      </c>
      <c r="E555" s="24">
        <v>46</v>
      </c>
      <c r="F555" s="27">
        <f>MROUND((masterheight[[#This Row],[FL5]]-masterheight[[#This Row],[FL2]])/masterheight[[#This Row],[FL2]],0.01)</f>
        <v>0.26</v>
      </c>
      <c r="G555" s="39">
        <f ca="1">_xlfn.NUMBERVALUE(VLOOKUP(masterheight[[#This Row],[Round]],Table1[],7,FALSE))</f>
        <v>10</v>
      </c>
      <c r="H555" s="25">
        <f ca="1">masterheight[[#This Row],[Weight]]*masterheight[[#This Row],[%change]]</f>
        <v>2.6</v>
      </c>
    </row>
    <row r="556" spans="1:8" x14ac:dyDescent="0.25">
      <c r="A556" t="s">
        <v>499</v>
      </c>
      <c r="B556" t="s">
        <v>114</v>
      </c>
      <c r="C556" t="s">
        <v>19</v>
      </c>
      <c r="D556" s="24">
        <v>39</v>
      </c>
      <c r="E556" s="24">
        <v>49</v>
      </c>
      <c r="F556" s="27">
        <f>MROUND((masterheight[[#This Row],[FL5]]-masterheight[[#This Row],[FL2]])/masterheight[[#This Row],[FL2]],0.01)</f>
        <v>0.26</v>
      </c>
      <c r="G556" s="39">
        <f ca="1">_xlfn.NUMBERVALUE(VLOOKUP(masterheight[[#This Row],[Round]],Table1[],7,FALSE))</f>
        <v>10</v>
      </c>
      <c r="H556" s="25">
        <f ca="1">masterheight[[#This Row],[Weight]]*masterheight[[#This Row],[%change]]</f>
        <v>2.6</v>
      </c>
    </row>
    <row r="557" spans="1:8" x14ac:dyDescent="0.25">
      <c r="A557" t="s">
        <v>500</v>
      </c>
      <c r="B557" t="s">
        <v>90</v>
      </c>
      <c r="C557" t="s">
        <v>22</v>
      </c>
      <c r="D557" s="24">
        <v>37</v>
      </c>
      <c r="E557" s="24">
        <v>46.5</v>
      </c>
      <c r="F557" s="27">
        <f>MROUND((masterheight[[#This Row],[FL5]]-masterheight[[#This Row],[FL2]])/masterheight[[#This Row],[FL2]],0.01)</f>
        <v>0.26</v>
      </c>
      <c r="G557" s="39">
        <f ca="1">_xlfn.NUMBERVALUE(VLOOKUP(masterheight[[#This Row],[Round]],Table1[],7,FALSE))</f>
        <v>30</v>
      </c>
      <c r="H557" s="25">
        <f ca="1">masterheight[[#This Row],[Weight]]*masterheight[[#This Row],[%change]]</f>
        <v>7.8000000000000007</v>
      </c>
    </row>
    <row r="558" spans="1:8" x14ac:dyDescent="0.25">
      <c r="A558" t="s">
        <v>508</v>
      </c>
      <c r="B558" t="s">
        <v>48</v>
      </c>
      <c r="C558" t="s">
        <v>18</v>
      </c>
      <c r="D558" s="24">
        <v>28.5</v>
      </c>
      <c r="E558" s="24">
        <v>36</v>
      </c>
      <c r="F558" s="27">
        <f>MROUND((masterheight[[#This Row],[FL5]]-masterheight[[#This Row],[FL2]])/masterheight[[#This Row],[FL2]],0.01)</f>
        <v>0.26</v>
      </c>
      <c r="G558" s="39">
        <f ca="1">_xlfn.NUMBERVALUE(VLOOKUP(masterheight[[#This Row],[Round]],Table1[],7,FALSE))</f>
        <v>10</v>
      </c>
      <c r="H558" s="25">
        <f ca="1">masterheight[[#This Row],[Weight]]*masterheight[[#This Row],[%change]]</f>
        <v>2.6</v>
      </c>
    </row>
    <row r="559" spans="1:8" x14ac:dyDescent="0.25">
      <c r="A559" t="s">
        <v>531</v>
      </c>
      <c r="B559" t="s">
        <v>114</v>
      </c>
      <c r="C559" t="s">
        <v>22</v>
      </c>
      <c r="D559" s="24">
        <v>47</v>
      </c>
      <c r="E559" s="24">
        <v>59</v>
      </c>
      <c r="F559" s="27">
        <f>MROUND((masterheight[[#This Row],[FL5]]-masterheight[[#This Row],[FL2]])/masterheight[[#This Row],[FL2]],0.01)</f>
        <v>0.26</v>
      </c>
      <c r="G559" s="39">
        <f ca="1">_xlfn.NUMBERVALUE(VLOOKUP(masterheight[[#This Row],[Round]],Table1[],7,FALSE))</f>
        <v>30</v>
      </c>
      <c r="H559" s="25">
        <f ca="1">masterheight[[#This Row],[Weight]]*masterheight[[#This Row],[%change]]</f>
        <v>7.8000000000000007</v>
      </c>
    </row>
    <row r="560" spans="1:8" x14ac:dyDescent="0.25">
      <c r="A560" t="s">
        <v>536</v>
      </c>
      <c r="B560" t="s">
        <v>980</v>
      </c>
      <c r="C560" t="s">
        <v>16</v>
      </c>
      <c r="D560" s="24">
        <v>35</v>
      </c>
      <c r="E560" s="24">
        <v>44</v>
      </c>
      <c r="F560" s="27">
        <f>MROUND((masterheight[[#This Row],[FL5]]-masterheight[[#This Row],[FL2]])/masterheight[[#This Row],[FL2]],0.01)</f>
        <v>0.26</v>
      </c>
      <c r="G560" s="39">
        <f ca="1">_xlfn.NUMBERVALUE(VLOOKUP(masterheight[[#This Row],[Round]],Table1[],7,FALSE))</f>
        <v>10</v>
      </c>
      <c r="H560" s="25">
        <f ca="1">masterheight[[#This Row],[Weight]]*masterheight[[#This Row],[%change]]</f>
        <v>2.6</v>
      </c>
    </row>
    <row r="561" spans="1:8" x14ac:dyDescent="0.25">
      <c r="A561" t="s">
        <v>548</v>
      </c>
      <c r="B561" t="s">
        <v>980</v>
      </c>
      <c r="C561" t="s">
        <v>16</v>
      </c>
      <c r="D561" s="24">
        <v>35</v>
      </c>
      <c r="E561" s="24">
        <v>44</v>
      </c>
      <c r="F561" s="27">
        <f>MROUND((masterheight[[#This Row],[FL5]]-masterheight[[#This Row],[FL2]])/masterheight[[#This Row],[FL2]],0.01)</f>
        <v>0.26</v>
      </c>
      <c r="G561" s="39">
        <f ca="1">_xlfn.NUMBERVALUE(VLOOKUP(masterheight[[#This Row],[Round]],Table1[],7,FALSE))</f>
        <v>10</v>
      </c>
      <c r="H561" s="25">
        <f ca="1">masterheight[[#This Row],[Weight]]*masterheight[[#This Row],[%change]]</f>
        <v>2.6</v>
      </c>
    </row>
    <row r="562" spans="1:8" x14ac:dyDescent="0.25">
      <c r="A562" t="s">
        <v>550</v>
      </c>
      <c r="B562" t="s">
        <v>77</v>
      </c>
      <c r="C562" t="s">
        <v>21</v>
      </c>
      <c r="D562" s="24">
        <v>38</v>
      </c>
      <c r="E562" s="24">
        <v>48</v>
      </c>
      <c r="F562" s="27">
        <f>MROUND((masterheight[[#This Row],[FL5]]-masterheight[[#This Row],[FL2]])/masterheight[[#This Row],[FL2]],0.01)</f>
        <v>0.26</v>
      </c>
      <c r="G562" s="39">
        <f ca="1">_xlfn.NUMBERVALUE(VLOOKUP(masterheight[[#This Row],[Round]],Table1[],7,FALSE))</f>
        <v>20</v>
      </c>
      <c r="H562" s="25">
        <f ca="1">masterheight[[#This Row],[Weight]]*masterheight[[#This Row],[%change]]</f>
        <v>5.2</v>
      </c>
    </row>
    <row r="563" spans="1:8" x14ac:dyDescent="0.25">
      <c r="A563" t="s">
        <v>550</v>
      </c>
      <c r="B563" t="s">
        <v>48</v>
      </c>
      <c r="C563" t="s">
        <v>18</v>
      </c>
      <c r="D563" s="24">
        <v>28.5</v>
      </c>
      <c r="E563" s="24">
        <v>36</v>
      </c>
      <c r="F563" s="27">
        <f>MROUND((masterheight[[#This Row],[FL5]]-masterheight[[#This Row],[FL2]])/masterheight[[#This Row],[FL2]],0.01)</f>
        <v>0.26</v>
      </c>
      <c r="G563" s="39">
        <f ca="1">_xlfn.NUMBERVALUE(VLOOKUP(masterheight[[#This Row],[Round]],Table1[],7,FALSE))</f>
        <v>10</v>
      </c>
      <c r="H563" s="25">
        <f ca="1">masterheight[[#This Row],[Weight]]*masterheight[[#This Row],[%change]]</f>
        <v>2.6</v>
      </c>
    </row>
    <row r="564" spans="1:8" x14ac:dyDescent="0.25">
      <c r="A564" t="s">
        <v>556</v>
      </c>
      <c r="B564" t="s">
        <v>980</v>
      </c>
      <c r="C564" t="s">
        <v>16</v>
      </c>
      <c r="D564" s="24">
        <v>35</v>
      </c>
      <c r="E564" s="24">
        <v>44</v>
      </c>
      <c r="F564" s="27">
        <f>MROUND((masterheight[[#This Row],[FL5]]-masterheight[[#This Row],[FL2]])/masterheight[[#This Row],[FL2]],0.01)</f>
        <v>0.26</v>
      </c>
      <c r="G564" s="39">
        <f ca="1">_xlfn.NUMBERVALUE(VLOOKUP(masterheight[[#This Row],[Round]],Table1[],7,FALSE))</f>
        <v>10</v>
      </c>
      <c r="H564" s="25">
        <f ca="1">masterheight[[#This Row],[Weight]]*masterheight[[#This Row],[%change]]</f>
        <v>2.6</v>
      </c>
    </row>
    <row r="565" spans="1:8" x14ac:dyDescent="0.25">
      <c r="A565" t="s">
        <v>577</v>
      </c>
      <c r="B565" t="s">
        <v>61</v>
      </c>
      <c r="C565" t="s">
        <v>18</v>
      </c>
      <c r="D565" s="24">
        <v>39</v>
      </c>
      <c r="E565" s="24">
        <v>49</v>
      </c>
      <c r="F565" s="27">
        <f>MROUND((masterheight[[#This Row],[FL5]]-masterheight[[#This Row],[FL2]])/masterheight[[#This Row],[FL2]],0.01)</f>
        <v>0.26</v>
      </c>
      <c r="G565" s="39">
        <f ca="1">_xlfn.NUMBERVALUE(VLOOKUP(masterheight[[#This Row],[Round]],Table1[],7,FALSE))</f>
        <v>10</v>
      </c>
      <c r="H565" s="25">
        <f ca="1">masterheight[[#This Row],[Weight]]*masterheight[[#This Row],[%change]]</f>
        <v>2.6</v>
      </c>
    </row>
    <row r="566" spans="1:8" x14ac:dyDescent="0.25">
      <c r="A566" t="s">
        <v>579</v>
      </c>
      <c r="B566" t="s">
        <v>74</v>
      </c>
      <c r="C566" t="s">
        <v>20</v>
      </c>
      <c r="D566">
        <v>40.5</v>
      </c>
      <c r="E566">
        <v>51</v>
      </c>
      <c r="F566" s="27">
        <f>MROUND((masterheight[[#This Row],[FL5]]-masterheight[[#This Row],[FL2]])/masterheight[[#This Row],[FL2]],0.01)</f>
        <v>0.26</v>
      </c>
      <c r="G566" s="39">
        <f ca="1">_xlfn.NUMBERVALUE(VLOOKUP(masterheight[[#This Row],[Round]],Table1[],7,FALSE))</f>
        <v>10</v>
      </c>
      <c r="H566" s="25">
        <f ca="1">masterheight[[#This Row],[Weight]]*masterheight[[#This Row],[%change]]</f>
        <v>2.6</v>
      </c>
    </row>
    <row r="567" spans="1:8" x14ac:dyDescent="0.25">
      <c r="A567" t="s">
        <v>602</v>
      </c>
      <c r="B567" t="s">
        <v>973</v>
      </c>
      <c r="C567" t="s">
        <v>23</v>
      </c>
      <c r="D567" s="24">
        <v>28.5</v>
      </c>
      <c r="E567" s="24">
        <v>36</v>
      </c>
      <c r="F567" s="27">
        <f>MROUND((masterheight[[#This Row],[FL5]]-masterheight[[#This Row],[FL2]])/masterheight[[#This Row],[FL2]],0.01)</f>
        <v>0.26</v>
      </c>
      <c r="G567" s="39">
        <f ca="1">_xlfn.NUMBERVALUE(VLOOKUP(masterheight[[#This Row],[Round]],Table1[],7,FALSE))</f>
        <v>50</v>
      </c>
      <c r="H567" s="25">
        <f ca="1">masterheight[[#This Row],[Weight]]*masterheight[[#This Row],[%change]]</f>
        <v>13</v>
      </c>
    </row>
    <row r="568" spans="1:8" x14ac:dyDescent="0.25">
      <c r="A568" t="s">
        <v>627</v>
      </c>
      <c r="B568" t="s">
        <v>980</v>
      </c>
      <c r="C568" t="s">
        <v>18</v>
      </c>
      <c r="D568" s="24">
        <v>36</v>
      </c>
      <c r="E568" s="24">
        <v>45.5</v>
      </c>
      <c r="F568" s="27">
        <f>MROUND((masterheight[[#This Row],[FL5]]-masterheight[[#This Row],[FL2]])/masterheight[[#This Row],[FL2]],0.01)</f>
        <v>0.26</v>
      </c>
      <c r="G568" s="39">
        <f ca="1">_xlfn.NUMBERVALUE(VLOOKUP(masterheight[[#This Row],[Round]],Table1[],7,FALSE))</f>
        <v>10</v>
      </c>
      <c r="H568" s="25">
        <f ca="1">masterheight[[#This Row],[Weight]]*masterheight[[#This Row],[%change]]</f>
        <v>2.6</v>
      </c>
    </row>
    <row r="569" spans="1:8" x14ac:dyDescent="0.25">
      <c r="A569" t="s">
        <v>628</v>
      </c>
      <c r="B569" t="s">
        <v>980</v>
      </c>
      <c r="C569" t="s">
        <v>18</v>
      </c>
      <c r="D569" s="24">
        <v>35</v>
      </c>
      <c r="E569" s="24">
        <v>44</v>
      </c>
      <c r="F569" s="27">
        <f>MROUND((masterheight[[#This Row],[FL5]]-masterheight[[#This Row],[FL2]])/masterheight[[#This Row],[FL2]],0.01)</f>
        <v>0.26</v>
      </c>
      <c r="G569" s="39">
        <f ca="1">_xlfn.NUMBERVALUE(VLOOKUP(masterheight[[#This Row],[Round]],Table1[],7,FALSE))</f>
        <v>10</v>
      </c>
      <c r="H569" s="25">
        <f ca="1">masterheight[[#This Row],[Weight]]*masterheight[[#This Row],[%change]]</f>
        <v>2.6</v>
      </c>
    </row>
    <row r="570" spans="1:8" x14ac:dyDescent="0.25">
      <c r="A570" t="s">
        <v>637</v>
      </c>
      <c r="B570" t="s">
        <v>58</v>
      </c>
      <c r="C570" t="s">
        <v>20</v>
      </c>
      <c r="D570" s="24">
        <v>42</v>
      </c>
      <c r="E570" s="24">
        <v>53</v>
      </c>
      <c r="F570" s="27">
        <f>MROUND((masterheight[[#This Row],[FL5]]-masterheight[[#This Row],[FL2]])/masterheight[[#This Row],[FL2]],0.01)</f>
        <v>0.26</v>
      </c>
      <c r="G570" s="39">
        <f ca="1">_xlfn.NUMBERVALUE(VLOOKUP(masterheight[[#This Row],[Round]],Table1[],7,FALSE))</f>
        <v>10</v>
      </c>
      <c r="H570" s="25">
        <f ca="1">masterheight[[#This Row],[Weight]]*masterheight[[#This Row],[%change]]</f>
        <v>2.6</v>
      </c>
    </row>
    <row r="571" spans="1:8" x14ac:dyDescent="0.25">
      <c r="A571" t="s">
        <v>646</v>
      </c>
      <c r="B571" t="s">
        <v>980</v>
      </c>
      <c r="C571" t="s">
        <v>21</v>
      </c>
      <c r="D571" s="24">
        <v>38</v>
      </c>
      <c r="E571" s="24">
        <v>48</v>
      </c>
      <c r="F571" s="27">
        <f>MROUND((masterheight[[#This Row],[FL5]]-masterheight[[#This Row],[FL2]])/masterheight[[#This Row],[FL2]],0.01)</f>
        <v>0.26</v>
      </c>
      <c r="G571" s="39">
        <f ca="1">_xlfn.NUMBERVALUE(VLOOKUP(masterheight[[#This Row],[Round]],Table1[],7,FALSE))</f>
        <v>20</v>
      </c>
      <c r="H571" s="25">
        <f ca="1">masterheight[[#This Row],[Weight]]*masterheight[[#This Row],[%change]]</f>
        <v>5.2</v>
      </c>
    </row>
    <row r="572" spans="1:8" x14ac:dyDescent="0.25">
      <c r="A572" t="s">
        <v>652</v>
      </c>
      <c r="B572" t="s">
        <v>48</v>
      </c>
      <c r="C572" t="s">
        <v>19</v>
      </c>
      <c r="D572" s="24">
        <v>31</v>
      </c>
      <c r="E572" s="24">
        <v>39</v>
      </c>
      <c r="F572" s="27">
        <f>MROUND((masterheight[[#This Row],[FL5]]-masterheight[[#This Row],[FL2]])/masterheight[[#This Row],[FL2]],0.01)</f>
        <v>0.26</v>
      </c>
      <c r="G572" s="39">
        <f ca="1">_xlfn.NUMBERVALUE(VLOOKUP(masterheight[[#This Row],[Round]],Table1[],7,FALSE))</f>
        <v>10</v>
      </c>
      <c r="H572" s="25">
        <f ca="1">masterheight[[#This Row],[Weight]]*masterheight[[#This Row],[%change]]</f>
        <v>2.6</v>
      </c>
    </row>
    <row r="573" spans="1:8" x14ac:dyDescent="0.25">
      <c r="A573" t="s">
        <v>656</v>
      </c>
      <c r="B573" t="s">
        <v>980</v>
      </c>
      <c r="C573" t="s">
        <v>17</v>
      </c>
      <c r="D573" s="24">
        <v>34</v>
      </c>
      <c r="E573" s="24">
        <v>43</v>
      </c>
      <c r="F573" s="27">
        <f>MROUND((masterheight[[#This Row],[FL5]]-masterheight[[#This Row],[FL2]])/masterheight[[#This Row],[FL2]],0.01)</f>
        <v>0.26</v>
      </c>
      <c r="G573" s="39">
        <f ca="1">_xlfn.NUMBERVALUE(VLOOKUP(masterheight[[#This Row],[Round]],Table1[],7,FALSE))</f>
        <v>10</v>
      </c>
      <c r="H573" s="25">
        <f ca="1">masterheight[[#This Row],[Weight]]*masterheight[[#This Row],[%change]]</f>
        <v>2.6</v>
      </c>
    </row>
    <row r="574" spans="1:8" x14ac:dyDescent="0.25">
      <c r="A574" t="s">
        <v>670</v>
      </c>
      <c r="B574" t="s">
        <v>980</v>
      </c>
      <c r="C574" t="s">
        <v>17</v>
      </c>
      <c r="D574" s="24">
        <v>32.5</v>
      </c>
      <c r="E574" s="24">
        <v>41</v>
      </c>
      <c r="F574" s="27">
        <f>MROUND((masterheight[[#This Row],[FL5]]-masterheight[[#This Row],[FL2]])/masterheight[[#This Row],[FL2]],0.01)</f>
        <v>0.26</v>
      </c>
      <c r="G574" s="39">
        <f ca="1">_xlfn.NUMBERVALUE(VLOOKUP(masterheight[[#This Row],[Round]],Table1[],7,FALSE))</f>
        <v>10</v>
      </c>
      <c r="H574" s="25">
        <f ca="1">masterheight[[#This Row],[Weight]]*masterheight[[#This Row],[%change]]</f>
        <v>2.6</v>
      </c>
    </row>
    <row r="575" spans="1:8" x14ac:dyDescent="0.25">
      <c r="A575" t="s">
        <v>676</v>
      </c>
      <c r="B575" t="s">
        <v>82</v>
      </c>
      <c r="C575" t="s">
        <v>21</v>
      </c>
      <c r="D575" s="24">
        <v>42</v>
      </c>
      <c r="E575" s="24">
        <v>53</v>
      </c>
      <c r="F575" s="27">
        <f>MROUND((masterheight[[#This Row],[FL5]]-masterheight[[#This Row],[FL2]])/masterheight[[#This Row],[FL2]],0.01)</f>
        <v>0.26</v>
      </c>
      <c r="G575" s="39">
        <f ca="1">_xlfn.NUMBERVALUE(VLOOKUP(masterheight[[#This Row],[Round]],Table1[],7,FALSE))</f>
        <v>20</v>
      </c>
      <c r="H575" s="25">
        <f ca="1">masterheight[[#This Row],[Weight]]*masterheight[[#This Row],[%change]]</f>
        <v>5.2</v>
      </c>
    </row>
    <row r="576" spans="1:8" x14ac:dyDescent="0.25">
      <c r="A576" t="s">
        <v>677</v>
      </c>
      <c r="B576" t="s">
        <v>82</v>
      </c>
      <c r="C576" t="s">
        <v>21</v>
      </c>
      <c r="D576" s="24">
        <v>42</v>
      </c>
      <c r="E576" s="24">
        <v>53</v>
      </c>
      <c r="F576" s="27">
        <f>MROUND((masterheight[[#This Row],[FL5]]-masterheight[[#This Row],[FL2]])/masterheight[[#This Row],[FL2]],0.01)</f>
        <v>0.26</v>
      </c>
      <c r="G576" s="39">
        <f ca="1">_xlfn.NUMBERVALUE(VLOOKUP(masterheight[[#This Row],[Round]],Table1[],7,FALSE))</f>
        <v>20</v>
      </c>
      <c r="H576" s="25">
        <f ca="1">masterheight[[#This Row],[Weight]]*masterheight[[#This Row],[%change]]</f>
        <v>5.2</v>
      </c>
    </row>
    <row r="577" spans="1:8" x14ac:dyDescent="0.25">
      <c r="A577" t="s">
        <v>997</v>
      </c>
      <c r="B577" t="s">
        <v>974</v>
      </c>
      <c r="C577" t="s">
        <v>22</v>
      </c>
      <c r="D577" s="24">
        <v>25</v>
      </c>
      <c r="E577" s="24">
        <v>31.5</v>
      </c>
      <c r="F577" s="27">
        <f>MROUND((masterheight[[#This Row],[FL5]]-masterheight[[#This Row],[FL2]])/masterheight[[#This Row],[FL2]],0.01)</f>
        <v>0.26</v>
      </c>
      <c r="G577" s="39">
        <f ca="1">_xlfn.NUMBERVALUE(VLOOKUP(masterheight[[#This Row],[Round]],Table1[],7,FALSE))</f>
        <v>30</v>
      </c>
      <c r="H577" s="25">
        <f ca="1">masterheight[[#This Row],[Weight]]*masterheight[[#This Row],[%change]]</f>
        <v>7.8000000000000007</v>
      </c>
    </row>
    <row r="578" spans="1:8" x14ac:dyDescent="0.25">
      <c r="A578" t="s">
        <v>697</v>
      </c>
      <c r="B578" t="s">
        <v>88</v>
      </c>
      <c r="C578" t="s">
        <v>23</v>
      </c>
      <c r="D578" s="24">
        <v>28.5</v>
      </c>
      <c r="E578" s="24">
        <v>36</v>
      </c>
      <c r="F578" s="27">
        <f>MROUND((masterheight[[#This Row],[FL5]]-masterheight[[#This Row],[FL2]])/masterheight[[#This Row],[FL2]],0.01)</f>
        <v>0.26</v>
      </c>
      <c r="G578" s="39">
        <f ca="1">_xlfn.NUMBERVALUE(VLOOKUP(masterheight[[#This Row],[Round]],Table1[],7,FALSE))</f>
        <v>50</v>
      </c>
      <c r="H578" s="25">
        <f ca="1">masterheight[[#This Row],[Weight]]*masterheight[[#This Row],[%change]]</f>
        <v>13</v>
      </c>
    </row>
    <row r="579" spans="1:8" x14ac:dyDescent="0.25">
      <c r="A579" t="s">
        <v>701</v>
      </c>
      <c r="B579" t="s">
        <v>82</v>
      </c>
      <c r="C579" t="s">
        <v>21</v>
      </c>
      <c r="D579" s="24">
        <v>42</v>
      </c>
      <c r="E579" s="24">
        <v>53</v>
      </c>
      <c r="F579" s="27">
        <f>MROUND((masterheight[[#This Row],[FL5]]-masterheight[[#This Row],[FL2]])/masterheight[[#This Row],[FL2]],0.01)</f>
        <v>0.26</v>
      </c>
      <c r="G579" s="39">
        <f ca="1">_xlfn.NUMBERVALUE(VLOOKUP(masterheight[[#This Row],[Round]],Table1[],7,FALSE))</f>
        <v>20</v>
      </c>
      <c r="H579" s="25">
        <f ca="1">masterheight[[#This Row],[Weight]]*masterheight[[#This Row],[%change]]</f>
        <v>5.2</v>
      </c>
    </row>
    <row r="580" spans="1:8" x14ac:dyDescent="0.25">
      <c r="A580" t="s">
        <v>702</v>
      </c>
      <c r="B580" t="s">
        <v>88</v>
      </c>
      <c r="C580" t="s">
        <v>23</v>
      </c>
      <c r="D580" s="24">
        <v>27</v>
      </c>
      <c r="E580" s="24">
        <v>34</v>
      </c>
      <c r="F580" s="27">
        <f>MROUND((masterheight[[#This Row],[FL5]]-masterheight[[#This Row],[FL2]])/masterheight[[#This Row],[FL2]],0.01)</f>
        <v>0.26</v>
      </c>
      <c r="G580" s="39">
        <f ca="1">_xlfn.NUMBERVALUE(VLOOKUP(masterheight[[#This Row],[Round]],Table1[],7,FALSE))</f>
        <v>50</v>
      </c>
      <c r="H580" s="25">
        <f ca="1">masterheight[[#This Row],[Weight]]*masterheight[[#This Row],[%change]]</f>
        <v>13</v>
      </c>
    </row>
    <row r="581" spans="1:8" x14ac:dyDescent="0.25">
      <c r="A581" t="s">
        <v>710</v>
      </c>
      <c r="B581" t="s">
        <v>58</v>
      </c>
      <c r="C581" t="s">
        <v>18</v>
      </c>
      <c r="D581" s="24">
        <v>35</v>
      </c>
      <c r="E581" s="24">
        <v>44</v>
      </c>
      <c r="F581" s="27">
        <f>MROUND((masterheight[[#This Row],[FL5]]-masterheight[[#This Row],[FL2]])/masterheight[[#This Row],[FL2]],0.01)</f>
        <v>0.26</v>
      </c>
      <c r="G581" s="39">
        <f ca="1">_xlfn.NUMBERVALUE(VLOOKUP(masterheight[[#This Row],[Round]],Table1[],7,FALSE))</f>
        <v>10</v>
      </c>
      <c r="H581" s="25">
        <f ca="1">masterheight[[#This Row],[Weight]]*masterheight[[#This Row],[%change]]</f>
        <v>2.6</v>
      </c>
    </row>
    <row r="582" spans="1:8" x14ac:dyDescent="0.25">
      <c r="A582" t="s">
        <v>714</v>
      </c>
      <c r="B582" t="s">
        <v>94</v>
      </c>
      <c r="C582" t="s">
        <v>16</v>
      </c>
      <c r="D582" s="24">
        <v>28.5</v>
      </c>
      <c r="E582" s="24">
        <v>36</v>
      </c>
      <c r="F582" s="27">
        <f>MROUND((masterheight[[#This Row],[FL5]]-masterheight[[#This Row],[FL2]])/masterheight[[#This Row],[FL2]],0.01)</f>
        <v>0.26</v>
      </c>
      <c r="G582" s="39">
        <f ca="1">_xlfn.NUMBERVALUE(VLOOKUP(masterheight[[#This Row],[Round]],Table1[],7,FALSE))</f>
        <v>10</v>
      </c>
      <c r="H582" s="25">
        <f ca="1">masterheight[[#This Row],[Weight]]*masterheight[[#This Row],[%change]]</f>
        <v>2.6</v>
      </c>
    </row>
    <row r="583" spans="1:8" x14ac:dyDescent="0.25">
      <c r="A583" t="s">
        <v>719</v>
      </c>
      <c r="B583" t="s">
        <v>61</v>
      </c>
      <c r="C583" t="s">
        <v>20</v>
      </c>
      <c r="D583" s="24">
        <v>39</v>
      </c>
      <c r="E583" s="24">
        <v>49</v>
      </c>
      <c r="F583" s="27">
        <f>MROUND((masterheight[[#This Row],[FL5]]-masterheight[[#This Row],[FL2]])/masterheight[[#This Row],[FL2]],0.01)</f>
        <v>0.26</v>
      </c>
      <c r="G583" s="39">
        <f ca="1">_xlfn.NUMBERVALUE(VLOOKUP(masterheight[[#This Row],[Round]],Table1[],7,FALSE))</f>
        <v>10</v>
      </c>
      <c r="H583" s="25">
        <f ca="1">masterheight[[#This Row],[Weight]]*masterheight[[#This Row],[%change]]</f>
        <v>2.6</v>
      </c>
    </row>
    <row r="584" spans="1:8" x14ac:dyDescent="0.25">
      <c r="A584" t="s">
        <v>747</v>
      </c>
      <c r="B584" t="s">
        <v>88</v>
      </c>
      <c r="C584" t="s">
        <v>16</v>
      </c>
      <c r="D584" s="24">
        <v>23</v>
      </c>
      <c r="E584" s="24">
        <v>29</v>
      </c>
      <c r="F584" s="27">
        <f>MROUND((masterheight[[#This Row],[FL5]]-masterheight[[#This Row],[FL2]])/masterheight[[#This Row],[FL2]],0.01)</f>
        <v>0.26</v>
      </c>
      <c r="G584" s="39">
        <f ca="1">_xlfn.NUMBERVALUE(VLOOKUP(masterheight[[#This Row],[Round]],Table1[],7,FALSE))</f>
        <v>10</v>
      </c>
      <c r="H584" s="25">
        <f ca="1">masterheight[[#This Row],[Weight]]*masterheight[[#This Row],[%change]]</f>
        <v>2.6</v>
      </c>
    </row>
    <row r="585" spans="1:8" x14ac:dyDescent="0.25">
      <c r="A585" t="s">
        <v>757</v>
      </c>
      <c r="B585" t="s">
        <v>77</v>
      </c>
      <c r="C585" t="s">
        <v>19</v>
      </c>
      <c r="D585" s="24">
        <v>35</v>
      </c>
      <c r="E585" s="24">
        <v>44</v>
      </c>
      <c r="F585" s="27">
        <f>MROUND((masterheight[[#This Row],[FL5]]-masterheight[[#This Row],[FL2]])/masterheight[[#This Row],[FL2]],0.01)</f>
        <v>0.26</v>
      </c>
      <c r="G585" s="39">
        <f ca="1">_xlfn.NUMBERVALUE(VLOOKUP(masterheight[[#This Row],[Round]],Table1[],7,FALSE))</f>
        <v>10</v>
      </c>
      <c r="H585" s="25">
        <f ca="1">masterheight[[#This Row],[Weight]]*masterheight[[#This Row],[%change]]</f>
        <v>2.6</v>
      </c>
    </row>
    <row r="586" spans="1:8" x14ac:dyDescent="0.25">
      <c r="A586" t="s">
        <v>758</v>
      </c>
      <c r="B586" t="s">
        <v>77</v>
      </c>
      <c r="C586" t="s">
        <v>19</v>
      </c>
      <c r="D586" s="24">
        <v>35</v>
      </c>
      <c r="E586" s="24">
        <v>44</v>
      </c>
      <c r="F586" s="27">
        <f>MROUND((masterheight[[#This Row],[FL5]]-masterheight[[#This Row],[FL2]])/masterheight[[#This Row],[FL2]],0.01)</f>
        <v>0.26</v>
      </c>
      <c r="G586" s="39">
        <f ca="1">_xlfn.NUMBERVALUE(VLOOKUP(masterheight[[#This Row],[Round]],Table1[],7,FALSE))</f>
        <v>10</v>
      </c>
      <c r="H586" s="25">
        <f ca="1">masterheight[[#This Row],[Weight]]*masterheight[[#This Row],[%change]]</f>
        <v>2.6</v>
      </c>
    </row>
    <row r="587" spans="1:8" x14ac:dyDescent="0.25">
      <c r="A587" t="s">
        <v>760</v>
      </c>
      <c r="B587" t="s">
        <v>77</v>
      </c>
      <c r="C587" t="s">
        <v>19</v>
      </c>
      <c r="D587" s="24">
        <v>35</v>
      </c>
      <c r="E587" s="24">
        <v>44</v>
      </c>
      <c r="F587" s="27">
        <f>MROUND((masterheight[[#This Row],[FL5]]-masterheight[[#This Row],[FL2]])/masterheight[[#This Row],[FL2]],0.01)</f>
        <v>0.26</v>
      </c>
      <c r="G587" s="39">
        <f ca="1">_xlfn.NUMBERVALUE(VLOOKUP(masterheight[[#This Row],[Round]],Table1[],7,FALSE))</f>
        <v>10</v>
      </c>
      <c r="H587" s="25">
        <f ca="1">masterheight[[#This Row],[Weight]]*masterheight[[#This Row],[%change]]</f>
        <v>2.6</v>
      </c>
    </row>
    <row r="588" spans="1:8" x14ac:dyDescent="0.25">
      <c r="A588" t="s">
        <v>763</v>
      </c>
      <c r="B588" t="s">
        <v>105</v>
      </c>
      <c r="C588" t="s">
        <v>16</v>
      </c>
      <c r="D588" s="24">
        <v>23.5</v>
      </c>
      <c r="E588" s="24">
        <v>29.5</v>
      </c>
      <c r="F588" s="27">
        <f>MROUND((masterheight[[#This Row],[FL5]]-masterheight[[#This Row],[FL2]])/masterheight[[#This Row],[FL2]],0.01)</f>
        <v>0.26</v>
      </c>
      <c r="G588" s="39">
        <f ca="1">_xlfn.NUMBERVALUE(VLOOKUP(masterheight[[#This Row],[Round]],Table1[],7,FALSE))</f>
        <v>10</v>
      </c>
      <c r="H588" s="25">
        <f ca="1">masterheight[[#This Row],[Weight]]*masterheight[[#This Row],[%change]]</f>
        <v>2.6</v>
      </c>
    </row>
    <row r="589" spans="1:8" x14ac:dyDescent="0.25">
      <c r="A589" t="s">
        <v>377</v>
      </c>
      <c r="B589" t="s">
        <v>97</v>
      </c>
      <c r="C589" t="s">
        <v>17</v>
      </c>
      <c r="D589" s="24">
        <v>24</v>
      </c>
      <c r="E589" s="24">
        <v>30.5</v>
      </c>
      <c r="F589" s="27">
        <f>MROUND((masterheight[[#This Row],[FL5]]-masterheight[[#This Row],[FL2]])/masterheight[[#This Row],[FL2]],0.01)</f>
        <v>0.27</v>
      </c>
      <c r="G589" s="39">
        <f ca="1">_xlfn.NUMBERVALUE(VLOOKUP(masterheight[[#This Row],[Round]],Table1[],7,FALSE))</f>
        <v>10</v>
      </c>
      <c r="H589" s="25">
        <f ca="1">masterheight[[#This Row],[Weight]]*masterheight[[#This Row],[%change]]</f>
        <v>2.7</v>
      </c>
    </row>
    <row r="590" spans="1:8" x14ac:dyDescent="0.25">
      <c r="A590" t="s">
        <v>392</v>
      </c>
      <c r="B590" t="s">
        <v>58</v>
      </c>
      <c r="C590" t="s">
        <v>19</v>
      </c>
      <c r="D590" s="24">
        <v>39.5</v>
      </c>
      <c r="E590" s="24">
        <v>50</v>
      </c>
      <c r="F590" s="27">
        <f>MROUND((masterheight[[#This Row],[FL5]]-masterheight[[#This Row],[FL2]])/masterheight[[#This Row],[FL2]],0.01)</f>
        <v>0.27</v>
      </c>
      <c r="G590" s="39">
        <f ca="1">_xlfn.NUMBERVALUE(VLOOKUP(masterheight[[#This Row],[Round]],Table1[],7,FALSE))</f>
        <v>10</v>
      </c>
      <c r="H590" s="25">
        <f ca="1">masterheight[[#This Row],[Weight]]*masterheight[[#This Row],[%change]]</f>
        <v>2.7</v>
      </c>
    </row>
    <row r="591" spans="1:8" x14ac:dyDescent="0.25">
      <c r="A591" t="s">
        <v>394</v>
      </c>
      <c r="B591" t="s">
        <v>97</v>
      </c>
      <c r="C591" t="s">
        <v>21</v>
      </c>
      <c r="D591" s="24">
        <v>26</v>
      </c>
      <c r="E591" s="24">
        <v>33</v>
      </c>
      <c r="F591" s="27">
        <f>MROUND((masterheight[[#This Row],[FL5]]-masterheight[[#This Row],[FL2]])/masterheight[[#This Row],[FL2]],0.01)</f>
        <v>0.27</v>
      </c>
      <c r="G591" s="39">
        <f ca="1">_xlfn.NUMBERVALUE(VLOOKUP(masterheight[[#This Row],[Round]],Table1[],7,FALSE))</f>
        <v>20</v>
      </c>
      <c r="H591" s="25">
        <f ca="1">masterheight[[#This Row],[Weight]]*masterheight[[#This Row],[%change]]</f>
        <v>5.4</v>
      </c>
    </row>
    <row r="592" spans="1:8" x14ac:dyDescent="0.25">
      <c r="A592" t="s">
        <v>406</v>
      </c>
      <c r="B592" t="s">
        <v>94</v>
      </c>
      <c r="C592" t="s">
        <v>18</v>
      </c>
      <c r="D592" s="24">
        <v>26</v>
      </c>
      <c r="E592" s="24">
        <v>33</v>
      </c>
      <c r="F592" s="27">
        <f>MROUND((masterheight[[#This Row],[FL5]]-masterheight[[#This Row],[FL2]])/masterheight[[#This Row],[FL2]],0.01)</f>
        <v>0.27</v>
      </c>
      <c r="G592" s="39">
        <f ca="1">_xlfn.NUMBERVALUE(VLOOKUP(masterheight[[#This Row],[Round]],Table1[],7,FALSE))</f>
        <v>10</v>
      </c>
      <c r="H592" s="25">
        <f ca="1">masterheight[[#This Row],[Weight]]*masterheight[[#This Row],[%change]]</f>
        <v>2.7</v>
      </c>
    </row>
    <row r="593" spans="1:8" x14ac:dyDescent="0.25">
      <c r="A593" t="s">
        <v>419</v>
      </c>
      <c r="B593" t="s">
        <v>74</v>
      </c>
      <c r="C593" t="s">
        <v>23</v>
      </c>
      <c r="D593" s="24">
        <v>48</v>
      </c>
      <c r="E593" s="24">
        <v>61</v>
      </c>
      <c r="F593" s="27">
        <f>MROUND((masterheight[[#This Row],[FL5]]-masterheight[[#This Row],[FL2]])/masterheight[[#This Row],[FL2]],0.01)</f>
        <v>0.27</v>
      </c>
      <c r="G593" s="39">
        <f ca="1">_xlfn.NUMBERVALUE(VLOOKUP(masterheight[[#This Row],[Round]],Table1[],7,FALSE))</f>
        <v>50</v>
      </c>
      <c r="H593" s="25">
        <f ca="1">masterheight[[#This Row],[Weight]]*masterheight[[#This Row],[%change]]</f>
        <v>13.5</v>
      </c>
    </row>
    <row r="594" spans="1:8" x14ac:dyDescent="0.25">
      <c r="A594" t="s">
        <v>423</v>
      </c>
      <c r="B594" t="s">
        <v>74</v>
      </c>
      <c r="C594" t="s">
        <v>23</v>
      </c>
      <c r="D594" s="24">
        <v>48</v>
      </c>
      <c r="E594" s="24">
        <v>61</v>
      </c>
      <c r="F594" s="27">
        <f>MROUND((masterheight[[#This Row],[FL5]]-masterheight[[#This Row],[FL2]])/masterheight[[#This Row],[FL2]],0.01)</f>
        <v>0.27</v>
      </c>
      <c r="G594" s="39">
        <f ca="1">_xlfn.NUMBERVALUE(VLOOKUP(masterheight[[#This Row],[Round]],Table1[],7,FALSE))</f>
        <v>50</v>
      </c>
      <c r="H594" s="25">
        <f ca="1">masterheight[[#This Row],[Weight]]*masterheight[[#This Row],[%change]]</f>
        <v>13.5</v>
      </c>
    </row>
    <row r="595" spans="1:8" x14ac:dyDescent="0.25">
      <c r="A595" t="s">
        <v>424</v>
      </c>
      <c r="B595" t="s">
        <v>974</v>
      </c>
      <c r="C595" t="s">
        <v>20</v>
      </c>
      <c r="D595" s="24">
        <v>22</v>
      </c>
      <c r="E595" s="24">
        <v>28</v>
      </c>
      <c r="F595" s="27">
        <f>MROUND((masterheight[[#This Row],[FL5]]-masterheight[[#This Row],[FL2]])/masterheight[[#This Row],[FL2]],0.01)</f>
        <v>0.27</v>
      </c>
      <c r="G595" s="39">
        <f ca="1">_xlfn.NUMBERVALUE(VLOOKUP(masterheight[[#This Row],[Round]],Table1[],7,FALSE))</f>
        <v>10</v>
      </c>
      <c r="H595" s="25">
        <f ca="1">masterheight[[#This Row],[Weight]]*masterheight[[#This Row],[%change]]</f>
        <v>2.7</v>
      </c>
    </row>
    <row r="596" spans="1:8" x14ac:dyDescent="0.25">
      <c r="A596" t="s">
        <v>435</v>
      </c>
      <c r="B596" t="s">
        <v>97</v>
      </c>
      <c r="C596" t="s">
        <v>18</v>
      </c>
      <c r="D596" s="24">
        <v>25.5</v>
      </c>
      <c r="E596" s="24">
        <v>32.5</v>
      </c>
      <c r="F596" s="27">
        <f>MROUND((masterheight[[#This Row],[FL5]]-masterheight[[#This Row],[FL2]])/masterheight[[#This Row],[FL2]],0.01)</f>
        <v>0.27</v>
      </c>
      <c r="G596" s="39">
        <f ca="1">_xlfn.NUMBERVALUE(VLOOKUP(masterheight[[#This Row],[Round]],Table1[],7,FALSE))</f>
        <v>10</v>
      </c>
      <c r="H596" s="25">
        <f ca="1">masterheight[[#This Row],[Weight]]*masterheight[[#This Row],[%change]]</f>
        <v>2.7</v>
      </c>
    </row>
    <row r="597" spans="1:8" x14ac:dyDescent="0.25">
      <c r="A597" t="s">
        <v>442</v>
      </c>
      <c r="B597" t="s">
        <v>88</v>
      </c>
      <c r="C597" t="s">
        <v>17</v>
      </c>
      <c r="D597" s="24">
        <v>20.5</v>
      </c>
      <c r="E597" s="24">
        <v>26</v>
      </c>
      <c r="F597" s="27">
        <f>MROUND((masterheight[[#This Row],[FL5]]-masterheight[[#This Row],[FL2]])/masterheight[[#This Row],[FL2]],0.01)</f>
        <v>0.27</v>
      </c>
      <c r="G597" s="39">
        <f ca="1">_xlfn.NUMBERVALUE(VLOOKUP(masterheight[[#This Row],[Round]],Table1[],7,FALSE))</f>
        <v>10</v>
      </c>
      <c r="H597" s="25">
        <f ca="1">masterheight[[#This Row],[Weight]]*masterheight[[#This Row],[%change]]</f>
        <v>2.7</v>
      </c>
    </row>
    <row r="598" spans="1:8" x14ac:dyDescent="0.25">
      <c r="A598" t="s">
        <v>462</v>
      </c>
      <c r="B598" t="s">
        <v>935</v>
      </c>
      <c r="C598" t="s">
        <v>20</v>
      </c>
      <c r="D598" s="24">
        <v>30</v>
      </c>
      <c r="E598" s="24">
        <v>38</v>
      </c>
      <c r="F598" s="27">
        <f>MROUND((masterheight[[#This Row],[FL5]]-masterheight[[#This Row],[FL2]])/masterheight[[#This Row],[FL2]],0.01)</f>
        <v>0.27</v>
      </c>
      <c r="G598" s="39">
        <f ca="1">_xlfn.NUMBERVALUE(VLOOKUP(masterheight[[#This Row],[Round]],Table1[],7,FALSE))</f>
        <v>10</v>
      </c>
      <c r="H598" s="25">
        <f ca="1">masterheight[[#This Row],[Weight]]*masterheight[[#This Row],[%change]]</f>
        <v>2.7</v>
      </c>
    </row>
    <row r="599" spans="1:8" x14ac:dyDescent="0.25">
      <c r="A599" t="s">
        <v>464</v>
      </c>
      <c r="B599" t="s">
        <v>161</v>
      </c>
      <c r="C599" t="s">
        <v>20</v>
      </c>
      <c r="D599" s="24">
        <v>26</v>
      </c>
      <c r="E599" s="24">
        <v>33</v>
      </c>
      <c r="F599" s="27">
        <f>MROUND((masterheight[[#This Row],[FL5]]-masterheight[[#This Row],[FL2]])/masterheight[[#This Row],[FL2]],0.01)</f>
        <v>0.27</v>
      </c>
      <c r="G599" s="39">
        <f ca="1">_xlfn.NUMBERVALUE(VLOOKUP(masterheight[[#This Row],[Round]],Table1[],7,FALSE))</f>
        <v>10</v>
      </c>
      <c r="H599" s="25">
        <f ca="1">masterheight[[#This Row],[Weight]]*masterheight[[#This Row],[%change]]</f>
        <v>2.7</v>
      </c>
    </row>
    <row r="600" spans="1:8" x14ac:dyDescent="0.25">
      <c r="A600" t="s">
        <v>495</v>
      </c>
      <c r="B600" t="s">
        <v>114</v>
      </c>
      <c r="C600" t="s">
        <v>19</v>
      </c>
      <c r="D600" s="24">
        <v>37</v>
      </c>
      <c r="E600" s="24">
        <v>47</v>
      </c>
      <c r="F600" s="27">
        <f>MROUND((masterheight[[#This Row],[FL5]]-masterheight[[#This Row],[FL2]])/masterheight[[#This Row],[FL2]],0.01)</f>
        <v>0.27</v>
      </c>
      <c r="G600" s="39">
        <f ca="1">_xlfn.NUMBERVALUE(VLOOKUP(masterheight[[#This Row],[Round]],Table1[],7,FALSE))</f>
        <v>10</v>
      </c>
      <c r="H600" s="25">
        <f ca="1">masterheight[[#This Row],[Weight]]*masterheight[[#This Row],[%change]]</f>
        <v>2.7</v>
      </c>
    </row>
    <row r="601" spans="1:8" x14ac:dyDescent="0.25">
      <c r="A601" t="s">
        <v>502</v>
      </c>
      <c r="B601" t="s">
        <v>90</v>
      </c>
      <c r="C601" t="s">
        <v>22</v>
      </c>
      <c r="D601" s="24">
        <v>35</v>
      </c>
      <c r="E601" s="24">
        <v>44.5</v>
      </c>
      <c r="F601" s="27">
        <f>MROUND((masterheight[[#This Row],[FL5]]-masterheight[[#This Row],[FL2]])/masterheight[[#This Row],[FL2]],0.01)</f>
        <v>0.27</v>
      </c>
      <c r="G601" s="39">
        <f ca="1">_xlfn.NUMBERVALUE(VLOOKUP(masterheight[[#This Row],[Round]],Table1[],7,FALSE))</f>
        <v>30</v>
      </c>
      <c r="H601" s="25">
        <f ca="1">masterheight[[#This Row],[Weight]]*masterheight[[#This Row],[%change]]</f>
        <v>8.1000000000000014</v>
      </c>
    </row>
    <row r="602" spans="1:8" x14ac:dyDescent="0.25">
      <c r="A602" t="s">
        <v>514</v>
      </c>
      <c r="B602" t="s">
        <v>90</v>
      </c>
      <c r="C602" t="s">
        <v>22</v>
      </c>
      <c r="D602" s="24">
        <v>37</v>
      </c>
      <c r="E602" s="24">
        <v>47</v>
      </c>
      <c r="F602" s="27">
        <f>MROUND((masterheight[[#This Row],[FL5]]-masterheight[[#This Row],[FL2]])/masterheight[[#This Row],[FL2]],0.01)</f>
        <v>0.27</v>
      </c>
      <c r="G602" s="39">
        <f ca="1">_xlfn.NUMBERVALUE(VLOOKUP(masterheight[[#This Row],[Round]],Table1[],7,FALSE))</f>
        <v>30</v>
      </c>
      <c r="H602" s="25">
        <f ca="1">masterheight[[#This Row],[Weight]]*masterheight[[#This Row],[%change]]</f>
        <v>8.1000000000000014</v>
      </c>
    </row>
    <row r="603" spans="1:8" x14ac:dyDescent="0.25">
      <c r="A603" t="s">
        <v>515</v>
      </c>
      <c r="B603" t="s">
        <v>90</v>
      </c>
      <c r="C603" t="s">
        <v>22</v>
      </c>
      <c r="D603" s="24">
        <v>37</v>
      </c>
      <c r="E603" s="24">
        <v>47</v>
      </c>
      <c r="F603" s="27">
        <f>MROUND((masterheight[[#This Row],[FL5]]-masterheight[[#This Row],[FL2]])/masterheight[[#This Row],[FL2]],0.01)</f>
        <v>0.27</v>
      </c>
      <c r="G603" s="39">
        <f ca="1">_xlfn.NUMBERVALUE(VLOOKUP(masterheight[[#This Row],[Round]],Table1[],7,FALSE))</f>
        <v>30</v>
      </c>
      <c r="H603" s="25">
        <f ca="1">masterheight[[#This Row],[Weight]]*masterheight[[#This Row],[%change]]</f>
        <v>8.1000000000000014</v>
      </c>
    </row>
    <row r="604" spans="1:8" x14ac:dyDescent="0.25">
      <c r="A604" t="s">
        <v>539</v>
      </c>
      <c r="B604" t="s">
        <v>114</v>
      </c>
      <c r="C604" t="s">
        <v>22</v>
      </c>
      <c r="D604" s="24">
        <v>41</v>
      </c>
      <c r="E604" s="24">
        <v>52</v>
      </c>
      <c r="F604" s="27">
        <f>MROUND((masterheight[[#This Row],[FL5]]-masterheight[[#This Row],[FL2]])/masterheight[[#This Row],[FL2]],0.01)</f>
        <v>0.27</v>
      </c>
      <c r="G604" s="39">
        <f ca="1">_xlfn.NUMBERVALUE(VLOOKUP(masterheight[[#This Row],[Round]],Table1[],7,FALSE))</f>
        <v>30</v>
      </c>
      <c r="H604" s="25">
        <f ca="1">masterheight[[#This Row],[Weight]]*masterheight[[#This Row],[%change]]</f>
        <v>8.1000000000000014</v>
      </c>
    </row>
    <row r="605" spans="1:8" x14ac:dyDescent="0.25">
      <c r="A605" t="s">
        <v>545</v>
      </c>
      <c r="B605" t="s">
        <v>980</v>
      </c>
      <c r="C605" t="s">
        <v>16</v>
      </c>
      <c r="D605" s="24">
        <v>33</v>
      </c>
      <c r="E605" s="24">
        <v>42</v>
      </c>
      <c r="F605" s="27">
        <f>MROUND((masterheight[[#This Row],[FL5]]-masterheight[[#This Row],[FL2]])/masterheight[[#This Row],[FL2]],0.01)</f>
        <v>0.27</v>
      </c>
      <c r="G605" s="39">
        <f ca="1">_xlfn.NUMBERVALUE(VLOOKUP(masterheight[[#This Row],[Round]],Table1[],7,FALSE))</f>
        <v>10</v>
      </c>
      <c r="H605" s="25">
        <f ca="1">masterheight[[#This Row],[Weight]]*masterheight[[#This Row],[%change]]</f>
        <v>2.7</v>
      </c>
    </row>
    <row r="606" spans="1:8" x14ac:dyDescent="0.25">
      <c r="A606" t="s">
        <v>553</v>
      </c>
      <c r="B606" t="s">
        <v>980</v>
      </c>
      <c r="C606" t="s">
        <v>16</v>
      </c>
      <c r="D606" s="24">
        <v>37</v>
      </c>
      <c r="E606" s="24">
        <v>47</v>
      </c>
      <c r="F606" s="27">
        <f>MROUND((masterheight[[#This Row],[FL5]]-masterheight[[#This Row],[FL2]])/masterheight[[#This Row],[FL2]],0.01)</f>
        <v>0.27</v>
      </c>
      <c r="G606" s="39">
        <f ca="1">_xlfn.NUMBERVALUE(VLOOKUP(masterheight[[#This Row],[Round]],Table1[],7,FALSE))</f>
        <v>10</v>
      </c>
      <c r="H606" s="25">
        <f ca="1">masterheight[[#This Row],[Weight]]*masterheight[[#This Row],[%change]]</f>
        <v>2.7</v>
      </c>
    </row>
    <row r="607" spans="1:8" x14ac:dyDescent="0.25">
      <c r="A607" t="s">
        <v>608</v>
      </c>
      <c r="B607" t="s">
        <v>973</v>
      </c>
      <c r="C607" t="s">
        <v>23</v>
      </c>
      <c r="D607" s="24">
        <v>30</v>
      </c>
      <c r="E607" s="24">
        <v>38</v>
      </c>
      <c r="F607" s="27">
        <f>MROUND((masterheight[[#This Row],[FL5]]-masterheight[[#This Row],[FL2]])/masterheight[[#This Row],[FL2]],0.01)</f>
        <v>0.27</v>
      </c>
      <c r="G607" s="39">
        <f ca="1">_xlfn.NUMBERVALUE(VLOOKUP(masterheight[[#This Row],[Round]],Table1[],7,FALSE))</f>
        <v>50</v>
      </c>
      <c r="H607" s="25">
        <f ca="1">masterheight[[#This Row],[Weight]]*masterheight[[#This Row],[%change]]</f>
        <v>13.5</v>
      </c>
    </row>
    <row r="608" spans="1:8" x14ac:dyDescent="0.25">
      <c r="A608" t="s">
        <v>651</v>
      </c>
      <c r="B608" t="s">
        <v>48</v>
      </c>
      <c r="C608" t="s">
        <v>19</v>
      </c>
      <c r="D608" s="24">
        <v>30</v>
      </c>
      <c r="E608" s="24">
        <v>38</v>
      </c>
      <c r="F608" s="27">
        <f>MROUND((masterheight[[#This Row],[FL5]]-masterheight[[#This Row],[FL2]])/masterheight[[#This Row],[FL2]],0.01)</f>
        <v>0.27</v>
      </c>
      <c r="G608" s="39">
        <f ca="1">_xlfn.NUMBERVALUE(VLOOKUP(masterheight[[#This Row],[Round]],Table1[],7,FALSE))</f>
        <v>10</v>
      </c>
      <c r="H608" s="25">
        <f ca="1">masterheight[[#This Row],[Weight]]*masterheight[[#This Row],[%change]]</f>
        <v>2.7</v>
      </c>
    </row>
    <row r="609" spans="1:8" x14ac:dyDescent="0.25">
      <c r="A609" t="s">
        <v>652</v>
      </c>
      <c r="B609" t="s">
        <v>974</v>
      </c>
      <c r="C609" t="s">
        <v>23</v>
      </c>
      <c r="D609" s="24">
        <v>30</v>
      </c>
      <c r="E609" s="24">
        <v>38</v>
      </c>
      <c r="F609" s="27">
        <f>MROUND((masterheight[[#This Row],[FL5]]-masterheight[[#This Row],[FL2]])/masterheight[[#This Row],[FL2]],0.01)</f>
        <v>0.27</v>
      </c>
      <c r="G609" s="39">
        <f ca="1">_xlfn.NUMBERVALUE(VLOOKUP(masterheight[[#This Row],[Round]],Table1[],7,FALSE))</f>
        <v>50</v>
      </c>
      <c r="H609" s="25">
        <f ca="1">masterheight[[#This Row],[Weight]]*masterheight[[#This Row],[%change]]</f>
        <v>13.5</v>
      </c>
    </row>
    <row r="610" spans="1:8" x14ac:dyDescent="0.25">
      <c r="A610" t="s">
        <v>669</v>
      </c>
      <c r="B610" t="s">
        <v>980</v>
      </c>
      <c r="C610" t="s">
        <v>17</v>
      </c>
      <c r="D610" s="24">
        <v>33</v>
      </c>
      <c r="E610" s="24">
        <v>42</v>
      </c>
      <c r="F610" s="27">
        <f>MROUND((masterheight[[#This Row],[FL5]]-masterheight[[#This Row],[FL2]])/masterheight[[#This Row],[FL2]],0.01)</f>
        <v>0.27</v>
      </c>
      <c r="G610" s="39">
        <f ca="1">_xlfn.NUMBERVALUE(VLOOKUP(masterheight[[#This Row],[Round]],Table1[],7,FALSE))</f>
        <v>10</v>
      </c>
      <c r="H610" s="25">
        <f ca="1">masterheight[[#This Row],[Weight]]*masterheight[[#This Row],[%change]]</f>
        <v>2.7</v>
      </c>
    </row>
    <row r="611" spans="1:8" x14ac:dyDescent="0.25">
      <c r="A611" t="s">
        <v>674</v>
      </c>
      <c r="B611" t="s">
        <v>973</v>
      </c>
      <c r="C611" t="s">
        <v>23</v>
      </c>
      <c r="D611" s="24">
        <v>27.5</v>
      </c>
      <c r="E611" s="24">
        <v>35</v>
      </c>
      <c r="F611" s="27">
        <f>MROUND((masterheight[[#This Row],[FL5]]-masterheight[[#This Row],[FL2]])/masterheight[[#This Row],[FL2]],0.01)</f>
        <v>0.27</v>
      </c>
      <c r="G611" s="39">
        <f ca="1">_xlfn.NUMBERVALUE(VLOOKUP(masterheight[[#This Row],[Round]],Table1[],7,FALSE))</f>
        <v>50</v>
      </c>
      <c r="H611" s="25">
        <f ca="1">masterheight[[#This Row],[Weight]]*masterheight[[#This Row],[%change]]</f>
        <v>13.5</v>
      </c>
    </row>
    <row r="612" spans="1:8" x14ac:dyDescent="0.25">
      <c r="A612" t="s">
        <v>689</v>
      </c>
      <c r="B612" t="s">
        <v>82</v>
      </c>
      <c r="C612" t="s">
        <v>21</v>
      </c>
      <c r="D612" s="24">
        <v>44</v>
      </c>
      <c r="E612" s="24">
        <v>56</v>
      </c>
      <c r="F612" s="27">
        <f>MROUND((masterheight[[#This Row],[FL5]]-masterheight[[#This Row],[FL2]])/masterheight[[#This Row],[FL2]],0.01)</f>
        <v>0.27</v>
      </c>
      <c r="G612" s="39">
        <f ca="1">_xlfn.NUMBERVALUE(VLOOKUP(masterheight[[#This Row],[Round]],Table1[],7,FALSE))</f>
        <v>20</v>
      </c>
      <c r="H612" s="25">
        <f ca="1">masterheight[[#This Row],[Weight]]*masterheight[[#This Row],[%change]]</f>
        <v>5.4</v>
      </c>
    </row>
    <row r="613" spans="1:8" x14ac:dyDescent="0.25">
      <c r="A613" t="s">
        <v>698</v>
      </c>
      <c r="B613" t="s">
        <v>88</v>
      </c>
      <c r="C613" t="s">
        <v>23</v>
      </c>
      <c r="D613" s="24">
        <v>27.5</v>
      </c>
      <c r="E613" s="24">
        <v>35</v>
      </c>
      <c r="F613" s="27">
        <f>MROUND((masterheight[[#This Row],[FL5]]-masterheight[[#This Row],[FL2]])/masterheight[[#This Row],[FL2]],0.01)</f>
        <v>0.27</v>
      </c>
      <c r="G613" s="39">
        <f ca="1">_xlfn.NUMBERVALUE(VLOOKUP(masterheight[[#This Row],[Round]],Table1[],7,FALSE))</f>
        <v>50</v>
      </c>
      <c r="H613" s="25">
        <f ca="1">masterheight[[#This Row],[Weight]]*masterheight[[#This Row],[%change]]</f>
        <v>13.5</v>
      </c>
    </row>
    <row r="614" spans="1:8" x14ac:dyDescent="0.25">
      <c r="A614" t="s">
        <v>702</v>
      </c>
      <c r="B614" t="s">
        <v>82</v>
      </c>
      <c r="C614" t="s">
        <v>21</v>
      </c>
      <c r="D614" s="24">
        <v>41</v>
      </c>
      <c r="E614" s="24">
        <v>52</v>
      </c>
      <c r="F614" s="27">
        <f>MROUND((masterheight[[#This Row],[FL5]]-masterheight[[#This Row],[FL2]])/masterheight[[#This Row],[FL2]],0.01)</f>
        <v>0.27</v>
      </c>
      <c r="G614" s="39">
        <f ca="1">_xlfn.NUMBERVALUE(VLOOKUP(masterheight[[#This Row],[Round]],Table1[],7,FALSE))</f>
        <v>20</v>
      </c>
      <c r="H614" s="25">
        <f ca="1">masterheight[[#This Row],[Weight]]*masterheight[[#This Row],[%change]]</f>
        <v>5.4</v>
      </c>
    </row>
    <row r="615" spans="1:8" x14ac:dyDescent="0.25">
      <c r="A615" t="s">
        <v>707</v>
      </c>
      <c r="B615" t="s">
        <v>102</v>
      </c>
      <c r="C615" t="s">
        <v>16</v>
      </c>
      <c r="D615" s="24">
        <v>24.5</v>
      </c>
      <c r="E615" s="24">
        <v>31</v>
      </c>
      <c r="F615" s="27">
        <f>MROUND((masterheight[[#This Row],[FL5]]-masterheight[[#This Row],[FL2]])/masterheight[[#This Row],[FL2]],0.01)</f>
        <v>0.27</v>
      </c>
      <c r="G615" s="39">
        <f ca="1">_xlfn.NUMBERVALUE(VLOOKUP(masterheight[[#This Row],[Round]],Table1[],7,FALSE))</f>
        <v>10</v>
      </c>
      <c r="H615" s="25">
        <f ca="1">masterheight[[#This Row],[Weight]]*masterheight[[#This Row],[%change]]</f>
        <v>2.7</v>
      </c>
    </row>
    <row r="616" spans="1:8" x14ac:dyDescent="0.25">
      <c r="A616" t="s">
        <v>1002</v>
      </c>
      <c r="B616" t="s">
        <v>88</v>
      </c>
      <c r="C616" t="s">
        <v>22</v>
      </c>
      <c r="D616" s="24">
        <v>26</v>
      </c>
      <c r="E616" s="24">
        <v>33</v>
      </c>
      <c r="F616" s="27">
        <f>MROUND((masterheight[[#This Row],[FL5]]-masterheight[[#This Row],[FL2]])/masterheight[[#This Row],[FL2]],0.01)</f>
        <v>0.27</v>
      </c>
      <c r="G616" s="39">
        <f ca="1">_xlfn.NUMBERVALUE(VLOOKUP(masterheight[[#This Row],[Round]],Table1[],7,FALSE))</f>
        <v>30</v>
      </c>
      <c r="H616" s="25">
        <f ca="1">masterheight[[#This Row],[Weight]]*masterheight[[#This Row],[%change]]</f>
        <v>8.1000000000000014</v>
      </c>
    </row>
    <row r="617" spans="1:8" x14ac:dyDescent="0.25">
      <c r="A617" t="s">
        <v>756</v>
      </c>
      <c r="B617" t="s">
        <v>74</v>
      </c>
      <c r="C617" t="s">
        <v>18</v>
      </c>
      <c r="D617" s="24">
        <v>37</v>
      </c>
      <c r="E617" s="24">
        <v>47</v>
      </c>
      <c r="F617" s="27">
        <f>MROUND((masterheight[[#This Row],[FL5]]-masterheight[[#This Row],[FL2]])/masterheight[[#This Row],[FL2]],0.01)</f>
        <v>0.27</v>
      </c>
      <c r="G617" s="39">
        <f ca="1">_xlfn.NUMBERVALUE(VLOOKUP(masterheight[[#This Row],[Round]],Table1[],7,FALSE))</f>
        <v>10</v>
      </c>
      <c r="H617" s="25">
        <f ca="1">masterheight[[#This Row],[Weight]]*masterheight[[#This Row],[%change]]</f>
        <v>2.7</v>
      </c>
    </row>
    <row r="618" spans="1:8" x14ac:dyDescent="0.25">
      <c r="A618" t="s">
        <v>399</v>
      </c>
      <c r="B618" t="s">
        <v>58</v>
      </c>
      <c r="C618" t="s">
        <v>23</v>
      </c>
      <c r="D618" s="24">
        <v>40</v>
      </c>
      <c r="E618" s="24">
        <v>51</v>
      </c>
      <c r="F618" s="27">
        <f>MROUND((masterheight[[#This Row],[FL5]]-masterheight[[#This Row],[FL2]])/masterheight[[#This Row],[FL2]],0.01)</f>
        <v>0.28000000000000003</v>
      </c>
      <c r="G618" s="39">
        <f ca="1">_xlfn.NUMBERVALUE(VLOOKUP(masterheight[[#This Row],[Round]],Table1[],7,FALSE))</f>
        <v>50</v>
      </c>
      <c r="H618" s="25">
        <f ca="1">masterheight[[#This Row],[Weight]]*masterheight[[#This Row],[%change]]</f>
        <v>14.000000000000002</v>
      </c>
    </row>
    <row r="619" spans="1:8" x14ac:dyDescent="0.25">
      <c r="A619" t="s">
        <v>400</v>
      </c>
      <c r="B619" t="s">
        <v>974</v>
      </c>
      <c r="C619" t="s">
        <v>20</v>
      </c>
      <c r="D619" s="24">
        <v>19.5</v>
      </c>
      <c r="E619" s="24">
        <v>25</v>
      </c>
      <c r="F619" s="27">
        <f>MROUND((masterheight[[#This Row],[FL5]]-masterheight[[#This Row],[FL2]])/masterheight[[#This Row],[FL2]],0.01)</f>
        <v>0.28000000000000003</v>
      </c>
      <c r="G619" s="39">
        <f ca="1">_xlfn.NUMBERVALUE(VLOOKUP(masterheight[[#This Row],[Round]],Table1[],7,FALSE))</f>
        <v>10</v>
      </c>
      <c r="H619" s="25">
        <f ca="1">masterheight[[#This Row],[Weight]]*masterheight[[#This Row],[%change]]</f>
        <v>2.8000000000000003</v>
      </c>
    </row>
    <row r="620" spans="1:8" x14ac:dyDescent="0.25">
      <c r="A620" t="s">
        <v>417</v>
      </c>
      <c r="B620" t="s">
        <v>97</v>
      </c>
      <c r="C620" t="s">
        <v>18</v>
      </c>
      <c r="D620" s="24">
        <v>23</v>
      </c>
      <c r="E620" s="24">
        <v>29.5</v>
      </c>
      <c r="F620" s="27">
        <f>MROUND((masterheight[[#This Row],[FL5]]-masterheight[[#This Row],[FL2]])/masterheight[[#This Row],[FL2]],0.01)</f>
        <v>0.28000000000000003</v>
      </c>
      <c r="G620" s="39">
        <f ca="1">_xlfn.NUMBERVALUE(VLOOKUP(masterheight[[#This Row],[Round]],Table1[],7,FALSE))</f>
        <v>10</v>
      </c>
      <c r="H620" s="25">
        <f ca="1">masterheight[[#This Row],[Weight]]*masterheight[[#This Row],[%change]]</f>
        <v>2.8000000000000003</v>
      </c>
    </row>
    <row r="621" spans="1:8" x14ac:dyDescent="0.25">
      <c r="A621" t="s">
        <v>418</v>
      </c>
      <c r="B621" t="s">
        <v>74</v>
      </c>
      <c r="C621" t="s">
        <v>23</v>
      </c>
      <c r="D621" s="24">
        <v>46</v>
      </c>
      <c r="E621" s="24">
        <v>59</v>
      </c>
      <c r="F621" s="27">
        <f>MROUND((masterheight[[#This Row],[FL5]]-masterheight[[#This Row],[FL2]])/masterheight[[#This Row],[FL2]],0.01)</f>
        <v>0.28000000000000003</v>
      </c>
      <c r="G621" s="39">
        <f ca="1">_xlfn.NUMBERVALUE(VLOOKUP(masterheight[[#This Row],[Round]],Table1[],7,FALSE))</f>
        <v>50</v>
      </c>
      <c r="H621" s="25">
        <f ca="1">masterheight[[#This Row],[Weight]]*masterheight[[#This Row],[%change]]</f>
        <v>14.000000000000002</v>
      </c>
    </row>
    <row r="622" spans="1:8" x14ac:dyDescent="0.25">
      <c r="A622" t="s">
        <v>419</v>
      </c>
      <c r="B622" t="s">
        <v>97</v>
      </c>
      <c r="C622" t="s">
        <v>18</v>
      </c>
      <c r="D622" s="24">
        <v>25</v>
      </c>
      <c r="E622" s="24">
        <v>32</v>
      </c>
      <c r="F622" s="27">
        <f>MROUND((masterheight[[#This Row],[FL5]]-masterheight[[#This Row],[FL2]])/masterheight[[#This Row],[FL2]],0.01)</f>
        <v>0.28000000000000003</v>
      </c>
      <c r="G622" s="39">
        <f ca="1">_xlfn.NUMBERVALUE(VLOOKUP(masterheight[[#This Row],[Round]],Table1[],7,FALSE))</f>
        <v>10</v>
      </c>
      <c r="H622" s="25">
        <f ca="1">masterheight[[#This Row],[Weight]]*masterheight[[#This Row],[%change]]</f>
        <v>2.8000000000000003</v>
      </c>
    </row>
    <row r="623" spans="1:8" x14ac:dyDescent="0.25">
      <c r="A623" t="s">
        <v>419</v>
      </c>
      <c r="B623" t="s">
        <v>102</v>
      </c>
      <c r="C623" t="s">
        <v>17</v>
      </c>
      <c r="D623" s="24">
        <v>25</v>
      </c>
      <c r="E623" s="24">
        <v>32</v>
      </c>
      <c r="F623" s="27">
        <f>MROUND((masterheight[[#This Row],[FL5]]-masterheight[[#This Row],[FL2]])/masterheight[[#This Row],[FL2]],0.01)</f>
        <v>0.28000000000000003</v>
      </c>
      <c r="G623" s="39">
        <f ca="1">_xlfn.NUMBERVALUE(VLOOKUP(masterheight[[#This Row],[Round]],Table1[],7,FALSE))</f>
        <v>10</v>
      </c>
      <c r="H623" s="25">
        <f ca="1">masterheight[[#This Row],[Weight]]*masterheight[[#This Row],[%change]]</f>
        <v>2.8000000000000003</v>
      </c>
    </row>
    <row r="624" spans="1:8" x14ac:dyDescent="0.25">
      <c r="A624" t="s">
        <v>436</v>
      </c>
      <c r="B624" t="s">
        <v>88</v>
      </c>
      <c r="C624" t="s">
        <v>17</v>
      </c>
      <c r="D624" s="24">
        <v>23</v>
      </c>
      <c r="E624" s="24">
        <v>29.5</v>
      </c>
      <c r="F624" s="27">
        <f>MROUND((masterheight[[#This Row],[FL5]]-masterheight[[#This Row],[FL2]])/masterheight[[#This Row],[FL2]],0.01)</f>
        <v>0.28000000000000003</v>
      </c>
      <c r="G624" s="39">
        <f ca="1">_xlfn.NUMBERVALUE(VLOOKUP(masterheight[[#This Row],[Round]],Table1[],7,FALSE))</f>
        <v>10</v>
      </c>
      <c r="H624" s="25">
        <f ca="1">masterheight[[#This Row],[Weight]]*masterheight[[#This Row],[%change]]</f>
        <v>2.8000000000000003</v>
      </c>
    </row>
    <row r="625" spans="1:8" x14ac:dyDescent="0.25">
      <c r="A625" t="s">
        <v>453</v>
      </c>
      <c r="B625" t="s">
        <v>82</v>
      </c>
      <c r="C625" t="s">
        <v>23</v>
      </c>
      <c r="D625" s="24">
        <v>47</v>
      </c>
      <c r="E625" s="24">
        <v>60</v>
      </c>
      <c r="F625" s="27">
        <f>MROUND((masterheight[[#This Row],[FL5]]-masterheight[[#This Row],[FL2]])/masterheight[[#This Row],[FL2]],0.01)</f>
        <v>0.28000000000000003</v>
      </c>
      <c r="G625" s="39">
        <f ca="1">_xlfn.NUMBERVALUE(VLOOKUP(masterheight[[#This Row],[Round]],Table1[],7,FALSE))</f>
        <v>50</v>
      </c>
      <c r="H625" s="25">
        <f ca="1">masterheight[[#This Row],[Weight]]*masterheight[[#This Row],[%change]]</f>
        <v>14.000000000000002</v>
      </c>
    </row>
    <row r="626" spans="1:8" x14ac:dyDescent="0.25">
      <c r="A626" t="s">
        <v>456</v>
      </c>
      <c r="B626" t="s">
        <v>77</v>
      </c>
      <c r="C626" t="s">
        <v>22</v>
      </c>
      <c r="D626" s="24">
        <v>42.5</v>
      </c>
      <c r="E626" s="24">
        <v>54.5</v>
      </c>
      <c r="F626" s="27">
        <f>MROUND((masterheight[[#This Row],[FL5]]-masterheight[[#This Row],[FL2]])/masterheight[[#This Row],[FL2]],0.01)</f>
        <v>0.28000000000000003</v>
      </c>
      <c r="G626" s="39">
        <f ca="1">_xlfn.NUMBERVALUE(VLOOKUP(masterheight[[#This Row],[Round]],Table1[],7,FALSE))</f>
        <v>30</v>
      </c>
      <c r="H626" s="25">
        <f ca="1">masterheight[[#This Row],[Weight]]*masterheight[[#This Row],[%change]]</f>
        <v>8.4</v>
      </c>
    </row>
    <row r="627" spans="1:8" x14ac:dyDescent="0.25">
      <c r="A627" t="s">
        <v>513</v>
      </c>
      <c r="B627" t="s">
        <v>90</v>
      </c>
      <c r="C627" t="s">
        <v>22</v>
      </c>
      <c r="D627">
        <v>39</v>
      </c>
      <c r="E627">
        <v>50</v>
      </c>
      <c r="F627" s="27">
        <f>MROUND((masterheight[[#This Row],[FL5]]-masterheight[[#This Row],[FL2]])/masterheight[[#This Row],[FL2]],0.01)</f>
        <v>0.28000000000000003</v>
      </c>
      <c r="G627" s="39">
        <f ca="1">_xlfn.NUMBERVALUE(VLOOKUP(masterheight[[#This Row],[Round]],Table1[],7,FALSE))</f>
        <v>30</v>
      </c>
      <c r="H627" s="25">
        <f ca="1">masterheight[[#This Row],[Weight]]*masterheight[[#This Row],[%change]]</f>
        <v>8.4</v>
      </c>
    </row>
    <row r="628" spans="1:8" x14ac:dyDescent="0.25">
      <c r="A628" t="s">
        <v>540</v>
      </c>
      <c r="B628" t="s">
        <v>980</v>
      </c>
      <c r="C628" t="s">
        <v>16</v>
      </c>
      <c r="D628" s="24">
        <v>34.5</v>
      </c>
      <c r="E628" s="24">
        <v>44</v>
      </c>
      <c r="F628" s="27">
        <f>MROUND((masterheight[[#This Row],[FL5]]-masterheight[[#This Row],[FL2]])/masterheight[[#This Row],[FL2]],0.01)</f>
        <v>0.28000000000000003</v>
      </c>
      <c r="G628" s="39">
        <f ca="1">_xlfn.NUMBERVALUE(VLOOKUP(masterheight[[#This Row],[Round]],Table1[],7,FALSE))</f>
        <v>10</v>
      </c>
      <c r="H628" s="25">
        <f ca="1">masterheight[[#This Row],[Weight]]*masterheight[[#This Row],[%change]]</f>
        <v>2.8000000000000003</v>
      </c>
    </row>
    <row r="629" spans="1:8" x14ac:dyDescent="0.25">
      <c r="A629" t="s">
        <v>554</v>
      </c>
      <c r="B629" t="s">
        <v>48</v>
      </c>
      <c r="C629" t="s">
        <v>18</v>
      </c>
      <c r="D629" s="24">
        <v>29</v>
      </c>
      <c r="E629" s="24">
        <v>37</v>
      </c>
      <c r="F629" s="27">
        <f>MROUND((masterheight[[#This Row],[FL5]]-masterheight[[#This Row],[FL2]])/masterheight[[#This Row],[FL2]],0.01)</f>
        <v>0.28000000000000003</v>
      </c>
      <c r="G629" s="39">
        <f ca="1">_xlfn.NUMBERVALUE(VLOOKUP(masterheight[[#This Row],[Round]],Table1[],7,FALSE))</f>
        <v>10</v>
      </c>
      <c r="H629" s="25">
        <f ca="1">masterheight[[#This Row],[Weight]]*masterheight[[#This Row],[%change]]</f>
        <v>2.8000000000000003</v>
      </c>
    </row>
    <row r="630" spans="1:8" x14ac:dyDescent="0.25">
      <c r="A630" t="s">
        <v>572</v>
      </c>
      <c r="B630" t="s">
        <v>61</v>
      </c>
      <c r="C630" t="s">
        <v>18</v>
      </c>
      <c r="D630" s="24">
        <v>38</v>
      </c>
      <c r="E630" s="24">
        <v>48.5</v>
      </c>
      <c r="F630" s="27">
        <f>MROUND((masterheight[[#This Row],[FL5]]-masterheight[[#This Row],[FL2]])/masterheight[[#This Row],[FL2]],0.01)</f>
        <v>0.28000000000000003</v>
      </c>
      <c r="G630" s="39">
        <f ca="1">_xlfn.NUMBERVALUE(VLOOKUP(masterheight[[#This Row],[Round]],Table1[],7,FALSE))</f>
        <v>10</v>
      </c>
      <c r="H630" s="25">
        <f ca="1">masterheight[[#This Row],[Weight]]*masterheight[[#This Row],[%change]]</f>
        <v>2.8000000000000003</v>
      </c>
    </row>
    <row r="631" spans="1:8" x14ac:dyDescent="0.25">
      <c r="A631" t="s">
        <v>585</v>
      </c>
      <c r="B631" t="s">
        <v>74</v>
      </c>
      <c r="C631" t="s">
        <v>20</v>
      </c>
      <c r="D631" s="24">
        <v>36</v>
      </c>
      <c r="E631" s="24">
        <v>46</v>
      </c>
      <c r="F631" s="27">
        <f>MROUND((masterheight[[#This Row],[FL5]]-masterheight[[#This Row],[FL2]])/masterheight[[#This Row],[FL2]],0.01)</f>
        <v>0.28000000000000003</v>
      </c>
      <c r="G631" s="39">
        <f ca="1">_xlfn.NUMBERVALUE(VLOOKUP(masterheight[[#This Row],[Round]],Table1[],7,FALSE))</f>
        <v>10</v>
      </c>
      <c r="H631" s="25">
        <f ca="1">masterheight[[#This Row],[Weight]]*masterheight[[#This Row],[%change]]</f>
        <v>2.8000000000000003</v>
      </c>
    </row>
    <row r="632" spans="1:8" x14ac:dyDescent="0.25">
      <c r="A632" t="s">
        <v>592</v>
      </c>
      <c r="B632" t="s">
        <v>82</v>
      </c>
      <c r="C632" t="s">
        <v>19</v>
      </c>
      <c r="D632">
        <v>40</v>
      </c>
      <c r="E632">
        <v>51</v>
      </c>
      <c r="F632" s="27">
        <f>MROUND((masterheight[[#This Row],[FL5]]-masterheight[[#This Row],[FL2]])/masterheight[[#This Row],[FL2]],0.01)</f>
        <v>0.28000000000000003</v>
      </c>
      <c r="G632" s="39">
        <f ca="1">_xlfn.NUMBERVALUE(VLOOKUP(masterheight[[#This Row],[Round]],Table1[],7,FALSE))</f>
        <v>10</v>
      </c>
      <c r="H632" s="25">
        <f ca="1">masterheight[[#This Row],[Weight]]*masterheight[[#This Row],[%change]]</f>
        <v>2.8000000000000003</v>
      </c>
    </row>
    <row r="633" spans="1:8" x14ac:dyDescent="0.25">
      <c r="A633" t="s">
        <v>595</v>
      </c>
      <c r="B633" t="s">
        <v>82</v>
      </c>
      <c r="C633" t="s">
        <v>19</v>
      </c>
      <c r="D633" s="24">
        <v>39</v>
      </c>
      <c r="E633" s="24">
        <v>50</v>
      </c>
      <c r="F633" s="27">
        <f>MROUND((masterheight[[#This Row],[FL5]]-masterheight[[#This Row],[FL2]])/masterheight[[#This Row],[FL2]],0.01)</f>
        <v>0.28000000000000003</v>
      </c>
      <c r="G633" s="39">
        <f ca="1">_xlfn.NUMBERVALUE(VLOOKUP(masterheight[[#This Row],[Round]],Table1[],7,FALSE))</f>
        <v>10</v>
      </c>
      <c r="H633" s="25">
        <f ca="1">masterheight[[#This Row],[Weight]]*masterheight[[#This Row],[%change]]</f>
        <v>2.8000000000000003</v>
      </c>
    </row>
    <row r="634" spans="1:8" x14ac:dyDescent="0.25">
      <c r="A634" t="s">
        <v>610</v>
      </c>
      <c r="B634" t="s">
        <v>980</v>
      </c>
      <c r="C634" t="s">
        <v>18</v>
      </c>
      <c r="D634" s="24">
        <v>36</v>
      </c>
      <c r="E634" s="24">
        <v>46</v>
      </c>
      <c r="F634" s="27">
        <f>MROUND((masterheight[[#This Row],[FL5]]-masterheight[[#This Row],[FL2]])/masterheight[[#This Row],[FL2]],0.01)</f>
        <v>0.28000000000000003</v>
      </c>
      <c r="G634" s="39">
        <f ca="1">_xlfn.NUMBERVALUE(VLOOKUP(masterheight[[#This Row],[Round]],Table1[],7,FALSE))</f>
        <v>10</v>
      </c>
      <c r="H634" s="25">
        <f ca="1">masterheight[[#This Row],[Weight]]*masterheight[[#This Row],[%change]]</f>
        <v>2.8000000000000003</v>
      </c>
    </row>
    <row r="635" spans="1:8" x14ac:dyDescent="0.25">
      <c r="A635" t="s">
        <v>634</v>
      </c>
      <c r="B635" s="44" t="s">
        <v>74</v>
      </c>
      <c r="C635" s="44" t="s">
        <v>17</v>
      </c>
      <c r="D635" s="45">
        <v>37.5</v>
      </c>
      <c r="E635" s="45">
        <v>48</v>
      </c>
      <c r="F635" s="27">
        <f>MROUND((masterheight[[#This Row],[FL5]]-masterheight[[#This Row],[FL2]])/masterheight[[#This Row],[FL2]],0.01)</f>
        <v>0.28000000000000003</v>
      </c>
      <c r="G635" s="39">
        <f ca="1">_xlfn.NUMBERVALUE(VLOOKUP(masterheight[[#This Row],[Round]],Table1[],7,FALSE))</f>
        <v>10</v>
      </c>
      <c r="H635" s="25">
        <f ca="1">masterheight[[#This Row],[Weight]]*masterheight[[#This Row],[%change]]</f>
        <v>2.8000000000000003</v>
      </c>
    </row>
    <row r="636" spans="1:8" x14ac:dyDescent="0.25">
      <c r="A636" t="s">
        <v>651</v>
      </c>
      <c r="B636" t="s">
        <v>974</v>
      </c>
      <c r="C636" t="s">
        <v>23</v>
      </c>
      <c r="D636" s="24">
        <v>29</v>
      </c>
      <c r="E636" s="24">
        <v>37</v>
      </c>
      <c r="F636" s="27">
        <f>MROUND((masterheight[[#This Row],[FL5]]-masterheight[[#This Row],[FL2]])/masterheight[[#This Row],[FL2]],0.01)</f>
        <v>0.28000000000000003</v>
      </c>
      <c r="G636" s="39">
        <f ca="1">_xlfn.NUMBERVALUE(VLOOKUP(masterheight[[#This Row],[Round]],Table1[],7,FALSE))</f>
        <v>50</v>
      </c>
      <c r="H636" s="25">
        <f ca="1">masterheight[[#This Row],[Weight]]*masterheight[[#This Row],[%change]]</f>
        <v>14.000000000000002</v>
      </c>
    </row>
    <row r="637" spans="1:8" x14ac:dyDescent="0.25">
      <c r="A637" t="s">
        <v>652</v>
      </c>
      <c r="B637" t="s">
        <v>980</v>
      </c>
      <c r="C637" t="s">
        <v>21</v>
      </c>
      <c r="D637" s="24">
        <v>40</v>
      </c>
      <c r="E637" s="24">
        <v>51</v>
      </c>
      <c r="F637" s="27">
        <f>MROUND((masterheight[[#This Row],[FL5]]-masterheight[[#This Row],[FL2]])/masterheight[[#This Row],[FL2]],0.01)</f>
        <v>0.28000000000000003</v>
      </c>
      <c r="G637" s="39">
        <f ca="1">_xlfn.NUMBERVALUE(VLOOKUP(masterheight[[#This Row],[Round]],Table1[],7,FALSE))</f>
        <v>20</v>
      </c>
      <c r="H637" s="25">
        <f ca="1">masterheight[[#This Row],[Weight]]*masterheight[[#This Row],[%change]]</f>
        <v>5.6000000000000005</v>
      </c>
    </row>
    <row r="638" spans="1:8" x14ac:dyDescent="0.25">
      <c r="A638" t="s">
        <v>655</v>
      </c>
      <c r="B638" t="s">
        <v>48</v>
      </c>
      <c r="C638" t="s">
        <v>19</v>
      </c>
      <c r="D638" s="24">
        <v>29</v>
      </c>
      <c r="E638" s="24">
        <v>37</v>
      </c>
      <c r="F638" s="27">
        <f>MROUND((masterheight[[#This Row],[FL5]]-masterheight[[#This Row],[FL2]])/masterheight[[#This Row],[FL2]],0.01)</f>
        <v>0.28000000000000003</v>
      </c>
      <c r="G638" s="39">
        <f ca="1">_xlfn.NUMBERVALUE(VLOOKUP(masterheight[[#This Row],[Round]],Table1[],7,FALSE))</f>
        <v>10</v>
      </c>
      <c r="H638" s="25">
        <f ca="1">masterheight[[#This Row],[Weight]]*masterheight[[#This Row],[%change]]</f>
        <v>2.8000000000000003</v>
      </c>
    </row>
    <row r="639" spans="1:8" x14ac:dyDescent="0.25">
      <c r="A639" t="s">
        <v>657</v>
      </c>
      <c r="B639" t="s">
        <v>980</v>
      </c>
      <c r="C639" t="s">
        <v>17</v>
      </c>
      <c r="D639" s="24">
        <v>34.5</v>
      </c>
      <c r="E639" s="24">
        <v>44</v>
      </c>
      <c r="F639" s="27">
        <f>MROUND((masterheight[[#This Row],[FL5]]-masterheight[[#This Row],[FL2]])/masterheight[[#This Row],[FL2]],0.01)</f>
        <v>0.28000000000000003</v>
      </c>
      <c r="G639" s="39">
        <f ca="1">_xlfn.NUMBERVALUE(VLOOKUP(masterheight[[#This Row],[Round]],Table1[],7,FALSE))</f>
        <v>10</v>
      </c>
      <c r="H639" s="25">
        <f ca="1">masterheight[[#This Row],[Weight]]*masterheight[[#This Row],[%change]]</f>
        <v>2.8000000000000003</v>
      </c>
    </row>
    <row r="640" spans="1:8" x14ac:dyDescent="0.25">
      <c r="A640" t="s">
        <v>663</v>
      </c>
      <c r="B640" t="s">
        <v>765</v>
      </c>
      <c r="C640" t="s">
        <v>19</v>
      </c>
      <c r="D640" s="24">
        <v>20</v>
      </c>
      <c r="E640" s="24">
        <v>25.5</v>
      </c>
      <c r="F640" s="27">
        <f>MROUND((masterheight[[#This Row],[FL5]]-masterheight[[#This Row],[FL2]])/masterheight[[#This Row],[FL2]],0.01)</f>
        <v>0.28000000000000003</v>
      </c>
      <c r="G640" s="39">
        <f ca="1">_xlfn.NUMBERVALUE(VLOOKUP(masterheight[[#This Row],[Round]],Table1[],7,FALSE))</f>
        <v>10</v>
      </c>
      <c r="H640" s="25">
        <f ca="1">masterheight[[#This Row],[Weight]]*masterheight[[#This Row],[%change]]</f>
        <v>2.8000000000000003</v>
      </c>
    </row>
    <row r="641" spans="1:8" x14ac:dyDescent="0.25">
      <c r="A641" t="s">
        <v>667</v>
      </c>
      <c r="B641" t="s">
        <v>74</v>
      </c>
      <c r="C641" t="s">
        <v>18</v>
      </c>
      <c r="D641" s="24">
        <v>40</v>
      </c>
      <c r="E641" s="24">
        <v>51</v>
      </c>
      <c r="F641" s="27">
        <f>MROUND((masterheight[[#This Row],[FL5]]-masterheight[[#This Row],[FL2]])/masterheight[[#This Row],[FL2]],0.01)</f>
        <v>0.28000000000000003</v>
      </c>
      <c r="G641" s="39">
        <f ca="1">_xlfn.NUMBERVALUE(VLOOKUP(masterheight[[#This Row],[Round]],Table1[],7,FALSE))</f>
        <v>10</v>
      </c>
      <c r="H641" s="25">
        <f ca="1">masterheight[[#This Row],[Weight]]*masterheight[[#This Row],[%change]]</f>
        <v>2.8000000000000003</v>
      </c>
    </row>
    <row r="642" spans="1:8" x14ac:dyDescent="0.25">
      <c r="A642" t="s">
        <v>678</v>
      </c>
      <c r="B642" t="s">
        <v>973</v>
      </c>
      <c r="C642" t="s">
        <v>23</v>
      </c>
      <c r="D642" s="24">
        <v>26.5</v>
      </c>
      <c r="E642" s="24">
        <v>34</v>
      </c>
      <c r="F642" s="27">
        <f>MROUND((masterheight[[#This Row],[FL5]]-masterheight[[#This Row],[FL2]])/masterheight[[#This Row],[FL2]],0.01)</f>
        <v>0.28000000000000003</v>
      </c>
      <c r="G642" s="39">
        <f ca="1">_xlfn.NUMBERVALUE(VLOOKUP(masterheight[[#This Row],[Round]],Table1[],7,FALSE))</f>
        <v>50</v>
      </c>
      <c r="H642" s="25">
        <f ca="1">masterheight[[#This Row],[Weight]]*masterheight[[#This Row],[%change]]</f>
        <v>14.000000000000002</v>
      </c>
    </row>
    <row r="643" spans="1:8" x14ac:dyDescent="0.25">
      <c r="A643" t="s">
        <v>679</v>
      </c>
      <c r="B643" t="s">
        <v>82</v>
      </c>
      <c r="C643" t="s">
        <v>21</v>
      </c>
      <c r="D643" s="24">
        <v>39</v>
      </c>
      <c r="E643" s="24">
        <v>50</v>
      </c>
      <c r="F643" s="27">
        <f>MROUND((masterheight[[#This Row],[FL5]]-masterheight[[#This Row],[FL2]])/masterheight[[#This Row],[FL2]],0.01)</f>
        <v>0.28000000000000003</v>
      </c>
      <c r="G643" s="39">
        <f ca="1">_xlfn.NUMBERVALUE(VLOOKUP(masterheight[[#This Row],[Round]],Table1[],7,FALSE))</f>
        <v>20</v>
      </c>
      <c r="H643" s="25">
        <f ca="1">masterheight[[#This Row],[Weight]]*masterheight[[#This Row],[%change]]</f>
        <v>5.6000000000000005</v>
      </c>
    </row>
    <row r="644" spans="1:8" x14ac:dyDescent="0.25">
      <c r="A644" t="s">
        <v>996</v>
      </c>
      <c r="B644" t="s">
        <v>974</v>
      </c>
      <c r="C644" t="s">
        <v>22</v>
      </c>
      <c r="D644" s="24">
        <v>25</v>
      </c>
      <c r="E644" s="24">
        <v>32</v>
      </c>
      <c r="F644" s="27">
        <f>MROUND((masterheight[[#This Row],[FL5]]-masterheight[[#This Row],[FL2]])/masterheight[[#This Row],[FL2]],0.01)</f>
        <v>0.28000000000000003</v>
      </c>
      <c r="G644" s="39">
        <f ca="1">_xlfn.NUMBERVALUE(VLOOKUP(masterheight[[#This Row],[Round]],Table1[],7,FALSE))</f>
        <v>30</v>
      </c>
      <c r="H644" s="25">
        <f ca="1">masterheight[[#This Row],[Weight]]*masterheight[[#This Row],[%change]]</f>
        <v>8.4</v>
      </c>
    </row>
    <row r="645" spans="1:8" x14ac:dyDescent="0.25">
      <c r="A645" t="s">
        <v>690</v>
      </c>
      <c r="B645" t="s">
        <v>82</v>
      </c>
      <c r="C645" t="s">
        <v>21</v>
      </c>
      <c r="D645" s="24">
        <v>43</v>
      </c>
      <c r="E645" s="24">
        <v>55</v>
      </c>
      <c r="F645" s="27">
        <f>MROUND((masterheight[[#This Row],[FL5]]-masterheight[[#This Row],[FL2]])/masterheight[[#This Row],[FL2]],0.01)</f>
        <v>0.28000000000000003</v>
      </c>
      <c r="G645" s="39">
        <f ca="1">_xlfn.NUMBERVALUE(VLOOKUP(masterheight[[#This Row],[Round]],Table1[],7,FALSE))</f>
        <v>20</v>
      </c>
      <c r="H645" s="25">
        <f ca="1">masterheight[[#This Row],[Weight]]*masterheight[[#This Row],[%change]]</f>
        <v>5.6000000000000005</v>
      </c>
    </row>
    <row r="646" spans="1:8" x14ac:dyDescent="0.25">
      <c r="A646" t="s">
        <v>694</v>
      </c>
      <c r="B646" t="s">
        <v>59</v>
      </c>
      <c r="C646" t="s">
        <v>16</v>
      </c>
      <c r="D646" s="24">
        <v>36</v>
      </c>
      <c r="E646" s="24">
        <v>46</v>
      </c>
      <c r="F646" s="27">
        <f>MROUND((masterheight[[#This Row],[FL5]]-masterheight[[#This Row],[FL2]])/masterheight[[#This Row],[FL2]],0.01)</f>
        <v>0.28000000000000003</v>
      </c>
      <c r="G646" s="39">
        <f ca="1">_xlfn.NUMBERVALUE(VLOOKUP(masterheight[[#This Row],[Round]],Table1[],7,FALSE))</f>
        <v>10</v>
      </c>
      <c r="H646" s="25">
        <f ca="1">masterheight[[#This Row],[Weight]]*masterheight[[#This Row],[%change]]</f>
        <v>2.8000000000000003</v>
      </c>
    </row>
    <row r="647" spans="1:8" x14ac:dyDescent="0.25">
      <c r="A647" t="s">
        <v>701</v>
      </c>
      <c r="B647" t="s">
        <v>88</v>
      </c>
      <c r="C647" t="s">
        <v>23</v>
      </c>
      <c r="D647" s="24">
        <v>26.5</v>
      </c>
      <c r="E647" s="24">
        <v>34</v>
      </c>
      <c r="F647" s="27">
        <f>MROUND((masterheight[[#This Row],[FL5]]-masterheight[[#This Row],[FL2]])/masterheight[[#This Row],[FL2]],0.01)</f>
        <v>0.28000000000000003</v>
      </c>
      <c r="G647" s="39">
        <f ca="1">_xlfn.NUMBERVALUE(VLOOKUP(masterheight[[#This Row],[Round]],Table1[],7,FALSE))</f>
        <v>50</v>
      </c>
      <c r="H647" s="25">
        <f ca="1">masterheight[[#This Row],[Weight]]*masterheight[[#This Row],[%change]]</f>
        <v>14.000000000000002</v>
      </c>
    </row>
    <row r="648" spans="1:8" x14ac:dyDescent="0.25">
      <c r="A648" t="s">
        <v>721</v>
      </c>
      <c r="B648" t="s">
        <v>61</v>
      </c>
      <c r="C648" t="s">
        <v>20</v>
      </c>
      <c r="D648" s="24">
        <v>37.5</v>
      </c>
      <c r="E648" s="24">
        <v>48</v>
      </c>
      <c r="F648" s="27">
        <f>MROUND((masterheight[[#This Row],[FL5]]-masterheight[[#This Row],[FL2]])/masterheight[[#This Row],[FL2]],0.01)</f>
        <v>0.28000000000000003</v>
      </c>
      <c r="G648" s="39">
        <f ca="1">_xlfn.NUMBERVALUE(VLOOKUP(masterheight[[#This Row],[Round]],Table1[],7,FALSE))</f>
        <v>10</v>
      </c>
      <c r="H648" s="25">
        <f ca="1">masterheight[[#This Row],[Weight]]*masterheight[[#This Row],[%change]]</f>
        <v>2.8000000000000003</v>
      </c>
    </row>
    <row r="649" spans="1:8" x14ac:dyDescent="0.25">
      <c r="A649" t="s">
        <v>742</v>
      </c>
      <c r="B649" t="s">
        <v>94</v>
      </c>
      <c r="C649" t="s">
        <v>16</v>
      </c>
      <c r="D649" s="24">
        <v>27</v>
      </c>
      <c r="E649" s="24">
        <v>34.5</v>
      </c>
      <c r="F649" s="27">
        <f>MROUND((masterheight[[#This Row],[FL5]]-masterheight[[#This Row],[FL2]])/masterheight[[#This Row],[FL2]],0.01)</f>
        <v>0.28000000000000003</v>
      </c>
      <c r="G649" s="39">
        <f ca="1">_xlfn.NUMBERVALUE(VLOOKUP(masterheight[[#This Row],[Round]],Table1[],7,FALSE))</f>
        <v>10</v>
      </c>
      <c r="H649" s="25">
        <f ca="1">masterheight[[#This Row],[Weight]]*masterheight[[#This Row],[%change]]</f>
        <v>2.8000000000000003</v>
      </c>
    </row>
    <row r="650" spans="1:8" x14ac:dyDescent="0.25">
      <c r="A650" t="s">
        <v>745</v>
      </c>
      <c r="B650" t="s">
        <v>88</v>
      </c>
      <c r="C650" t="s">
        <v>16</v>
      </c>
      <c r="D650" s="24">
        <v>23</v>
      </c>
      <c r="E650" s="24">
        <v>29.5</v>
      </c>
      <c r="F650" s="27">
        <f>MROUND((masterheight[[#This Row],[FL5]]-masterheight[[#This Row],[FL2]])/masterheight[[#This Row],[FL2]],0.01)</f>
        <v>0.28000000000000003</v>
      </c>
      <c r="G650" s="39">
        <f ca="1">_xlfn.NUMBERVALUE(VLOOKUP(masterheight[[#This Row],[Round]],Table1[],7,FALSE))</f>
        <v>10</v>
      </c>
      <c r="H650" s="25">
        <f ca="1">masterheight[[#This Row],[Weight]]*masterheight[[#This Row],[%change]]</f>
        <v>2.8000000000000003</v>
      </c>
    </row>
    <row r="651" spans="1:8" x14ac:dyDescent="0.25">
      <c r="A651" t="s">
        <v>1009</v>
      </c>
      <c r="B651" t="s">
        <v>88</v>
      </c>
      <c r="C651" t="s">
        <v>22</v>
      </c>
      <c r="D651" s="24">
        <v>27</v>
      </c>
      <c r="E651" s="24">
        <v>34.5</v>
      </c>
      <c r="F651" s="27">
        <f>MROUND((masterheight[[#This Row],[FL5]]-masterheight[[#This Row],[FL2]])/masterheight[[#This Row],[FL2]],0.01)</f>
        <v>0.28000000000000003</v>
      </c>
      <c r="G651" s="39">
        <f ca="1">_xlfn.NUMBERVALUE(VLOOKUP(masterheight[[#This Row],[Round]],Table1[],7,FALSE))</f>
        <v>30</v>
      </c>
      <c r="H651" s="25">
        <f ca="1">masterheight[[#This Row],[Weight]]*masterheight[[#This Row],[%change]]</f>
        <v>8.4</v>
      </c>
    </row>
    <row r="652" spans="1:8" x14ac:dyDescent="0.25">
      <c r="A652" t="s">
        <v>1010</v>
      </c>
      <c r="B652" t="s">
        <v>88</v>
      </c>
      <c r="C652" t="s">
        <v>22</v>
      </c>
      <c r="D652" s="24">
        <v>27</v>
      </c>
      <c r="E652" s="24">
        <v>34.5</v>
      </c>
      <c r="F652" s="27">
        <f>MROUND((masterheight[[#This Row],[FL5]]-masterheight[[#This Row],[FL2]])/masterheight[[#This Row],[FL2]],0.01)</f>
        <v>0.28000000000000003</v>
      </c>
      <c r="G652" s="39">
        <f ca="1">_xlfn.NUMBERVALUE(VLOOKUP(masterheight[[#This Row],[Round]],Table1[],7,FALSE))</f>
        <v>30</v>
      </c>
      <c r="H652" s="25">
        <f ca="1">masterheight[[#This Row],[Weight]]*masterheight[[#This Row],[%change]]</f>
        <v>8.4</v>
      </c>
    </row>
    <row r="653" spans="1:8" x14ac:dyDescent="0.25">
      <c r="A653" t="s">
        <v>752</v>
      </c>
      <c r="B653" t="s">
        <v>94</v>
      </c>
      <c r="C653" t="s">
        <v>22</v>
      </c>
      <c r="D653" s="24">
        <v>29</v>
      </c>
      <c r="E653" s="24">
        <v>37</v>
      </c>
      <c r="F653" s="27">
        <f>MROUND((masterheight[[#This Row],[FL5]]-masterheight[[#This Row],[FL2]])/masterheight[[#This Row],[FL2]],0.01)</f>
        <v>0.28000000000000003</v>
      </c>
      <c r="G653" s="39">
        <f ca="1">_xlfn.NUMBERVALUE(VLOOKUP(masterheight[[#This Row],[Round]],Table1[],7,FALSE))</f>
        <v>30</v>
      </c>
      <c r="H653" s="25">
        <f ca="1">masterheight[[#This Row],[Weight]]*masterheight[[#This Row],[%change]]</f>
        <v>8.4</v>
      </c>
    </row>
    <row r="654" spans="1:8" x14ac:dyDescent="0.25">
      <c r="A654" t="s">
        <v>754</v>
      </c>
      <c r="B654" t="s">
        <v>77</v>
      </c>
      <c r="C654" t="s">
        <v>19</v>
      </c>
      <c r="D654" s="24">
        <v>36</v>
      </c>
      <c r="E654" s="24">
        <v>46</v>
      </c>
      <c r="F654" s="27">
        <f>MROUND((masterheight[[#This Row],[FL5]]-masterheight[[#This Row],[FL2]])/masterheight[[#This Row],[FL2]],0.01)</f>
        <v>0.28000000000000003</v>
      </c>
      <c r="G654" s="39">
        <f ca="1">_xlfn.NUMBERVALUE(VLOOKUP(masterheight[[#This Row],[Round]],Table1[],7,FALSE))</f>
        <v>10</v>
      </c>
      <c r="H654" s="25">
        <f ca="1">masterheight[[#This Row],[Weight]]*masterheight[[#This Row],[%change]]</f>
        <v>2.8000000000000003</v>
      </c>
    </row>
    <row r="655" spans="1:8" x14ac:dyDescent="0.25">
      <c r="A655" t="s">
        <v>1024</v>
      </c>
      <c r="B655" t="s">
        <v>88</v>
      </c>
      <c r="C655" t="s">
        <v>22</v>
      </c>
      <c r="D655" s="24">
        <v>26.5</v>
      </c>
      <c r="E655" s="24">
        <v>34</v>
      </c>
      <c r="F655" s="27">
        <f>MROUND((masterheight[[#This Row],[FL5]]-masterheight[[#This Row],[FL2]])/masterheight[[#This Row],[FL2]],0.01)</f>
        <v>0.28000000000000003</v>
      </c>
      <c r="G655" s="39">
        <f ca="1">_xlfn.NUMBERVALUE(VLOOKUP(masterheight[[#This Row],[Round]],Table1[],7,FALSE))</f>
        <v>30</v>
      </c>
      <c r="H655" s="25">
        <f ca="1">masterheight[[#This Row],[Weight]]*masterheight[[#This Row],[%change]]</f>
        <v>8.4</v>
      </c>
    </row>
    <row r="656" spans="1:8" x14ac:dyDescent="0.25">
      <c r="A656" t="s">
        <v>388</v>
      </c>
      <c r="B656" t="s">
        <v>88</v>
      </c>
      <c r="C656" t="s">
        <v>18</v>
      </c>
      <c r="D656" s="24">
        <v>22.5</v>
      </c>
      <c r="E656" s="24">
        <v>29</v>
      </c>
      <c r="F656" s="27">
        <f>MROUND((masterheight[[#This Row],[FL5]]-masterheight[[#This Row],[FL2]])/masterheight[[#This Row],[FL2]],0.01)</f>
        <v>0.28999999999999998</v>
      </c>
      <c r="G656" s="39">
        <f ca="1">_xlfn.NUMBERVALUE(VLOOKUP(masterheight[[#This Row],[Round]],Table1[],7,FALSE))</f>
        <v>10</v>
      </c>
      <c r="H656" s="25">
        <f ca="1">masterheight[[#This Row],[Weight]]*masterheight[[#This Row],[%change]]</f>
        <v>2.9</v>
      </c>
    </row>
    <row r="657" spans="1:8" x14ac:dyDescent="0.25">
      <c r="A657" t="s">
        <v>395</v>
      </c>
      <c r="B657" t="s">
        <v>58</v>
      </c>
      <c r="C657" t="s">
        <v>23</v>
      </c>
      <c r="D657" s="24">
        <v>42</v>
      </c>
      <c r="E657" s="24">
        <v>54</v>
      </c>
      <c r="F657" s="27">
        <f>MROUND((masterheight[[#This Row],[FL5]]-masterheight[[#This Row],[FL2]])/masterheight[[#This Row],[FL2]],0.01)</f>
        <v>0.28999999999999998</v>
      </c>
      <c r="G657" s="39">
        <f ca="1">_xlfn.NUMBERVALUE(VLOOKUP(masterheight[[#This Row],[Round]],Table1[],7,FALSE))</f>
        <v>50</v>
      </c>
      <c r="H657" s="25">
        <f ca="1">masterheight[[#This Row],[Weight]]*masterheight[[#This Row],[%change]]</f>
        <v>14.499999999999998</v>
      </c>
    </row>
    <row r="658" spans="1:8" x14ac:dyDescent="0.25">
      <c r="A658" t="s">
        <v>398</v>
      </c>
      <c r="B658" t="s">
        <v>935</v>
      </c>
      <c r="C658" t="s">
        <v>22</v>
      </c>
      <c r="D658" s="24">
        <v>34</v>
      </c>
      <c r="E658" s="24">
        <v>44</v>
      </c>
      <c r="F658" s="27">
        <f>MROUND((masterheight[[#This Row],[FL5]]-masterheight[[#This Row],[FL2]])/masterheight[[#This Row],[FL2]],0.01)</f>
        <v>0.28999999999999998</v>
      </c>
      <c r="G658" s="39">
        <f ca="1">_xlfn.NUMBERVALUE(VLOOKUP(masterheight[[#This Row],[Round]],Table1[],7,FALSE))</f>
        <v>30</v>
      </c>
      <c r="H658" s="25">
        <f ca="1">masterheight[[#This Row],[Weight]]*masterheight[[#This Row],[%change]]</f>
        <v>8.6999999999999993</v>
      </c>
    </row>
    <row r="659" spans="1:8" x14ac:dyDescent="0.25">
      <c r="A659" t="s">
        <v>410</v>
      </c>
      <c r="B659" t="s">
        <v>74</v>
      </c>
      <c r="C659" t="s">
        <v>19</v>
      </c>
      <c r="D659" s="24">
        <v>41</v>
      </c>
      <c r="E659" s="24">
        <v>53</v>
      </c>
      <c r="F659" s="27">
        <f>MROUND((masterheight[[#This Row],[FL5]]-masterheight[[#This Row],[FL2]])/masterheight[[#This Row],[FL2]],0.01)</f>
        <v>0.28999999999999998</v>
      </c>
      <c r="G659" s="39">
        <f ca="1">_xlfn.NUMBERVALUE(VLOOKUP(masterheight[[#This Row],[Round]],Table1[],7,FALSE))</f>
        <v>10</v>
      </c>
      <c r="H659" s="25">
        <f ca="1">masterheight[[#This Row],[Weight]]*masterheight[[#This Row],[%change]]</f>
        <v>2.9</v>
      </c>
    </row>
    <row r="660" spans="1:8" x14ac:dyDescent="0.25">
      <c r="A660" t="s">
        <v>418</v>
      </c>
      <c r="B660" t="s">
        <v>102</v>
      </c>
      <c r="C660" t="s">
        <v>17</v>
      </c>
      <c r="D660">
        <v>24</v>
      </c>
      <c r="E660">
        <v>31</v>
      </c>
      <c r="F660" s="27">
        <f>MROUND((masterheight[[#This Row],[FL5]]-masterheight[[#This Row],[FL2]])/masterheight[[#This Row],[FL2]],0.01)</f>
        <v>0.28999999999999998</v>
      </c>
      <c r="G660" s="39">
        <f ca="1">_xlfn.NUMBERVALUE(VLOOKUP(masterheight[[#This Row],[Round]],Table1[],7,FALSE))</f>
        <v>10</v>
      </c>
      <c r="H660" s="25">
        <f ca="1">masterheight[[#This Row],[Weight]]*masterheight[[#This Row],[%change]]</f>
        <v>2.9</v>
      </c>
    </row>
    <row r="661" spans="1:8" x14ac:dyDescent="0.25">
      <c r="A661" t="s">
        <v>424</v>
      </c>
      <c r="B661" t="s">
        <v>94</v>
      </c>
      <c r="C661" t="s">
        <v>18</v>
      </c>
      <c r="D661" s="24">
        <v>26</v>
      </c>
      <c r="E661" s="24">
        <v>33.5</v>
      </c>
      <c r="F661" s="27">
        <f>MROUND((masterheight[[#This Row],[FL5]]-masterheight[[#This Row],[FL2]])/masterheight[[#This Row],[FL2]],0.01)</f>
        <v>0.28999999999999998</v>
      </c>
      <c r="G661" s="39">
        <f ca="1">_xlfn.NUMBERVALUE(VLOOKUP(masterheight[[#This Row],[Round]],Table1[],7,FALSE))</f>
        <v>10</v>
      </c>
      <c r="H661" s="25">
        <f ca="1">masterheight[[#This Row],[Weight]]*masterheight[[#This Row],[%change]]</f>
        <v>2.9</v>
      </c>
    </row>
    <row r="662" spans="1:8" x14ac:dyDescent="0.25">
      <c r="A662" t="s">
        <v>434</v>
      </c>
      <c r="B662" t="s">
        <v>973</v>
      </c>
      <c r="C662" t="s">
        <v>22</v>
      </c>
      <c r="D662" s="24">
        <v>28</v>
      </c>
      <c r="E662" s="24">
        <v>36</v>
      </c>
      <c r="F662" s="27">
        <f>MROUND((masterheight[[#This Row],[FL5]]-masterheight[[#This Row],[FL2]])/masterheight[[#This Row],[FL2]],0.01)</f>
        <v>0.28999999999999998</v>
      </c>
      <c r="G662" s="39">
        <f ca="1">_xlfn.NUMBERVALUE(VLOOKUP(masterheight[[#This Row],[Round]],Table1[],7,FALSE))</f>
        <v>30</v>
      </c>
      <c r="H662" s="25">
        <f ca="1">masterheight[[#This Row],[Weight]]*masterheight[[#This Row],[%change]]</f>
        <v>8.6999999999999993</v>
      </c>
    </row>
    <row r="663" spans="1:8" x14ac:dyDescent="0.25">
      <c r="A663" t="s">
        <v>440</v>
      </c>
      <c r="B663" t="s">
        <v>973</v>
      </c>
      <c r="C663" t="s">
        <v>22</v>
      </c>
      <c r="D663" s="24">
        <v>28</v>
      </c>
      <c r="E663" s="24">
        <v>36</v>
      </c>
      <c r="F663" s="27">
        <f>MROUND((masterheight[[#This Row],[FL5]]-masterheight[[#This Row],[FL2]])/masterheight[[#This Row],[FL2]],0.01)</f>
        <v>0.28999999999999998</v>
      </c>
      <c r="G663" s="39">
        <f ca="1">_xlfn.NUMBERVALUE(VLOOKUP(masterheight[[#This Row],[Round]],Table1[],7,FALSE))</f>
        <v>30</v>
      </c>
      <c r="H663" s="25">
        <f ca="1">masterheight[[#This Row],[Weight]]*masterheight[[#This Row],[%change]]</f>
        <v>8.6999999999999993</v>
      </c>
    </row>
    <row r="664" spans="1:8" x14ac:dyDescent="0.25">
      <c r="A664" t="s">
        <v>451</v>
      </c>
      <c r="B664" s="44" t="s">
        <v>77</v>
      </c>
      <c r="C664" s="44" t="s">
        <v>22</v>
      </c>
      <c r="D664" s="45">
        <v>40</v>
      </c>
      <c r="E664" s="45">
        <v>51.5</v>
      </c>
      <c r="F664" s="27">
        <f>MROUND((masterheight[[#This Row],[FL5]]-masterheight[[#This Row],[FL2]])/masterheight[[#This Row],[FL2]],0.01)</f>
        <v>0.28999999999999998</v>
      </c>
      <c r="G664" s="39">
        <f ca="1">_xlfn.NUMBERVALUE(VLOOKUP(masterheight[[#This Row],[Round]],Table1[],7,FALSE))</f>
        <v>30</v>
      </c>
      <c r="H664" s="25">
        <f ca="1">masterheight[[#This Row],[Weight]]*masterheight[[#This Row],[%change]]</f>
        <v>8.6999999999999993</v>
      </c>
    </row>
    <row r="665" spans="1:8" x14ac:dyDescent="0.25">
      <c r="A665" t="s">
        <v>453</v>
      </c>
      <c r="B665" t="s">
        <v>48</v>
      </c>
      <c r="C665" t="s">
        <v>17</v>
      </c>
      <c r="D665" s="24">
        <v>31</v>
      </c>
      <c r="E665" s="24">
        <v>40</v>
      </c>
      <c r="F665" s="27">
        <f>MROUND((masterheight[[#This Row],[FL5]]-masterheight[[#This Row],[FL2]])/masterheight[[#This Row],[FL2]],0.01)</f>
        <v>0.28999999999999998</v>
      </c>
      <c r="G665" s="39">
        <f ca="1">_xlfn.NUMBERVALUE(VLOOKUP(masterheight[[#This Row],[Round]],Table1[],7,FALSE))</f>
        <v>10</v>
      </c>
      <c r="H665" s="25">
        <f ca="1">masterheight[[#This Row],[Weight]]*masterheight[[#This Row],[%change]]</f>
        <v>2.9</v>
      </c>
    </row>
    <row r="666" spans="1:8" x14ac:dyDescent="0.25">
      <c r="A666" t="s">
        <v>469</v>
      </c>
      <c r="B666" t="s">
        <v>48</v>
      </c>
      <c r="C666" t="s">
        <v>17</v>
      </c>
      <c r="D666" s="24">
        <v>31</v>
      </c>
      <c r="E666" s="24">
        <v>40</v>
      </c>
      <c r="F666" s="27">
        <f>MROUND((masterheight[[#This Row],[FL5]]-masterheight[[#This Row],[FL2]])/masterheight[[#This Row],[FL2]],0.01)</f>
        <v>0.28999999999999998</v>
      </c>
      <c r="G666" s="39">
        <f ca="1">_xlfn.NUMBERVALUE(VLOOKUP(masterheight[[#This Row],[Round]],Table1[],7,FALSE))</f>
        <v>10</v>
      </c>
      <c r="H666" s="25">
        <f ca="1">masterheight[[#This Row],[Weight]]*masterheight[[#This Row],[%change]]</f>
        <v>2.9</v>
      </c>
    </row>
    <row r="667" spans="1:8" x14ac:dyDescent="0.25">
      <c r="A667" t="s">
        <v>512</v>
      </c>
      <c r="B667" t="s">
        <v>90</v>
      </c>
      <c r="C667" t="s">
        <v>22</v>
      </c>
      <c r="D667" s="24">
        <v>39</v>
      </c>
      <c r="E667" s="24">
        <v>50.5</v>
      </c>
      <c r="F667" s="27">
        <f>MROUND((masterheight[[#This Row],[FL5]]-masterheight[[#This Row],[FL2]])/masterheight[[#This Row],[FL2]],0.01)</f>
        <v>0.28999999999999998</v>
      </c>
      <c r="G667" s="39">
        <f ca="1">_xlfn.NUMBERVALUE(VLOOKUP(masterheight[[#This Row],[Round]],Table1[],7,FALSE))</f>
        <v>30</v>
      </c>
      <c r="H667" s="25">
        <f ca="1">masterheight[[#This Row],[Weight]]*masterheight[[#This Row],[%change]]</f>
        <v>8.6999999999999993</v>
      </c>
    </row>
    <row r="668" spans="1:8" x14ac:dyDescent="0.25">
      <c r="A668" t="s">
        <v>526</v>
      </c>
      <c r="B668" t="s">
        <v>48</v>
      </c>
      <c r="C668" t="s">
        <v>18</v>
      </c>
      <c r="D668">
        <v>29.5</v>
      </c>
      <c r="E668">
        <v>38</v>
      </c>
      <c r="F668" s="27">
        <f>MROUND((masterheight[[#This Row],[FL5]]-masterheight[[#This Row],[FL2]])/masterheight[[#This Row],[FL2]],0.01)</f>
        <v>0.28999999999999998</v>
      </c>
      <c r="G668" s="39">
        <f ca="1">_xlfn.NUMBERVALUE(VLOOKUP(masterheight[[#This Row],[Round]],Table1[],7,FALSE))</f>
        <v>10</v>
      </c>
      <c r="H668" s="25">
        <f ca="1">masterheight[[#This Row],[Weight]]*masterheight[[#This Row],[%change]]</f>
        <v>2.9</v>
      </c>
    </row>
    <row r="669" spans="1:8" x14ac:dyDescent="0.25">
      <c r="A669" t="s">
        <v>529</v>
      </c>
      <c r="B669" t="s">
        <v>980</v>
      </c>
      <c r="C669" t="s">
        <v>16</v>
      </c>
      <c r="D669" s="24">
        <v>34</v>
      </c>
      <c r="E669" s="24">
        <v>44</v>
      </c>
      <c r="F669" s="27">
        <f>MROUND((masterheight[[#This Row],[FL5]]-masterheight[[#This Row],[FL2]])/masterheight[[#This Row],[FL2]],0.01)</f>
        <v>0.28999999999999998</v>
      </c>
      <c r="G669" s="39">
        <f ca="1">_xlfn.NUMBERVALUE(VLOOKUP(masterheight[[#This Row],[Round]],Table1[],7,FALSE))</f>
        <v>10</v>
      </c>
      <c r="H669" s="25">
        <f ca="1">masterheight[[#This Row],[Weight]]*masterheight[[#This Row],[%change]]</f>
        <v>2.9</v>
      </c>
    </row>
    <row r="670" spans="1:8" x14ac:dyDescent="0.25">
      <c r="A670" t="s">
        <v>537</v>
      </c>
      <c r="B670" t="s">
        <v>980</v>
      </c>
      <c r="C670" t="s">
        <v>16</v>
      </c>
      <c r="D670" s="24">
        <v>35</v>
      </c>
      <c r="E670" s="24">
        <v>45</v>
      </c>
      <c r="F670" s="27">
        <f>MROUND((masterheight[[#This Row],[FL5]]-masterheight[[#This Row],[FL2]])/masterheight[[#This Row],[FL2]],0.01)</f>
        <v>0.28999999999999998</v>
      </c>
      <c r="G670" s="39">
        <f ca="1">_xlfn.NUMBERVALUE(VLOOKUP(masterheight[[#This Row],[Round]],Table1[],7,FALSE))</f>
        <v>10</v>
      </c>
      <c r="H670" s="25">
        <f ca="1">masterheight[[#This Row],[Weight]]*masterheight[[#This Row],[%change]]</f>
        <v>2.9</v>
      </c>
    </row>
    <row r="671" spans="1:8" x14ac:dyDescent="0.25">
      <c r="A671" t="s">
        <v>557</v>
      </c>
      <c r="B671" s="44" t="s">
        <v>980</v>
      </c>
      <c r="C671" s="44" t="s">
        <v>16</v>
      </c>
      <c r="D671" s="45">
        <v>34</v>
      </c>
      <c r="E671" s="45">
        <v>44</v>
      </c>
      <c r="F671" s="27">
        <f>MROUND((masterheight[[#This Row],[FL5]]-masterheight[[#This Row],[FL2]])/masterheight[[#This Row],[FL2]],0.01)</f>
        <v>0.28999999999999998</v>
      </c>
      <c r="G671" s="39">
        <f ca="1">_xlfn.NUMBERVALUE(VLOOKUP(masterheight[[#This Row],[Round]],Table1[],7,FALSE))</f>
        <v>10</v>
      </c>
      <c r="H671" s="25">
        <f ca="1">masterheight[[#This Row],[Weight]]*masterheight[[#This Row],[%change]]</f>
        <v>2.9</v>
      </c>
    </row>
    <row r="672" spans="1:8" x14ac:dyDescent="0.25">
      <c r="A672" t="s">
        <v>583</v>
      </c>
      <c r="B672" t="s">
        <v>82</v>
      </c>
      <c r="C672" t="s">
        <v>19</v>
      </c>
      <c r="D672" s="24">
        <v>36.5</v>
      </c>
      <c r="E672" s="24">
        <v>47</v>
      </c>
      <c r="F672" s="27">
        <f>MROUND((masterheight[[#This Row],[FL5]]-masterheight[[#This Row],[FL2]])/masterheight[[#This Row],[FL2]],0.01)</f>
        <v>0.28999999999999998</v>
      </c>
      <c r="G672" s="39">
        <f ca="1">_xlfn.NUMBERVALUE(VLOOKUP(masterheight[[#This Row],[Round]],Table1[],7,FALSE))</f>
        <v>10</v>
      </c>
      <c r="H672" s="25">
        <f ca="1">masterheight[[#This Row],[Weight]]*masterheight[[#This Row],[%change]]</f>
        <v>2.9</v>
      </c>
    </row>
    <row r="673" spans="1:8" x14ac:dyDescent="0.25">
      <c r="A673" t="s">
        <v>615</v>
      </c>
      <c r="B673" t="s">
        <v>88</v>
      </c>
      <c r="C673" t="s">
        <v>23</v>
      </c>
      <c r="D673" s="24">
        <v>24</v>
      </c>
      <c r="E673" s="24">
        <v>31</v>
      </c>
      <c r="F673" s="27">
        <f>MROUND((masterheight[[#This Row],[FL5]]-masterheight[[#This Row],[FL2]])/masterheight[[#This Row],[FL2]],0.01)</f>
        <v>0.28999999999999998</v>
      </c>
      <c r="G673" s="39">
        <f ca="1">_xlfn.NUMBERVALUE(VLOOKUP(masterheight[[#This Row],[Round]],Table1[],7,FALSE))</f>
        <v>50</v>
      </c>
      <c r="H673" s="25">
        <f ca="1">masterheight[[#This Row],[Weight]]*masterheight[[#This Row],[%change]]</f>
        <v>14.499999999999998</v>
      </c>
    </row>
    <row r="674" spans="1:8" x14ac:dyDescent="0.25">
      <c r="A674" t="s">
        <v>627</v>
      </c>
      <c r="B674" t="s">
        <v>48</v>
      </c>
      <c r="C674" t="s">
        <v>19</v>
      </c>
      <c r="D674" s="24">
        <v>28</v>
      </c>
      <c r="E674" s="24">
        <v>36</v>
      </c>
      <c r="F674" s="27">
        <f>MROUND((masterheight[[#This Row],[FL5]]-masterheight[[#This Row],[FL2]])/masterheight[[#This Row],[FL2]],0.01)</f>
        <v>0.28999999999999998</v>
      </c>
      <c r="G674" s="39">
        <f ca="1">_xlfn.NUMBERVALUE(VLOOKUP(masterheight[[#This Row],[Round]],Table1[],7,FALSE))</f>
        <v>10</v>
      </c>
      <c r="H674" s="25">
        <f ca="1">masterheight[[#This Row],[Weight]]*masterheight[[#This Row],[%change]]</f>
        <v>2.9</v>
      </c>
    </row>
    <row r="675" spans="1:8" x14ac:dyDescent="0.25">
      <c r="A675" t="s">
        <v>655</v>
      </c>
      <c r="B675" t="s">
        <v>974</v>
      </c>
      <c r="C675" t="s">
        <v>23</v>
      </c>
      <c r="D675" s="24">
        <v>28</v>
      </c>
      <c r="E675" s="24">
        <v>36</v>
      </c>
      <c r="F675" s="27">
        <f>MROUND((masterheight[[#This Row],[FL5]]-masterheight[[#This Row],[FL2]])/masterheight[[#This Row],[FL2]],0.01)</f>
        <v>0.28999999999999998</v>
      </c>
      <c r="G675" s="39">
        <f ca="1">_xlfn.NUMBERVALUE(VLOOKUP(masterheight[[#This Row],[Round]],Table1[],7,FALSE))</f>
        <v>50</v>
      </c>
      <c r="H675" s="25">
        <f ca="1">masterheight[[#This Row],[Weight]]*masterheight[[#This Row],[%change]]</f>
        <v>14.499999999999998</v>
      </c>
    </row>
    <row r="676" spans="1:8" x14ac:dyDescent="0.25">
      <c r="A676" t="s">
        <v>666</v>
      </c>
      <c r="B676" t="s">
        <v>97</v>
      </c>
      <c r="C676" t="s">
        <v>19</v>
      </c>
      <c r="D676" s="24">
        <v>25.5</v>
      </c>
      <c r="E676" s="24">
        <v>33</v>
      </c>
      <c r="F676" s="27">
        <f>MROUND((masterheight[[#This Row],[FL5]]-masterheight[[#This Row],[FL2]])/masterheight[[#This Row],[FL2]],0.01)</f>
        <v>0.28999999999999998</v>
      </c>
      <c r="G676" s="39">
        <f ca="1">_xlfn.NUMBERVALUE(VLOOKUP(masterheight[[#This Row],[Round]],Table1[],7,FALSE))</f>
        <v>10</v>
      </c>
      <c r="H676" s="25">
        <f ca="1">masterheight[[#This Row],[Weight]]*masterheight[[#This Row],[%change]]</f>
        <v>2.9</v>
      </c>
    </row>
    <row r="677" spans="1:8" x14ac:dyDescent="0.25">
      <c r="A677" t="s">
        <v>671</v>
      </c>
      <c r="B677" t="s">
        <v>94</v>
      </c>
      <c r="C677" t="s">
        <v>22</v>
      </c>
      <c r="D677" s="24">
        <v>27.5</v>
      </c>
      <c r="E677" s="24">
        <v>35.5</v>
      </c>
      <c r="F677" s="27">
        <f>MROUND((masterheight[[#This Row],[FL5]]-masterheight[[#This Row],[FL2]])/masterheight[[#This Row],[FL2]],0.01)</f>
        <v>0.28999999999999998</v>
      </c>
      <c r="G677" s="39">
        <f ca="1">_xlfn.NUMBERVALUE(VLOOKUP(masterheight[[#This Row],[Round]],Table1[],7,FALSE))</f>
        <v>30</v>
      </c>
      <c r="H677" s="25">
        <f ca="1">masterheight[[#This Row],[Weight]]*masterheight[[#This Row],[%change]]</f>
        <v>8.6999999999999993</v>
      </c>
    </row>
    <row r="678" spans="1:8" x14ac:dyDescent="0.25">
      <c r="A678" t="s">
        <v>678</v>
      </c>
      <c r="B678" t="s">
        <v>82</v>
      </c>
      <c r="C678" t="s">
        <v>21</v>
      </c>
      <c r="D678" s="24">
        <v>41</v>
      </c>
      <c r="E678" s="24">
        <v>53</v>
      </c>
      <c r="F678" s="27">
        <f>MROUND((masterheight[[#This Row],[FL5]]-masterheight[[#This Row],[FL2]])/masterheight[[#This Row],[FL2]],0.01)</f>
        <v>0.28999999999999998</v>
      </c>
      <c r="G678" s="39">
        <f ca="1">_xlfn.NUMBERVALUE(VLOOKUP(masterheight[[#This Row],[Round]],Table1[],7,FALSE))</f>
        <v>20</v>
      </c>
      <c r="H678" s="25">
        <f ca="1">masterheight[[#This Row],[Weight]]*masterheight[[#This Row],[%change]]</f>
        <v>5.8</v>
      </c>
    </row>
    <row r="679" spans="1:8" x14ac:dyDescent="0.25">
      <c r="A679" t="s">
        <v>995</v>
      </c>
      <c r="B679" t="s">
        <v>974</v>
      </c>
      <c r="C679" t="s">
        <v>22</v>
      </c>
      <c r="D679" s="24">
        <v>24.5</v>
      </c>
      <c r="E679" s="24">
        <v>31.5</v>
      </c>
      <c r="F679" s="27">
        <f>MROUND((masterheight[[#This Row],[FL5]]-masterheight[[#This Row],[FL2]])/masterheight[[#This Row],[FL2]],0.01)</f>
        <v>0.28999999999999998</v>
      </c>
      <c r="G679" s="39">
        <f ca="1">_xlfn.NUMBERVALUE(VLOOKUP(masterheight[[#This Row],[Round]],Table1[],7,FALSE))</f>
        <v>30</v>
      </c>
      <c r="H679" s="25">
        <f ca="1">masterheight[[#This Row],[Weight]]*masterheight[[#This Row],[%change]]</f>
        <v>8.6999999999999993</v>
      </c>
    </row>
    <row r="680" spans="1:8" x14ac:dyDescent="0.25">
      <c r="A680" t="s">
        <v>691</v>
      </c>
      <c r="B680" t="s">
        <v>58</v>
      </c>
      <c r="C680" t="s">
        <v>18</v>
      </c>
      <c r="D680" s="24">
        <v>35</v>
      </c>
      <c r="E680" s="24">
        <v>45</v>
      </c>
      <c r="F680" s="27">
        <f>MROUND((masterheight[[#This Row],[FL5]]-masterheight[[#This Row],[FL2]])/masterheight[[#This Row],[FL2]],0.01)</f>
        <v>0.28999999999999998</v>
      </c>
      <c r="G680" s="39">
        <f ca="1">_xlfn.NUMBERVALUE(VLOOKUP(masterheight[[#This Row],[Round]],Table1[],7,FALSE))</f>
        <v>10</v>
      </c>
      <c r="H680" s="25">
        <f ca="1">masterheight[[#This Row],[Weight]]*masterheight[[#This Row],[%change]]</f>
        <v>2.9</v>
      </c>
    </row>
    <row r="681" spans="1:8" x14ac:dyDescent="0.25">
      <c r="A681" t="s">
        <v>695</v>
      </c>
      <c r="B681" t="s">
        <v>82</v>
      </c>
      <c r="C681" t="s">
        <v>21</v>
      </c>
      <c r="D681" s="24">
        <v>45</v>
      </c>
      <c r="E681" s="24">
        <v>58</v>
      </c>
      <c r="F681" s="27">
        <f>MROUND((masterheight[[#This Row],[FL5]]-masterheight[[#This Row],[FL2]])/masterheight[[#This Row],[FL2]],0.01)</f>
        <v>0.28999999999999998</v>
      </c>
      <c r="G681" s="39">
        <f ca="1">_xlfn.NUMBERVALUE(VLOOKUP(masterheight[[#This Row],[Round]],Table1[],7,FALSE))</f>
        <v>20</v>
      </c>
      <c r="H681" s="25">
        <f ca="1">masterheight[[#This Row],[Weight]]*masterheight[[#This Row],[%change]]</f>
        <v>5.8</v>
      </c>
    </row>
    <row r="682" spans="1:8" x14ac:dyDescent="0.25">
      <c r="A682" t="s">
        <v>713</v>
      </c>
      <c r="B682" t="s">
        <v>94</v>
      </c>
      <c r="C682" t="s">
        <v>16</v>
      </c>
      <c r="D682" s="24">
        <v>26</v>
      </c>
      <c r="E682" s="24">
        <v>33.5</v>
      </c>
      <c r="F682" s="27">
        <f>MROUND((masterheight[[#This Row],[FL5]]-masterheight[[#This Row],[FL2]])/masterheight[[#This Row],[FL2]],0.01)</f>
        <v>0.28999999999999998</v>
      </c>
      <c r="G682" s="39">
        <f ca="1">_xlfn.NUMBERVALUE(VLOOKUP(masterheight[[#This Row],[Round]],Table1[],7,FALSE))</f>
        <v>10</v>
      </c>
      <c r="H682" s="25">
        <f ca="1">masterheight[[#This Row],[Weight]]*masterheight[[#This Row],[%change]]</f>
        <v>2.9</v>
      </c>
    </row>
    <row r="683" spans="1:8" x14ac:dyDescent="0.25">
      <c r="A683" t="s">
        <v>724</v>
      </c>
      <c r="B683" t="s">
        <v>59</v>
      </c>
      <c r="C683" t="s">
        <v>16</v>
      </c>
      <c r="D683" s="24">
        <v>34</v>
      </c>
      <c r="E683" s="24">
        <v>44</v>
      </c>
      <c r="F683" s="27">
        <f>MROUND((masterheight[[#This Row],[FL5]]-masterheight[[#This Row],[FL2]])/masterheight[[#This Row],[FL2]],0.01)</f>
        <v>0.28999999999999998</v>
      </c>
      <c r="G683" s="39">
        <f ca="1">_xlfn.NUMBERVALUE(VLOOKUP(masterheight[[#This Row],[Round]],Table1[],7,FALSE))</f>
        <v>10</v>
      </c>
      <c r="H683" s="25">
        <f ca="1">masterheight[[#This Row],[Weight]]*masterheight[[#This Row],[%change]]</f>
        <v>2.9</v>
      </c>
    </row>
    <row r="684" spans="1:8" x14ac:dyDescent="0.25">
      <c r="A684" t="s">
        <v>1005</v>
      </c>
      <c r="B684" t="s">
        <v>88</v>
      </c>
      <c r="C684" t="s">
        <v>22</v>
      </c>
      <c r="D684" s="24">
        <v>28</v>
      </c>
      <c r="E684" s="24">
        <v>36</v>
      </c>
      <c r="F684" s="27">
        <f>MROUND((masterheight[[#This Row],[FL5]]-masterheight[[#This Row],[FL2]])/masterheight[[#This Row],[FL2]],0.01)</f>
        <v>0.28999999999999998</v>
      </c>
      <c r="G684" s="39">
        <f ca="1">_xlfn.NUMBERVALUE(VLOOKUP(masterheight[[#This Row],[Round]],Table1[],7,FALSE))</f>
        <v>30</v>
      </c>
      <c r="H684" s="25">
        <f ca="1">masterheight[[#This Row],[Weight]]*masterheight[[#This Row],[%change]]</f>
        <v>8.6999999999999993</v>
      </c>
    </row>
    <row r="685" spans="1:8" x14ac:dyDescent="0.25">
      <c r="A685" t="s">
        <v>1011</v>
      </c>
      <c r="B685" t="s">
        <v>88</v>
      </c>
      <c r="C685" t="s">
        <v>22</v>
      </c>
      <c r="D685" s="24">
        <v>26</v>
      </c>
      <c r="E685" s="24">
        <v>33.5</v>
      </c>
      <c r="F685" s="27">
        <f>MROUND((masterheight[[#This Row],[FL5]]-masterheight[[#This Row],[FL2]])/masterheight[[#This Row],[FL2]],0.01)</f>
        <v>0.28999999999999998</v>
      </c>
      <c r="G685" s="39">
        <f ca="1">_xlfn.NUMBERVALUE(VLOOKUP(masterheight[[#This Row],[Round]],Table1[],7,FALSE))</f>
        <v>30</v>
      </c>
      <c r="H685" s="25">
        <f ca="1">masterheight[[#This Row],[Weight]]*masterheight[[#This Row],[%change]]</f>
        <v>8.6999999999999993</v>
      </c>
    </row>
    <row r="686" spans="1:8" x14ac:dyDescent="0.25">
      <c r="A686" t="s">
        <v>751</v>
      </c>
      <c r="B686" t="s">
        <v>94</v>
      </c>
      <c r="C686" t="s">
        <v>22</v>
      </c>
      <c r="D686" s="24">
        <v>28</v>
      </c>
      <c r="E686" s="24">
        <v>36</v>
      </c>
      <c r="F686" s="27">
        <f>MROUND((masterheight[[#This Row],[FL5]]-masterheight[[#This Row],[FL2]])/masterheight[[#This Row],[FL2]],0.01)</f>
        <v>0.28999999999999998</v>
      </c>
      <c r="G686" s="39">
        <f ca="1">_xlfn.NUMBERVALUE(VLOOKUP(masterheight[[#This Row],[Round]],Table1[],7,FALSE))</f>
        <v>30</v>
      </c>
      <c r="H686" s="25">
        <f ca="1">masterheight[[#This Row],[Weight]]*masterheight[[#This Row],[%change]]</f>
        <v>8.6999999999999993</v>
      </c>
    </row>
    <row r="687" spans="1:8" x14ac:dyDescent="0.25">
      <c r="A687" t="s">
        <v>755</v>
      </c>
      <c r="B687" t="s">
        <v>77</v>
      </c>
      <c r="C687" t="s">
        <v>19</v>
      </c>
      <c r="D687" s="24">
        <v>38</v>
      </c>
      <c r="E687" s="24">
        <v>49</v>
      </c>
      <c r="F687" s="27">
        <f>MROUND((masterheight[[#This Row],[FL5]]-masterheight[[#This Row],[FL2]])/masterheight[[#This Row],[FL2]],0.01)</f>
        <v>0.28999999999999998</v>
      </c>
      <c r="G687" s="39">
        <f ca="1">_xlfn.NUMBERVALUE(VLOOKUP(masterheight[[#This Row],[Round]],Table1[],7,FALSE))</f>
        <v>10</v>
      </c>
      <c r="H687" s="25">
        <f ca="1">masterheight[[#This Row],[Weight]]*masterheight[[#This Row],[%change]]</f>
        <v>2.9</v>
      </c>
    </row>
    <row r="688" spans="1:8" x14ac:dyDescent="0.25">
      <c r="A688" t="s">
        <v>759</v>
      </c>
      <c r="B688" t="s">
        <v>94</v>
      </c>
      <c r="C688" t="s">
        <v>23</v>
      </c>
      <c r="D688" s="24">
        <v>26</v>
      </c>
      <c r="E688" s="24">
        <v>33.5</v>
      </c>
      <c r="F688" s="27">
        <f>MROUND((masterheight[[#This Row],[FL5]]-masterheight[[#This Row],[FL2]])/masterheight[[#This Row],[FL2]],0.01)</f>
        <v>0.28999999999999998</v>
      </c>
      <c r="G688" s="39">
        <f ca="1">_xlfn.NUMBERVALUE(VLOOKUP(masterheight[[#This Row],[Round]],Table1[],7,FALSE))</f>
        <v>50</v>
      </c>
      <c r="H688" s="25">
        <f ca="1">masterheight[[#This Row],[Weight]]*masterheight[[#This Row],[%change]]</f>
        <v>14.499999999999998</v>
      </c>
    </row>
    <row r="689" spans="1:8" x14ac:dyDescent="0.25">
      <c r="A689" t="s">
        <v>380</v>
      </c>
      <c r="B689" t="s">
        <v>58</v>
      </c>
      <c r="C689" t="s">
        <v>23</v>
      </c>
      <c r="D689" s="24">
        <v>44</v>
      </c>
      <c r="E689" s="24">
        <v>57</v>
      </c>
      <c r="F689" s="27">
        <f>MROUND((masterheight[[#This Row],[FL5]]-masterheight[[#This Row],[FL2]])/masterheight[[#This Row],[FL2]],0.01)</f>
        <v>0.3</v>
      </c>
      <c r="G689" s="39">
        <f ca="1">_xlfn.NUMBERVALUE(VLOOKUP(masterheight[[#This Row],[Round]],Table1[],7,FALSE))</f>
        <v>50</v>
      </c>
      <c r="H689" s="25">
        <f ca="1">masterheight[[#This Row],[Weight]]*masterheight[[#This Row],[%change]]</f>
        <v>15</v>
      </c>
    </row>
    <row r="690" spans="1:8" x14ac:dyDescent="0.25">
      <c r="A690" t="s">
        <v>386</v>
      </c>
      <c r="B690" t="s">
        <v>88</v>
      </c>
      <c r="C690" t="s">
        <v>18</v>
      </c>
      <c r="D690" s="24">
        <v>23</v>
      </c>
      <c r="E690" s="24">
        <v>30</v>
      </c>
      <c r="F690" s="27">
        <f>MROUND((masterheight[[#This Row],[FL5]]-masterheight[[#This Row],[FL2]])/masterheight[[#This Row],[FL2]],0.01)</f>
        <v>0.3</v>
      </c>
      <c r="G690" s="39">
        <f ca="1">_xlfn.NUMBERVALUE(VLOOKUP(masterheight[[#This Row],[Round]],Table1[],7,FALSE))</f>
        <v>10</v>
      </c>
      <c r="H690" s="25">
        <f ca="1">masterheight[[#This Row],[Weight]]*masterheight[[#This Row],[%change]]</f>
        <v>3</v>
      </c>
    </row>
    <row r="691" spans="1:8" x14ac:dyDescent="0.25">
      <c r="A691" t="s">
        <v>386</v>
      </c>
      <c r="B691" t="s">
        <v>97</v>
      </c>
      <c r="C691" t="s">
        <v>21</v>
      </c>
      <c r="D691" s="24">
        <v>23</v>
      </c>
      <c r="E691" s="24">
        <v>30</v>
      </c>
      <c r="F691" s="27">
        <f>MROUND((masterheight[[#This Row],[FL5]]-masterheight[[#This Row],[FL2]])/masterheight[[#This Row],[FL2]],0.01)</f>
        <v>0.3</v>
      </c>
      <c r="G691" s="39">
        <f ca="1">_xlfn.NUMBERVALUE(VLOOKUP(masterheight[[#This Row],[Round]],Table1[],7,FALSE))</f>
        <v>20</v>
      </c>
      <c r="H691" s="25">
        <f ca="1">masterheight[[#This Row],[Weight]]*masterheight[[#This Row],[%change]]</f>
        <v>6</v>
      </c>
    </row>
    <row r="692" spans="1:8" x14ac:dyDescent="0.25">
      <c r="A692" t="s">
        <v>387</v>
      </c>
      <c r="B692" t="s">
        <v>88</v>
      </c>
      <c r="C692" t="s">
        <v>18</v>
      </c>
      <c r="D692" s="24">
        <v>23</v>
      </c>
      <c r="E692" s="24">
        <v>30</v>
      </c>
      <c r="F692" s="27">
        <f>MROUND((masterheight[[#This Row],[FL5]]-masterheight[[#This Row],[FL2]])/masterheight[[#This Row],[FL2]],0.01)</f>
        <v>0.3</v>
      </c>
      <c r="G692" s="39">
        <f ca="1">_xlfn.NUMBERVALUE(VLOOKUP(masterheight[[#This Row],[Round]],Table1[],7,FALSE))</f>
        <v>10</v>
      </c>
      <c r="H692" s="25">
        <f ca="1">masterheight[[#This Row],[Weight]]*masterheight[[#This Row],[%change]]</f>
        <v>3</v>
      </c>
    </row>
    <row r="693" spans="1:8" x14ac:dyDescent="0.25">
      <c r="A693" t="s">
        <v>398</v>
      </c>
      <c r="B693" t="s">
        <v>97</v>
      </c>
      <c r="C693" t="s">
        <v>17</v>
      </c>
      <c r="D693" s="24">
        <v>22</v>
      </c>
      <c r="E693" s="24">
        <v>28.5</v>
      </c>
      <c r="F693" s="27">
        <f>MROUND((masterheight[[#This Row],[FL5]]-masterheight[[#This Row],[FL2]])/masterheight[[#This Row],[FL2]],0.01)</f>
        <v>0.3</v>
      </c>
      <c r="G693" s="39">
        <f ca="1">_xlfn.NUMBERVALUE(VLOOKUP(masterheight[[#This Row],[Round]],Table1[],7,FALSE))</f>
        <v>10</v>
      </c>
      <c r="H693" s="25">
        <f ca="1">masterheight[[#This Row],[Weight]]*masterheight[[#This Row],[%change]]</f>
        <v>3</v>
      </c>
    </row>
    <row r="694" spans="1:8" x14ac:dyDescent="0.25">
      <c r="A694" t="s">
        <v>406</v>
      </c>
      <c r="B694" t="s">
        <v>973</v>
      </c>
      <c r="C694" t="s">
        <v>22</v>
      </c>
      <c r="D694" s="24">
        <v>30</v>
      </c>
      <c r="E694" s="24">
        <v>39</v>
      </c>
      <c r="F694" s="27">
        <f>MROUND((masterheight[[#This Row],[FL5]]-masterheight[[#This Row],[FL2]])/masterheight[[#This Row],[FL2]],0.01)</f>
        <v>0.3</v>
      </c>
      <c r="G694" s="39">
        <f ca="1">_xlfn.NUMBERVALUE(VLOOKUP(masterheight[[#This Row],[Round]],Table1[],7,FALSE))</f>
        <v>30</v>
      </c>
      <c r="H694" s="25">
        <f ca="1">masterheight[[#This Row],[Weight]]*masterheight[[#This Row],[%change]]</f>
        <v>9</v>
      </c>
    </row>
    <row r="695" spans="1:8" x14ac:dyDescent="0.25">
      <c r="A695" t="s">
        <v>425</v>
      </c>
      <c r="B695" t="s">
        <v>74</v>
      </c>
      <c r="C695" t="s">
        <v>23</v>
      </c>
      <c r="D695" s="24">
        <v>46</v>
      </c>
      <c r="E695" s="24">
        <v>60</v>
      </c>
      <c r="F695" s="27">
        <f>MROUND((masterheight[[#This Row],[FL5]]-masterheight[[#This Row],[FL2]])/masterheight[[#This Row],[FL2]],0.01)</f>
        <v>0.3</v>
      </c>
      <c r="G695" s="39">
        <f ca="1">_xlfn.NUMBERVALUE(VLOOKUP(masterheight[[#This Row],[Round]],Table1[],7,FALSE))</f>
        <v>50</v>
      </c>
      <c r="H695" s="25">
        <f ca="1">masterheight[[#This Row],[Weight]]*masterheight[[#This Row],[%change]]</f>
        <v>15</v>
      </c>
    </row>
    <row r="696" spans="1:8" x14ac:dyDescent="0.25">
      <c r="A696" t="s">
        <v>430</v>
      </c>
      <c r="B696" t="s">
        <v>973</v>
      </c>
      <c r="C696" t="s">
        <v>22</v>
      </c>
      <c r="D696" s="24">
        <v>27</v>
      </c>
      <c r="E696" s="24">
        <v>35</v>
      </c>
      <c r="F696" s="27">
        <f>MROUND((masterheight[[#This Row],[FL5]]-masterheight[[#This Row],[FL2]])/masterheight[[#This Row],[FL2]],0.01)</f>
        <v>0.3</v>
      </c>
      <c r="G696" s="39">
        <f ca="1">_xlfn.NUMBERVALUE(VLOOKUP(masterheight[[#This Row],[Round]],Table1[],7,FALSE))</f>
        <v>30</v>
      </c>
      <c r="H696" s="25">
        <f ca="1">masterheight[[#This Row],[Weight]]*masterheight[[#This Row],[%change]]</f>
        <v>9</v>
      </c>
    </row>
    <row r="697" spans="1:8" x14ac:dyDescent="0.25">
      <c r="A697" t="s">
        <v>431</v>
      </c>
      <c r="B697" t="s">
        <v>973</v>
      </c>
      <c r="C697" t="s">
        <v>22</v>
      </c>
      <c r="D697" s="24">
        <v>27</v>
      </c>
      <c r="E697" s="24">
        <v>35</v>
      </c>
      <c r="F697" s="27">
        <f>MROUND((masterheight[[#This Row],[FL5]]-masterheight[[#This Row],[FL2]])/masterheight[[#This Row],[FL2]],0.01)</f>
        <v>0.3</v>
      </c>
      <c r="G697" s="39">
        <f ca="1">_xlfn.NUMBERVALUE(VLOOKUP(masterheight[[#This Row],[Round]],Table1[],7,FALSE))</f>
        <v>30</v>
      </c>
      <c r="H697" s="25">
        <f ca="1">masterheight[[#This Row],[Weight]]*masterheight[[#This Row],[%change]]</f>
        <v>9</v>
      </c>
    </row>
    <row r="698" spans="1:8" x14ac:dyDescent="0.25">
      <c r="A698" t="s">
        <v>435</v>
      </c>
      <c r="B698" t="s">
        <v>973</v>
      </c>
      <c r="C698" t="s">
        <v>22</v>
      </c>
      <c r="D698" s="24">
        <v>28</v>
      </c>
      <c r="E698" s="24">
        <v>36.5</v>
      </c>
      <c r="F698" s="27">
        <f>MROUND((masterheight[[#This Row],[FL5]]-masterheight[[#This Row],[FL2]])/masterheight[[#This Row],[FL2]],0.01)</f>
        <v>0.3</v>
      </c>
      <c r="G698" s="39">
        <f ca="1">_xlfn.NUMBERVALUE(VLOOKUP(masterheight[[#This Row],[Round]],Table1[],7,FALSE))</f>
        <v>30</v>
      </c>
      <c r="H698" s="25">
        <f ca="1">masterheight[[#This Row],[Weight]]*masterheight[[#This Row],[%change]]</f>
        <v>9</v>
      </c>
    </row>
    <row r="699" spans="1:8" x14ac:dyDescent="0.25">
      <c r="A699" t="s">
        <v>440</v>
      </c>
      <c r="B699" t="s">
        <v>88</v>
      </c>
      <c r="C699" t="s">
        <v>17</v>
      </c>
      <c r="D699" s="24">
        <v>22</v>
      </c>
      <c r="E699" s="24">
        <v>28.5</v>
      </c>
      <c r="F699" s="27">
        <f>MROUND((masterheight[[#This Row],[FL5]]-masterheight[[#This Row],[FL2]])/masterheight[[#This Row],[FL2]],0.01)</f>
        <v>0.3</v>
      </c>
      <c r="G699" s="39">
        <f ca="1">_xlfn.NUMBERVALUE(VLOOKUP(masterheight[[#This Row],[Round]],Table1[],7,FALSE))</f>
        <v>10</v>
      </c>
      <c r="H699" s="25">
        <f ca="1">masterheight[[#This Row],[Weight]]*masterheight[[#This Row],[%change]]</f>
        <v>3</v>
      </c>
    </row>
    <row r="700" spans="1:8" x14ac:dyDescent="0.25">
      <c r="A700" t="s">
        <v>441</v>
      </c>
      <c r="B700" t="s">
        <v>973</v>
      </c>
      <c r="C700" t="s">
        <v>22</v>
      </c>
      <c r="D700" s="24">
        <v>27</v>
      </c>
      <c r="E700" s="24">
        <v>35</v>
      </c>
      <c r="F700" s="27">
        <f>MROUND((masterheight[[#This Row],[FL5]]-masterheight[[#This Row],[FL2]])/masterheight[[#This Row],[FL2]],0.01)</f>
        <v>0.3</v>
      </c>
      <c r="G700" s="39">
        <f ca="1">_xlfn.NUMBERVALUE(VLOOKUP(masterheight[[#This Row],[Round]],Table1[],7,FALSE))</f>
        <v>30</v>
      </c>
      <c r="H700" s="25">
        <f ca="1">masterheight[[#This Row],[Weight]]*masterheight[[#This Row],[%change]]</f>
        <v>9</v>
      </c>
    </row>
    <row r="701" spans="1:8" x14ac:dyDescent="0.25">
      <c r="A701" t="s">
        <v>451</v>
      </c>
      <c r="B701" t="s">
        <v>48</v>
      </c>
      <c r="C701" t="s">
        <v>17</v>
      </c>
      <c r="D701" s="24">
        <v>30</v>
      </c>
      <c r="E701" s="24">
        <v>39</v>
      </c>
      <c r="F701" s="27">
        <f>MROUND((masterheight[[#This Row],[FL5]]-masterheight[[#This Row],[FL2]])/masterheight[[#This Row],[FL2]],0.01)</f>
        <v>0.3</v>
      </c>
      <c r="G701" s="39">
        <f ca="1">_xlfn.NUMBERVALUE(VLOOKUP(masterheight[[#This Row],[Round]],Table1[],7,FALSE))</f>
        <v>10</v>
      </c>
      <c r="H701" s="25">
        <f ca="1">masterheight[[#This Row],[Weight]]*masterheight[[#This Row],[%change]]</f>
        <v>3</v>
      </c>
    </row>
    <row r="702" spans="1:8" x14ac:dyDescent="0.25">
      <c r="A702" t="s">
        <v>492</v>
      </c>
      <c r="B702" t="s">
        <v>114</v>
      </c>
      <c r="C702" t="s">
        <v>19</v>
      </c>
      <c r="D702" s="24">
        <v>34.5</v>
      </c>
      <c r="E702" s="24">
        <v>45</v>
      </c>
      <c r="F702" s="27">
        <f>MROUND((masterheight[[#This Row],[FL5]]-masterheight[[#This Row],[FL2]])/masterheight[[#This Row],[FL2]],0.01)</f>
        <v>0.3</v>
      </c>
      <c r="G702" s="39">
        <f ca="1">_xlfn.NUMBERVALUE(VLOOKUP(masterheight[[#This Row],[Round]],Table1[],7,FALSE))</f>
        <v>10</v>
      </c>
      <c r="H702" s="25">
        <f ca="1">masterheight[[#This Row],[Weight]]*masterheight[[#This Row],[%change]]</f>
        <v>3</v>
      </c>
    </row>
    <row r="703" spans="1:8" x14ac:dyDescent="0.25">
      <c r="A703" t="s">
        <v>528</v>
      </c>
      <c r="B703" t="s">
        <v>980</v>
      </c>
      <c r="C703" t="s">
        <v>16</v>
      </c>
      <c r="D703" s="24">
        <v>33</v>
      </c>
      <c r="E703" s="24">
        <v>43</v>
      </c>
      <c r="F703" s="27">
        <f>MROUND((masterheight[[#This Row],[FL5]]-masterheight[[#This Row],[FL2]])/masterheight[[#This Row],[FL2]],0.01)</f>
        <v>0.3</v>
      </c>
      <c r="G703" s="39">
        <f ca="1">_xlfn.NUMBERVALUE(VLOOKUP(masterheight[[#This Row],[Round]],Table1[],7,FALSE))</f>
        <v>10</v>
      </c>
      <c r="H703" s="25">
        <f ca="1">masterheight[[#This Row],[Weight]]*masterheight[[#This Row],[%change]]</f>
        <v>3</v>
      </c>
    </row>
    <row r="704" spans="1:8" x14ac:dyDescent="0.25">
      <c r="A704" t="s">
        <v>546</v>
      </c>
      <c r="B704" t="s">
        <v>77</v>
      </c>
      <c r="C704" t="s">
        <v>21</v>
      </c>
      <c r="D704" s="24">
        <v>37</v>
      </c>
      <c r="E704" s="24">
        <v>48</v>
      </c>
      <c r="F704" s="27">
        <f>MROUND((masterheight[[#This Row],[FL5]]-masterheight[[#This Row],[FL2]])/masterheight[[#This Row],[FL2]],0.01)</f>
        <v>0.3</v>
      </c>
      <c r="G704" s="39">
        <f ca="1">_xlfn.NUMBERVALUE(VLOOKUP(masterheight[[#This Row],[Round]],Table1[],7,FALSE))</f>
        <v>20</v>
      </c>
      <c r="H704" s="25">
        <f ca="1">masterheight[[#This Row],[Weight]]*masterheight[[#This Row],[%change]]</f>
        <v>6</v>
      </c>
    </row>
    <row r="705" spans="1:8" x14ac:dyDescent="0.25">
      <c r="A705" t="s">
        <v>559</v>
      </c>
      <c r="B705" t="s">
        <v>82</v>
      </c>
      <c r="C705" t="s">
        <v>19</v>
      </c>
      <c r="D705" s="24">
        <v>35.5</v>
      </c>
      <c r="E705" s="24">
        <v>46</v>
      </c>
      <c r="F705" s="27">
        <f>MROUND((masterheight[[#This Row],[FL5]]-masterheight[[#This Row],[FL2]])/masterheight[[#This Row],[FL2]],0.01)</f>
        <v>0.3</v>
      </c>
      <c r="G705" s="39">
        <f ca="1">_xlfn.NUMBERVALUE(VLOOKUP(masterheight[[#This Row],[Round]],Table1[],7,FALSE))</f>
        <v>10</v>
      </c>
      <c r="H705" s="25">
        <f ca="1">masterheight[[#This Row],[Weight]]*masterheight[[#This Row],[%change]]</f>
        <v>3</v>
      </c>
    </row>
    <row r="706" spans="1:8" x14ac:dyDescent="0.25">
      <c r="A706" t="s">
        <v>560</v>
      </c>
      <c r="B706" t="s">
        <v>980</v>
      </c>
      <c r="C706" t="s">
        <v>16</v>
      </c>
      <c r="D706" s="24">
        <v>33</v>
      </c>
      <c r="E706" s="24">
        <v>43</v>
      </c>
      <c r="F706" s="27">
        <f>MROUND((masterheight[[#This Row],[FL5]]-masterheight[[#This Row],[FL2]])/masterheight[[#This Row],[FL2]],0.01)</f>
        <v>0.3</v>
      </c>
      <c r="G706" s="39">
        <f ca="1">_xlfn.NUMBERVALUE(VLOOKUP(masterheight[[#This Row],[Round]],Table1[],7,FALSE))</f>
        <v>10</v>
      </c>
      <c r="H706" s="25">
        <f ca="1">masterheight[[#This Row],[Weight]]*masterheight[[#This Row],[%change]]</f>
        <v>3</v>
      </c>
    </row>
    <row r="707" spans="1:8" x14ac:dyDescent="0.25">
      <c r="A707" t="s">
        <v>1057</v>
      </c>
      <c r="B707" t="s">
        <v>980</v>
      </c>
      <c r="C707" t="s">
        <v>23</v>
      </c>
      <c r="D707" s="24">
        <v>40</v>
      </c>
      <c r="E707" s="24">
        <v>52</v>
      </c>
      <c r="F707" s="27">
        <f>MROUND((masterheight[[#This Row],[FL5]]-masterheight[[#This Row],[FL2]])/masterheight[[#This Row],[FL2]],0.01)</f>
        <v>0.3</v>
      </c>
      <c r="G707" s="39">
        <f ca="1">_xlfn.NUMBERVALUE(VLOOKUP(masterheight[[#This Row],[Round]],Table1[],7,FALSE))</f>
        <v>50</v>
      </c>
      <c r="H707" s="25">
        <f ca="1">masterheight[[#This Row],[Weight]]*masterheight[[#This Row],[%change]]</f>
        <v>15</v>
      </c>
    </row>
    <row r="708" spans="1:8" x14ac:dyDescent="0.25">
      <c r="A708" t="s">
        <v>614</v>
      </c>
      <c r="B708" t="s">
        <v>973</v>
      </c>
      <c r="C708" t="s">
        <v>23</v>
      </c>
      <c r="D708" s="24">
        <v>27</v>
      </c>
      <c r="E708" s="24">
        <v>35</v>
      </c>
      <c r="F708" s="27">
        <f>MROUND((masterheight[[#This Row],[FL5]]-masterheight[[#This Row],[FL2]])/masterheight[[#This Row],[FL2]],0.01)</f>
        <v>0.3</v>
      </c>
      <c r="G708" s="39">
        <f ca="1">_xlfn.NUMBERVALUE(VLOOKUP(masterheight[[#This Row],[Round]],Table1[],7,FALSE))</f>
        <v>50</v>
      </c>
      <c r="H708" s="25">
        <f ca="1">masterheight[[#This Row],[Weight]]*masterheight[[#This Row],[%change]]</f>
        <v>15</v>
      </c>
    </row>
    <row r="709" spans="1:8" x14ac:dyDescent="0.25">
      <c r="A709" t="s">
        <v>617</v>
      </c>
      <c r="B709" t="s">
        <v>48</v>
      </c>
      <c r="C709" t="s">
        <v>19</v>
      </c>
      <c r="D709" s="24">
        <v>30</v>
      </c>
      <c r="E709" s="24">
        <v>39</v>
      </c>
      <c r="F709" s="27">
        <f>MROUND((masterheight[[#This Row],[FL5]]-masterheight[[#This Row],[FL2]])/masterheight[[#This Row],[FL2]],0.01)</f>
        <v>0.3</v>
      </c>
      <c r="G709" s="39">
        <f ca="1">_xlfn.NUMBERVALUE(VLOOKUP(masterheight[[#This Row],[Round]],Table1[],7,FALSE))</f>
        <v>10</v>
      </c>
      <c r="H709" s="25">
        <f ca="1">masterheight[[#This Row],[Weight]]*masterheight[[#This Row],[%change]]</f>
        <v>3</v>
      </c>
    </row>
    <row r="710" spans="1:8" x14ac:dyDescent="0.25">
      <c r="A710" t="s">
        <v>646</v>
      </c>
      <c r="B710" t="s">
        <v>74</v>
      </c>
      <c r="C710" t="s">
        <v>18</v>
      </c>
      <c r="D710" s="24">
        <v>44</v>
      </c>
      <c r="E710" s="24">
        <v>57</v>
      </c>
      <c r="F710" s="27">
        <f>MROUND((masterheight[[#This Row],[FL5]]-masterheight[[#This Row],[FL2]])/masterheight[[#This Row],[FL2]],0.01)</f>
        <v>0.3</v>
      </c>
      <c r="G710" s="39">
        <f ca="1">_xlfn.NUMBERVALUE(VLOOKUP(masterheight[[#This Row],[Round]],Table1[],7,FALSE))</f>
        <v>10</v>
      </c>
      <c r="H710" s="25">
        <f ca="1">masterheight[[#This Row],[Weight]]*masterheight[[#This Row],[%change]]</f>
        <v>3</v>
      </c>
    </row>
    <row r="711" spans="1:8" x14ac:dyDescent="0.25">
      <c r="A711" t="s">
        <v>656</v>
      </c>
      <c r="B711" t="s">
        <v>974</v>
      </c>
      <c r="C711" t="s">
        <v>23</v>
      </c>
      <c r="D711" s="24">
        <v>27</v>
      </c>
      <c r="E711" s="24">
        <v>35</v>
      </c>
      <c r="F711" s="27">
        <f>MROUND((masterheight[[#This Row],[FL5]]-masterheight[[#This Row],[FL2]])/masterheight[[#This Row],[FL2]],0.01)</f>
        <v>0.3</v>
      </c>
      <c r="G711" s="39">
        <f ca="1">_xlfn.NUMBERVALUE(VLOOKUP(masterheight[[#This Row],[Round]],Table1[],7,FALSE))</f>
        <v>50</v>
      </c>
      <c r="H711" s="25">
        <f ca="1">masterheight[[#This Row],[Weight]]*masterheight[[#This Row],[%change]]</f>
        <v>15</v>
      </c>
    </row>
    <row r="712" spans="1:8" x14ac:dyDescent="0.25">
      <c r="A712" t="s">
        <v>658</v>
      </c>
      <c r="B712" t="s">
        <v>980</v>
      </c>
      <c r="C712" t="s">
        <v>17</v>
      </c>
      <c r="D712">
        <v>33</v>
      </c>
      <c r="E712">
        <v>43</v>
      </c>
      <c r="F712" s="27">
        <f>MROUND((masterheight[[#This Row],[FL5]]-masterheight[[#This Row],[FL2]])/masterheight[[#This Row],[FL2]],0.01)</f>
        <v>0.3</v>
      </c>
      <c r="G712" s="39">
        <f ca="1">_xlfn.NUMBERVALUE(VLOOKUP(masterheight[[#This Row],[Round]],Table1[],7,FALSE))</f>
        <v>10</v>
      </c>
      <c r="H712" s="25">
        <f ca="1">masterheight[[#This Row],[Weight]]*masterheight[[#This Row],[%change]]</f>
        <v>3</v>
      </c>
    </row>
    <row r="713" spans="1:8" x14ac:dyDescent="0.25">
      <c r="A713" t="s">
        <v>664</v>
      </c>
      <c r="B713" t="s">
        <v>74</v>
      </c>
      <c r="C713" t="s">
        <v>18</v>
      </c>
      <c r="D713" s="24">
        <v>40</v>
      </c>
      <c r="E713" s="24">
        <v>52</v>
      </c>
      <c r="F713" s="27">
        <f>MROUND((masterheight[[#This Row],[FL5]]-masterheight[[#This Row],[FL2]])/masterheight[[#This Row],[FL2]],0.01)</f>
        <v>0.3</v>
      </c>
      <c r="G713" s="39">
        <f ca="1">_xlfn.NUMBERVALUE(VLOOKUP(masterheight[[#This Row],[Round]],Table1[],7,FALSE))</f>
        <v>10</v>
      </c>
      <c r="H713" s="25">
        <f ca="1">masterheight[[#This Row],[Weight]]*masterheight[[#This Row],[%change]]</f>
        <v>3</v>
      </c>
    </row>
    <row r="714" spans="1:8" x14ac:dyDescent="0.25">
      <c r="A714" t="s">
        <v>671</v>
      </c>
      <c r="B714" t="s">
        <v>973</v>
      </c>
      <c r="C714" t="s">
        <v>23</v>
      </c>
      <c r="D714" s="24">
        <v>27</v>
      </c>
      <c r="E714" s="24">
        <v>35</v>
      </c>
      <c r="F714" s="27">
        <f>MROUND((masterheight[[#This Row],[FL5]]-masterheight[[#This Row],[FL2]])/masterheight[[#This Row],[FL2]],0.01)</f>
        <v>0.3</v>
      </c>
      <c r="G714" s="39">
        <f ca="1">_xlfn.NUMBERVALUE(VLOOKUP(masterheight[[#This Row],[Round]],Table1[],7,FALSE))</f>
        <v>50</v>
      </c>
      <c r="H714" s="25">
        <f ca="1">masterheight[[#This Row],[Weight]]*masterheight[[#This Row],[%change]]</f>
        <v>15</v>
      </c>
    </row>
    <row r="715" spans="1:8" x14ac:dyDescent="0.25">
      <c r="A715" t="s">
        <v>673</v>
      </c>
      <c r="B715" t="s">
        <v>973</v>
      </c>
      <c r="C715" t="s">
        <v>23</v>
      </c>
      <c r="D715" s="24">
        <v>27</v>
      </c>
      <c r="E715" s="24">
        <v>35</v>
      </c>
      <c r="F715" s="27">
        <f>MROUND((masterheight[[#This Row],[FL5]]-masterheight[[#This Row],[FL2]])/masterheight[[#This Row],[FL2]],0.01)</f>
        <v>0.3</v>
      </c>
      <c r="G715" s="39">
        <f ca="1">_xlfn.NUMBERVALUE(VLOOKUP(masterheight[[#This Row],[Round]],Table1[],7,FALSE))</f>
        <v>50</v>
      </c>
      <c r="H715" s="25">
        <f ca="1">masterheight[[#This Row],[Weight]]*masterheight[[#This Row],[%change]]</f>
        <v>15</v>
      </c>
    </row>
    <row r="716" spans="1:8" x14ac:dyDescent="0.25">
      <c r="A716" t="s">
        <v>691</v>
      </c>
      <c r="B716" t="s">
        <v>88</v>
      </c>
      <c r="C716" t="s">
        <v>23</v>
      </c>
      <c r="D716" s="24">
        <v>27</v>
      </c>
      <c r="E716" s="24">
        <v>35</v>
      </c>
      <c r="F716" s="27">
        <f>MROUND((masterheight[[#This Row],[FL5]]-masterheight[[#This Row],[FL2]])/masterheight[[#This Row],[FL2]],0.01)</f>
        <v>0.3</v>
      </c>
      <c r="G716" s="39">
        <f ca="1">_xlfn.NUMBERVALUE(VLOOKUP(masterheight[[#This Row],[Round]],Table1[],7,FALSE))</f>
        <v>50</v>
      </c>
      <c r="H716" s="25">
        <f ca="1">masterheight[[#This Row],[Weight]]*masterheight[[#This Row],[%change]]</f>
        <v>15</v>
      </c>
    </row>
    <row r="717" spans="1:8" x14ac:dyDescent="0.25">
      <c r="A717" t="s">
        <v>692</v>
      </c>
      <c r="B717" t="s">
        <v>88</v>
      </c>
      <c r="C717" t="s">
        <v>23</v>
      </c>
      <c r="D717" s="24">
        <v>27</v>
      </c>
      <c r="E717" s="24">
        <v>35</v>
      </c>
      <c r="F717" s="27">
        <f>MROUND((masterheight[[#This Row],[FL5]]-masterheight[[#This Row],[FL2]])/masterheight[[#This Row],[FL2]],0.01)</f>
        <v>0.3</v>
      </c>
      <c r="G717" s="39">
        <f ca="1">_xlfn.NUMBERVALUE(VLOOKUP(masterheight[[#This Row],[Round]],Table1[],7,FALSE))</f>
        <v>50</v>
      </c>
      <c r="H717" s="25">
        <f ca="1">masterheight[[#This Row],[Weight]]*masterheight[[#This Row],[%change]]</f>
        <v>15</v>
      </c>
    </row>
    <row r="718" spans="1:8" x14ac:dyDescent="0.25">
      <c r="A718" t="s">
        <v>696</v>
      </c>
      <c r="B718" t="s">
        <v>82</v>
      </c>
      <c r="C718" t="s">
        <v>21</v>
      </c>
      <c r="D718" s="24">
        <v>44</v>
      </c>
      <c r="E718" s="24">
        <v>57</v>
      </c>
      <c r="F718" s="27">
        <f>MROUND((masterheight[[#This Row],[FL5]]-masterheight[[#This Row],[FL2]])/masterheight[[#This Row],[FL2]],0.01)</f>
        <v>0.3</v>
      </c>
      <c r="G718" s="39">
        <f ca="1">_xlfn.NUMBERVALUE(VLOOKUP(masterheight[[#This Row],[Round]],Table1[],7,FALSE))</f>
        <v>20</v>
      </c>
      <c r="H718" s="25">
        <f ca="1">masterheight[[#This Row],[Weight]]*masterheight[[#This Row],[%change]]</f>
        <v>6</v>
      </c>
    </row>
    <row r="719" spans="1:8" x14ac:dyDescent="0.25">
      <c r="A719" t="s">
        <v>709</v>
      </c>
      <c r="B719" t="s">
        <v>58</v>
      </c>
      <c r="C719" t="s">
        <v>18</v>
      </c>
      <c r="D719" s="24">
        <v>34.5</v>
      </c>
      <c r="E719" s="24">
        <v>45</v>
      </c>
      <c r="F719" s="27">
        <f>MROUND((masterheight[[#This Row],[FL5]]-masterheight[[#This Row],[FL2]])/masterheight[[#This Row],[FL2]],0.01)</f>
        <v>0.3</v>
      </c>
      <c r="G719" s="39">
        <f ca="1">_xlfn.NUMBERVALUE(VLOOKUP(masterheight[[#This Row],[Round]],Table1[],7,FALSE))</f>
        <v>10</v>
      </c>
      <c r="H719" s="25">
        <f ca="1">masterheight[[#This Row],[Weight]]*masterheight[[#This Row],[%change]]</f>
        <v>3</v>
      </c>
    </row>
    <row r="720" spans="1:8" x14ac:dyDescent="0.25">
      <c r="A720" t="s">
        <v>743</v>
      </c>
      <c r="B720" t="s">
        <v>974</v>
      </c>
      <c r="C720" t="s">
        <v>23</v>
      </c>
      <c r="D720" s="24">
        <v>27</v>
      </c>
      <c r="E720" s="24">
        <v>35</v>
      </c>
      <c r="F720" s="27">
        <f>MROUND((masterheight[[#This Row],[FL5]]-masterheight[[#This Row],[FL2]])/masterheight[[#This Row],[FL2]],0.01)</f>
        <v>0.3</v>
      </c>
      <c r="G720" s="39">
        <f ca="1">_xlfn.NUMBERVALUE(VLOOKUP(masterheight[[#This Row],[Round]],Table1[],7,FALSE))</f>
        <v>50</v>
      </c>
      <c r="H720" s="25">
        <f ca="1">masterheight[[#This Row],[Weight]]*masterheight[[#This Row],[%change]]</f>
        <v>15</v>
      </c>
    </row>
    <row r="721" spans="1:8" x14ac:dyDescent="0.25">
      <c r="A721" t="s">
        <v>1008</v>
      </c>
      <c r="B721" t="s">
        <v>88</v>
      </c>
      <c r="C721" t="s">
        <v>22</v>
      </c>
      <c r="D721" s="24">
        <v>27</v>
      </c>
      <c r="E721" s="24">
        <v>35</v>
      </c>
      <c r="F721" s="27">
        <f>MROUND((masterheight[[#This Row],[FL5]]-masterheight[[#This Row],[FL2]])/masterheight[[#This Row],[FL2]],0.01)</f>
        <v>0.3</v>
      </c>
      <c r="G721" s="39">
        <f ca="1">_xlfn.NUMBERVALUE(VLOOKUP(masterheight[[#This Row],[Round]],Table1[],7,FALSE))</f>
        <v>30</v>
      </c>
      <c r="H721" s="25">
        <f ca="1">masterheight[[#This Row],[Weight]]*masterheight[[#This Row],[%change]]</f>
        <v>9</v>
      </c>
    </row>
    <row r="722" spans="1:8" x14ac:dyDescent="0.25">
      <c r="A722" t="s">
        <v>756</v>
      </c>
      <c r="B722" t="s">
        <v>77</v>
      </c>
      <c r="C722" t="s">
        <v>19</v>
      </c>
      <c r="D722" s="24">
        <v>37</v>
      </c>
      <c r="E722" s="24">
        <v>48</v>
      </c>
      <c r="F722" s="27">
        <f>MROUND((masterheight[[#This Row],[FL5]]-masterheight[[#This Row],[FL2]])/masterheight[[#This Row],[FL2]],0.01)</f>
        <v>0.3</v>
      </c>
      <c r="G722" s="39">
        <f ca="1">_xlfn.NUMBERVALUE(VLOOKUP(masterheight[[#This Row],[Round]],Table1[],7,FALSE))</f>
        <v>10</v>
      </c>
      <c r="H722" s="25">
        <f ca="1">masterheight[[#This Row],[Weight]]*masterheight[[#This Row],[%change]]</f>
        <v>3</v>
      </c>
    </row>
    <row r="723" spans="1:8" x14ac:dyDescent="0.25">
      <c r="A723" t="s">
        <v>1017</v>
      </c>
      <c r="B723" t="s">
        <v>88</v>
      </c>
      <c r="C723" t="s">
        <v>22</v>
      </c>
      <c r="D723" s="24">
        <v>27</v>
      </c>
      <c r="E723" s="24">
        <v>35</v>
      </c>
      <c r="F723" s="27">
        <f>MROUND((masterheight[[#This Row],[FL5]]-masterheight[[#This Row],[FL2]])/masterheight[[#This Row],[FL2]],0.01)</f>
        <v>0.3</v>
      </c>
      <c r="G723" s="39">
        <f ca="1">_xlfn.NUMBERVALUE(VLOOKUP(masterheight[[#This Row],[Round]],Table1[],7,FALSE))</f>
        <v>30</v>
      </c>
      <c r="H723" s="25">
        <f ca="1">masterheight[[#This Row],[Weight]]*masterheight[[#This Row],[%change]]</f>
        <v>9</v>
      </c>
    </row>
    <row r="724" spans="1:8" x14ac:dyDescent="0.25">
      <c r="A724" t="s">
        <v>1018</v>
      </c>
      <c r="B724" t="s">
        <v>88</v>
      </c>
      <c r="C724" t="s">
        <v>22</v>
      </c>
      <c r="D724" s="24">
        <v>27</v>
      </c>
      <c r="E724" s="24">
        <v>35</v>
      </c>
      <c r="F724" s="27">
        <f>MROUND((masterheight[[#This Row],[FL5]]-masterheight[[#This Row],[FL2]])/masterheight[[#This Row],[FL2]],0.01)</f>
        <v>0.3</v>
      </c>
      <c r="G724" s="39">
        <f ca="1">_xlfn.NUMBERVALUE(VLOOKUP(masterheight[[#This Row],[Round]],Table1[],7,FALSE))</f>
        <v>30</v>
      </c>
      <c r="H724" s="25">
        <f ca="1">masterheight[[#This Row],[Weight]]*masterheight[[#This Row],[%change]]</f>
        <v>9</v>
      </c>
    </row>
    <row r="725" spans="1:8" x14ac:dyDescent="0.25">
      <c r="A725" t="s">
        <v>388</v>
      </c>
      <c r="B725" t="s">
        <v>97</v>
      </c>
      <c r="C725" t="s">
        <v>21</v>
      </c>
      <c r="D725" s="24">
        <v>24.5</v>
      </c>
      <c r="E725" s="24">
        <v>32</v>
      </c>
      <c r="F725" s="27">
        <f>MROUND((masterheight[[#This Row],[FL5]]-masterheight[[#This Row],[FL2]])/masterheight[[#This Row],[FL2]],0.01)</f>
        <v>0.31</v>
      </c>
      <c r="G725" s="39">
        <f ca="1">_xlfn.NUMBERVALUE(VLOOKUP(masterheight[[#This Row],[Round]],Table1[],7,FALSE))</f>
        <v>20</v>
      </c>
      <c r="H725" s="25">
        <f ca="1">masterheight[[#This Row],[Weight]]*masterheight[[#This Row],[%change]]</f>
        <v>6.2</v>
      </c>
    </row>
    <row r="726" spans="1:8" x14ac:dyDescent="0.25">
      <c r="A726" t="s">
        <v>398</v>
      </c>
      <c r="B726" t="s">
        <v>58</v>
      </c>
      <c r="C726" t="s">
        <v>23</v>
      </c>
      <c r="D726" s="24">
        <v>40</v>
      </c>
      <c r="E726" s="24">
        <v>52.5</v>
      </c>
      <c r="F726" s="27">
        <f>MROUND((masterheight[[#This Row],[FL5]]-masterheight[[#This Row],[FL2]])/masterheight[[#This Row],[FL2]],0.01)</f>
        <v>0.31</v>
      </c>
      <c r="G726" s="39">
        <f ca="1">_xlfn.NUMBERVALUE(VLOOKUP(masterheight[[#This Row],[Round]],Table1[],7,FALSE))</f>
        <v>50</v>
      </c>
      <c r="H726" s="25">
        <f ca="1">masterheight[[#This Row],[Weight]]*masterheight[[#This Row],[%change]]</f>
        <v>15.5</v>
      </c>
    </row>
    <row r="727" spans="1:8" x14ac:dyDescent="0.25">
      <c r="A727" t="s">
        <v>418</v>
      </c>
      <c r="B727" t="s">
        <v>974</v>
      </c>
      <c r="C727" t="s">
        <v>20</v>
      </c>
      <c r="D727" s="24">
        <v>21</v>
      </c>
      <c r="E727" s="24">
        <v>27.5</v>
      </c>
      <c r="F727" s="27">
        <f>MROUND((masterheight[[#This Row],[FL5]]-masterheight[[#This Row],[FL2]])/masterheight[[#This Row],[FL2]],0.01)</f>
        <v>0.31</v>
      </c>
      <c r="G727" s="39">
        <f ca="1">_xlfn.NUMBERVALUE(VLOOKUP(masterheight[[#This Row],[Round]],Table1[],7,FALSE))</f>
        <v>10</v>
      </c>
      <c r="H727" s="25">
        <f ca="1">masterheight[[#This Row],[Weight]]*masterheight[[#This Row],[%change]]</f>
        <v>3.1</v>
      </c>
    </row>
    <row r="728" spans="1:8" x14ac:dyDescent="0.25">
      <c r="A728" t="s">
        <v>452</v>
      </c>
      <c r="B728" t="s">
        <v>48</v>
      </c>
      <c r="C728" t="s">
        <v>17</v>
      </c>
      <c r="D728" s="24">
        <v>30.5</v>
      </c>
      <c r="E728" s="24">
        <v>40</v>
      </c>
      <c r="F728" s="27">
        <f>MROUND((masterheight[[#This Row],[FL5]]-masterheight[[#This Row],[FL2]])/masterheight[[#This Row],[FL2]],0.01)</f>
        <v>0.31</v>
      </c>
      <c r="G728" s="39">
        <f ca="1">_xlfn.NUMBERVALUE(VLOOKUP(masterheight[[#This Row],[Round]],Table1[],7,FALSE))</f>
        <v>10</v>
      </c>
      <c r="H728" s="25">
        <f ca="1">masterheight[[#This Row],[Weight]]*masterheight[[#This Row],[%change]]</f>
        <v>3.1</v>
      </c>
    </row>
    <row r="729" spans="1:8" x14ac:dyDescent="0.25">
      <c r="A729" t="s">
        <v>498</v>
      </c>
      <c r="B729" t="s">
        <v>114</v>
      </c>
      <c r="C729" t="s">
        <v>19</v>
      </c>
      <c r="D729" s="24">
        <v>39</v>
      </c>
      <c r="E729" s="24">
        <v>51</v>
      </c>
      <c r="F729" s="27">
        <f>MROUND((masterheight[[#This Row],[FL5]]-masterheight[[#This Row],[FL2]])/masterheight[[#This Row],[FL2]],0.01)</f>
        <v>0.31</v>
      </c>
      <c r="G729" s="39">
        <f ca="1">_xlfn.NUMBERVALUE(VLOOKUP(masterheight[[#This Row],[Round]],Table1[],7,FALSE))</f>
        <v>10</v>
      </c>
      <c r="H729" s="25">
        <f ca="1">masterheight[[#This Row],[Weight]]*masterheight[[#This Row],[%change]]</f>
        <v>3.1</v>
      </c>
    </row>
    <row r="730" spans="1:8" x14ac:dyDescent="0.25">
      <c r="A730" t="s">
        <v>543</v>
      </c>
      <c r="B730" t="s">
        <v>77</v>
      </c>
      <c r="C730" t="s">
        <v>21</v>
      </c>
      <c r="D730" s="24">
        <v>36</v>
      </c>
      <c r="E730" s="24">
        <v>47</v>
      </c>
      <c r="F730" s="27">
        <f>MROUND((masterheight[[#This Row],[FL5]]-masterheight[[#This Row],[FL2]])/masterheight[[#This Row],[FL2]],0.01)</f>
        <v>0.31</v>
      </c>
      <c r="G730" s="39">
        <f ca="1">_xlfn.NUMBERVALUE(VLOOKUP(masterheight[[#This Row],[Round]],Table1[],7,FALSE))</f>
        <v>20</v>
      </c>
      <c r="H730" s="25">
        <f ca="1">masterheight[[#This Row],[Weight]]*masterheight[[#This Row],[%change]]</f>
        <v>6.2</v>
      </c>
    </row>
    <row r="731" spans="1:8" x14ac:dyDescent="0.25">
      <c r="A731" t="s">
        <v>544</v>
      </c>
      <c r="B731" t="s">
        <v>980</v>
      </c>
      <c r="C731" t="s">
        <v>16</v>
      </c>
      <c r="D731" s="24">
        <v>32</v>
      </c>
      <c r="E731" s="24">
        <v>42</v>
      </c>
      <c r="F731" s="27">
        <f>MROUND((masterheight[[#This Row],[FL5]]-masterheight[[#This Row],[FL2]])/masterheight[[#This Row],[FL2]],0.01)</f>
        <v>0.31</v>
      </c>
      <c r="G731" s="39">
        <f ca="1">_xlfn.NUMBERVALUE(VLOOKUP(masterheight[[#This Row],[Round]],Table1[],7,FALSE))</f>
        <v>10</v>
      </c>
      <c r="H731" s="25">
        <f ca="1">masterheight[[#This Row],[Weight]]*masterheight[[#This Row],[%change]]</f>
        <v>3.1</v>
      </c>
    </row>
    <row r="732" spans="1:8" x14ac:dyDescent="0.25">
      <c r="A732" t="s">
        <v>561</v>
      </c>
      <c r="B732" t="s">
        <v>980</v>
      </c>
      <c r="C732" t="s">
        <v>16</v>
      </c>
      <c r="D732" s="24">
        <v>32</v>
      </c>
      <c r="E732" s="24">
        <v>42</v>
      </c>
      <c r="F732" s="27">
        <f>MROUND((masterheight[[#This Row],[FL5]]-masterheight[[#This Row],[FL2]])/masterheight[[#This Row],[FL2]],0.01)</f>
        <v>0.31</v>
      </c>
      <c r="G732" s="39">
        <f ca="1">_xlfn.NUMBERVALUE(VLOOKUP(masterheight[[#This Row],[Round]],Table1[],7,FALSE))</f>
        <v>10</v>
      </c>
      <c r="H732" s="25">
        <f ca="1">masterheight[[#This Row],[Weight]]*masterheight[[#This Row],[%change]]</f>
        <v>3.1</v>
      </c>
    </row>
    <row r="733" spans="1:8" x14ac:dyDescent="0.25">
      <c r="A733" t="s">
        <v>580</v>
      </c>
      <c r="B733" t="s">
        <v>61</v>
      </c>
      <c r="C733" t="s">
        <v>18</v>
      </c>
      <c r="D733" s="24">
        <v>36</v>
      </c>
      <c r="E733" s="24">
        <v>47</v>
      </c>
      <c r="F733" s="27">
        <f>MROUND((masterheight[[#This Row],[FL5]]-masterheight[[#This Row],[FL2]])/masterheight[[#This Row],[FL2]],0.01)</f>
        <v>0.31</v>
      </c>
      <c r="G733" s="39">
        <f ca="1">_xlfn.NUMBERVALUE(VLOOKUP(masterheight[[#This Row],[Round]],Table1[],7,FALSE))</f>
        <v>10</v>
      </c>
      <c r="H733" s="25">
        <f ca="1">masterheight[[#This Row],[Weight]]*masterheight[[#This Row],[%change]]</f>
        <v>3.1</v>
      </c>
    </row>
    <row r="734" spans="1:8" x14ac:dyDescent="0.25">
      <c r="A734" t="s">
        <v>601</v>
      </c>
      <c r="B734" t="s">
        <v>973</v>
      </c>
      <c r="C734" t="s">
        <v>23</v>
      </c>
      <c r="D734" s="24">
        <v>27.5</v>
      </c>
      <c r="E734" s="24">
        <v>36</v>
      </c>
      <c r="F734" s="27">
        <f>MROUND((masterheight[[#This Row],[FL5]]-masterheight[[#This Row],[FL2]])/masterheight[[#This Row],[FL2]],0.01)</f>
        <v>0.31</v>
      </c>
      <c r="G734" s="39">
        <f ca="1">_xlfn.NUMBERVALUE(VLOOKUP(masterheight[[#This Row],[Round]],Table1[],7,FALSE))</f>
        <v>50</v>
      </c>
      <c r="H734" s="25">
        <f ca="1">masterheight[[#This Row],[Weight]]*masterheight[[#This Row],[%change]]</f>
        <v>15.5</v>
      </c>
    </row>
    <row r="735" spans="1:8" x14ac:dyDescent="0.25">
      <c r="A735" t="s">
        <v>639</v>
      </c>
      <c r="B735" t="s">
        <v>58</v>
      </c>
      <c r="C735" t="s">
        <v>20</v>
      </c>
      <c r="D735" s="24">
        <v>39</v>
      </c>
      <c r="E735" s="24">
        <v>51</v>
      </c>
      <c r="F735" s="27">
        <f>MROUND((masterheight[[#This Row],[FL5]]-masterheight[[#This Row],[FL2]])/masterheight[[#This Row],[FL2]],0.01)</f>
        <v>0.31</v>
      </c>
      <c r="G735" s="39">
        <f ca="1">_xlfn.NUMBERVALUE(VLOOKUP(masterheight[[#This Row],[Round]],Table1[],7,FALSE))</f>
        <v>10</v>
      </c>
      <c r="H735" s="25">
        <f ca="1">masterheight[[#This Row],[Weight]]*masterheight[[#This Row],[%change]]</f>
        <v>3.1</v>
      </c>
    </row>
    <row r="736" spans="1:8" x14ac:dyDescent="0.25">
      <c r="A736" t="s">
        <v>643</v>
      </c>
      <c r="B736" t="s">
        <v>58</v>
      </c>
      <c r="C736" t="s">
        <v>20</v>
      </c>
      <c r="D736">
        <v>36</v>
      </c>
      <c r="E736">
        <v>47</v>
      </c>
      <c r="F736" s="27">
        <f>MROUND((masterheight[[#This Row],[FL5]]-masterheight[[#This Row],[FL2]])/masterheight[[#This Row],[FL2]],0.01)</f>
        <v>0.31</v>
      </c>
      <c r="G736" s="39">
        <f ca="1">_xlfn.NUMBERVALUE(VLOOKUP(masterheight[[#This Row],[Round]],Table1[],7,FALSE))</f>
        <v>10</v>
      </c>
      <c r="H736" s="25">
        <f ca="1">masterheight[[#This Row],[Weight]]*masterheight[[#This Row],[%change]]</f>
        <v>3.1</v>
      </c>
    </row>
    <row r="737" spans="1:8" x14ac:dyDescent="0.25">
      <c r="A737" t="s">
        <v>643</v>
      </c>
      <c r="B737" t="s">
        <v>74</v>
      </c>
      <c r="C737" t="s">
        <v>17</v>
      </c>
      <c r="D737" s="24">
        <v>35</v>
      </c>
      <c r="E737" s="24">
        <v>46</v>
      </c>
      <c r="F737" s="27">
        <f>MROUND((masterheight[[#This Row],[FL5]]-masterheight[[#This Row],[FL2]])/masterheight[[#This Row],[FL2]],0.01)</f>
        <v>0.31</v>
      </c>
      <c r="G737" s="39">
        <f ca="1">_xlfn.NUMBERVALUE(VLOOKUP(masterheight[[#This Row],[Round]],Table1[],7,FALSE))</f>
        <v>10</v>
      </c>
      <c r="H737" s="25">
        <f ca="1">masterheight[[#This Row],[Weight]]*masterheight[[#This Row],[%change]]</f>
        <v>3.1</v>
      </c>
    </row>
    <row r="738" spans="1:8" x14ac:dyDescent="0.25">
      <c r="A738" t="s">
        <v>662</v>
      </c>
      <c r="B738" t="s">
        <v>900</v>
      </c>
      <c r="C738" t="s">
        <v>19</v>
      </c>
      <c r="D738" s="24">
        <v>16</v>
      </c>
      <c r="E738" s="24">
        <v>21</v>
      </c>
      <c r="F738" s="27">
        <f>MROUND((masterheight[[#This Row],[FL5]]-masterheight[[#This Row],[FL2]])/masterheight[[#This Row],[FL2]],0.01)</f>
        <v>0.31</v>
      </c>
      <c r="G738" s="39">
        <f ca="1">_xlfn.NUMBERVALUE(VLOOKUP(masterheight[[#This Row],[Round]],Table1[],7,FALSE))</f>
        <v>10</v>
      </c>
      <c r="H738" s="25">
        <f ca="1">masterheight[[#This Row],[Weight]]*masterheight[[#This Row],[%change]]</f>
        <v>3.1</v>
      </c>
    </row>
    <row r="739" spans="1:8" x14ac:dyDescent="0.25">
      <c r="A739" t="s">
        <v>665</v>
      </c>
      <c r="B739" t="s">
        <v>97</v>
      </c>
      <c r="C739" t="s">
        <v>19</v>
      </c>
      <c r="D739" s="24">
        <v>24.5</v>
      </c>
      <c r="E739" s="24">
        <v>32</v>
      </c>
      <c r="F739" s="27">
        <f>MROUND((masterheight[[#This Row],[FL5]]-masterheight[[#This Row],[FL2]])/masterheight[[#This Row],[FL2]],0.01)</f>
        <v>0.31</v>
      </c>
      <c r="G739" s="39">
        <f ca="1">_xlfn.NUMBERVALUE(VLOOKUP(masterheight[[#This Row],[Round]],Table1[],7,FALSE))</f>
        <v>10</v>
      </c>
      <c r="H739" s="25">
        <f ca="1">masterheight[[#This Row],[Weight]]*masterheight[[#This Row],[%change]]</f>
        <v>3.1</v>
      </c>
    </row>
    <row r="740" spans="1:8" x14ac:dyDescent="0.25">
      <c r="A740" t="s">
        <v>1000</v>
      </c>
      <c r="B740" t="s">
        <v>974</v>
      </c>
      <c r="C740" t="s">
        <v>22</v>
      </c>
      <c r="D740" s="24">
        <v>26</v>
      </c>
      <c r="E740" s="24">
        <v>34</v>
      </c>
      <c r="F740" s="27">
        <f>MROUND((masterheight[[#This Row],[FL5]]-masterheight[[#This Row],[FL2]])/masterheight[[#This Row],[FL2]],0.01)</f>
        <v>0.31</v>
      </c>
      <c r="G740" s="39">
        <f ca="1">_xlfn.NUMBERVALUE(VLOOKUP(masterheight[[#This Row],[Round]],Table1[],7,FALSE))</f>
        <v>30</v>
      </c>
      <c r="H740" s="25">
        <f ca="1">masterheight[[#This Row],[Weight]]*masterheight[[#This Row],[%change]]</f>
        <v>9.3000000000000007</v>
      </c>
    </row>
    <row r="741" spans="1:8" x14ac:dyDescent="0.25">
      <c r="A741" t="s">
        <v>692</v>
      </c>
      <c r="B741" t="s">
        <v>58</v>
      </c>
      <c r="C741" t="s">
        <v>18</v>
      </c>
      <c r="D741" s="24">
        <v>36</v>
      </c>
      <c r="E741" s="24">
        <v>47</v>
      </c>
      <c r="F741" s="27">
        <f>MROUND((masterheight[[#This Row],[FL5]]-masterheight[[#This Row],[FL2]])/masterheight[[#This Row],[FL2]],0.01)</f>
        <v>0.31</v>
      </c>
      <c r="G741" s="39">
        <f ca="1">_xlfn.NUMBERVALUE(VLOOKUP(masterheight[[#This Row],[Round]],Table1[],7,FALSE))</f>
        <v>10</v>
      </c>
      <c r="H741" s="25">
        <f ca="1">masterheight[[#This Row],[Weight]]*masterheight[[#This Row],[%change]]</f>
        <v>3.1</v>
      </c>
    </row>
    <row r="742" spans="1:8" x14ac:dyDescent="0.25">
      <c r="A742" t="s">
        <v>718</v>
      </c>
      <c r="B742" t="s">
        <v>59</v>
      </c>
      <c r="C742" t="s">
        <v>16</v>
      </c>
      <c r="D742" s="24">
        <v>37.5</v>
      </c>
      <c r="E742" s="24">
        <v>49</v>
      </c>
      <c r="F742" s="27">
        <f>MROUND((masterheight[[#This Row],[FL5]]-masterheight[[#This Row],[FL2]])/masterheight[[#This Row],[FL2]],0.01)</f>
        <v>0.31</v>
      </c>
      <c r="G742" s="39">
        <f ca="1">_xlfn.NUMBERVALUE(VLOOKUP(masterheight[[#This Row],[Round]],Table1[],7,FALSE))</f>
        <v>10</v>
      </c>
      <c r="H742" s="25">
        <f ca="1">masterheight[[#This Row],[Weight]]*masterheight[[#This Row],[%change]]</f>
        <v>3.1</v>
      </c>
    </row>
    <row r="743" spans="1:8" x14ac:dyDescent="0.25">
      <c r="A743" t="s">
        <v>723</v>
      </c>
      <c r="B743" t="s">
        <v>59</v>
      </c>
      <c r="C743" t="s">
        <v>16</v>
      </c>
      <c r="D743" s="24">
        <v>35</v>
      </c>
      <c r="E743" s="24">
        <v>46</v>
      </c>
      <c r="F743" s="27">
        <f>MROUND((masterheight[[#This Row],[FL5]]-masterheight[[#This Row],[FL2]])/masterheight[[#This Row],[FL2]],0.01)</f>
        <v>0.31</v>
      </c>
      <c r="G743" s="39">
        <f ca="1">_xlfn.NUMBERVALUE(VLOOKUP(masterheight[[#This Row],[Round]],Table1[],7,FALSE))</f>
        <v>10</v>
      </c>
      <c r="H743" s="25">
        <f ca="1">masterheight[[#This Row],[Weight]]*masterheight[[#This Row],[%change]]</f>
        <v>3.1</v>
      </c>
    </row>
    <row r="744" spans="1:8" x14ac:dyDescent="0.25">
      <c r="A744" t="s">
        <v>738</v>
      </c>
      <c r="B744" t="s">
        <v>974</v>
      </c>
      <c r="C744" t="s">
        <v>23</v>
      </c>
      <c r="D744" s="24">
        <v>29</v>
      </c>
      <c r="E744" s="24">
        <v>38</v>
      </c>
      <c r="F744" s="27">
        <f>MROUND((masterheight[[#This Row],[FL5]]-masterheight[[#This Row],[FL2]])/masterheight[[#This Row],[FL2]],0.01)</f>
        <v>0.31</v>
      </c>
      <c r="G744" s="39">
        <f ca="1">_xlfn.NUMBERVALUE(VLOOKUP(masterheight[[#This Row],[Round]],Table1[],7,FALSE))</f>
        <v>50</v>
      </c>
      <c r="H744" s="25">
        <f ca="1">masterheight[[#This Row],[Weight]]*masterheight[[#This Row],[%change]]</f>
        <v>15.5</v>
      </c>
    </row>
    <row r="745" spans="1:8" x14ac:dyDescent="0.25">
      <c r="A745" t="s">
        <v>751</v>
      </c>
      <c r="B745" t="s">
        <v>74</v>
      </c>
      <c r="C745" t="s">
        <v>18</v>
      </c>
      <c r="D745" s="24">
        <v>36</v>
      </c>
      <c r="E745" s="24">
        <v>47</v>
      </c>
      <c r="F745" s="27">
        <f>MROUND((masterheight[[#This Row],[FL5]]-masterheight[[#This Row],[FL2]])/masterheight[[#This Row],[FL2]],0.01)</f>
        <v>0.31</v>
      </c>
      <c r="G745" s="39">
        <f ca="1">_xlfn.NUMBERVALUE(VLOOKUP(masterheight[[#This Row],[Round]],Table1[],7,FALSE))</f>
        <v>10</v>
      </c>
      <c r="H745" s="25">
        <f ca="1">masterheight[[#This Row],[Weight]]*masterheight[[#This Row],[%change]]</f>
        <v>3.1</v>
      </c>
    </row>
    <row r="746" spans="1:8" x14ac:dyDescent="0.25">
      <c r="A746" t="s">
        <v>752</v>
      </c>
      <c r="B746" t="s">
        <v>74</v>
      </c>
      <c r="C746" t="s">
        <v>18</v>
      </c>
      <c r="D746" s="24">
        <v>36</v>
      </c>
      <c r="E746" s="24">
        <v>47</v>
      </c>
      <c r="F746" s="27">
        <f>MROUND((masterheight[[#This Row],[FL5]]-masterheight[[#This Row],[FL2]])/masterheight[[#This Row],[FL2]],0.01)</f>
        <v>0.31</v>
      </c>
      <c r="G746" s="39">
        <f ca="1">_xlfn.NUMBERVALUE(VLOOKUP(masterheight[[#This Row],[Round]],Table1[],7,FALSE))</f>
        <v>10</v>
      </c>
      <c r="H746" s="25">
        <f ca="1">masterheight[[#This Row],[Weight]]*masterheight[[#This Row],[%change]]</f>
        <v>3.1</v>
      </c>
    </row>
    <row r="747" spans="1:8" x14ac:dyDescent="0.25">
      <c r="A747" t="s">
        <v>753</v>
      </c>
      <c r="B747" t="s">
        <v>58</v>
      </c>
      <c r="C747" t="s">
        <v>20</v>
      </c>
      <c r="D747" s="24">
        <v>39</v>
      </c>
      <c r="E747" s="24">
        <v>51</v>
      </c>
      <c r="F747" s="27">
        <f>MROUND((masterheight[[#This Row],[FL5]]-masterheight[[#This Row],[FL2]])/masterheight[[#This Row],[FL2]],0.01)</f>
        <v>0.31</v>
      </c>
      <c r="G747" s="39">
        <f ca="1">_xlfn.NUMBERVALUE(VLOOKUP(masterheight[[#This Row],[Round]],Table1[],7,FALSE))</f>
        <v>10</v>
      </c>
      <c r="H747" s="25">
        <f ca="1">masterheight[[#This Row],[Weight]]*masterheight[[#This Row],[%change]]</f>
        <v>3.1</v>
      </c>
    </row>
    <row r="748" spans="1:8" x14ac:dyDescent="0.25">
      <c r="A748" t="s">
        <v>1023</v>
      </c>
      <c r="B748" t="s">
        <v>88</v>
      </c>
      <c r="C748" t="s">
        <v>22</v>
      </c>
      <c r="D748" s="24">
        <v>27</v>
      </c>
      <c r="E748" s="24">
        <v>35.5</v>
      </c>
      <c r="F748" s="27">
        <f>MROUND((masterheight[[#This Row],[FL5]]-masterheight[[#This Row],[FL2]])/masterheight[[#This Row],[FL2]],0.01)</f>
        <v>0.31</v>
      </c>
      <c r="G748" s="39">
        <f ca="1">_xlfn.NUMBERVALUE(VLOOKUP(masterheight[[#This Row],[Round]],Table1[],7,FALSE))</f>
        <v>30</v>
      </c>
      <c r="H748" s="25">
        <f ca="1">masterheight[[#This Row],[Weight]]*masterheight[[#This Row],[%change]]</f>
        <v>9.3000000000000007</v>
      </c>
    </row>
    <row r="749" spans="1:8" x14ac:dyDescent="0.25">
      <c r="A749" t="s">
        <v>374</v>
      </c>
      <c r="B749" t="s">
        <v>765</v>
      </c>
      <c r="C749" t="s">
        <v>22</v>
      </c>
      <c r="D749" s="24">
        <v>17</v>
      </c>
      <c r="E749" s="24">
        <v>22.5</v>
      </c>
      <c r="F749" s="27">
        <f>MROUND((masterheight[[#This Row],[FL5]]-masterheight[[#This Row],[FL2]])/masterheight[[#This Row],[FL2]],0.01)</f>
        <v>0.32</v>
      </c>
      <c r="G749" s="39">
        <f ca="1">_xlfn.NUMBERVALUE(VLOOKUP(masterheight[[#This Row],[Round]],Table1[],7,FALSE))</f>
        <v>30</v>
      </c>
      <c r="H749" s="25">
        <f ca="1">masterheight[[#This Row],[Weight]]*masterheight[[#This Row],[%change]]</f>
        <v>9.6</v>
      </c>
    </row>
    <row r="750" spans="1:8" x14ac:dyDescent="0.25">
      <c r="A750" t="s">
        <v>376</v>
      </c>
      <c r="B750" t="s">
        <v>97</v>
      </c>
      <c r="C750" t="s">
        <v>17</v>
      </c>
      <c r="D750">
        <v>23.5</v>
      </c>
      <c r="E750">
        <v>31</v>
      </c>
      <c r="F750" s="27">
        <f>MROUND((masterheight[[#This Row],[FL5]]-masterheight[[#This Row],[FL2]])/masterheight[[#This Row],[FL2]],0.01)</f>
        <v>0.32</v>
      </c>
      <c r="G750" s="39">
        <f ca="1">_xlfn.NUMBERVALUE(VLOOKUP(masterheight[[#This Row],[Round]],Table1[],7,FALSE))</f>
        <v>10</v>
      </c>
      <c r="H750" s="25">
        <f ca="1">masterheight[[#This Row],[Weight]]*masterheight[[#This Row],[%change]]</f>
        <v>3.2</v>
      </c>
    </row>
    <row r="751" spans="1:8" x14ac:dyDescent="0.25">
      <c r="A751" t="s">
        <v>395</v>
      </c>
      <c r="B751" t="s">
        <v>97</v>
      </c>
      <c r="C751" t="s">
        <v>17</v>
      </c>
      <c r="D751" s="24">
        <v>23.5</v>
      </c>
      <c r="E751" s="24">
        <v>31</v>
      </c>
      <c r="F751" s="27">
        <f>MROUND((masterheight[[#This Row],[FL5]]-masterheight[[#This Row],[FL2]])/masterheight[[#This Row],[FL2]],0.01)</f>
        <v>0.32</v>
      </c>
      <c r="G751" s="39">
        <f ca="1">_xlfn.NUMBERVALUE(VLOOKUP(masterheight[[#This Row],[Round]],Table1[],7,FALSE))</f>
        <v>10</v>
      </c>
      <c r="H751" s="25">
        <f ca="1">masterheight[[#This Row],[Weight]]*masterheight[[#This Row],[%change]]</f>
        <v>3.2</v>
      </c>
    </row>
    <row r="752" spans="1:8" x14ac:dyDescent="0.25">
      <c r="A752" t="s">
        <v>399</v>
      </c>
      <c r="B752" t="s">
        <v>97</v>
      </c>
      <c r="C752" t="s">
        <v>21</v>
      </c>
      <c r="D752" s="24">
        <v>23.5</v>
      </c>
      <c r="E752" s="24">
        <v>31</v>
      </c>
      <c r="F752" s="27">
        <f>MROUND((masterheight[[#This Row],[FL5]]-masterheight[[#This Row],[FL2]])/masterheight[[#This Row],[FL2]],0.01)</f>
        <v>0.32</v>
      </c>
      <c r="G752" s="39">
        <f ca="1">_xlfn.NUMBERVALUE(VLOOKUP(masterheight[[#This Row],[Round]],Table1[],7,FALSE))</f>
        <v>20</v>
      </c>
      <c r="H752" s="25">
        <f ca="1">masterheight[[#This Row],[Weight]]*masterheight[[#This Row],[%change]]</f>
        <v>6.4</v>
      </c>
    </row>
    <row r="753" spans="1:8" x14ac:dyDescent="0.25">
      <c r="A753" t="s">
        <v>404</v>
      </c>
      <c r="B753" s="109" t="s">
        <v>74</v>
      </c>
      <c r="C753" s="44" t="s">
        <v>19</v>
      </c>
      <c r="D753" s="45">
        <v>37</v>
      </c>
      <c r="E753" s="45">
        <v>49</v>
      </c>
      <c r="F753" s="27">
        <f>MROUND((masterheight[[#This Row],[FL5]]-masterheight[[#This Row],[FL2]])/masterheight[[#This Row],[FL2]],0.01)</f>
        <v>0.32</v>
      </c>
      <c r="G753" s="39">
        <f ca="1">_xlfn.NUMBERVALUE(VLOOKUP(masterheight[[#This Row],[Round]],Table1[],7,FALSE))</f>
        <v>10</v>
      </c>
      <c r="H753" s="25">
        <f ca="1">masterheight[[#This Row],[Weight]]*masterheight[[#This Row],[%change]]</f>
        <v>3.2</v>
      </c>
    </row>
    <row r="754" spans="1:8" x14ac:dyDescent="0.25">
      <c r="A754" t="s">
        <v>406</v>
      </c>
      <c r="B754" t="s">
        <v>74</v>
      </c>
      <c r="C754" t="s">
        <v>19</v>
      </c>
      <c r="D754">
        <v>41</v>
      </c>
      <c r="E754">
        <v>54</v>
      </c>
      <c r="F754" s="27">
        <f>MROUND((masterheight[[#This Row],[FL5]]-masterheight[[#This Row],[FL2]])/masterheight[[#This Row],[FL2]],0.01)</f>
        <v>0.32</v>
      </c>
      <c r="G754" s="39">
        <f ca="1">_xlfn.NUMBERVALUE(VLOOKUP(masterheight[[#This Row],[Round]],Table1[],7,FALSE))</f>
        <v>10</v>
      </c>
      <c r="H754" s="25">
        <f ca="1">masterheight[[#This Row],[Weight]]*masterheight[[#This Row],[%change]]</f>
        <v>3.2</v>
      </c>
    </row>
    <row r="755" spans="1:8" x14ac:dyDescent="0.25">
      <c r="A755" t="s">
        <v>411</v>
      </c>
      <c r="B755" t="s">
        <v>74</v>
      </c>
      <c r="C755" t="s">
        <v>19</v>
      </c>
      <c r="D755" s="24">
        <v>38</v>
      </c>
      <c r="E755" s="24">
        <v>50</v>
      </c>
      <c r="F755" s="27">
        <f>MROUND((masterheight[[#This Row],[FL5]]-masterheight[[#This Row],[FL2]])/masterheight[[#This Row],[FL2]],0.01)</f>
        <v>0.32</v>
      </c>
      <c r="G755" s="39">
        <f ca="1">_xlfn.NUMBERVALUE(VLOOKUP(masterheight[[#This Row],[Round]],Table1[],7,FALSE))</f>
        <v>10</v>
      </c>
      <c r="H755" s="25">
        <f ca="1">masterheight[[#This Row],[Weight]]*masterheight[[#This Row],[%change]]</f>
        <v>3.2</v>
      </c>
    </row>
    <row r="756" spans="1:8" x14ac:dyDescent="0.25">
      <c r="A756" t="s">
        <v>434</v>
      </c>
      <c r="B756" t="s">
        <v>97</v>
      </c>
      <c r="C756" t="s">
        <v>18</v>
      </c>
      <c r="D756" s="24">
        <v>23.5</v>
      </c>
      <c r="E756" s="24">
        <v>31</v>
      </c>
      <c r="F756" s="27">
        <f>MROUND((masterheight[[#This Row],[FL5]]-masterheight[[#This Row],[FL2]])/masterheight[[#This Row],[FL2]],0.01)</f>
        <v>0.32</v>
      </c>
      <c r="G756" s="39">
        <f ca="1">_xlfn.NUMBERVALUE(VLOOKUP(masterheight[[#This Row],[Round]],Table1[],7,FALSE))</f>
        <v>10</v>
      </c>
      <c r="H756" s="25">
        <f ca="1">masterheight[[#This Row],[Weight]]*masterheight[[#This Row],[%change]]</f>
        <v>3.2</v>
      </c>
    </row>
    <row r="757" spans="1:8" x14ac:dyDescent="0.25">
      <c r="A757" t="s">
        <v>453</v>
      </c>
      <c r="B757" t="s">
        <v>77</v>
      </c>
      <c r="C757" t="s">
        <v>22</v>
      </c>
      <c r="D757" s="24">
        <v>42</v>
      </c>
      <c r="E757" s="24">
        <v>55.5</v>
      </c>
      <c r="F757" s="27">
        <f>MROUND((masterheight[[#This Row],[FL5]]-masterheight[[#This Row],[FL2]])/masterheight[[#This Row],[FL2]],0.01)</f>
        <v>0.32</v>
      </c>
      <c r="G757" s="39">
        <f ca="1">_xlfn.NUMBERVALUE(VLOOKUP(masterheight[[#This Row],[Round]],Table1[],7,FALSE))</f>
        <v>30</v>
      </c>
      <c r="H757" s="25">
        <f ca="1">masterheight[[#This Row],[Weight]]*masterheight[[#This Row],[%change]]</f>
        <v>9.6</v>
      </c>
    </row>
    <row r="758" spans="1:8" x14ac:dyDescent="0.25">
      <c r="A758" t="s">
        <v>456</v>
      </c>
      <c r="B758" t="s">
        <v>973</v>
      </c>
      <c r="C758" t="s">
        <v>17</v>
      </c>
      <c r="D758" s="24">
        <v>23.5</v>
      </c>
      <c r="E758" s="24">
        <v>31</v>
      </c>
      <c r="F758" s="27">
        <f>MROUND((masterheight[[#This Row],[FL5]]-masterheight[[#This Row],[FL2]])/masterheight[[#This Row],[FL2]],0.01)</f>
        <v>0.32</v>
      </c>
      <c r="G758" s="39">
        <f ca="1">_xlfn.NUMBERVALUE(VLOOKUP(masterheight[[#This Row],[Round]],Table1[],7,FALSE))</f>
        <v>10</v>
      </c>
      <c r="H758" s="25">
        <f ca="1">masterheight[[#This Row],[Weight]]*masterheight[[#This Row],[%change]]</f>
        <v>3.2</v>
      </c>
    </row>
    <row r="759" spans="1:8" x14ac:dyDescent="0.25">
      <c r="A759" t="s">
        <v>459</v>
      </c>
      <c r="B759" t="s">
        <v>77</v>
      </c>
      <c r="C759" t="s">
        <v>22</v>
      </c>
      <c r="D759" s="24">
        <v>38</v>
      </c>
      <c r="E759" s="24">
        <v>50</v>
      </c>
      <c r="F759" s="27">
        <f>MROUND((masterheight[[#This Row],[FL5]]-masterheight[[#This Row],[FL2]])/masterheight[[#This Row],[FL2]],0.01)</f>
        <v>0.32</v>
      </c>
      <c r="G759" s="39">
        <f ca="1">_xlfn.NUMBERVALUE(VLOOKUP(masterheight[[#This Row],[Round]],Table1[],7,FALSE))</f>
        <v>30</v>
      </c>
      <c r="H759" s="25">
        <f ca="1">masterheight[[#This Row],[Weight]]*masterheight[[#This Row],[%change]]</f>
        <v>9.6</v>
      </c>
    </row>
    <row r="760" spans="1:8" x14ac:dyDescent="0.25">
      <c r="A760" t="s">
        <v>483</v>
      </c>
      <c r="B760" t="s">
        <v>74</v>
      </c>
      <c r="C760" t="s">
        <v>19</v>
      </c>
      <c r="D760" s="24">
        <v>41</v>
      </c>
      <c r="E760" s="24">
        <v>54</v>
      </c>
      <c r="F760" s="27">
        <f>MROUND((masterheight[[#This Row],[FL5]]-masterheight[[#This Row],[FL2]])/masterheight[[#This Row],[FL2]],0.01)</f>
        <v>0.32</v>
      </c>
      <c r="G760" s="39">
        <f ca="1">_xlfn.NUMBERVALUE(VLOOKUP(masterheight[[#This Row],[Round]],Table1[],7,FALSE))</f>
        <v>10</v>
      </c>
      <c r="H760" s="25">
        <f ca="1">masterheight[[#This Row],[Weight]]*masterheight[[#This Row],[%change]]</f>
        <v>3.2</v>
      </c>
    </row>
    <row r="761" spans="1:8" x14ac:dyDescent="0.25">
      <c r="A761" t="s">
        <v>487</v>
      </c>
      <c r="B761" t="s">
        <v>74</v>
      </c>
      <c r="C761" t="s">
        <v>19</v>
      </c>
      <c r="D761" s="24">
        <v>37</v>
      </c>
      <c r="E761" s="24">
        <v>49</v>
      </c>
      <c r="F761" s="27">
        <f>MROUND((masterheight[[#This Row],[FL5]]-masterheight[[#This Row],[FL2]])/masterheight[[#This Row],[FL2]],0.01)</f>
        <v>0.32</v>
      </c>
      <c r="G761" s="39">
        <f ca="1">_xlfn.NUMBERVALUE(VLOOKUP(masterheight[[#This Row],[Round]],Table1[],7,FALSE))</f>
        <v>10</v>
      </c>
      <c r="H761" s="25">
        <f ca="1">masterheight[[#This Row],[Weight]]*masterheight[[#This Row],[%change]]</f>
        <v>3.2</v>
      </c>
    </row>
    <row r="762" spans="1:8" x14ac:dyDescent="0.25">
      <c r="A762" t="s">
        <v>506</v>
      </c>
      <c r="B762" t="s">
        <v>114</v>
      </c>
      <c r="C762" t="s">
        <v>22</v>
      </c>
      <c r="D762" s="24">
        <v>41</v>
      </c>
      <c r="E762" s="24">
        <v>54</v>
      </c>
      <c r="F762" s="27">
        <f>MROUND((masterheight[[#This Row],[FL5]]-masterheight[[#This Row],[FL2]])/masterheight[[#This Row],[FL2]],0.01)</f>
        <v>0.32</v>
      </c>
      <c r="G762" s="39">
        <f ca="1">_xlfn.NUMBERVALUE(VLOOKUP(masterheight[[#This Row],[Round]],Table1[],7,FALSE))</f>
        <v>30</v>
      </c>
      <c r="H762" s="25">
        <f ca="1">masterheight[[#This Row],[Weight]]*masterheight[[#This Row],[%change]]</f>
        <v>9.6</v>
      </c>
    </row>
    <row r="763" spans="1:8" x14ac:dyDescent="0.25">
      <c r="A763" t="s">
        <v>507</v>
      </c>
      <c r="B763" t="s">
        <v>48</v>
      </c>
      <c r="C763" t="s">
        <v>18</v>
      </c>
      <c r="D763" s="24">
        <v>28</v>
      </c>
      <c r="E763" s="24">
        <v>37</v>
      </c>
      <c r="F763" s="27">
        <f>MROUND((masterheight[[#This Row],[FL5]]-masterheight[[#This Row],[FL2]])/masterheight[[#This Row],[FL2]],0.01)</f>
        <v>0.32</v>
      </c>
      <c r="G763" s="39">
        <f ca="1">_xlfn.NUMBERVALUE(VLOOKUP(masterheight[[#This Row],[Round]],Table1[],7,FALSE))</f>
        <v>10</v>
      </c>
      <c r="H763" s="25">
        <f ca="1">masterheight[[#This Row],[Weight]]*masterheight[[#This Row],[%change]]</f>
        <v>3.2</v>
      </c>
    </row>
    <row r="764" spans="1:8" x14ac:dyDescent="0.25">
      <c r="A764" t="s">
        <v>523</v>
      </c>
      <c r="B764" t="s">
        <v>48</v>
      </c>
      <c r="C764" t="s">
        <v>18</v>
      </c>
      <c r="D764" s="24">
        <v>28</v>
      </c>
      <c r="E764" s="24">
        <v>37</v>
      </c>
      <c r="F764" s="27">
        <f>MROUND((masterheight[[#This Row],[FL5]]-masterheight[[#This Row],[FL2]])/masterheight[[#This Row],[FL2]],0.01)</f>
        <v>0.32</v>
      </c>
      <c r="G764" s="39">
        <f ca="1">_xlfn.NUMBERVALUE(VLOOKUP(masterheight[[#This Row],[Round]],Table1[],7,FALSE))</f>
        <v>10</v>
      </c>
      <c r="H764" s="25">
        <f ca="1">masterheight[[#This Row],[Weight]]*masterheight[[#This Row],[%change]]</f>
        <v>3.2</v>
      </c>
    </row>
    <row r="765" spans="1:8" x14ac:dyDescent="0.25">
      <c r="A765" t="s">
        <v>524</v>
      </c>
      <c r="B765" t="s">
        <v>980</v>
      </c>
      <c r="C765" t="s">
        <v>16</v>
      </c>
      <c r="D765" s="24">
        <v>31</v>
      </c>
      <c r="E765" s="24">
        <v>41</v>
      </c>
      <c r="F765" s="27">
        <f>MROUND((masterheight[[#This Row],[FL5]]-masterheight[[#This Row],[FL2]])/masterheight[[#This Row],[FL2]],0.01)</f>
        <v>0.32</v>
      </c>
      <c r="G765" s="39">
        <f ca="1">_xlfn.NUMBERVALUE(VLOOKUP(masterheight[[#This Row],[Round]],Table1[],7,FALSE))</f>
        <v>10</v>
      </c>
      <c r="H765" s="25">
        <f ca="1">masterheight[[#This Row],[Weight]]*masterheight[[#This Row],[%change]]</f>
        <v>3.2</v>
      </c>
    </row>
    <row r="766" spans="1:8" x14ac:dyDescent="0.25">
      <c r="A766" t="s">
        <v>554</v>
      </c>
      <c r="B766" s="44" t="s">
        <v>82</v>
      </c>
      <c r="C766" s="44" t="s">
        <v>19</v>
      </c>
      <c r="D766" s="45">
        <v>37</v>
      </c>
      <c r="E766" s="45">
        <v>49</v>
      </c>
      <c r="F766" s="27">
        <f>MROUND((masterheight[[#This Row],[FL5]]-masterheight[[#This Row],[FL2]])/masterheight[[#This Row],[FL2]],0.01)</f>
        <v>0.32</v>
      </c>
      <c r="G766" s="39">
        <f ca="1">_xlfn.NUMBERVALUE(VLOOKUP(masterheight[[#This Row],[Round]],Table1[],7,FALSE))</f>
        <v>10</v>
      </c>
      <c r="H766" s="25">
        <f ca="1">masterheight[[#This Row],[Weight]]*masterheight[[#This Row],[%change]]</f>
        <v>3.2</v>
      </c>
    </row>
    <row r="767" spans="1:8" x14ac:dyDescent="0.25">
      <c r="A767" t="s">
        <v>555</v>
      </c>
      <c r="B767" t="s">
        <v>82</v>
      </c>
      <c r="C767" t="s">
        <v>19</v>
      </c>
      <c r="D767" s="24">
        <v>37</v>
      </c>
      <c r="E767" s="24">
        <v>49</v>
      </c>
      <c r="F767" s="27">
        <f>MROUND((masterheight[[#This Row],[FL5]]-masterheight[[#This Row],[FL2]])/masterheight[[#This Row],[FL2]],0.01)</f>
        <v>0.32</v>
      </c>
      <c r="G767" s="39">
        <f ca="1">_xlfn.NUMBERVALUE(VLOOKUP(masterheight[[#This Row],[Round]],Table1[],7,FALSE))</f>
        <v>10</v>
      </c>
      <c r="H767" s="25">
        <f ca="1">masterheight[[#This Row],[Weight]]*masterheight[[#This Row],[%change]]</f>
        <v>3.2</v>
      </c>
    </row>
    <row r="768" spans="1:8" x14ac:dyDescent="0.25">
      <c r="A768" t="s">
        <v>565</v>
      </c>
      <c r="B768" t="s">
        <v>74</v>
      </c>
      <c r="C768" t="s">
        <v>20</v>
      </c>
      <c r="D768" s="24">
        <v>41</v>
      </c>
      <c r="E768" s="24">
        <v>54</v>
      </c>
      <c r="F768" s="27">
        <f>MROUND((masterheight[[#This Row],[FL5]]-masterheight[[#This Row],[FL2]])/masterheight[[#This Row],[FL2]],0.01)</f>
        <v>0.32</v>
      </c>
      <c r="G768" s="39">
        <f ca="1">_xlfn.NUMBERVALUE(VLOOKUP(masterheight[[#This Row],[Round]],Table1[],7,FALSE))</f>
        <v>10</v>
      </c>
      <c r="H768" s="25">
        <f ca="1">masterheight[[#This Row],[Weight]]*masterheight[[#This Row],[%change]]</f>
        <v>3.2</v>
      </c>
    </row>
    <row r="769" spans="1:8" x14ac:dyDescent="0.25">
      <c r="A769" t="s">
        <v>591</v>
      </c>
      <c r="B769" t="s">
        <v>82</v>
      </c>
      <c r="C769" t="s">
        <v>19</v>
      </c>
      <c r="D769" s="24">
        <v>38</v>
      </c>
      <c r="E769" s="24">
        <v>50</v>
      </c>
      <c r="F769" s="27">
        <f>MROUND((masterheight[[#This Row],[FL5]]-masterheight[[#This Row],[FL2]])/masterheight[[#This Row],[FL2]],0.01)</f>
        <v>0.32</v>
      </c>
      <c r="G769" s="39">
        <f ca="1">_xlfn.NUMBERVALUE(VLOOKUP(masterheight[[#This Row],[Round]],Table1[],7,FALSE))</f>
        <v>10</v>
      </c>
      <c r="H769" s="25">
        <f ca="1">masterheight[[#This Row],[Weight]]*masterheight[[#This Row],[%change]]</f>
        <v>3.2</v>
      </c>
    </row>
    <row r="770" spans="1:8" x14ac:dyDescent="0.25">
      <c r="A770" t="s">
        <v>618</v>
      </c>
      <c r="B770" t="s">
        <v>48</v>
      </c>
      <c r="C770" t="s">
        <v>19</v>
      </c>
      <c r="D770" s="24">
        <v>30</v>
      </c>
      <c r="E770" s="24">
        <v>39.5</v>
      </c>
      <c r="F770" s="27">
        <f>MROUND((masterheight[[#This Row],[FL5]]-masterheight[[#This Row],[FL2]])/masterheight[[#This Row],[FL2]],0.01)</f>
        <v>0.32</v>
      </c>
      <c r="G770" s="39">
        <f ca="1">_xlfn.NUMBERVALUE(VLOOKUP(masterheight[[#This Row],[Round]],Table1[],7,FALSE))</f>
        <v>10</v>
      </c>
      <c r="H770" s="25">
        <f ca="1">masterheight[[#This Row],[Weight]]*masterheight[[#This Row],[%change]]</f>
        <v>3.2</v>
      </c>
    </row>
    <row r="771" spans="1:8" x14ac:dyDescent="0.25">
      <c r="A771" t="s">
        <v>633</v>
      </c>
      <c r="B771" t="s">
        <v>58</v>
      </c>
      <c r="C771" t="s">
        <v>20</v>
      </c>
      <c r="D771" s="24">
        <v>38</v>
      </c>
      <c r="E771" s="24">
        <v>50</v>
      </c>
      <c r="F771" s="27">
        <f>MROUND((masterheight[[#This Row],[FL5]]-masterheight[[#This Row],[FL2]])/masterheight[[#This Row],[FL2]],0.01)</f>
        <v>0.32</v>
      </c>
      <c r="G771" s="39">
        <f ca="1">_xlfn.NUMBERVALUE(VLOOKUP(masterheight[[#This Row],[Round]],Table1[],7,FALSE))</f>
        <v>10</v>
      </c>
      <c r="H771" s="25">
        <f ca="1">masterheight[[#This Row],[Weight]]*masterheight[[#This Row],[%change]]</f>
        <v>3.2</v>
      </c>
    </row>
    <row r="772" spans="1:8" x14ac:dyDescent="0.25">
      <c r="A772" t="s">
        <v>644</v>
      </c>
      <c r="B772" t="s">
        <v>74</v>
      </c>
      <c r="C772" t="s">
        <v>17</v>
      </c>
      <c r="D772" s="24">
        <v>34</v>
      </c>
      <c r="E772" s="24">
        <v>45</v>
      </c>
      <c r="F772" s="27">
        <f>MROUND((masterheight[[#This Row],[FL5]]-masterheight[[#This Row],[FL2]])/masterheight[[#This Row],[FL2]],0.01)</f>
        <v>0.32</v>
      </c>
      <c r="G772" s="39">
        <f ca="1">_xlfn.NUMBERVALUE(VLOOKUP(masterheight[[#This Row],[Round]],Table1[],7,FALSE))</f>
        <v>10</v>
      </c>
      <c r="H772" s="25">
        <f ca="1">masterheight[[#This Row],[Weight]]*masterheight[[#This Row],[%change]]</f>
        <v>3.2</v>
      </c>
    </row>
    <row r="773" spans="1:8" x14ac:dyDescent="0.25">
      <c r="A773" t="s">
        <v>645</v>
      </c>
      <c r="B773" t="s">
        <v>980</v>
      </c>
      <c r="C773" t="s">
        <v>21</v>
      </c>
      <c r="D773" s="24">
        <v>36.5</v>
      </c>
      <c r="E773" s="24">
        <v>48</v>
      </c>
      <c r="F773" s="27">
        <f>MROUND((masterheight[[#This Row],[FL5]]-masterheight[[#This Row],[FL2]])/masterheight[[#This Row],[FL2]],0.01)</f>
        <v>0.32</v>
      </c>
      <c r="G773" s="39">
        <f ca="1">_xlfn.NUMBERVALUE(VLOOKUP(masterheight[[#This Row],[Round]],Table1[],7,FALSE))</f>
        <v>20</v>
      </c>
      <c r="H773" s="25">
        <f ca="1">masterheight[[#This Row],[Weight]]*masterheight[[#This Row],[%change]]</f>
        <v>6.4</v>
      </c>
    </row>
    <row r="774" spans="1:8" x14ac:dyDescent="0.25">
      <c r="A774" t="s">
        <v>649</v>
      </c>
      <c r="B774" t="s">
        <v>974</v>
      </c>
      <c r="C774" t="s">
        <v>23</v>
      </c>
      <c r="D774" s="24">
        <v>26.5</v>
      </c>
      <c r="E774" s="24">
        <v>35</v>
      </c>
      <c r="F774" s="27">
        <f>MROUND((masterheight[[#This Row],[FL5]]-masterheight[[#This Row],[FL2]])/masterheight[[#This Row],[FL2]],0.01)</f>
        <v>0.32</v>
      </c>
      <c r="G774" s="39">
        <f ca="1">_xlfn.NUMBERVALUE(VLOOKUP(masterheight[[#This Row],[Round]],Table1[],7,FALSE))</f>
        <v>50</v>
      </c>
      <c r="H774" s="25">
        <f ca="1">masterheight[[#This Row],[Weight]]*masterheight[[#This Row],[%change]]</f>
        <v>16</v>
      </c>
    </row>
    <row r="775" spans="1:8" x14ac:dyDescent="0.25">
      <c r="A775" t="s">
        <v>656</v>
      </c>
      <c r="B775" t="s">
        <v>48</v>
      </c>
      <c r="C775" t="s">
        <v>19</v>
      </c>
      <c r="D775" s="24">
        <v>28</v>
      </c>
      <c r="E775" s="24">
        <v>37</v>
      </c>
      <c r="F775" s="27">
        <f>MROUND((masterheight[[#This Row],[FL5]]-masterheight[[#This Row],[FL2]])/masterheight[[#This Row],[FL2]],0.01)</f>
        <v>0.32</v>
      </c>
      <c r="G775" s="39">
        <f ca="1">_xlfn.NUMBERVALUE(VLOOKUP(masterheight[[#This Row],[Round]],Table1[],7,FALSE))</f>
        <v>10</v>
      </c>
      <c r="H775" s="25">
        <f ca="1">masterheight[[#This Row],[Weight]]*masterheight[[#This Row],[%change]]</f>
        <v>3.2</v>
      </c>
    </row>
    <row r="776" spans="1:8" x14ac:dyDescent="0.25">
      <c r="A776" t="s">
        <v>657</v>
      </c>
      <c r="B776" t="s">
        <v>974</v>
      </c>
      <c r="C776" t="s">
        <v>23</v>
      </c>
      <c r="D776" s="24">
        <v>26.5</v>
      </c>
      <c r="E776" s="24">
        <v>35</v>
      </c>
      <c r="F776" s="27">
        <f>MROUND((masterheight[[#This Row],[FL5]]-masterheight[[#This Row],[FL2]])/masterheight[[#This Row],[FL2]],0.01)</f>
        <v>0.32</v>
      </c>
      <c r="G776" s="39">
        <f ca="1">_xlfn.NUMBERVALUE(VLOOKUP(masterheight[[#This Row],[Round]],Table1[],7,FALSE))</f>
        <v>50</v>
      </c>
      <c r="H776" s="25">
        <f ca="1">masterheight[[#This Row],[Weight]]*masterheight[[#This Row],[%change]]</f>
        <v>16</v>
      </c>
    </row>
    <row r="777" spans="1:8" x14ac:dyDescent="0.25">
      <c r="A777" t="s">
        <v>666</v>
      </c>
      <c r="B777" t="s">
        <v>74</v>
      </c>
      <c r="C777" t="s">
        <v>22</v>
      </c>
      <c r="D777">
        <v>49</v>
      </c>
      <c r="E777">
        <v>64.5</v>
      </c>
      <c r="F777" s="27">
        <f>MROUND((masterheight[[#This Row],[FL5]]-masterheight[[#This Row],[FL2]])/masterheight[[#This Row],[FL2]],0.01)</f>
        <v>0.32</v>
      </c>
      <c r="G777" s="39">
        <f ca="1">_xlfn.NUMBERVALUE(VLOOKUP(masterheight[[#This Row],[Round]],Table1[],7,FALSE))</f>
        <v>30</v>
      </c>
      <c r="H777" s="25">
        <f ca="1">masterheight[[#This Row],[Weight]]*masterheight[[#This Row],[%change]]</f>
        <v>9.6</v>
      </c>
    </row>
    <row r="778" spans="1:8" x14ac:dyDescent="0.25">
      <c r="A778" t="s">
        <v>675</v>
      </c>
      <c r="B778" t="s">
        <v>973</v>
      </c>
      <c r="C778" t="s">
        <v>23</v>
      </c>
      <c r="D778" s="24">
        <v>26.5</v>
      </c>
      <c r="E778" s="24">
        <v>35</v>
      </c>
      <c r="F778" s="27">
        <f>MROUND((masterheight[[#This Row],[FL5]]-masterheight[[#This Row],[FL2]])/masterheight[[#This Row],[FL2]],0.01)</f>
        <v>0.32</v>
      </c>
      <c r="G778" s="39">
        <f ca="1">_xlfn.NUMBERVALUE(VLOOKUP(masterheight[[#This Row],[Round]],Table1[],7,FALSE))</f>
        <v>50</v>
      </c>
      <c r="H778" s="25">
        <f ca="1">masterheight[[#This Row],[Weight]]*masterheight[[#This Row],[%change]]</f>
        <v>16</v>
      </c>
    </row>
    <row r="779" spans="1:8" x14ac:dyDescent="0.25">
      <c r="A779" t="s">
        <v>697</v>
      </c>
      <c r="B779" t="s">
        <v>82</v>
      </c>
      <c r="C779" t="s">
        <v>21</v>
      </c>
      <c r="D779" s="24">
        <v>44</v>
      </c>
      <c r="E779" s="24">
        <v>58</v>
      </c>
      <c r="F779" s="27">
        <f>MROUND((masterheight[[#This Row],[FL5]]-masterheight[[#This Row],[FL2]])/masterheight[[#This Row],[FL2]],0.01)</f>
        <v>0.32</v>
      </c>
      <c r="G779" s="39">
        <f ca="1">_xlfn.NUMBERVALUE(VLOOKUP(masterheight[[#This Row],[Round]],Table1[],7,FALSE))</f>
        <v>20</v>
      </c>
      <c r="H779" s="25">
        <f ca="1">masterheight[[#This Row],[Weight]]*masterheight[[#This Row],[%change]]</f>
        <v>6.4</v>
      </c>
    </row>
    <row r="780" spans="1:8" x14ac:dyDescent="0.25">
      <c r="A780" t="s">
        <v>715</v>
      </c>
      <c r="B780" t="s">
        <v>61</v>
      </c>
      <c r="C780" t="s">
        <v>20</v>
      </c>
      <c r="D780" s="24">
        <v>41</v>
      </c>
      <c r="E780" s="24">
        <v>54</v>
      </c>
      <c r="F780" s="27">
        <f>MROUND((masterheight[[#This Row],[FL5]]-masterheight[[#This Row],[FL2]])/masterheight[[#This Row],[FL2]],0.01)</f>
        <v>0.32</v>
      </c>
      <c r="G780" s="39">
        <f ca="1">_xlfn.NUMBERVALUE(VLOOKUP(masterheight[[#This Row],[Round]],Table1[],7,FALSE))</f>
        <v>10</v>
      </c>
      <c r="H780" s="25">
        <f ca="1">masterheight[[#This Row],[Weight]]*masterheight[[#This Row],[%change]]</f>
        <v>3.2</v>
      </c>
    </row>
    <row r="781" spans="1:8" x14ac:dyDescent="0.25">
      <c r="A781" t="s">
        <v>717</v>
      </c>
      <c r="B781" t="s">
        <v>59</v>
      </c>
      <c r="C781" t="s">
        <v>16</v>
      </c>
      <c r="D781" s="24">
        <v>38</v>
      </c>
      <c r="E781" s="24">
        <v>50</v>
      </c>
      <c r="F781" s="27">
        <f>MROUND((masterheight[[#This Row],[FL5]]-masterheight[[#This Row],[FL2]])/masterheight[[#This Row],[FL2]],0.01)</f>
        <v>0.32</v>
      </c>
      <c r="G781" s="39">
        <f ca="1">_xlfn.NUMBERVALUE(VLOOKUP(masterheight[[#This Row],[Round]],Table1[],7,FALSE))</f>
        <v>10</v>
      </c>
      <c r="H781" s="25">
        <f ca="1">masterheight[[#This Row],[Weight]]*masterheight[[#This Row],[%change]]</f>
        <v>3.2</v>
      </c>
    </row>
    <row r="782" spans="1:8" x14ac:dyDescent="0.25">
      <c r="A782" t="s">
        <v>1007</v>
      </c>
      <c r="B782" t="s">
        <v>88</v>
      </c>
      <c r="C782" t="s">
        <v>22</v>
      </c>
      <c r="D782" s="24">
        <v>28.5</v>
      </c>
      <c r="E782" s="24">
        <v>37.5</v>
      </c>
      <c r="F782" s="27">
        <f>MROUND((masterheight[[#This Row],[FL5]]-masterheight[[#This Row],[FL2]])/masterheight[[#This Row],[FL2]],0.01)</f>
        <v>0.32</v>
      </c>
      <c r="G782" s="39">
        <f ca="1">_xlfn.NUMBERVALUE(VLOOKUP(masterheight[[#This Row],[Round]],Table1[],7,FALSE))</f>
        <v>30</v>
      </c>
      <c r="H782" s="25">
        <f ca="1">masterheight[[#This Row],[Weight]]*masterheight[[#This Row],[%change]]</f>
        <v>9.6</v>
      </c>
    </row>
    <row r="783" spans="1:8" x14ac:dyDescent="0.25">
      <c r="A783" t="s">
        <v>750</v>
      </c>
      <c r="B783" t="s">
        <v>88</v>
      </c>
      <c r="C783" t="s">
        <v>16</v>
      </c>
      <c r="D783" s="24">
        <v>22</v>
      </c>
      <c r="E783" s="24">
        <v>29</v>
      </c>
      <c r="F783" s="27">
        <f>MROUND((masterheight[[#This Row],[FL5]]-masterheight[[#This Row],[FL2]])/masterheight[[#This Row],[FL2]],0.01)</f>
        <v>0.32</v>
      </c>
      <c r="G783" s="39">
        <f ca="1">_xlfn.NUMBERVALUE(VLOOKUP(masterheight[[#This Row],[Round]],Table1[],7,FALSE))</f>
        <v>10</v>
      </c>
      <c r="H783" s="25">
        <f ca="1">masterheight[[#This Row],[Weight]]*masterheight[[#This Row],[%change]]</f>
        <v>3.2</v>
      </c>
    </row>
    <row r="784" spans="1:8" x14ac:dyDescent="0.25">
      <c r="A784" t="s">
        <v>756</v>
      </c>
      <c r="B784" t="s">
        <v>94</v>
      </c>
      <c r="C784" t="s">
        <v>22</v>
      </c>
      <c r="D784" s="24">
        <v>34</v>
      </c>
      <c r="E784" s="24">
        <v>45</v>
      </c>
      <c r="F784" s="27">
        <f>MROUND((masterheight[[#This Row],[FL5]]-masterheight[[#This Row],[FL2]])/masterheight[[#This Row],[FL2]],0.01)</f>
        <v>0.32</v>
      </c>
      <c r="G784" s="39">
        <f ca="1">_xlfn.NUMBERVALUE(VLOOKUP(masterheight[[#This Row],[Round]],Table1[],7,FALSE))</f>
        <v>30</v>
      </c>
      <c r="H784" s="25">
        <f ca="1">masterheight[[#This Row],[Weight]]*masterheight[[#This Row],[%change]]</f>
        <v>9.6</v>
      </c>
    </row>
    <row r="785" spans="1:8" x14ac:dyDescent="0.25">
      <c r="A785" t="s">
        <v>377</v>
      </c>
      <c r="B785" t="s">
        <v>58</v>
      </c>
      <c r="C785" t="s">
        <v>23</v>
      </c>
      <c r="D785" s="24">
        <v>42</v>
      </c>
      <c r="E785" s="24">
        <v>56</v>
      </c>
      <c r="F785" s="27">
        <f>MROUND((masterheight[[#This Row],[FL5]]-masterheight[[#This Row],[FL2]])/masterheight[[#This Row],[FL2]],0.01)</f>
        <v>0.33</v>
      </c>
      <c r="G785" s="39">
        <f ca="1">_xlfn.NUMBERVALUE(VLOOKUP(masterheight[[#This Row],[Round]],Table1[],7,FALSE))</f>
        <v>50</v>
      </c>
      <c r="H785" s="25">
        <f ca="1">masterheight[[#This Row],[Weight]]*masterheight[[#This Row],[%change]]</f>
        <v>16.5</v>
      </c>
    </row>
    <row r="786" spans="1:8" x14ac:dyDescent="0.25">
      <c r="A786" t="s">
        <v>401</v>
      </c>
      <c r="B786" t="s">
        <v>973</v>
      </c>
      <c r="C786" t="s">
        <v>22</v>
      </c>
      <c r="D786" s="24">
        <v>27</v>
      </c>
      <c r="E786" s="24">
        <v>36</v>
      </c>
      <c r="F786" s="27">
        <f>MROUND((masterheight[[#This Row],[FL5]]-masterheight[[#This Row],[FL2]])/masterheight[[#This Row],[FL2]],0.01)</f>
        <v>0.33</v>
      </c>
      <c r="G786" s="39">
        <f ca="1">_xlfn.NUMBERVALUE(VLOOKUP(masterheight[[#This Row],[Round]],Table1[],7,FALSE))</f>
        <v>30</v>
      </c>
      <c r="H786" s="25">
        <f ca="1">masterheight[[#This Row],[Weight]]*masterheight[[#This Row],[%change]]</f>
        <v>9.9</v>
      </c>
    </row>
    <row r="787" spans="1:8" x14ac:dyDescent="0.25">
      <c r="A787" t="s">
        <v>431</v>
      </c>
      <c r="B787" t="s">
        <v>97</v>
      </c>
      <c r="C787" t="s">
        <v>18</v>
      </c>
      <c r="D787">
        <v>22.5</v>
      </c>
      <c r="E787">
        <v>30</v>
      </c>
      <c r="F787" s="27">
        <f>MROUND((masterheight[[#This Row],[FL5]]-masterheight[[#This Row],[FL2]])/masterheight[[#This Row],[FL2]],0.01)</f>
        <v>0.33</v>
      </c>
      <c r="G787" s="39">
        <f ca="1">_xlfn.NUMBERVALUE(VLOOKUP(masterheight[[#This Row],[Round]],Table1[],7,FALSE))</f>
        <v>10</v>
      </c>
      <c r="H787" s="25">
        <f ca="1">masterheight[[#This Row],[Weight]]*masterheight[[#This Row],[%change]]</f>
        <v>3.3000000000000003</v>
      </c>
    </row>
    <row r="788" spans="1:8" x14ac:dyDescent="0.25">
      <c r="A788" t="s">
        <v>436</v>
      </c>
      <c r="B788" t="s">
        <v>973</v>
      </c>
      <c r="C788" t="s">
        <v>22</v>
      </c>
      <c r="D788" s="24">
        <v>30</v>
      </c>
      <c r="E788" s="24">
        <v>40</v>
      </c>
      <c r="F788" s="27">
        <f>MROUND((masterheight[[#This Row],[FL5]]-masterheight[[#This Row],[FL2]])/masterheight[[#This Row],[FL2]],0.01)</f>
        <v>0.33</v>
      </c>
      <c r="G788" s="39">
        <f ca="1">_xlfn.NUMBERVALUE(VLOOKUP(masterheight[[#This Row],[Round]],Table1[],7,FALSE))</f>
        <v>30</v>
      </c>
      <c r="H788" s="25">
        <f ca="1">masterheight[[#This Row],[Weight]]*masterheight[[#This Row],[%change]]</f>
        <v>9.9</v>
      </c>
    </row>
    <row r="789" spans="1:8" x14ac:dyDescent="0.25">
      <c r="A789" t="s">
        <v>436</v>
      </c>
      <c r="B789" t="s">
        <v>97</v>
      </c>
      <c r="C789" t="s">
        <v>18</v>
      </c>
      <c r="D789" s="24">
        <v>25.5</v>
      </c>
      <c r="E789" s="24">
        <v>34</v>
      </c>
      <c r="F789" s="27">
        <f>MROUND((masterheight[[#This Row],[FL5]]-masterheight[[#This Row],[FL2]])/masterheight[[#This Row],[FL2]],0.01)</f>
        <v>0.33</v>
      </c>
      <c r="G789" s="39">
        <f ca="1">_xlfn.NUMBERVALUE(VLOOKUP(masterheight[[#This Row],[Round]],Table1[],7,FALSE))</f>
        <v>10</v>
      </c>
      <c r="H789" s="25">
        <f ca="1">masterheight[[#This Row],[Weight]]*masterheight[[#This Row],[%change]]</f>
        <v>3.3000000000000003</v>
      </c>
    </row>
    <row r="790" spans="1:8" x14ac:dyDescent="0.25">
      <c r="A790" t="s">
        <v>465</v>
      </c>
      <c r="B790" t="s">
        <v>48</v>
      </c>
      <c r="C790" t="s">
        <v>17</v>
      </c>
      <c r="D790" s="24">
        <v>30</v>
      </c>
      <c r="E790" s="24">
        <v>40</v>
      </c>
      <c r="F790" s="27">
        <f>MROUND((masterheight[[#This Row],[FL5]]-masterheight[[#This Row],[FL2]])/masterheight[[#This Row],[FL2]],0.01)</f>
        <v>0.33</v>
      </c>
      <c r="G790" s="39">
        <f ca="1">_xlfn.NUMBERVALUE(VLOOKUP(masterheight[[#This Row],[Round]],Table1[],7,FALSE))</f>
        <v>10</v>
      </c>
      <c r="H790" s="25">
        <f ca="1">masterheight[[#This Row],[Weight]]*masterheight[[#This Row],[%change]]</f>
        <v>3.3000000000000003</v>
      </c>
    </row>
    <row r="791" spans="1:8" x14ac:dyDescent="0.25">
      <c r="A791" t="s">
        <v>470</v>
      </c>
      <c r="B791" s="109" t="s">
        <v>48</v>
      </c>
      <c r="C791" s="44" t="s">
        <v>17</v>
      </c>
      <c r="D791" s="45">
        <v>30</v>
      </c>
      <c r="E791" s="45">
        <v>40</v>
      </c>
      <c r="F791" s="27">
        <f>MROUND((masterheight[[#This Row],[FL5]]-masterheight[[#This Row],[FL2]])/masterheight[[#This Row],[FL2]],0.01)</f>
        <v>0.33</v>
      </c>
      <c r="G791" s="39">
        <f ca="1">_xlfn.NUMBERVALUE(VLOOKUP(masterheight[[#This Row],[Round]],Table1[],7,FALSE))</f>
        <v>10</v>
      </c>
      <c r="H791" s="25">
        <f ca="1">masterheight[[#This Row],[Weight]]*masterheight[[#This Row],[%change]]</f>
        <v>3.3000000000000003</v>
      </c>
    </row>
    <row r="792" spans="1:8" x14ac:dyDescent="0.25">
      <c r="A792" t="s">
        <v>525</v>
      </c>
      <c r="B792" t="s">
        <v>980</v>
      </c>
      <c r="C792" t="s">
        <v>16</v>
      </c>
      <c r="D792" s="24">
        <v>33</v>
      </c>
      <c r="E792" s="24">
        <v>44</v>
      </c>
      <c r="F792" s="27">
        <f>MROUND((masterheight[[#This Row],[FL5]]-masterheight[[#This Row],[FL2]])/masterheight[[#This Row],[FL2]],0.01)</f>
        <v>0.33</v>
      </c>
      <c r="G792" s="39">
        <f ca="1">_xlfn.NUMBERVALUE(VLOOKUP(masterheight[[#This Row],[Round]],Table1[],7,FALSE))</f>
        <v>10</v>
      </c>
      <c r="H792" s="25">
        <f ca="1">masterheight[[#This Row],[Weight]]*masterheight[[#This Row],[%change]]</f>
        <v>3.3000000000000003</v>
      </c>
    </row>
    <row r="793" spans="1:8" x14ac:dyDescent="0.25">
      <c r="A793" t="s">
        <v>532</v>
      </c>
      <c r="B793" t="s">
        <v>980</v>
      </c>
      <c r="C793" t="s">
        <v>16</v>
      </c>
      <c r="D793" s="24">
        <v>36</v>
      </c>
      <c r="E793" s="24">
        <v>48</v>
      </c>
      <c r="F793" s="27">
        <f>MROUND((masterheight[[#This Row],[FL5]]-masterheight[[#This Row],[FL2]])/masterheight[[#This Row],[FL2]],0.01)</f>
        <v>0.33</v>
      </c>
      <c r="G793" s="39">
        <f ca="1">_xlfn.NUMBERVALUE(VLOOKUP(masterheight[[#This Row],[Round]],Table1[],7,FALSE))</f>
        <v>10</v>
      </c>
      <c r="H793" s="25">
        <f ca="1">masterheight[[#This Row],[Weight]]*masterheight[[#This Row],[%change]]</f>
        <v>3.3000000000000003</v>
      </c>
    </row>
    <row r="794" spans="1:8" x14ac:dyDescent="0.25">
      <c r="A794" t="s">
        <v>574</v>
      </c>
      <c r="B794" t="s">
        <v>82</v>
      </c>
      <c r="C794" t="s">
        <v>19</v>
      </c>
      <c r="D794" s="24">
        <v>36</v>
      </c>
      <c r="E794" s="24">
        <v>48</v>
      </c>
      <c r="F794" s="27">
        <f>MROUND((masterheight[[#This Row],[FL5]]-masterheight[[#This Row],[FL2]])/masterheight[[#This Row],[FL2]],0.01)</f>
        <v>0.33</v>
      </c>
      <c r="G794" s="39">
        <f ca="1">_xlfn.NUMBERVALUE(VLOOKUP(masterheight[[#This Row],[Round]],Table1[],7,FALSE))</f>
        <v>10</v>
      </c>
      <c r="H794" s="25">
        <f ca="1">masterheight[[#This Row],[Weight]]*masterheight[[#This Row],[%change]]</f>
        <v>3.3000000000000003</v>
      </c>
    </row>
    <row r="795" spans="1:8" x14ac:dyDescent="0.25">
      <c r="A795" t="s">
        <v>579</v>
      </c>
      <c r="B795" t="s">
        <v>82</v>
      </c>
      <c r="C795" t="s">
        <v>19</v>
      </c>
      <c r="D795" s="24">
        <v>37.5</v>
      </c>
      <c r="E795" s="24">
        <v>50</v>
      </c>
      <c r="F795" s="27">
        <f>MROUND((masterheight[[#This Row],[FL5]]-masterheight[[#This Row],[FL2]])/masterheight[[#This Row],[FL2]],0.01)</f>
        <v>0.33</v>
      </c>
      <c r="G795" s="39">
        <f ca="1">_xlfn.NUMBERVALUE(VLOOKUP(masterheight[[#This Row],[Round]],Table1[],7,FALSE))</f>
        <v>10</v>
      </c>
      <c r="H795" s="25">
        <f ca="1">masterheight[[#This Row],[Weight]]*masterheight[[#This Row],[%change]]</f>
        <v>3.3000000000000003</v>
      </c>
    </row>
    <row r="796" spans="1:8" x14ac:dyDescent="0.25">
      <c r="A796" t="s">
        <v>580</v>
      </c>
      <c r="B796" t="s">
        <v>980</v>
      </c>
      <c r="C796" t="s">
        <v>23</v>
      </c>
      <c r="D796" s="24">
        <v>39</v>
      </c>
      <c r="E796" s="24">
        <v>52</v>
      </c>
      <c r="F796" s="27">
        <f>MROUND((masterheight[[#This Row],[FL5]]-masterheight[[#This Row],[FL2]])/masterheight[[#This Row],[FL2]],0.01)</f>
        <v>0.33</v>
      </c>
      <c r="G796" s="39">
        <f ca="1">_xlfn.NUMBERVALUE(VLOOKUP(masterheight[[#This Row],[Round]],Table1[],7,FALSE))</f>
        <v>50</v>
      </c>
      <c r="H796" s="25">
        <f ca="1">masterheight[[#This Row],[Weight]]*masterheight[[#This Row],[%change]]</f>
        <v>16.5</v>
      </c>
    </row>
    <row r="797" spans="1:8" x14ac:dyDescent="0.25">
      <c r="A797" t="s">
        <v>616</v>
      </c>
      <c r="B797" t="s">
        <v>48</v>
      </c>
      <c r="C797" t="s">
        <v>19</v>
      </c>
      <c r="D797" s="24">
        <v>28.5</v>
      </c>
      <c r="E797" s="24">
        <v>38</v>
      </c>
      <c r="F797" s="27">
        <f>MROUND((masterheight[[#This Row],[FL5]]-masterheight[[#This Row],[FL2]])/masterheight[[#This Row],[FL2]],0.01)</f>
        <v>0.33</v>
      </c>
      <c r="G797" s="39">
        <f ca="1">_xlfn.NUMBERVALUE(VLOOKUP(masterheight[[#This Row],[Round]],Table1[],7,FALSE))</f>
        <v>10</v>
      </c>
      <c r="H797" s="25">
        <f ca="1">masterheight[[#This Row],[Weight]]*masterheight[[#This Row],[%change]]</f>
        <v>3.3000000000000003</v>
      </c>
    </row>
    <row r="798" spans="1:8" x14ac:dyDescent="0.25">
      <c r="A798" t="s">
        <v>645</v>
      </c>
      <c r="B798" t="s">
        <v>74</v>
      </c>
      <c r="C798" t="s">
        <v>18</v>
      </c>
      <c r="D798" s="24">
        <v>45</v>
      </c>
      <c r="E798" s="24">
        <v>60</v>
      </c>
      <c r="F798" s="27">
        <f>MROUND((masterheight[[#This Row],[FL5]]-masterheight[[#This Row],[FL2]])/masterheight[[#This Row],[FL2]],0.01)</f>
        <v>0.33</v>
      </c>
      <c r="G798" s="39">
        <f ca="1">_xlfn.NUMBERVALUE(VLOOKUP(masterheight[[#This Row],[Round]],Table1[],7,FALSE))</f>
        <v>10</v>
      </c>
      <c r="H798" s="25">
        <f ca="1">masterheight[[#This Row],[Weight]]*masterheight[[#This Row],[%change]]</f>
        <v>3.3000000000000003</v>
      </c>
    </row>
    <row r="799" spans="1:8" x14ac:dyDescent="0.25">
      <c r="A799" t="s">
        <v>646</v>
      </c>
      <c r="B799" t="s">
        <v>48</v>
      </c>
      <c r="C799" t="s">
        <v>19</v>
      </c>
      <c r="D799" s="24">
        <v>27</v>
      </c>
      <c r="E799" s="24">
        <v>36</v>
      </c>
      <c r="F799" s="27">
        <f>MROUND((masterheight[[#This Row],[FL5]]-masterheight[[#This Row],[FL2]])/masterheight[[#This Row],[FL2]],0.01)</f>
        <v>0.33</v>
      </c>
      <c r="G799" s="39">
        <f ca="1">_xlfn.NUMBERVALUE(VLOOKUP(masterheight[[#This Row],[Round]],Table1[],7,FALSE))</f>
        <v>10</v>
      </c>
      <c r="H799" s="25">
        <f ca="1">masterheight[[#This Row],[Weight]]*masterheight[[#This Row],[%change]]</f>
        <v>3.3000000000000003</v>
      </c>
    </row>
    <row r="800" spans="1:8" x14ac:dyDescent="0.25">
      <c r="A800" t="s">
        <v>646</v>
      </c>
      <c r="B800" t="s">
        <v>974</v>
      </c>
      <c r="C800" t="s">
        <v>23</v>
      </c>
      <c r="D800" s="24">
        <v>25.5</v>
      </c>
      <c r="E800" s="24">
        <v>34</v>
      </c>
      <c r="F800" s="27">
        <f>MROUND((masterheight[[#This Row],[FL5]]-masterheight[[#This Row],[FL2]])/masterheight[[#This Row],[FL2]],0.01)</f>
        <v>0.33</v>
      </c>
      <c r="G800" s="39">
        <f ca="1">_xlfn.NUMBERVALUE(VLOOKUP(masterheight[[#This Row],[Round]],Table1[],7,FALSE))</f>
        <v>50</v>
      </c>
      <c r="H800" s="25">
        <f ca="1">masterheight[[#This Row],[Weight]]*masterheight[[#This Row],[%change]]</f>
        <v>16.5</v>
      </c>
    </row>
    <row r="801" spans="1:8" x14ac:dyDescent="0.25">
      <c r="A801" t="s">
        <v>649</v>
      </c>
      <c r="B801" t="s">
        <v>48</v>
      </c>
      <c r="C801" t="s">
        <v>19</v>
      </c>
      <c r="D801" s="24">
        <v>27</v>
      </c>
      <c r="E801" s="24">
        <v>36</v>
      </c>
      <c r="F801" s="27">
        <f>MROUND((masterheight[[#This Row],[FL5]]-masterheight[[#This Row],[FL2]])/masterheight[[#This Row],[FL2]],0.01)</f>
        <v>0.33</v>
      </c>
      <c r="G801" s="39">
        <f ca="1">_xlfn.NUMBERVALUE(VLOOKUP(masterheight[[#This Row],[Round]],Table1[],7,FALSE))</f>
        <v>10</v>
      </c>
      <c r="H801" s="25">
        <f ca="1">masterheight[[#This Row],[Weight]]*masterheight[[#This Row],[%change]]</f>
        <v>3.3000000000000003</v>
      </c>
    </row>
    <row r="802" spans="1:8" x14ac:dyDescent="0.25">
      <c r="A802" t="s">
        <v>668</v>
      </c>
      <c r="B802" t="s">
        <v>74</v>
      </c>
      <c r="C802" t="s">
        <v>18</v>
      </c>
      <c r="D802" s="24">
        <v>39</v>
      </c>
      <c r="E802" s="24">
        <v>52</v>
      </c>
      <c r="F802" s="27">
        <f>MROUND((masterheight[[#This Row],[FL5]]-masterheight[[#This Row],[FL2]])/masterheight[[#This Row],[FL2]],0.01)</f>
        <v>0.33</v>
      </c>
      <c r="G802" s="39">
        <f ca="1">_xlfn.NUMBERVALUE(VLOOKUP(masterheight[[#This Row],[Round]],Table1[],7,FALSE))</f>
        <v>10</v>
      </c>
      <c r="H802" s="25">
        <f ca="1">masterheight[[#This Row],[Weight]]*masterheight[[#This Row],[%change]]</f>
        <v>3.3000000000000003</v>
      </c>
    </row>
    <row r="803" spans="1:8" x14ac:dyDescent="0.25">
      <c r="A803" t="s">
        <v>677</v>
      </c>
      <c r="B803" t="s">
        <v>973</v>
      </c>
      <c r="C803" t="s">
        <v>23</v>
      </c>
      <c r="D803" s="24">
        <v>27</v>
      </c>
      <c r="E803" s="24">
        <v>36</v>
      </c>
      <c r="F803" s="27">
        <f>MROUND((masterheight[[#This Row],[FL5]]-masterheight[[#This Row],[FL2]])/masterheight[[#This Row],[FL2]],0.01)</f>
        <v>0.33</v>
      </c>
      <c r="G803" s="39">
        <f ca="1">_xlfn.NUMBERVALUE(VLOOKUP(masterheight[[#This Row],[Round]],Table1[],7,FALSE))</f>
        <v>50</v>
      </c>
      <c r="H803" s="25">
        <f ca="1">masterheight[[#This Row],[Weight]]*masterheight[[#This Row],[%change]]</f>
        <v>16.5</v>
      </c>
    </row>
    <row r="804" spans="1:8" x14ac:dyDescent="0.25">
      <c r="A804" t="s">
        <v>680</v>
      </c>
      <c r="B804" t="s">
        <v>90</v>
      </c>
      <c r="C804" t="s">
        <v>19</v>
      </c>
      <c r="D804" s="24">
        <v>27</v>
      </c>
      <c r="E804" s="24">
        <v>36</v>
      </c>
      <c r="F804" s="27">
        <f>MROUND((masterheight[[#This Row],[FL5]]-masterheight[[#This Row],[FL2]])/masterheight[[#This Row],[FL2]],0.01)</f>
        <v>0.33</v>
      </c>
      <c r="G804" s="39">
        <f ca="1">_xlfn.NUMBERVALUE(VLOOKUP(masterheight[[#This Row],[Round]],Table1[],7,FALSE))</f>
        <v>10</v>
      </c>
      <c r="H804" s="25">
        <f ca="1">masterheight[[#This Row],[Weight]]*masterheight[[#This Row],[%change]]</f>
        <v>3.3000000000000003</v>
      </c>
    </row>
    <row r="805" spans="1:8" x14ac:dyDescent="0.25">
      <c r="A805" t="s">
        <v>740</v>
      </c>
      <c r="B805" t="s">
        <v>974</v>
      </c>
      <c r="C805" t="s">
        <v>23</v>
      </c>
      <c r="D805" s="24">
        <v>27</v>
      </c>
      <c r="E805" s="24">
        <v>36</v>
      </c>
      <c r="F805" s="27">
        <f>MROUND((masterheight[[#This Row],[FL5]]-masterheight[[#This Row],[FL2]])/masterheight[[#This Row],[FL2]],0.01)</f>
        <v>0.33</v>
      </c>
      <c r="G805" s="39">
        <f ca="1">_xlfn.NUMBERVALUE(VLOOKUP(masterheight[[#This Row],[Round]],Table1[],7,FALSE))</f>
        <v>50</v>
      </c>
      <c r="H805" s="25">
        <f ca="1">masterheight[[#This Row],[Weight]]*masterheight[[#This Row],[%change]]</f>
        <v>16.5</v>
      </c>
    </row>
    <row r="806" spans="1:8" x14ac:dyDescent="0.25">
      <c r="A806" t="s">
        <v>746</v>
      </c>
      <c r="B806" t="s">
        <v>88</v>
      </c>
      <c r="C806" t="s">
        <v>16</v>
      </c>
      <c r="D806" s="24">
        <v>23</v>
      </c>
      <c r="E806" s="24">
        <v>30.5</v>
      </c>
      <c r="F806" s="27">
        <f>MROUND((masterheight[[#This Row],[FL5]]-masterheight[[#This Row],[FL2]])/masterheight[[#This Row],[FL2]],0.01)</f>
        <v>0.33</v>
      </c>
      <c r="G806" s="39">
        <f ca="1">_xlfn.NUMBERVALUE(VLOOKUP(masterheight[[#This Row],[Round]],Table1[],7,FALSE))</f>
        <v>10</v>
      </c>
      <c r="H806" s="25">
        <f ca="1">masterheight[[#This Row],[Weight]]*masterheight[[#This Row],[%change]]</f>
        <v>3.3000000000000003</v>
      </c>
    </row>
    <row r="807" spans="1:8" x14ac:dyDescent="0.25">
      <c r="A807" t="s">
        <v>749</v>
      </c>
      <c r="B807" t="s">
        <v>88</v>
      </c>
      <c r="C807" t="s">
        <v>16</v>
      </c>
      <c r="D807" s="24">
        <v>22.5</v>
      </c>
      <c r="E807" s="24">
        <v>30</v>
      </c>
      <c r="F807" s="27">
        <f>MROUND((masterheight[[#This Row],[FL5]]-masterheight[[#This Row],[FL2]])/masterheight[[#This Row],[FL2]],0.01)</f>
        <v>0.33</v>
      </c>
      <c r="G807" s="39">
        <f ca="1">_xlfn.NUMBERVALUE(VLOOKUP(masterheight[[#This Row],[Round]],Table1[],7,FALSE))</f>
        <v>10</v>
      </c>
      <c r="H807" s="25">
        <f ca="1">masterheight[[#This Row],[Weight]]*masterheight[[#This Row],[%change]]</f>
        <v>3.3000000000000003</v>
      </c>
    </row>
    <row r="808" spans="1:8" x14ac:dyDescent="0.25">
      <c r="A808" t="s">
        <v>751</v>
      </c>
      <c r="B808" t="s">
        <v>58</v>
      </c>
      <c r="C808" t="s">
        <v>20</v>
      </c>
      <c r="D808" s="24">
        <v>36</v>
      </c>
      <c r="E808" s="24">
        <v>48</v>
      </c>
      <c r="F808" s="27">
        <f>MROUND((masterheight[[#This Row],[FL5]]-masterheight[[#This Row],[FL2]])/masterheight[[#This Row],[FL2]],0.01)</f>
        <v>0.33</v>
      </c>
      <c r="G808" s="39">
        <f ca="1">_xlfn.NUMBERVALUE(VLOOKUP(masterheight[[#This Row],[Round]],Table1[],7,FALSE))</f>
        <v>10</v>
      </c>
      <c r="H808" s="25">
        <f ca="1">masterheight[[#This Row],[Weight]]*masterheight[[#This Row],[%change]]</f>
        <v>3.3000000000000003</v>
      </c>
    </row>
    <row r="809" spans="1:8" x14ac:dyDescent="0.25">
      <c r="A809" t="s">
        <v>751</v>
      </c>
      <c r="B809" t="s">
        <v>1012</v>
      </c>
      <c r="C809" t="s">
        <v>23</v>
      </c>
      <c r="D809" s="24">
        <v>36</v>
      </c>
      <c r="E809" s="24">
        <v>48</v>
      </c>
      <c r="F809" s="27">
        <f>MROUND((masterheight[[#This Row],[FL5]]-masterheight[[#This Row],[FL2]])/masterheight[[#This Row],[FL2]],0.01)</f>
        <v>0.33</v>
      </c>
      <c r="G809" s="39">
        <f ca="1">_xlfn.NUMBERVALUE(VLOOKUP(masterheight[[#This Row],[Round]],Table1[],7,FALSE))</f>
        <v>50</v>
      </c>
      <c r="H809" s="25">
        <f ca="1">masterheight[[#This Row],[Weight]]*masterheight[[#This Row],[%change]]</f>
        <v>16.5</v>
      </c>
    </row>
    <row r="810" spans="1:8" x14ac:dyDescent="0.25">
      <c r="A810" t="s">
        <v>759</v>
      </c>
      <c r="B810" t="s">
        <v>58</v>
      </c>
      <c r="C810" t="s">
        <v>20</v>
      </c>
      <c r="D810" s="24">
        <v>36</v>
      </c>
      <c r="E810" s="24">
        <v>48</v>
      </c>
      <c r="F810" s="27">
        <f>MROUND((masterheight[[#This Row],[FL5]]-masterheight[[#This Row],[FL2]])/masterheight[[#This Row],[FL2]],0.01)</f>
        <v>0.33</v>
      </c>
      <c r="G810" s="39">
        <f ca="1">_xlfn.NUMBERVALUE(VLOOKUP(masterheight[[#This Row],[Round]],Table1[],7,FALSE))</f>
        <v>10</v>
      </c>
      <c r="H810" s="25">
        <f ca="1">masterheight[[#This Row],[Weight]]*masterheight[[#This Row],[%change]]</f>
        <v>3.3000000000000003</v>
      </c>
    </row>
    <row r="811" spans="1:8" x14ac:dyDescent="0.25">
      <c r="A811" t="s">
        <v>376</v>
      </c>
      <c r="B811" s="109" t="s">
        <v>58</v>
      </c>
      <c r="C811" s="44" t="s">
        <v>23</v>
      </c>
      <c r="D811" s="45">
        <v>41</v>
      </c>
      <c r="E811" s="45">
        <v>55</v>
      </c>
      <c r="F811" s="27">
        <f>MROUND((masterheight[[#This Row],[FL5]]-masterheight[[#This Row],[FL2]])/masterheight[[#This Row],[FL2]],0.01)</f>
        <v>0.34</v>
      </c>
      <c r="G811" s="39">
        <f ca="1">_xlfn.NUMBERVALUE(VLOOKUP(masterheight[[#This Row],[Round]],Table1[],7,FALSE))</f>
        <v>50</v>
      </c>
      <c r="H811" s="25">
        <f ca="1">masterheight[[#This Row],[Weight]]*masterheight[[#This Row],[%change]]</f>
        <v>17</v>
      </c>
    </row>
    <row r="812" spans="1:8" x14ac:dyDescent="0.25">
      <c r="A812" t="s">
        <v>379</v>
      </c>
      <c r="B812" t="s">
        <v>82</v>
      </c>
      <c r="C812" t="s">
        <v>16</v>
      </c>
      <c r="D812" s="24">
        <v>35</v>
      </c>
      <c r="E812" s="24">
        <v>47</v>
      </c>
      <c r="F812" s="27">
        <f>MROUND((masterheight[[#This Row],[FL5]]-masterheight[[#This Row],[FL2]])/masterheight[[#This Row],[FL2]],0.01)</f>
        <v>0.34</v>
      </c>
      <c r="G812" s="39">
        <f ca="1">_xlfn.NUMBERVALUE(VLOOKUP(masterheight[[#This Row],[Round]],Table1[],7,FALSE))</f>
        <v>10</v>
      </c>
      <c r="H812" s="25">
        <f ca="1">masterheight[[#This Row],[Weight]]*masterheight[[#This Row],[%change]]</f>
        <v>3.4000000000000004</v>
      </c>
    </row>
    <row r="813" spans="1:8" x14ac:dyDescent="0.25">
      <c r="A813" t="s">
        <v>399</v>
      </c>
      <c r="B813" t="s">
        <v>97</v>
      </c>
      <c r="C813" t="s">
        <v>17</v>
      </c>
      <c r="D813" s="24">
        <v>22</v>
      </c>
      <c r="E813" s="24">
        <v>29.5</v>
      </c>
      <c r="F813" s="27">
        <f>MROUND((masterheight[[#This Row],[FL5]]-masterheight[[#This Row],[FL2]])/masterheight[[#This Row],[FL2]],0.01)</f>
        <v>0.34</v>
      </c>
      <c r="G813" s="39">
        <f ca="1">_xlfn.NUMBERVALUE(VLOOKUP(masterheight[[#This Row],[Round]],Table1[],7,FALSE))</f>
        <v>10</v>
      </c>
      <c r="H813" s="25">
        <f ca="1">masterheight[[#This Row],[Weight]]*masterheight[[#This Row],[%change]]</f>
        <v>3.4000000000000004</v>
      </c>
    </row>
    <row r="814" spans="1:8" x14ac:dyDescent="0.25">
      <c r="A814" t="s">
        <v>401</v>
      </c>
      <c r="B814" t="s">
        <v>74</v>
      </c>
      <c r="C814" t="s">
        <v>19</v>
      </c>
      <c r="D814" s="24">
        <v>35</v>
      </c>
      <c r="E814" s="24">
        <v>47</v>
      </c>
      <c r="F814" s="27">
        <f>MROUND((masterheight[[#This Row],[FL5]]-masterheight[[#This Row],[FL2]])/masterheight[[#This Row],[FL2]],0.01)</f>
        <v>0.34</v>
      </c>
      <c r="G814" s="39">
        <f ca="1">_xlfn.NUMBERVALUE(VLOOKUP(masterheight[[#This Row],[Round]],Table1[],7,FALSE))</f>
        <v>10</v>
      </c>
      <c r="H814" s="25">
        <f ca="1">masterheight[[#This Row],[Weight]]*masterheight[[#This Row],[%change]]</f>
        <v>3.4000000000000004</v>
      </c>
    </row>
    <row r="815" spans="1:8" x14ac:dyDescent="0.25">
      <c r="A815" t="s">
        <v>413</v>
      </c>
      <c r="B815" s="109" t="s">
        <v>74</v>
      </c>
      <c r="C815" s="44" t="s">
        <v>19</v>
      </c>
      <c r="D815" s="45">
        <v>34</v>
      </c>
      <c r="E815" s="45">
        <v>45.5</v>
      </c>
      <c r="F815" s="27">
        <f>MROUND((masterheight[[#This Row],[FL5]]-masterheight[[#This Row],[FL2]])/masterheight[[#This Row],[FL2]],0.01)</f>
        <v>0.34</v>
      </c>
      <c r="G815" s="39">
        <f ca="1">_xlfn.NUMBERVALUE(VLOOKUP(masterheight[[#This Row],[Round]],Table1[],7,FALSE))</f>
        <v>10</v>
      </c>
      <c r="H815" s="25">
        <f ca="1">masterheight[[#This Row],[Weight]]*masterheight[[#This Row],[%change]]</f>
        <v>3.4000000000000004</v>
      </c>
    </row>
    <row r="816" spans="1:8" x14ac:dyDescent="0.25">
      <c r="A816" t="s">
        <v>450</v>
      </c>
      <c r="B816" t="s">
        <v>77</v>
      </c>
      <c r="C816" t="s">
        <v>22</v>
      </c>
      <c r="D816" s="24">
        <v>38</v>
      </c>
      <c r="E816" s="24">
        <v>51</v>
      </c>
      <c r="F816" s="27">
        <f>MROUND((masterheight[[#This Row],[FL5]]-masterheight[[#This Row],[FL2]])/masterheight[[#This Row],[FL2]],0.01)</f>
        <v>0.34</v>
      </c>
      <c r="G816" s="39">
        <f ca="1">_xlfn.NUMBERVALUE(VLOOKUP(masterheight[[#This Row],[Round]],Table1[],7,FALSE))</f>
        <v>30</v>
      </c>
      <c r="H816" s="25">
        <f ca="1">masterheight[[#This Row],[Weight]]*masterheight[[#This Row],[%change]]</f>
        <v>10.200000000000001</v>
      </c>
    </row>
    <row r="817" spans="1:8" x14ac:dyDescent="0.25">
      <c r="A817" t="s">
        <v>452</v>
      </c>
      <c r="B817" t="s">
        <v>77</v>
      </c>
      <c r="C817" t="s">
        <v>22</v>
      </c>
      <c r="D817" s="24">
        <v>41</v>
      </c>
      <c r="E817" s="24">
        <v>55</v>
      </c>
      <c r="F817" s="27">
        <f>MROUND((masterheight[[#This Row],[FL5]]-masterheight[[#This Row],[FL2]])/masterheight[[#This Row],[FL2]],0.01)</f>
        <v>0.34</v>
      </c>
      <c r="G817" s="39">
        <f ca="1">_xlfn.NUMBERVALUE(VLOOKUP(masterheight[[#This Row],[Round]],Table1[],7,FALSE))</f>
        <v>30</v>
      </c>
      <c r="H817" s="25">
        <f ca="1">masterheight[[#This Row],[Weight]]*masterheight[[#This Row],[%change]]</f>
        <v>10.200000000000001</v>
      </c>
    </row>
    <row r="818" spans="1:8" x14ac:dyDescent="0.25">
      <c r="A818" t="s">
        <v>468</v>
      </c>
      <c r="B818" t="s">
        <v>48</v>
      </c>
      <c r="C818" t="s">
        <v>17</v>
      </c>
      <c r="D818" s="24">
        <v>32</v>
      </c>
      <c r="E818" s="24">
        <v>43</v>
      </c>
      <c r="F818" s="27">
        <f>MROUND((masterheight[[#This Row],[FL5]]-masterheight[[#This Row],[FL2]])/masterheight[[#This Row],[FL2]],0.01)</f>
        <v>0.34</v>
      </c>
      <c r="G818" s="39">
        <f ca="1">_xlfn.NUMBERVALUE(VLOOKUP(masterheight[[#This Row],[Round]],Table1[],7,FALSE))</f>
        <v>10</v>
      </c>
      <c r="H818" s="25">
        <f ca="1">masterheight[[#This Row],[Weight]]*masterheight[[#This Row],[%change]]</f>
        <v>3.4000000000000004</v>
      </c>
    </row>
    <row r="819" spans="1:8" x14ac:dyDescent="0.25">
      <c r="A819" t="s">
        <v>495</v>
      </c>
      <c r="B819" t="s">
        <v>77</v>
      </c>
      <c r="C819" t="s">
        <v>22</v>
      </c>
      <c r="D819" s="24">
        <v>37</v>
      </c>
      <c r="E819" s="24">
        <v>49.5</v>
      </c>
      <c r="F819" s="27">
        <f>MROUND((masterheight[[#This Row],[FL5]]-masterheight[[#This Row],[FL2]])/masterheight[[#This Row],[FL2]],0.01)</f>
        <v>0.34</v>
      </c>
      <c r="G819" s="39">
        <f ca="1">_xlfn.NUMBERVALUE(VLOOKUP(masterheight[[#This Row],[Round]],Table1[],7,FALSE))</f>
        <v>30</v>
      </c>
      <c r="H819" s="25">
        <f ca="1">masterheight[[#This Row],[Weight]]*masterheight[[#This Row],[%change]]</f>
        <v>10.200000000000001</v>
      </c>
    </row>
    <row r="820" spans="1:8" x14ac:dyDescent="0.25">
      <c r="A820" t="s">
        <v>541</v>
      </c>
      <c r="B820" t="s">
        <v>980</v>
      </c>
      <c r="C820" t="s">
        <v>16</v>
      </c>
      <c r="D820">
        <v>33.5</v>
      </c>
      <c r="E820">
        <v>45</v>
      </c>
      <c r="F820" s="27">
        <f>MROUND((masterheight[[#This Row],[FL5]]-masterheight[[#This Row],[FL2]])/masterheight[[#This Row],[FL2]],0.01)</f>
        <v>0.34</v>
      </c>
      <c r="G820" s="39">
        <f ca="1">_xlfn.NUMBERVALUE(VLOOKUP(masterheight[[#This Row],[Round]],Table1[],7,FALSE))</f>
        <v>10</v>
      </c>
      <c r="H820" s="25">
        <f ca="1">masterheight[[#This Row],[Weight]]*masterheight[[#This Row],[%change]]</f>
        <v>3.4000000000000004</v>
      </c>
    </row>
    <row r="821" spans="1:8" x14ac:dyDescent="0.25">
      <c r="A821" t="s">
        <v>568</v>
      </c>
      <c r="B821" t="s">
        <v>74</v>
      </c>
      <c r="C821" t="s">
        <v>20</v>
      </c>
      <c r="D821" s="24">
        <v>35</v>
      </c>
      <c r="E821" s="24">
        <v>47</v>
      </c>
      <c r="F821" s="27">
        <f>MROUND((masterheight[[#This Row],[FL5]]-masterheight[[#This Row],[FL2]])/masterheight[[#This Row],[FL2]],0.01)</f>
        <v>0.34</v>
      </c>
      <c r="G821" s="39">
        <f ca="1">_xlfn.NUMBERVALUE(VLOOKUP(masterheight[[#This Row],[Round]],Table1[],7,FALSE))</f>
        <v>10</v>
      </c>
      <c r="H821" s="25">
        <f ca="1">masterheight[[#This Row],[Weight]]*masterheight[[#This Row],[%change]]</f>
        <v>3.4000000000000004</v>
      </c>
    </row>
    <row r="822" spans="1:8" x14ac:dyDescent="0.25">
      <c r="A822" t="s">
        <v>584</v>
      </c>
      <c r="B822" t="s">
        <v>82</v>
      </c>
      <c r="C822" t="s">
        <v>19</v>
      </c>
      <c r="D822" s="24">
        <v>35</v>
      </c>
      <c r="E822" s="24">
        <v>47</v>
      </c>
      <c r="F822" s="27">
        <f>MROUND((masterheight[[#This Row],[FL5]]-masterheight[[#This Row],[FL2]])/masterheight[[#This Row],[FL2]],0.01)</f>
        <v>0.34</v>
      </c>
      <c r="G822" s="39">
        <f ca="1">_xlfn.NUMBERVALUE(VLOOKUP(masterheight[[#This Row],[Round]],Table1[],7,FALSE))</f>
        <v>10</v>
      </c>
      <c r="H822" s="25">
        <f ca="1">masterheight[[#This Row],[Weight]]*masterheight[[#This Row],[%change]]</f>
        <v>3.4000000000000004</v>
      </c>
    </row>
    <row r="823" spans="1:8" x14ac:dyDescent="0.25">
      <c r="A823" t="s">
        <v>602</v>
      </c>
      <c r="B823" t="s">
        <v>74</v>
      </c>
      <c r="C823" t="s">
        <v>17</v>
      </c>
      <c r="D823" s="24">
        <v>35</v>
      </c>
      <c r="E823" s="24">
        <v>47</v>
      </c>
      <c r="F823" s="27">
        <f>MROUND((masterheight[[#This Row],[FL5]]-masterheight[[#This Row],[FL2]])/masterheight[[#This Row],[FL2]],0.01)</f>
        <v>0.34</v>
      </c>
      <c r="G823" s="39">
        <f ca="1">_xlfn.NUMBERVALUE(VLOOKUP(masterheight[[#This Row],[Round]],Table1[],7,FALSE))</f>
        <v>10</v>
      </c>
      <c r="H823" s="25">
        <f ca="1">masterheight[[#This Row],[Weight]]*masterheight[[#This Row],[%change]]</f>
        <v>3.4000000000000004</v>
      </c>
    </row>
    <row r="824" spans="1:8" x14ac:dyDescent="0.25">
      <c r="A824" t="s">
        <v>610</v>
      </c>
      <c r="B824" t="s">
        <v>74</v>
      </c>
      <c r="C824" t="s">
        <v>17</v>
      </c>
      <c r="D824" s="24">
        <v>35</v>
      </c>
      <c r="E824" s="24">
        <v>47</v>
      </c>
      <c r="F824" s="27">
        <f>MROUND((masterheight[[#This Row],[FL5]]-masterheight[[#This Row],[FL2]])/masterheight[[#This Row],[FL2]],0.01)</f>
        <v>0.34</v>
      </c>
      <c r="G824" s="39">
        <f ca="1">_xlfn.NUMBERVALUE(VLOOKUP(masterheight[[#This Row],[Round]],Table1[],7,FALSE))</f>
        <v>10</v>
      </c>
      <c r="H824" s="25">
        <f ca="1">masterheight[[#This Row],[Weight]]*masterheight[[#This Row],[%change]]</f>
        <v>3.4000000000000004</v>
      </c>
    </row>
    <row r="825" spans="1:8" x14ac:dyDescent="0.25">
      <c r="A825" t="s">
        <v>632</v>
      </c>
      <c r="B825" t="s">
        <v>74</v>
      </c>
      <c r="C825" t="s">
        <v>17</v>
      </c>
      <c r="D825" s="24">
        <v>35</v>
      </c>
      <c r="E825" s="24">
        <v>47</v>
      </c>
      <c r="F825" s="27">
        <f>MROUND((masterheight[[#This Row],[FL5]]-masterheight[[#This Row],[FL2]])/masterheight[[#This Row],[FL2]],0.01)</f>
        <v>0.34</v>
      </c>
      <c r="G825" s="39">
        <f ca="1">_xlfn.NUMBERVALUE(VLOOKUP(masterheight[[#This Row],[Round]],Table1[],7,FALSE))</f>
        <v>10</v>
      </c>
      <c r="H825" s="25">
        <f ca="1">masterheight[[#This Row],[Weight]]*masterheight[[#This Row],[%change]]</f>
        <v>3.4000000000000004</v>
      </c>
    </row>
    <row r="826" spans="1:8" x14ac:dyDescent="0.25">
      <c r="A826" t="s">
        <v>637</v>
      </c>
      <c r="B826" t="s">
        <v>74</v>
      </c>
      <c r="C826" t="s">
        <v>17</v>
      </c>
      <c r="D826" s="24">
        <v>38</v>
      </c>
      <c r="E826" s="24">
        <v>51</v>
      </c>
      <c r="F826" s="27">
        <f>MROUND((masterheight[[#This Row],[FL5]]-masterheight[[#This Row],[FL2]])/masterheight[[#This Row],[FL2]],0.01)</f>
        <v>0.34</v>
      </c>
      <c r="G826" s="39">
        <f ca="1">_xlfn.NUMBERVALUE(VLOOKUP(masterheight[[#This Row],[Round]],Table1[],7,FALSE))</f>
        <v>10</v>
      </c>
      <c r="H826" s="25">
        <f ca="1">masterheight[[#This Row],[Weight]]*masterheight[[#This Row],[%change]]</f>
        <v>3.4000000000000004</v>
      </c>
    </row>
    <row r="827" spans="1:8" x14ac:dyDescent="0.25">
      <c r="A827" t="s">
        <v>638</v>
      </c>
      <c r="B827" t="s">
        <v>74</v>
      </c>
      <c r="C827" t="s">
        <v>17</v>
      </c>
      <c r="D827" s="24">
        <v>38</v>
      </c>
      <c r="E827" s="24">
        <v>51</v>
      </c>
      <c r="F827" s="27">
        <f>MROUND((masterheight[[#This Row],[FL5]]-masterheight[[#This Row],[FL2]])/masterheight[[#This Row],[FL2]],0.01)</f>
        <v>0.34</v>
      </c>
      <c r="G827" s="39">
        <f ca="1">_xlfn.NUMBERVALUE(VLOOKUP(masterheight[[#This Row],[Round]],Table1[],7,FALSE))</f>
        <v>10</v>
      </c>
      <c r="H827" s="25">
        <f ca="1">masterheight[[#This Row],[Weight]]*masterheight[[#This Row],[%change]]</f>
        <v>3.4000000000000004</v>
      </c>
    </row>
    <row r="828" spans="1:8" x14ac:dyDescent="0.25">
      <c r="A828" t="s">
        <v>662</v>
      </c>
      <c r="B828" t="s">
        <v>74</v>
      </c>
      <c r="C828" t="s">
        <v>22</v>
      </c>
      <c r="D828" s="24">
        <v>41</v>
      </c>
      <c r="E828" s="24">
        <v>55</v>
      </c>
      <c r="F828" s="27">
        <f>MROUND((masterheight[[#This Row],[FL5]]-masterheight[[#This Row],[FL2]])/masterheight[[#This Row],[FL2]],0.01)</f>
        <v>0.34</v>
      </c>
      <c r="G828" s="39">
        <f ca="1">_xlfn.NUMBERVALUE(VLOOKUP(masterheight[[#This Row],[Round]],Table1[],7,FALSE))</f>
        <v>30</v>
      </c>
      <c r="H828" s="25">
        <f ca="1">masterheight[[#This Row],[Weight]]*masterheight[[#This Row],[%change]]</f>
        <v>10.200000000000001</v>
      </c>
    </row>
    <row r="829" spans="1:8" x14ac:dyDescent="0.25">
      <c r="A829" t="s">
        <v>732</v>
      </c>
      <c r="B829" t="s">
        <v>58</v>
      </c>
      <c r="C829" t="s">
        <v>17</v>
      </c>
      <c r="D829" s="24">
        <v>35</v>
      </c>
      <c r="E829" s="24">
        <v>47</v>
      </c>
      <c r="F829" s="27">
        <f>MROUND((masterheight[[#This Row],[FL5]]-masterheight[[#This Row],[FL2]])/masterheight[[#This Row],[FL2]],0.01)</f>
        <v>0.34</v>
      </c>
      <c r="G829" s="39">
        <f ca="1">_xlfn.NUMBERVALUE(VLOOKUP(masterheight[[#This Row],[Round]],Table1[],7,FALSE))</f>
        <v>10</v>
      </c>
      <c r="H829" s="25">
        <f ca="1">masterheight[[#This Row],[Weight]]*masterheight[[#This Row],[%change]]</f>
        <v>3.4000000000000004</v>
      </c>
    </row>
    <row r="830" spans="1:8" x14ac:dyDescent="0.25">
      <c r="A830" t="s">
        <v>737</v>
      </c>
      <c r="B830" t="s">
        <v>974</v>
      </c>
      <c r="C830" t="s">
        <v>23</v>
      </c>
      <c r="D830" s="24">
        <v>29</v>
      </c>
      <c r="E830" s="24">
        <v>39</v>
      </c>
      <c r="F830" s="27">
        <f>MROUND((masterheight[[#This Row],[FL5]]-masterheight[[#This Row],[FL2]])/masterheight[[#This Row],[FL2]],0.01)</f>
        <v>0.34</v>
      </c>
      <c r="G830" s="39">
        <f ca="1">_xlfn.NUMBERVALUE(VLOOKUP(masterheight[[#This Row],[Round]],Table1[],7,FALSE))</f>
        <v>50</v>
      </c>
      <c r="H830" s="25">
        <f ca="1">masterheight[[#This Row],[Weight]]*masterheight[[#This Row],[%change]]</f>
        <v>17</v>
      </c>
    </row>
    <row r="831" spans="1:8" x14ac:dyDescent="0.25">
      <c r="A831" t="s">
        <v>751</v>
      </c>
      <c r="B831" t="s">
        <v>77</v>
      </c>
      <c r="C831" t="s">
        <v>19</v>
      </c>
      <c r="D831" s="24">
        <v>35</v>
      </c>
      <c r="E831" s="24">
        <v>47</v>
      </c>
      <c r="F831" s="27">
        <f>MROUND((masterheight[[#This Row],[FL5]]-masterheight[[#This Row],[FL2]])/masterheight[[#This Row],[FL2]],0.01)</f>
        <v>0.34</v>
      </c>
      <c r="G831" s="39">
        <f ca="1">_xlfn.NUMBERVALUE(VLOOKUP(masterheight[[#This Row],[Round]],Table1[],7,FALSE))</f>
        <v>10</v>
      </c>
      <c r="H831" s="25">
        <f ca="1">masterheight[[#This Row],[Weight]]*masterheight[[#This Row],[%change]]</f>
        <v>3.4000000000000004</v>
      </c>
    </row>
    <row r="832" spans="1:8" x14ac:dyDescent="0.25">
      <c r="A832" t="s">
        <v>375</v>
      </c>
      <c r="B832" t="s">
        <v>58</v>
      </c>
      <c r="C832" t="s">
        <v>19</v>
      </c>
      <c r="D832" s="24">
        <v>34</v>
      </c>
      <c r="E832" s="24">
        <v>46</v>
      </c>
      <c r="F832" s="27">
        <f>MROUND((masterheight[[#This Row],[FL5]]-masterheight[[#This Row],[FL2]])/masterheight[[#This Row],[FL2]],0.01)</f>
        <v>0.35000000000000003</v>
      </c>
      <c r="G832" s="39">
        <f ca="1">_xlfn.NUMBERVALUE(VLOOKUP(masterheight[[#This Row],[Round]],Table1[],7,FALSE))</f>
        <v>10</v>
      </c>
      <c r="H832" s="25">
        <f ca="1">masterheight[[#This Row],[Weight]]*masterheight[[#This Row],[%change]]</f>
        <v>3.5000000000000004</v>
      </c>
    </row>
    <row r="833" spans="1:8" x14ac:dyDescent="0.25">
      <c r="A833" t="s">
        <v>383</v>
      </c>
      <c r="B833" t="s">
        <v>58</v>
      </c>
      <c r="C833" t="s">
        <v>23</v>
      </c>
      <c r="D833" s="24">
        <v>40</v>
      </c>
      <c r="E833" s="24">
        <v>54</v>
      </c>
      <c r="F833" s="27">
        <f>MROUND((masterheight[[#This Row],[FL5]]-masterheight[[#This Row],[FL2]])/masterheight[[#This Row],[FL2]],0.01)</f>
        <v>0.35000000000000003</v>
      </c>
      <c r="G833" s="39">
        <f ca="1">_xlfn.NUMBERVALUE(VLOOKUP(masterheight[[#This Row],[Round]],Table1[],7,FALSE))</f>
        <v>50</v>
      </c>
      <c r="H833" s="25">
        <f ca="1">masterheight[[#This Row],[Weight]]*masterheight[[#This Row],[%change]]</f>
        <v>17.5</v>
      </c>
    </row>
    <row r="834" spans="1:8" x14ac:dyDescent="0.25">
      <c r="A834" t="s">
        <v>384</v>
      </c>
      <c r="B834" t="s">
        <v>977</v>
      </c>
      <c r="C834" t="s">
        <v>22</v>
      </c>
      <c r="D834" s="24">
        <v>39.5</v>
      </c>
      <c r="E834" s="24">
        <v>53.5</v>
      </c>
      <c r="F834" s="27">
        <f>MROUND((masterheight[[#This Row],[FL5]]-masterheight[[#This Row],[FL2]])/masterheight[[#This Row],[FL2]],0.01)</f>
        <v>0.35000000000000003</v>
      </c>
      <c r="G834" s="39">
        <f ca="1">_xlfn.NUMBERVALUE(VLOOKUP(masterheight[[#This Row],[Round]],Table1[],7,FALSE))</f>
        <v>30</v>
      </c>
      <c r="H834" s="25">
        <f ca="1">masterheight[[#This Row],[Weight]]*masterheight[[#This Row],[%change]]</f>
        <v>10.500000000000002</v>
      </c>
    </row>
    <row r="835" spans="1:8" x14ac:dyDescent="0.25">
      <c r="A835" t="s">
        <v>394</v>
      </c>
      <c r="B835" t="s">
        <v>97</v>
      </c>
      <c r="C835" t="s">
        <v>17</v>
      </c>
      <c r="D835" s="24">
        <v>23</v>
      </c>
      <c r="E835" s="24">
        <v>31</v>
      </c>
      <c r="F835" s="27">
        <f>MROUND((masterheight[[#This Row],[FL5]]-masterheight[[#This Row],[FL2]])/masterheight[[#This Row],[FL2]],0.01)</f>
        <v>0.35000000000000003</v>
      </c>
      <c r="G835" s="39">
        <f ca="1">_xlfn.NUMBERVALUE(VLOOKUP(masterheight[[#This Row],[Round]],Table1[],7,FALSE))</f>
        <v>10</v>
      </c>
      <c r="H835" s="25">
        <f ca="1">masterheight[[#This Row],[Weight]]*masterheight[[#This Row],[%change]]</f>
        <v>3.5000000000000004</v>
      </c>
    </row>
    <row r="836" spans="1:8" x14ac:dyDescent="0.25">
      <c r="A836" t="s">
        <v>400</v>
      </c>
      <c r="B836" t="s">
        <v>973</v>
      </c>
      <c r="C836" t="s">
        <v>22</v>
      </c>
      <c r="D836" s="24">
        <v>27</v>
      </c>
      <c r="E836" s="24">
        <v>36.5</v>
      </c>
      <c r="F836" s="27">
        <f>MROUND((masterheight[[#This Row],[FL5]]-masterheight[[#This Row],[FL2]])/masterheight[[#This Row],[FL2]],0.01)</f>
        <v>0.35000000000000003</v>
      </c>
      <c r="G836" s="39">
        <f ca="1">_xlfn.NUMBERVALUE(VLOOKUP(masterheight[[#This Row],[Round]],Table1[],7,FALSE))</f>
        <v>30</v>
      </c>
      <c r="H836" s="25">
        <f ca="1">masterheight[[#This Row],[Weight]]*masterheight[[#This Row],[%change]]</f>
        <v>10.500000000000002</v>
      </c>
    </row>
    <row r="837" spans="1:8" x14ac:dyDescent="0.25">
      <c r="A837" t="s">
        <v>416</v>
      </c>
      <c r="B837" t="s">
        <v>102</v>
      </c>
      <c r="C837" t="s">
        <v>17</v>
      </c>
      <c r="D837" s="24">
        <v>23</v>
      </c>
      <c r="E837" s="24">
        <v>31</v>
      </c>
      <c r="F837" s="27">
        <f>MROUND((masterheight[[#This Row],[FL5]]-masterheight[[#This Row],[FL2]])/masterheight[[#This Row],[FL2]],0.01)</f>
        <v>0.35000000000000003</v>
      </c>
      <c r="G837" s="39">
        <f ca="1">_xlfn.NUMBERVALUE(VLOOKUP(masterheight[[#This Row],[Round]],Table1[],7,FALSE))</f>
        <v>10</v>
      </c>
      <c r="H837" s="25">
        <f ca="1">masterheight[[#This Row],[Weight]]*masterheight[[#This Row],[%change]]</f>
        <v>3.5000000000000004</v>
      </c>
    </row>
    <row r="838" spans="1:8" x14ac:dyDescent="0.25">
      <c r="A838" t="s">
        <v>437</v>
      </c>
      <c r="B838" t="s">
        <v>97</v>
      </c>
      <c r="C838" t="s">
        <v>18</v>
      </c>
      <c r="D838" s="24">
        <v>25.5</v>
      </c>
      <c r="E838" s="24">
        <v>34.5</v>
      </c>
      <c r="F838" s="27">
        <f>MROUND((masterheight[[#This Row],[FL5]]-masterheight[[#This Row],[FL2]])/masterheight[[#This Row],[FL2]],0.01)</f>
        <v>0.35000000000000003</v>
      </c>
      <c r="G838" s="39">
        <f ca="1">_xlfn.NUMBERVALUE(VLOOKUP(masterheight[[#This Row],[Round]],Table1[],7,FALSE))</f>
        <v>10</v>
      </c>
      <c r="H838" s="25">
        <f ca="1">masterheight[[#This Row],[Weight]]*masterheight[[#This Row],[%change]]</f>
        <v>3.5000000000000004</v>
      </c>
    </row>
    <row r="839" spans="1:8" x14ac:dyDescent="0.25">
      <c r="A839" t="s">
        <v>443</v>
      </c>
      <c r="B839" t="s">
        <v>88</v>
      </c>
      <c r="C839" t="s">
        <v>17</v>
      </c>
      <c r="D839" s="24">
        <v>20</v>
      </c>
      <c r="E839" s="24">
        <v>27</v>
      </c>
      <c r="F839" s="27">
        <f>MROUND((masterheight[[#This Row],[FL5]]-masterheight[[#This Row],[FL2]])/masterheight[[#This Row],[FL2]],0.01)</f>
        <v>0.35000000000000003</v>
      </c>
      <c r="G839" s="39">
        <f ca="1">_xlfn.NUMBERVALUE(VLOOKUP(masterheight[[#This Row],[Round]],Table1[],7,FALSE))</f>
        <v>10</v>
      </c>
      <c r="H839" s="25">
        <f ca="1">masterheight[[#This Row],[Weight]]*masterheight[[#This Row],[%change]]</f>
        <v>3.5000000000000004</v>
      </c>
    </row>
    <row r="840" spans="1:8" x14ac:dyDescent="0.25">
      <c r="A840" t="s">
        <v>459</v>
      </c>
      <c r="B840" t="s">
        <v>973</v>
      </c>
      <c r="C840" t="s">
        <v>17</v>
      </c>
      <c r="D840" s="24">
        <v>21.5</v>
      </c>
      <c r="E840" s="24">
        <v>29</v>
      </c>
      <c r="F840" s="27">
        <f>MROUND((masterheight[[#This Row],[FL5]]-masterheight[[#This Row],[FL2]])/masterheight[[#This Row],[FL2]],0.01)</f>
        <v>0.35000000000000003</v>
      </c>
      <c r="G840" s="39">
        <f ca="1">_xlfn.NUMBERVALUE(VLOOKUP(masterheight[[#This Row],[Round]],Table1[],7,FALSE))</f>
        <v>10</v>
      </c>
      <c r="H840" s="25">
        <f ca="1">masterheight[[#This Row],[Weight]]*masterheight[[#This Row],[%change]]</f>
        <v>3.5000000000000004</v>
      </c>
    </row>
    <row r="841" spans="1:8" x14ac:dyDescent="0.25">
      <c r="A841" t="s">
        <v>467</v>
      </c>
      <c r="B841" s="44" t="s">
        <v>58</v>
      </c>
      <c r="C841" s="44" t="s">
        <v>16</v>
      </c>
      <c r="D841" s="45">
        <v>37</v>
      </c>
      <c r="E841" s="45">
        <v>50</v>
      </c>
      <c r="F841" s="27">
        <f>MROUND((masterheight[[#This Row],[FL5]]-masterheight[[#This Row],[FL2]])/masterheight[[#This Row],[FL2]],0.01)</f>
        <v>0.35000000000000003</v>
      </c>
      <c r="G841" s="39">
        <f ca="1">_xlfn.NUMBERVALUE(VLOOKUP(masterheight[[#This Row],[Round]],Table1[],7,FALSE))</f>
        <v>10</v>
      </c>
      <c r="H841" s="25">
        <f ca="1">masterheight[[#This Row],[Weight]]*masterheight[[#This Row],[%change]]</f>
        <v>3.5000000000000004</v>
      </c>
    </row>
    <row r="842" spans="1:8" x14ac:dyDescent="0.25">
      <c r="A842" t="s">
        <v>482</v>
      </c>
      <c r="B842" t="s">
        <v>74</v>
      </c>
      <c r="C842" t="s">
        <v>19</v>
      </c>
      <c r="D842" s="24">
        <v>40</v>
      </c>
      <c r="E842" s="24">
        <v>54</v>
      </c>
      <c r="F842" s="27">
        <f>MROUND((masterheight[[#This Row],[FL5]]-masterheight[[#This Row],[FL2]])/masterheight[[#This Row],[FL2]],0.01)</f>
        <v>0.35000000000000003</v>
      </c>
      <c r="G842" s="39">
        <f ca="1">_xlfn.NUMBERVALUE(VLOOKUP(masterheight[[#This Row],[Round]],Table1[],7,FALSE))</f>
        <v>10</v>
      </c>
      <c r="H842" s="25">
        <f ca="1">masterheight[[#This Row],[Weight]]*masterheight[[#This Row],[%change]]</f>
        <v>3.5000000000000004</v>
      </c>
    </row>
    <row r="843" spans="1:8" x14ac:dyDescent="0.25">
      <c r="A843" t="s">
        <v>486</v>
      </c>
      <c r="B843" t="s">
        <v>74</v>
      </c>
      <c r="C843" t="s">
        <v>19</v>
      </c>
      <c r="D843" s="24">
        <v>37</v>
      </c>
      <c r="E843" s="24">
        <v>50</v>
      </c>
      <c r="F843" s="27">
        <f>MROUND((masterheight[[#This Row],[FL5]]-masterheight[[#This Row],[FL2]])/masterheight[[#This Row],[FL2]],0.01)</f>
        <v>0.35000000000000003</v>
      </c>
      <c r="G843" s="39">
        <f ca="1">_xlfn.NUMBERVALUE(VLOOKUP(masterheight[[#This Row],[Round]],Table1[],7,FALSE))</f>
        <v>10</v>
      </c>
      <c r="H843" s="25">
        <f ca="1">masterheight[[#This Row],[Weight]]*masterheight[[#This Row],[%change]]</f>
        <v>3.5000000000000004</v>
      </c>
    </row>
    <row r="844" spans="1:8" x14ac:dyDescent="0.25">
      <c r="A844" t="s">
        <v>551</v>
      </c>
      <c r="B844" t="s">
        <v>82</v>
      </c>
      <c r="C844" t="s">
        <v>19</v>
      </c>
      <c r="D844" s="24">
        <v>40</v>
      </c>
      <c r="E844" s="24">
        <v>54</v>
      </c>
      <c r="F844" s="27">
        <f>MROUND((masterheight[[#This Row],[FL5]]-masterheight[[#This Row],[FL2]])/masterheight[[#This Row],[FL2]],0.01)</f>
        <v>0.35000000000000003</v>
      </c>
      <c r="G844" s="39">
        <f ca="1">_xlfn.NUMBERVALUE(VLOOKUP(masterheight[[#This Row],[Round]],Table1[],7,FALSE))</f>
        <v>10</v>
      </c>
      <c r="H844" s="25">
        <f ca="1">masterheight[[#This Row],[Weight]]*masterheight[[#This Row],[%change]]</f>
        <v>3.5000000000000004</v>
      </c>
    </row>
    <row r="845" spans="1:8" x14ac:dyDescent="0.25">
      <c r="A845" t="s">
        <v>571</v>
      </c>
      <c r="B845" t="s">
        <v>61</v>
      </c>
      <c r="C845" t="s">
        <v>18</v>
      </c>
      <c r="D845">
        <v>37</v>
      </c>
      <c r="E845">
        <v>50</v>
      </c>
      <c r="F845" s="27">
        <f>MROUND((masterheight[[#This Row],[FL5]]-masterheight[[#This Row],[FL2]])/masterheight[[#This Row],[FL2]],0.01)</f>
        <v>0.35000000000000003</v>
      </c>
      <c r="G845" s="39">
        <f ca="1">_xlfn.NUMBERVALUE(VLOOKUP(masterheight[[#This Row],[Round]],Table1[],7,FALSE))</f>
        <v>10</v>
      </c>
      <c r="H845" s="25">
        <f ca="1">masterheight[[#This Row],[Weight]]*masterheight[[#This Row],[%change]]</f>
        <v>3.5000000000000004</v>
      </c>
    </row>
    <row r="846" spans="1:8" x14ac:dyDescent="0.25">
      <c r="A846" t="s">
        <v>604</v>
      </c>
      <c r="B846" t="s">
        <v>74</v>
      </c>
      <c r="C846" t="s">
        <v>17</v>
      </c>
      <c r="D846" s="24">
        <v>37</v>
      </c>
      <c r="E846" s="24">
        <v>50</v>
      </c>
      <c r="F846" s="27">
        <f>MROUND((masterheight[[#This Row],[FL5]]-masterheight[[#This Row],[FL2]])/masterheight[[#This Row],[FL2]],0.01)</f>
        <v>0.35000000000000003</v>
      </c>
      <c r="G846" s="39">
        <f ca="1">_xlfn.NUMBERVALUE(VLOOKUP(masterheight[[#This Row],[Round]],Table1[],7,FALSE))</f>
        <v>10</v>
      </c>
      <c r="H846" s="25">
        <f ca="1">masterheight[[#This Row],[Weight]]*masterheight[[#This Row],[%change]]</f>
        <v>3.5000000000000004</v>
      </c>
    </row>
    <row r="847" spans="1:8" x14ac:dyDescent="0.25">
      <c r="A847" t="s">
        <v>608</v>
      </c>
      <c r="B847" t="s">
        <v>58</v>
      </c>
      <c r="C847" t="s">
        <v>22</v>
      </c>
      <c r="D847" s="24">
        <v>48</v>
      </c>
      <c r="E847" s="24">
        <v>65</v>
      </c>
      <c r="F847" s="27">
        <f>MROUND((masterheight[[#This Row],[FL5]]-masterheight[[#This Row],[FL2]])/masterheight[[#This Row],[FL2]],0.01)</f>
        <v>0.35000000000000003</v>
      </c>
      <c r="G847" s="39">
        <f ca="1">_xlfn.NUMBERVALUE(VLOOKUP(masterheight[[#This Row],[Round]],Table1[],7,FALSE))</f>
        <v>30</v>
      </c>
      <c r="H847" s="25">
        <f ca="1">masterheight[[#This Row],[Weight]]*masterheight[[#This Row],[%change]]</f>
        <v>10.500000000000002</v>
      </c>
    </row>
    <row r="848" spans="1:8" x14ac:dyDescent="0.25">
      <c r="A848" t="s">
        <v>634</v>
      </c>
      <c r="B848" t="s">
        <v>58</v>
      </c>
      <c r="C848" t="s">
        <v>18</v>
      </c>
      <c r="D848" s="24">
        <v>40</v>
      </c>
      <c r="E848" s="24">
        <v>54</v>
      </c>
      <c r="F848" s="27">
        <f>MROUND((masterheight[[#This Row],[FL5]]-masterheight[[#This Row],[FL2]])/masterheight[[#This Row],[FL2]],0.01)</f>
        <v>0.35000000000000003</v>
      </c>
      <c r="G848" s="39">
        <f ca="1">_xlfn.NUMBERVALUE(VLOOKUP(masterheight[[#This Row],[Round]],Table1[],7,FALSE))</f>
        <v>10</v>
      </c>
      <c r="H848" s="25">
        <f ca="1">masterheight[[#This Row],[Weight]]*masterheight[[#This Row],[%change]]</f>
        <v>3.5000000000000004</v>
      </c>
    </row>
    <row r="849" spans="1:8" x14ac:dyDescent="0.25">
      <c r="A849" t="s">
        <v>657</v>
      </c>
      <c r="B849" t="s">
        <v>58</v>
      </c>
      <c r="C849" t="s">
        <v>18</v>
      </c>
      <c r="D849" s="24">
        <v>38.5</v>
      </c>
      <c r="E849" s="24">
        <v>52</v>
      </c>
      <c r="F849" s="27">
        <f>MROUND((masterheight[[#This Row],[FL5]]-masterheight[[#This Row],[FL2]])/masterheight[[#This Row],[FL2]],0.01)</f>
        <v>0.35000000000000003</v>
      </c>
      <c r="G849" s="39">
        <f ca="1">_xlfn.NUMBERVALUE(VLOOKUP(masterheight[[#This Row],[Round]],Table1[],7,FALSE))</f>
        <v>10</v>
      </c>
      <c r="H849" s="25">
        <f ca="1">masterheight[[#This Row],[Weight]]*masterheight[[#This Row],[%change]]</f>
        <v>3.5000000000000004</v>
      </c>
    </row>
    <row r="850" spans="1:8" x14ac:dyDescent="0.25">
      <c r="A850" t="s">
        <v>672</v>
      </c>
      <c r="B850" t="s">
        <v>973</v>
      </c>
      <c r="C850" t="s">
        <v>23</v>
      </c>
      <c r="D850" s="24">
        <v>26</v>
      </c>
      <c r="E850" s="24">
        <v>35</v>
      </c>
      <c r="F850" s="27">
        <f>MROUND((masterheight[[#This Row],[FL5]]-masterheight[[#This Row],[FL2]])/masterheight[[#This Row],[FL2]],0.01)</f>
        <v>0.35000000000000003</v>
      </c>
      <c r="G850" s="39">
        <f ca="1">_xlfn.NUMBERVALUE(VLOOKUP(masterheight[[#This Row],[Round]],Table1[],7,FALSE))</f>
        <v>50</v>
      </c>
      <c r="H850" s="25">
        <f ca="1">masterheight[[#This Row],[Weight]]*masterheight[[#This Row],[%change]]</f>
        <v>17.5</v>
      </c>
    </row>
    <row r="851" spans="1:8" x14ac:dyDescent="0.25">
      <c r="A851" t="s">
        <v>674</v>
      </c>
      <c r="B851" t="s">
        <v>82</v>
      </c>
      <c r="C851" t="s">
        <v>21</v>
      </c>
      <c r="D851" s="24">
        <v>38.5</v>
      </c>
      <c r="E851" s="24">
        <v>52</v>
      </c>
      <c r="F851" s="27">
        <f>MROUND((masterheight[[#This Row],[FL5]]-masterheight[[#This Row],[FL2]])/masterheight[[#This Row],[FL2]],0.01)</f>
        <v>0.35000000000000003</v>
      </c>
      <c r="G851" s="39">
        <f ca="1">_xlfn.NUMBERVALUE(VLOOKUP(masterheight[[#This Row],[Round]],Table1[],7,FALSE))</f>
        <v>20</v>
      </c>
      <c r="H851" s="25">
        <f ca="1">masterheight[[#This Row],[Weight]]*masterheight[[#This Row],[%change]]</f>
        <v>7.0000000000000009</v>
      </c>
    </row>
    <row r="852" spans="1:8" x14ac:dyDescent="0.25">
      <c r="A852" t="s">
        <v>676</v>
      </c>
      <c r="B852" t="s">
        <v>973</v>
      </c>
      <c r="C852" t="s">
        <v>23</v>
      </c>
      <c r="D852" s="24">
        <v>26</v>
      </c>
      <c r="E852" s="24">
        <v>35</v>
      </c>
      <c r="F852" s="27">
        <f>MROUND((masterheight[[#This Row],[FL5]]-masterheight[[#This Row],[FL2]])/masterheight[[#This Row],[FL2]],0.01)</f>
        <v>0.35000000000000003</v>
      </c>
      <c r="G852" s="39">
        <f ca="1">_xlfn.NUMBERVALUE(VLOOKUP(masterheight[[#This Row],[Round]],Table1[],7,FALSE))</f>
        <v>50</v>
      </c>
      <c r="H852" s="25">
        <f ca="1">masterheight[[#This Row],[Weight]]*masterheight[[#This Row],[%change]]</f>
        <v>17.5</v>
      </c>
    </row>
    <row r="853" spans="1:8" x14ac:dyDescent="0.25">
      <c r="A853" t="s">
        <v>680</v>
      </c>
      <c r="B853" t="s">
        <v>973</v>
      </c>
      <c r="C853" t="s">
        <v>23</v>
      </c>
      <c r="D853" s="24">
        <v>26</v>
      </c>
      <c r="E853" s="24">
        <v>35</v>
      </c>
      <c r="F853" s="27">
        <f>MROUND((masterheight[[#This Row],[FL5]]-masterheight[[#This Row],[FL2]])/masterheight[[#This Row],[FL2]],0.01)</f>
        <v>0.35000000000000003</v>
      </c>
      <c r="G853" s="39">
        <f ca="1">_xlfn.NUMBERVALUE(VLOOKUP(masterheight[[#This Row],[Round]],Table1[],7,FALSE))</f>
        <v>50</v>
      </c>
      <c r="H853" s="25">
        <f ca="1">masterheight[[#This Row],[Weight]]*masterheight[[#This Row],[%change]]</f>
        <v>17.5</v>
      </c>
    </row>
    <row r="854" spans="1:8" x14ac:dyDescent="0.25">
      <c r="A854" t="s">
        <v>680</v>
      </c>
      <c r="B854" t="s">
        <v>82</v>
      </c>
      <c r="C854" t="s">
        <v>21</v>
      </c>
      <c r="D854" s="24">
        <v>37</v>
      </c>
      <c r="E854" s="24">
        <v>50</v>
      </c>
      <c r="F854" s="27">
        <f>MROUND((masterheight[[#This Row],[FL5]]-masterheight[[#This Row],[FL2]])/masterheight[[#This Row],[FL2]],0.01)</f>
        <v>0.35000000000000003</v>
      </c>
      <c r="G854" s="39">
        <f ca="1">_xlfn.NUMBERVALUE(VLOOKUP(masterheight[[#This Row],[Round]],Table1[],7,FALSE))</f>
        <v>20</v>
      </c>
      <c r="H854" s="25">
        <f ca="1">masterheight[[#This Row],[Weight]]*masterheight[[#This Row],[%change]]</f>
        <v>7.0000000000000009</v>
      </c>
    </row>
    <row r="855" spans="1:8" x14ac:dyDescent="0.25">
      <c r="A855" t="s">
        <v>992</v>
      </c>
      <c r="B855" t="s">
        <v>974</v>
      </c>
      <c r="C855" t="s">
        <v>22</v>
      </c>
      <c r="D855" s="24">
        <v>23</v>
      </c>
      <c r="E855" s="24">
        <v>31</v>
      </c>
      <c r="F855" s="27">
        <f>MROUND((masterheight[[#This Row],[FL5]]-masterheight[[#This Row],[FL2]])/masterheight[[#This Row],[FL2]],0.01)</f>
        <v>0.35000000000000003</v>
      </c>
      <c r="G855" s="39">
        <f ca="1">_xlfn.NUMBERVALUE(VLOOKUP(masterheight[[#This Row],[Round]],Table1[],7,FALSE))</f>
        <v>30</v>
      </c>
      <c r="H855" s="25">
        <f ca="1">masterheight[[#This Row],[Weight]]*masterheight[[#This Row],[%change]]</f>
        <v>10.500000000000002</v>
      </c>
    </row>
    <row r="856" spans="1:8" x14ac:dyDescent="0.25">
      <c r="A856" t="s">
        <v>734</v>
      </c>
      <c r="B856" t="s">
        <v>58</v>
      </c>
      <c r="C856" t="s">
        <v>17</v>
      </c>
      <c r="D856" s="24">
        <v>37</v>
      </c>
      <c r="E856" s="24">
        <v>50</v>
      </c>
      <c r="F856" s="27">
        <f>MROUND((masterheight[[#This Row],[FL5]]-masterheight[[#This Row],[FL2]])/masterheight[[#This Row],[FL2]],0.01)</f>
        <v>0.35000000000000003</v>
      </c>
      <c r="G856" s="39">
        <f ca="1">_xlfn.NUMBERVALUE(VLOOKUP(masterheight[[#This Row],[Round]],Table1[],7,FALSE))</f>
        <v>10</v>
      </c>
      <c r="H856" s="25">
        <f ca="1">masterheight[[#This Row],[Weight]]*masterheight[[#This Row],[%change]]</f>
        <v>3.5000000000000004</v>
      </c>
    </row>
    <row r="857" spans="1:8" x14ac:dyDescent="0.25">
      <c r="A857" t="s">
        <v>737</v>
      </c>
      <c r="B857" t="s">
        <v>58</v>
      </c>
      <c r="C857" t="s">
        <v>17</v>
      </c>
      <c r="D857" s="24">
        <v>38.5</v>
      </c>
      <c r="E857" s="24">
        <v>52</v>
      </c>
      <c r="F857" s="27">
        <f>MROUND((masterheight[[#This Row],[FL5]]-masterheight[[#This Row],[FL2]])/masterheight[[#This Row],[FL2]],0.01)</f>
        <v>0.35000000000000003</v>
      </c>
      <c r="G857" s="39">
        <f ca="1">_xlfn.NUMBERVALUE(VLOOKUP(masterheight[[#This Row],[Round]],Table1[],7,FALSE))</f>
        <v>10</v>
      </c>
      <c r="H857" s="25">
        <f ca="1">masterheight[[#This Row],[Weight]]*masterheight[[#This Row],[%change]]</f>
        <v>3.5000000000000004</v>
      </c>
    </row>
    <row r="858" spans="1:8" x14ac:dyDescent="0.25">
      <c r="A858" t="s">
        <v>752</v>
      </c>
      <c r="B858" t="s">
        <v>77</v>
      </c>
      <c r="C858" t="s">
        <v>19</v>
      </c>
      <c r="D858" s="24">
        <v>34</v>
      </c>
      <c r="E858" s="24">
        <v>46</v>
      </c>
      <c r="F858" s="27">
        <f>MROUND((masterheight[[#This Row],[FL5]]-masterheight[[#This Row],[FL2]])/masterheight[[#This Row],[FL2]],0.01)</f>
        <v>0.35000000000000003</v>
      </c>
      <c r="G858" s="39">
        <f ca="1">_xlfn.NUMBERVALUE(VLOOKUP(masterheight[[#This Row],[Round]],Table1[],7,FALSE))</f>
        <v>10</v>
      </c>
      <c r="H858" s="25">
        <f ca="1">masterheight[[#This Row],[Weight]]*masterheight[[#This Row],[%change]]</f>
        <v>3.5000000000000004</v>
      </c>
    </row>
    <row r="859" spans="1:8" x14ac:dyDescent="0.25">
      <c r="A859" t="s">
        <v>374</v>
      </c>
      <c r="B859" t="s">
        <v>58</v>
      </c>
      <c r="C859" t="s">
        <v>23</v>
      </c>
      <c r="D859" s="24">
        <v>39</v>
      </c>
      <c r="E859" s="24">
        <v>53</v>
      </c>
      <c r="F859" s="27">
        <f>MROUND((masterheight[[#This Row],[FL5]]-masterheight[[#This Row],[FL2]])/masterheight[[#This Row],[FL2]],0.01)</f>
        <v>0.36</v>
      </c>
      <c r="G859" s="39">
        <f ca="1">_xlfn.NUMBERVALUE(VLOOKUP(masterheight[[#This Row],[Round]],Table1[],7,FALSE))</f>
        <v>50</v>
      </c>
      <c r="H859" s="25">
        <f ca="1">masterheight[[#This Row],[Weight]]*masterheight[[#This Row],[%change]]</f>
        <v>18</v>
      </c>
    </row>
    <row r="860" spans="1:8" x14ac:dyDescent="0.25">
      <c r="A860" t="s">
        <v>375</v>
      </c>
      <c r="B860" t="s">
        <v>58</v>
      </c>
      <c r="C860" t="s">
        <v>23</v>
      </c>
      <c r="D860" s="24">
        <v>40</v>
      </c>
      <c r="E860" s="24">
        <v>54.5</v>
      </c>
      <c r="F860" s="27">
        <f>MROUND((masterheight[[#This Row],[FL5]]-masterheight[[#This Row],[FL2]])/masterheight[[#This Row],[FL2]],0.01)</f>
        <v>0.36</v>
      </c>
      <c r="G860" s="39">
        <f ca="1">_xlfn.NUMBERVALUE(VLOOKUP(masterheight[[#This Row],[Round]],Table1[],7,FALSE))</f>
        <v>50</v>
      </c>
      <c r="H860" s="25">
        <f ca="1">masterheight[[#This Row],[Weight]]*masterheight[[#This Row],[%change]]</f>
        <v>18</v>
      </c>
    </row>
    <row r="861" spans="1:8" x14ac:dyDescent="0.25">
      <c r="A861" t="s">
        <v>376</v>
      </c>
      <c r="B861" t="s">
        <v>58</v>
      </c>
      <c r="C861" t="s">
        <v>19</v>
      </c>
      <c r="D861" s="24">
        <v>34.5</v>
      </c>
      <c r="E861" s="24">
        <v>47</v>
      </c>
      <c r="F861" s="27">
        <f>MROUND((masterheight[[#This Row],[FL5]]-masterheight[[#This Row],[FL2]])/masterheight[[#This Row],[FL2]],0.01)</f>
        <v>0.36</v>
      </c>
      <c r="G861" s="39">
        <f ca="1">_xlfn.NUMBERVALUE(VLOOKUP(masterheight[[#This Row],[Round]],Table1[],7,FALSE))</f>
        <v>10</v>
      </c>
      <c r="H861" s="25">
        <f ca="1">masterheight[[#This Row],[Weight]]*masterheight[[#This Row],[%change]]</f>
        <v>3.5999999999999996</v>
      </c>
    </row>
    <row r="862" spans="1:8" x14ac:dyDescent="0.25">
      <c r="A862" t="s">
        <v>378</v>
      </c>
      <c r="B862" t="s">
        <v>82</v>
      </c>
      <c r="C862" t="s">
        <v>16</v>
      </c>
      <c r="D862" s="24">
        <v>34.5</v>
      </c>
      <c r="E862" s="24">
        <v>47</v>
      </c>
      <c r="F862" s="27">
        <f>MROUND((masterheight[[#This Row],[FL5]]-masterheight[[#This Row],[FL2]])/masterheight[[#This Row],[FL2]],0.01)</f>
        <v>0.36</v>
      </c>
      <c r="G862" s="39">
        <f ca="1">_xlfn.NUMBERVALUE(VLOOKUP(masterheight[[#This Row],[Round]],Table1[],7,FALSE))</f>
        <v>10</v>
      </c>
      <c r="H862" s="25">
        <f ca="1">masterheight[[#This Row],[Weight]]*masterheight[[#This Row],[%change]]</f>
        <v>3.5999999999999996</v>
      </c>
    </row>
    <row r="863" spans="1:8" x14ac:dyDescent="0.25">
      <c r="A863" t="s">
        <v>384</v>
      </c>
      <c r="B863" t="s">
        <v>58</v>
      </c>
      <c r="C863" t="s">
        <v>23</v>
      </c>
      <c r="D863" s="24">
        <v>39</v>
      </c>
      <c r="E863" s="24">
        <v>53</v>
      </c>
      <c r="F863" s="27">
        <f>MROUND((masterheight[[#This Row],[FL5]]-masterheight[[#This Row],[FL2]])/masterheight[[#This Row],[FL2]],0.01)</f>
        <v>0.36</v>
      </c>
      <c r="G863" s="39">
        <f ca="1">_xlfn.NUMBERVALUE(VLOOKUP(masterheight[[#This Row],[Round]],Table1[],7,FALSE))</f>
        <v>50</v>
      </c>
      <c r="H863" s="25">
        <f ca="1">masterheight[[#This Row],[Weight]]*masterheight[[#This Row],[%change]]</f>
        <v>18</v>
      </c>
    </row>
    <row r="864" spans="1:8" x14ac:dyDescent="0.25">
      <c r="A864" t="s">
        <v>417</v>
      </c>
      <c r="B864" t="s">
        <v>74</v>
      </c>
      <c r="C864" t="s">
        <v>23</v>
      </c>
      <c r="D864" s="24">
        <v>44</v>
      </c>
      <c r="E864" s="24">
        <v>60</v>
      </c>
      <c r="F864" s="27">
        <f>MROUND((masterheight[[#This Row],[FL5]]-masterheight[[#This Row],[FL2]])/masterheight[[#This Row],[FL2]],0.01)</f>
        <v>0.36</v>
      </c>
      <c r="G864" s="39">
        <f ca="1">_xlfn.NUMBERVALUE(VLOOKUP(masterheight[[#This Row],[Round]],Table1[],7,FALSE))</f>
        <v>50</v>
      </c>
      <c r="H864" s="25">
        <f ca="1">masterheight[[#This Row],[Weight]]*masterheight[[#This Row],[%change]]</f>
        <v>18</v>
      </c>
    </row>
    <row r="865" spans="1:8" x14ac:dyDescent="0.25">
      <c r="A865" t="s">
        <v>428</v>
      </c>
      <c r="B865" t="s">
        <v>94</v>
      </c>
      <c r="C865" t="s">
        <v>18</v>
      </c>
      <c r="D865" s="24">
        <v>25</v>
      </c>
      <c r="E865" s="24">
        <v>34</v>
      </c>
      <c r="F865" s="27">
        <f>MROUND((masterheight[[#This Row],[FL5]]-masterheight[[#This Row],[FL2]])/masterheight[[#This Row],[FL2]],0.01)</f>
        <v>0.36</v>
      </c>
      <c r="G865" s="39">
        <f ca="1">_xlfn.NUMBERVALUE(VLOOKUP(masterheight[[#This Row],[Round]],Table1[],7,FALSE))</f>
        <v>10</v>
      </c>
      <c r="H865" s="25">
        <f ca="1">masterheight[[#This Row],[Weight]]*masterheight[[#This Row],[%change]]</f>
        <v>3.5999999999999996</v>
      </c>
    </row>
    <row r="866" spans="1:8" x14ac:dyDescent="0.25">
      <c r="A866" t="s">
        <v>447</v>
      </c>
      <c r="B866" t="s">
        <v>48</v>
      </c>
      <c r="C866" t="s">
        <v>17</v>
      </c>
      <c r="D866" s="24">
        <v>29</v>
      </c>
      <c r="E866" s="24">
        <v>39.5</v>
      </c>
      <c r="F866" s="27">
        <f>MROUND((masterheight[[#This Row],[FL5]]-masterheight[[#This Row],[FL2]])/masterheight[[#This Row],[FL2]],0.01)</f>
        <v>0.36</v>
      </c>
      <c r="G866" s="39">
        <f ca="1">_xlfn.NUMBERVALUE(VLOOKUP(masterheight[[#This Row],[Round]],Table1[],7,FALSE))</f>
        <v>10</v>
      </c>
      <c r="H866" s="25">
        <f ca="1">masterheight[[#This Row],[Weight]]*masterheight[[#This Row],[%change]]</f>
        <v>3.5999999999999996</v>
      </c>
    </row>
    <row r="867" spans="1:8" x14ac:dyDescent="0.25">
      <c r="A867" t="s">
        <v>494</v>
      </c>
      <c r="B867" t="s">
        <v>114</v>
      </c>
      <c r="C867" t="s">
        <v>19</v>
      </c>
      <c r="D867" s="24">
        <v>36</v>
      </c>
      <c r="E867" s="24">
        <v>49</v>
      </c>
      <c r="F867" s="27">
        <f>MROUND((masterheight[[#This Row],[FL5]]-masterheight[[#This Row],[FL2]])/masterheight[[#This Row],[FL2]],0.01)</f>
        <v>0.36</v>
      </c>
      <c r="G867" s="39">
        <f ca="1">_xlfn.NUMBERVALUE(VLOOKUP(masterheight[[#This Row],[Round]],Table1[],7,FALSE))</f>
        <v>10</v>
      </c>
      <c r="H867" s="25">
        <f ca="1">masterheight[[#This Row],[Weight]]*masterheight[[#This Row],[%change]]</f>
        <v>3.5999999999999996</v>
      </c>
    </row>
    <row r="868" spans="1:8" x14ac:dyDescent="0.25">
      <c r="A868" t="s">
        <v>531</v>
      </c>
      <c r="B868" t="s">
        <v>48</v>
      </c>
      <c r="C868" t="s">
        <v>18</v>
      </c>
      <c r="D868" s="24">
        <v>28</v>
      </c>
      <c r="E868" s="24">
        <v>38</v>
      </c>
      <c r="F868" s="27">
        <f>MROUND((masterheight[[#This Row],[FL5]]-masterheight[[#This Row],[FL2]])/masterheight[[#This Row],[FL2]],0.01)</f>
        <v>0.36</v>
      </c>
      <c r="G868" s="39">
        <f ca="1">_xlfn.NUMBERVALUE(VLOOKUP(masterheight[[#This Row],[Round]],Table1[],7,FALSE))</f>
        <v>10</v>
      </c>
      <c r="H868" s="25">
        <f ca="1">masterheight[[#This Row],[Weight]]*masterheight[[#This Row],[%change]]</f>
        <v>3.5999999999999996</v>
      </c>
    </row>
    <row r="869" spans="1:8" x14ac:dyDescent="0.25">
      <c r="A869" t="s">
        <v>597</v>
      </c>
      <c r="B869" t="s">
        <v>82</v>
      </c>
      <c r="C869" t="s">
        <v>19</v>
      </c>
      <c r="D869" s="24">
        <v>36</v>
      </c>
      <c r="E869" s="24">
        <v>49</v>
      </c>
      <c r="F869" s="27">
        <f>MROUND((masterheight[[#This Row],[FL5]]-masterheight[[#This Row],[FL2]])/masterheight[[#This Row],[FL2]],0.01)</f>
        <v>0.36</v>
      </c>
      <c r="G869" s="39">
        <f ca="1">_xlfn.NUMBERVALUE(VLOOKUP(masterheight[[#This Row],[Round]],Table1[],7,FALSE))</f>
        <v>10</v>
      </c>
      <c r="H869" s="25">
        <f ca="1">masterheight[[#This Row],[Weight]]*masterheight[[#This Row],[%change]]</f>
        <v>3.5999999999999996</v>
      </c>
    </row>
    <row r="870" spans="1:8" x14ac:dyDescent="0.25">
      <c r="A870" t="s">
        <v>598</v>
      </c>
      <c r="B870" t="s">
        <v>82</v>
      </c>
      <c r="C870" t="s">
        <v>19</v>
      </c>
      <c r="D870" s="24">
        <v>33</v>
      </c>
      <c r="E870" s="24">
        <v>45</v>
      </c>
      <c r="F870" s="27">
        <f>MROUND((masterheight[[#This Row],[FL5]]-masterheight[[#This Row],[FL2]])/masterheight[[#This Row],[FL2]],0.01)</f>
        <v>0.36</v>
      </c>
      <c r="G870" s="39">
        <f ca="1">_xlfn.NUMBERVALUE(VLOOKUP(masterheight[[#This Row],[Round]],Table1[],7,FALSE))</f>
        <v>10</v>
      </c>
      <c r="H870" s="25">
        <f ca="1">masterheight[[#This Row],[Weight]]*masterheight[[#This Row],[%change]]</f>
        <v>3.5999999999999996</v>
      </c>
    </row>
    <row r="871" spans="1:8" x14ac:dyDescent="0.25">
      <c r="A871" t="s">
        <v>602</v>
      </c>
      <c r="B871" t="s">
        <v>58</v>
      </c>
      <c r="C871" t="s">
        <v>22</v>
      </c>
      <c r="D871" s="24">
        <v>43</v>
      </c>
      <c r="E871" s="24">
        <v>58.5</v>
      </c>
      <c r="F871" s="27">
        <f>MROUND((masterheight[[#This Row],[FL5]]-masterheight[[#This Row],[FL2]])/masterheight[[#This Row],[FL2]],0.01)</f>
        <v>0.36</v>
      </c>
      <c r="G871" s="39">
        <f ca="1">_xlfn.NUMBERVALUE(VLOOKUP(masterheight[[#This Row],[Round]],Table1[],7,FALSE))</f>
        <v>30</v>
      </c>
      <c r="H871" s="25">
        <f ca="1">masterheight[[#This Row],[Weight]]*masterheight[[#This Row],[%change]]</f>
        <v>10.799999999999999</v>
      </c>
    </row>
    <row r="872" spans="1:8" x14ac:dyDescent="0.25">
      <c r="A872" t="s">
        <v>633</v>
      </c>
      <c r="B872" t="s">
        <v>74</v>
      </c>
      <c r="C872" t="s">
        <v>17</v>
      </c>
      <c r="D872" s="24">
        <v>36</v>
      </c>
      <c r="E872" s="24">
        <v>49</v>
      </c>
      <c r="F872" s="27">
        <f>MROUND((masterheight[[#This Row],[FL5]]-masterheight[[#This Row],[FL2]])/masterheight[[#This Row],[FL2]],0.01)</f>
        <v>0.36</v>
      </c>
      <c r="G872" s="39">
        <f ca="1">_xlfn.NUMBERVALUE(VLOOKUP(masterheight[[#This Row],[Round]],Table1[],7,FALSE))</f>
        <v>10</v>
      </c>
      <c r="H872" s="25">
        <f ca="1">masterheight[[#This Row],[Weight]]*masterheight[[#This Row],[%change]]</f>
        <v>3.5999999999999996</v>
      </c>
    </row>
    <row r="873" spans="1:8" x14ac:dyDescent="0.25">
      <c r="A873" t="s">
        <v>658</v>
      </c>
      <c r="B873" t="s">
        <v>48</v>
      </c>
      <c r="C873" t="s">
        <v>19</v>
      </c>
      <c r="D873" s="24">
        <v>28</v>
      </c>
      <c r="E873" s="24">
        <v>38</v>
      </c>
      <c r="F873" s="27">
        <f>MROUND((masterheight[[#This Row],[FL5]]-masterheight[[#This Row],[FL2]])/masterheight[[#This Row],[FL2]],0.01)</f>
        <v>0.36</v>
      </c>
      <c r="G873" s="39">
        <f ca="1">_xlfn.NUMBERVALUE(VLOOKUP(masterheight[[#This Row],[Round]],Table1[],7,FALSE))</f>
        <v>10</v>
      </c>
      <c r="H873" s="25">
        <f ca="1">masterheight[[#This Row],[Weight]]*masterheight[[#This Row],[%change]]</f>
        <v>3.5999999999999996</v>
      </c>
    </row>
    <row r="874" spans="1:8" x14ac:dyDescent="0.25">
      <c r="A874" t="s">
        <v>748</v>
      </c>
      <c r="B874" t="s">
        <v>88</v>
      </c>
      <c r="C874" t="s">
        <v>16</v>
      </c>
      <c r="D874" s="24">
        <v>22.5</v>
      </c>
      <c r="E874" s="24">
        <v>30.5</v>
      </c>
      <c r="F874" s="27">
        <f>MROUND((masterheight[[#This Row],[FL5]]-masterheight[[#This Row],[FL2]])/masterheight[[#This Row],[FL2]],0.01)</f>
        <v>0.36</v>
      </c>
      <c r="G874" s="39">
        <f ca="1">_xlfn.NUMBERVALUE(VLOOKUP(masterheight[[#This Row],[Round]],Table1[],7,FALSE))</f>
        <v>10</v>
      </c>
      <c r="H874" s="25">
        <f ca="1">masterheight[[#This Row],[Weight]]*masterheight[[#This Row],[%change]]</f>
        <v>3.5999999999999996</v>
      </c>
    </row>
    <row r="875" spans="1:8" x14ac:dyDescent="0.25">
      <c r="A875" t="s">
        <v>381</v>
      </c>
      <c r="B875" t="s">
        <v>58</v>
      </c>
      <c r="C875" t="s">
        <v>19</v>
      </c>
      <c r="D875" s="24">
        <v>38</v>
      </c>
      <c r="E875" s="24">
        <v>52</v>
      </c>
      <c r="F875" s="27">
        <f>MROUND((masterheight[[#This Row],[FL5]]-masterheight[[#This Row],[FL2]])/masterheight[[#This Row],[FL2]],0.01)</f>
        <v>0.37</v>
      </c>
      <c r="G875" s="39">
        <f ca="1">_xlfn.NUMBERVALUE(VLOOKUP(masterheight[[#This Row],[Round]],Table1[],7,FALSE))</f>
        <v>10</v>
      </c>
      <c r="H875" s="25">
        <f ca="1">masterheight[[#This Row],[Weight]]*masterheight[[#This Row],[%change]]</f>
        <v>3.7</v>
      </c>
    </row>
    <row r="876" spans="1:8" x14ac:dyDescent="0.25">
      <c r="A876" t="s">
        <v>381</v>
      </c>
      <c r="B876" t="s">
        <v>58</v>
      </c>
      <c r="C876" t="s">
        <v>23</v>
      </c>
      <c r="D876" s="24">
        <v>41</v>
      </c>
      <c r="E876" s="24">
        <v>56</v>
      </c>
      <c r="F876" s="27">
        <f>MROUND((masterheight[[#This Row],[FL5]]-masterheight[[#This Row],[FL2]])/masterheight[[#This Row],[FL2]],0.01)</f>
        <v>0.37</v>
      </c>
      <c r="G876" s="39">
        <f ca="1">_xlfn.NUMBERVALUE(VLOOKUP(masterheight[[#This Row],[Round]],Table1[],7,FALSE))</f>
        <v>50</v>
      </c>
      <c r="H876" s="25">
        <f ca="1">masterheight[[#This Row],[Weight]]*masterheight[[#This Row],[%change]]</f>
        <v>18.5</v>
      </c>
    </row>
    <row r="877" spans="1:8" x14ac:dyDescent="0.25">
      <c r="A877" t="s">
        <v>382</v>
      </c>
      <c r="B877" t="s">
        <v>58</v>
      </c>
      <c r="C877" t="s">
        <v>23</v>
      </c>
      <c r="D877" s="24">
        <v>41</v>
      </c>
      <c r="E877" s="24">
        <v>56</v>
      </c>
      <c r="F877" s="27">
        <f>MROUND((masterheight[[#This Row],[FL5]]-masterheight[[#This Row],[FL2]])/masterheight[[#This Row],[FL2]],0.01)</f>
        <v>0.37</v>
      </c>
      <c r="G877" s="39">
        <f ca="1">_xlfn.NUMBERVALUE(VLOOKUP(masterheight[[#This Row],[Round]],Table1[],7,FALSE))</f>
        <v>50</v>
      </c>
      <c r="H877" s="25">
        <f ca="1">masterheight[[#This Row],[Weight]]*masterheight[[#This Row],[%change]]</f>
        <v>18.5</v>
      </c>
    </row>
    <row r="878" spans="1:8" x14ac:dyDescent="0.25">
      <c r="A878" t="s">
        <v>385</v>
      </c>
      <c r="B878" t="s">
        <v>58</v>
      </c>
      <c r="C878" t="s">
        <v>23</v>
      </c>
      <c r="D878" s="24">
        <v>38</v>
      </c>
      <c r="E878" s="24">
        <v>52</v>
      </c>
      <c r="F878" s="27">
        <f>MROUND((masterheight[[#This Row],[FL5]]-masterheight[[#This Row],[FL2]])/masterheight[[#This Row],[FL2]],0.01)</f>
        <v>0.37</v>
      </c>
      <c r="G878" s="39">
        <f ca="1">_xlfn.NUMBERVALUE(VLOOKUP(masterheight[[#This Row],[Round]],Table1[],7,FALSE))</f>
        <v>50</v>
      </c>
      <c r="H878" s="25">
        <f ca="1">masterheight[[#This Row],[Weight]]*masterheight[[#This Row],[%change]]</f>
        <v>18.5</v>
      </c>
    </row>
    <row r="879" spans="1:8" x14ac:dyDescent="0.25">
      <c r="A879" t="s">
        <v>390</v>
      </c>
      <c r="B879" s="44" t="s">
        <v>82</v>
      </c>
      <c r="C879" s="44" t="s">
        <v>16</v>
      </c>
      <c r="D879" s="45">
        <v>35</v>
      </c>
      <c r="E879" s="45">
        <v>48</v>
      </c>
      <c r="F879" s="27">
        <f>MROUND((masterheight[[#This Row],[FL5]]-masterheight[[#This Row],[FL2]])/masterheight[[#This Row],[FL2]],0.01)</f>
        <v>0.37</v>
      </c>
      <c r="G879" s="39">
        <f ca="1">_xlfn.NUMBERVALUE(VLOOKUP(masterheight[[#This Row],[Round]],Table1[],7,FALSE))</f>
        <v>10</v>
      </c>
      <c r="H879" s="25">
        <f ca="1">masterheight[[#This Row],[Weight]]*masterheight[[#This Row],[%change]]</f>
        <v>3.7</v>
      </c>
    </row>
    <row r="880" spans="1:8" x14ac:dyDescent="0.25">
      <c r="A880" t="s">
        <v>412</v>
      </c>
      <c r="B880" t="s">
        <v>974</v>
      </c>
      <c r="C880" t="s">
        <v>20</v>
      </c>
      <c r="D880" s="24">
        <v>19</v>
      </c>
      <c r="E880" s="24">
        <v>26</v>
      </c>
      <c r="F880" s="27">
        <f>MROUND((masterheight[[#This Row],[FL5]]-masterheight[[#This Row],[FL2]])/masterheight[[#This Row],[FL2]],0.01)</f>
        <v>0.37</v>
      </c>
      <c r="G880" s="39">
        <f ca="1">_xlfn.NUMBERVALUE(VLOOKUP(masterheight[[#This Row],[Round]],Table1[],7,FALSE))</f>
        <v>10</v>
      </c>
      <c r="H880" s="25">
        <f ca="1">masterheight[[#This Row],[Weight]]*masterheight[[#This Row],[%change]]</f>
        <v>3.7</v>
      </c>
    </row>
    <row r="881" spans="1:8" x14ac:dyDescent="0.25">
      <c r="A881" t="s">
        <v>413</v>
      </c>
      <c r="B881" t="s">
        <v>973</v>
      </c>
      <c r="C881" t="s">
        <v>22</v>
      </c>
      <c r="D881" s="24">
        <v>26</v>
      </c>
      <c r="E881" s="24">
        <v>35.5</v>
      </c>
      <c r="F881" s="27">
        <f>MROUND((masterheight[[#This Row],[FL5]]-masterheight[[#This Row],[FL2]])/masterheight[[#This Row],[FL2]],0.01)</f>
        <v>0.37</v>
      </c>
      <c r="G881" s="39">
        <f ca="1">_xlfn.NUMBERVALUE(VLOOKUP(masterheight[[#This Row],[Round]],Table1[],7,FALSE))</f>
        <v>30</v>
      </c>
      <c r="H881" s="25">
        <f ca="1">masterheight[[#This Row],[Weight]]*masterheight[[#This Row],[%change]]</f>
        <v>11.1</v>
      </c>
    </row>
    <row r="882" spans="1:8" x14ac:dyDescent="0.25">
      <c r="A882" t="s">
        <v>416</v>
      </c>
      <c r="B882" t="s">
        <v>97</v>
      </c>
      <c r="C882" t="s">
        <v>18</v>
      </c>
      <c r="D882" s="24">
        <v>23</v>
      </c>
      <c r="E882" s="24">
        <v>31.5</v>
      </c>
      <c r="F882" s="27">
        <f>MROUND((masterheight[[#This Row],[FL5]]-masterheight[[#This Row],[FL2]])/masterheight[[#This Row],[FL2]],0.01)</f>
        <v>0.37</v>
      </c>
      <c r="G882" s="39">
        <f ca="1">_xlfn.NUMBERVALUE(VLOOKUP(masterheight[[#This Row],[Round]],Table1[],7,FALSE))</f>
        <v>10</v>
      </c>
      <c r="H882" s="25">
        <f ca="1">masterheight[[#This Row],[Weight]]*masterheight[[#This Row],[%change]]</f>
        <v>3.7</v>
      </c>
    </row>
    <row r="883" spans="1:8" x14ac:dyDescent="0.25">
      <c r="A883" t="s">
        <v>420</v>
      </c>
      <c r="B883" t="s">
        <v>82</v>
      </c>
      <c r="C883" t="s">
        <v>16</v>
      </c>
      <c r="D883" s="24">
        <v>33.5</v>
      </c>
      <c r="E883" s="24">
        <v>46</v>
      </c>
      <c r="F883" s="27">
        <f>MROUND((masterheight[[#This Row],[FL5]]-masterheight[[#This Row],[FL2]])/masterheight[[#This Row],[FL2]],0.01)</f>
        <v>0.37</v>
      </c>
      <c r="G883" s="39">
        <f ca="1">_xlfn.NUMBERVALUE(VLOOKUP(masterheight[[#This Row],[Round]],Table1[],7,FALSE))</f>
        <v>10</v>
      </c>
      <c r="H883" s="25">
        <f ca="1">masterheight[[#This Row],[Weight]]*masterheight[[#This Row],[%change]]</f>
        <v>3.7</v>
      </c>
    </row>
    <row r="884" spans="1:8" x14ac:dyDescent="0.25">
      <c r="A884" t="s">
        <v>429</v>
      </c>
      <c r="B884" t="s">
        <v>94</v>
      </c>
      <c r="C884" t="s">
        <v>18</v>
      </c>
      <c r="D884" s="24">
        <v>25.5</v>
      </c>
      <c r="E884" s="24">
        <v>35</v>
      </c>
      <c r="F884" s="27">
        <f>MROUND((masterheight[[#This Row],[FL5]]-masterheight[[#This Row],[FL2]])/masterheight[[#This Row],[FL2]],0.01)</f>
        <v>0.37</v>
      </c>
      <c r="G884" s="39">
        <f ca="1">_xlfn.NUMBERVALUE(VLOOKUP(masterheight[[#This Row],[Round]],Table1[],7,FALSE))</f>
        <v>10</v>
      </c>
      <c r="H884" s="25">
        <f ca="1">masterheight[[#This Row],[Weight]]*masterheight[[#This Row],[%change]]</f>
        <v>3.7</v>
      </c>
    </row>
    <row r="885" spans="1:8" x14ac:dyDescent="0.25">
      <c r="A885" t="s">
        <v>442</v>
      </c>
      <c r="B885" t="s">
        <v>973</v>
      </c>
      <c r="C885" t="s">
        <v>22</v>
      </c>
      <c r="D885" s="24">
        <v>26</v>
      </c>
      <c r="E885" s="24">
        <v>35.5</v>
      </c>
      <c r="F885" s="27">
        <f>MROUND((masterheight[[#This Row],[FL5]]-masterheight[[#This Row],[FL2]])/masterheight[[#This Row],[FL2]],0.01)</f>
        <v>0.37</v>
      </c>
      <c r="G885" s="39">
        <f ca="1">_xlfn.NUMBERVALUE(VLOOKUP(masterheight[[#This Row],[Round]],Table1[],7,FALSE))</f>
        <v>30</v>
      </c>
      <c r="H885" s="25">
        <f ca="1">masterheight[[#This Row],[Weight]]*masterheight[[#This Row],[%change]]</f>
        <v>11.1</v>
      </c>
    </row>
    <row r="886" spans="1:8" x14ac:dyDescent="0.25">
      <c r="A886" t="s">
        <v>446</v>
      </c>
      <c r="B886" s="44" t="s">
        <v>48</v>
      </c>
      <c r="C886" s="44" t="s">
        <v>17</v>
      </c>
      <c r="D886" s="44">
        <v>28.5</v>
      </c>
      <c r="E886" s="44">
        <v>39</v>
      </c>
      <c r="F886" s="27">
        <f>MROUND((masterheight[[#This Row],[FL5]]-masterheight[[#This Row],[FL2]])/masterheight[[#This Row],[FL2]],0.01)</f>
        <v>0.37</v>
      </c>
      <c r="G886" s="39">
        <f ca="1">_xlfn.NUMBERVALUE(VLOOKUP(masterheight[[#This Row],[Round]],Table1[],7,FALSE))</f>
        <v>10</v>
      </c>
      <c r="H886" s="25">
        <f ca="1">masterheight[[#This Row],[Weight]]*masterheight[[#This Row],[%change]]</f>
        <v>3.7</v>
      </c>
    </row>
    <row r="887" spans="1:8" x14ac:dyDescent="0.25">
      <c r="A887" t="s">
        <v>447</v>
      </c>
      <c r="B887" t="s">
        <v>77</v>
      </c>
      <c r="C887" t="s">
        <v>22</v>
      </c>
      <c r="D887" s="24">
        <v>38</v>
      </c>
      <c r="E887" s="24">
        <v>52</v>
      </c>
      <c r="F887" s="27">
        <f>MROUND((masterheight[[#This Row],[FL5]]-masterheight[[#This Row],[FL2]])/masterheight[[#This Row],[FL2]],0.01)</f>
        <v>0.37</v>
      </c>
      <c r="G887" s="39">
        <f ca="1">_xlfn.NUMBERVALUE(VLOOKUP(masterheight[[#This Row],[Round]],Table1[],7,FALSE))</f>
        <v>30</v>
      </c>
      <c r="H887" s="25">
        <f ca="1">masterheight[[#This Row],[Weight]]*masterheight[[#This Row],[%change]]</f>
        <v>11.1</v>
      </c>
    </row>
    <row r="888" spans="1:8" x14ac:dyDescent="0.25">
      <c r="A888" t="s">
        <v>458</v>
      </c>
      <c r="B888" t="s">
        <v>973</v>
      </c>
      <c r="C888" t="s">
        <v>17</v>
      </c>
      <c r="D888" s="24">
        <v>21.5</v>
      </c>
      <c r="E888" s="24">
        <v>29.5</v>
      </c>
      <c r="F888" s="27">
        <f>MROUND((masterheight[[#This Row],[FL5]]-masterheight[[#This Row],[FL2]])/masterheight[[#This Row],[FL2]],0.01)</f>
        <v>0.37</v>
      </c>
      <c r="G888" s="39">
        <f ca="1">_xlfn.NUMBERVALUE(VLOOKUP(masterheight[[#This Row],[Round]],Table1[],7,FALSE))</f>
        <v>10</v>
      </c>
      <c r="H888" s="25">
        <f ca="1">masterheight[[#This Row],[Weight]]*masterheight[[#This Row],[%change]]</f>
        <v>3.7</v>
      </c>
    </row>
    <row r="889" spans="1:8" x14ac:dyDescent="0.25">
      <c r="A889" t="s">
        <v>472</v>
      </c>
      <c r="B889" t="s">
        <v>58</v>
      </c>
      <c r="C889" t="s">
        <v>16</v>
      </c>
      <c r="D889" s="24">
        <v>36.5</v>
      </c>
      <c r="E889" s="24">
        <v>50</v>
      </c>
      <c r="F889" s="27">
        <f>MROUND((masterheight[[#This Row],[FL5]]-masterheight[[#This Row],[FL2]])/masterheight[[#This Row],[FL2]],0.01)</f>
        <v>0.37</v>
      </c>
      <c r="G889" s="39">
        <f ca="1">_xlfn.NUMBERVALUE(VLOOKUP(masterheight[[#This Row],[Round]],Table1[],7,FALSE))</f>
        <v>10</v>
      </c>
      <c r="H889" s="25">
        <f ca="1">masterheight[[#This Row],[Weight]]*masterheight[[#This Row],[%change]]</f>
        <v>3.7</v>
      </c>
    </row>
    <row r="890" spans="1:8" x14ac:dyDescent="0.25">
      <c r="A890" t="s">
        <v>514</v>
      </c>
      <c r="B890" t="s">
        <v>974</v>
      </c>
      <c r="C890" t="s">
        <v>17</v>
      </c>
      <c r="D890" s="24">
        <v>25.5</v>
      </c>
      <c r="E890" s="24">
        <v>35</v>
      </c>
      <c r="F890" s="27">
        <f>MROUND((masterheight[[#This Row],[FL5]]-masterheight[[#This Row],[FL2]])/masterheight[[#This Row],[FL2]],0.01)</f>
        <v>0.37</v>
      </c>
      <c r="G890" s="39">
        <f ca="1">_xlfn.NUMBERVALUE(VLOOKUP(masterheight[[#This Row],[Round]],Table1[],7,FALSE))</f>
        <v>10</v>
      </c>
      <c r="H890" s="25">
        <f ca="1">masterheight[[#This Row],[Weight]]*masterheight[[#This Row],[%change]]</f>
        <v>3.7</v>
      </c>
    </row>
    <row r="891" spans="1:8" x14ac:dyDescent="0.25">
      <c r="A891" t="s">
        <v>558</v>
      </c>
      <c r="B891" t="s">
        <v>48</v>
      </c>
      <c r="C891" t="s">
        <v>18</v>
      </c>
      <c r="D891" s="24">
        <v>25.5</v>
      </c>
      <c r="E891" s="24">
        <v>35</v>
      </c>
      <c r="F891" s="27">
        <f>MROUND((masterheight[[#This Row],[FL5]]-masterheight[[#This Row],[FL2]])/masterheight[[#This Row],[FL2]],0.01)</f>
        <v>0.37</v>
      </c>
      <c r="G891" s="39">
        <f ca="1">_xlfn.NUMBERVALUE(VLOOKUP(masterheight[[#This Row],[Round]],Table1[],7,FALSE))</f>
        <v>10</v>
      </c>
      <c r="H891" s="25">
        <f ca="1">masterheight[[#This Row],[Weight]]*masterheight[[#This Row],[%change]]</f>
        <v>3.7</v>
      </c>
    </row>
    <row r="892" spans="1:8" x14ac:dyDescent="0.25">
      <c r="A892" t="s">
        <v>558</v>
      </c>
      <c r="B892" t="s">
        <v>82</v>
      </c>
      <c r="C892" t="s">
        <v>19</v>
      </c>
      <c r="D892" s="24">
        <v>35</v>
      </c>
      <c r="E892" s="24">
        <v>48</v>
      </c>
      <c r="F892" s="27">
        <f>MROUND((masterheight[[#This Row],[FL5]]-masterheight[[#This Row],[FL2]])/masterheight[[#This Row],[FL2]],0.01)</f>
        <v>0.37</v>
      </c>
      <c r="G892" s="39">
        <f ca="1">_xlfn.NUMBERVALUE(VLOOKUP(masterheight[[#This Row],[Round]],Table1[],7,FALSE))</f>
        <v>10</v>
      </c>
      <c r="H892" s="25">
        <f ca="1">masterheight[[#This Row],[Weight]]*masterheight[[#This Row],[%change]]</f>
        <v>3.7</v>
      </c>
    </row>
    <row r="893" spans="1:8" x14ac:dyDescent="0.25">
      <c r="A893" t="s">
        <v>580</v>
      </c>
      <c r="B893" t="s">
        <v>82</v>
      </c>
      <c r="C893" t="s">
        <v>19</v>
      </c>
      <c r="D893">
        <v>35</v>
      </c>
      <c r="E893">
        <v>48</v>
      </c>
      <c r="F893" s="27">
        <f>MROUND((masterheight[[#This Row],[FL5]]-masterheight[[#This Row],[FL2]])/masterheight[[#This Row],[FL2]],0.01)</f>
        <v>0.37</v>
      </c>
      <c r="G893" s="39">
        <f ca="1">_xlfn.NUMBERVALUE(VLOOKUP(masterheight[[#This Row],[Round]],Table1[],7,FALSE))</f>
        <v>10</v>
      </c>
      <c r="H893" s="25">
        <f ca="1">masterheight[[#This Row],[Weight]]*masterheight[[#This Row],[%change]]</f>
        <v>3.7</v>
      </c>
    </row>
    <row r="894" spans="1:8" x14ac:dyDescent="0.25">
      <c r="A894" t="s">
        <v>607</v>
      </c>
      <c r="B894" t="s">
        <v>74</v>
      </c>
      <c r="C894" t="s">
        <v>17</v>
      </c>
      <c r="D894" s="24">
        <v>38</v>
      </c>
      <c r="E894" s="24">
        <v>52</v>
      </c>
      <c r="F894" s="27">
        <f>MROUND((masterheight[[#This Row],[FL5]]-masterheight[[#This Row],[FL2]])/masterheight[[#This Row],[FL2]],0.01)</f>
        <v>0.37</v>
      </c>
      <c r="G894" s="39">
        <f ca="1">_xlfn.NUMBERVALUE(VLOOKUP(masterheight[[#This Row],[Round]],Table1[],7,FALSE))</f>
        <v>10</v>
      </c>
      <c r="H894" s="25">
        <f ca="1">masterheight[[#This Row],[Weight]]*masterheight[[#This Row],[%change]]</f>
        <v>3.7</v>
      </c>
    </row>
    <row r="895" spans="1:8" x14ac:dyDescent="0.25">
      <c r="A895" t="s">
        <v>631</v>
      </c>
      <c r="B895" t="s">
        <v>58</v>
      </c>
      <c r="C895" t="s">
        <v>20</v>
      </c>
      <c r="D895" s="24">
        <v>35</v>
      </c>
      <c r="E895" s="24">
        <v>48</v>
      </c>
      <c r="F895" s="27">
        <f>MROUND((masterheight[[#This Row],[FL5]]-masterheight[[#This Row],[FL2]])/masterheight[[#This Row],[FL2]],0.01)</f>
        <v>0.37</v>
      </c>
      <c r="G895" s="39">
        <f ca="1">_xlfn.NUMBERVALUE(VLOOKUP(masterheight[[#This Row],[Round]],Table1[],7,FALSE))</f>
        <v>10</v>
      </c>
      <c r="H895" s="25">
        <f ca="1">masterheight[[#This Row],[Weight]]*masterheight[[#This Row],[%change]]</f>
        <v>3.7</v>
      </c>
    </row>
    <row r="896" spans="1:8" x14ac:dyDescent="0.25">
      <c r="A896" t="s">
        <v>657</v>
      </c>
      <c r="B896" t="s">
        <v>48</v>
      </c>
      <c r="C896" t="s">
        <v>19</v>
      </c>
      <c r="D896" s="24">
        <v>27</v>
      </c>
      <c r="E896" s="24">
        <v>37</v>
      </c>
      <c r="F896" s="27">
        <f>MROUND((masterheight[[#This Row],[FL5]]-masterheight[[#This Row],[FL2]])/masterheight[[#This Row],[FL2]],0.01)</f>
        <v>0.37</v>
      </c>
      <c r="G896" s="39">
        <f ca="1">_xlfn.NUMBERVALUE(VLOOKUP(masterheight[[#This Row],[Round]],Table1[],7,FALSE))</f>
        <v>10</v>
      </c>
      <c r="H896" s="25">
        <f ca="1">masterheight[[#This Row],[Weight]]*masterheight[[#This Row],[%change]]</f>
        <v>3.7</v>
      </c>
    </row>
    <row r="897" spans="1:8" x14ac:dyDescent="0.25">
      <c r="A897" t="s">
        <v>679</v>
      </c>
      <c r="B897" t="s">
        <v>973</v>
      </c>
      <c r="C897" t="s">
        <v>23</v>
      </c>
      <c r="D897" s="24">
        <v>25.5</v>
      </c>
      <c r="E897" s="24">
        <v>35</v>
      </c>
      <c r="F897" s="27">
        <f>MROUND((masterheight[[#This Row],[FL5]]-masterheight[[#This Row],[FL2]])/masterheight[[#This Row],[FL2]],0.01)</f>
        <v>0.37</v>
      </c>
      <c r="G897" s="39">
        <f ca="1">_xlfn.NUMBERVALUE(VLOOKUP(masterheight[[#This Row],[Round]],Table1[],7,FALSE))</f>
        <v>50</v>
      </c>
      <c r="H897" s="25">
        <f ca="1">masterheight[[#This Row],[Weight]]*masterheight[[#This Row],[%change]]</f>
        <v>18.5</v>
      </c>
    </row>
    <row r="898" spans="1:8" x14ac:dyDescent="0.25">
      <c r="A898" t="s">
        <v>993</v>
      </c>
      <c r="B898" t="s">
        <v>974</v>
      </c>
      <c r="C898" t="s">
        <v>22</v>
      </c>
      <c r="D898" s="24">
        <v>23</v>
      </c>
      <c r="E898" s="24">
        <v>31.5</v>
      </c>
      <c r="F898" s="27">
        <f>MROUND((masterheight[[#This Row],[FL5]]-masterheight[[#This Row],[FL2]])/masterheight[[#This Row],[FL2]],0.01)</f>
        <v>0.37</v>
      </c>
      <c r="G898" s="39">
        <f ca="1">_xlfn.NUMBERVALUE(VLOOKUP(masterheight[[#This Row],[Round]],Table1[],7,FALSE))</f>
        <v>30</v>
      </c>
      <c r="H898" s="25">
        <f ca="1">masterheight[[#This Row],[Weight]]*masterheight[[#This Row],[%change]]</f>
        <v>11.1</v>
      </c>
    </row>
    <row r="899" spans="1:8" x14ac:dyDescent="0.25">
      <c r="A899" t="s">
        <v>695</v>
      </c>
      <c r="B899" t="s">
        <v>88</v>
      </c>
      <c r="C899" t="s">
        <v>23</v>
      </c>
      <c r="D899" s="24">
        <v>26</v>
      </c>
      <c r="E899" s="24">
        <v>35.5</v>
      </c>
      <c r="F899" s="27">
        <f>MROUND((masterheight[[#This Row],[FL5]]-masterheight[[#This Row],[FL2]])/masterheight[[#This Row],[FL2]],0.01)</f>
        <v>0.37</v>
      </c>
      <c r="G899" s="39">
        <f ca="1">_xlfn.NUMBERVALUE(VLOOKUP(masterheight[[#This Row],[Round]],Table1[],7,FALSE))</f>
        <v>50</v>
      </c>
      <c r="H899" s="25">
        <f ca="1">masterheight[[#This Row],[Weight]]*masterheight[[#This Row],[%change]]</f>
        <v>18.5</v>
      </c>
    </row>
    <row r="900" spans="1:8" x14ac:dyDescent="0.25">
      <c r="A900" t="s">
        <v>738</v>
      </c>
      <c r="B900" t="s">
        <v>58</v>
      </c>
      <c r="C900" t="s">
        <v>17</v>
      </c>
      <c r="D900" s="24">
        <v>38</v>
      </c>
      <c r="E900" s="24">
        <v>52</v>
      </c>
      <c r="F900" s="27">
        <f>MROUND((masterheight[[#This Row],[FL5]]-masterheight[[#This Row],[FL2]])/masterheight[[#This Row],[FL2]],0.01)</f>
        <v>0.37</v>
      </c>
      <c r="G900" s="39">
        <f ca="1">_xlfn.NUMBERVALUE(VLOOKUP(masterheight[[#This Row],[Round]],Table1[],7,FALSE))</f>
        <v>10</v>
      </c>
      <c r="H900" s="25">
        <f ca="1">masterheight[[#This Row],[Weight]]*masterheight[[#This Row],[%change]]</f>
        <v>3.7</v>
      </c>
    </row>
    <row r="901" spans="1:8" x14ac:dyDescent="0.25">
      <c r="A901" t="s">
        <v>739</v>
      </c>
      <c r="B901" t="s">
        <v>974</v>
      </c>
      <c r="C901" t="s">
        <v>23</v>
      </c>
      <c r="D901" s="24">
        <v>28.5</v>
      </c>
      <c r="E901" s="24">
        <v>39</v>
      </c>
      <c r="F901" s="27">
        <f>MROUND((masterheight[[#This Row],[FL5]]-masterheight[[#This Row],[FL2]])/masterheight[[#This Row],[FL2]],0.01)</f>
        <v>0.37</v>
      </c>
      <c r="G901" s="39">
        <f ca="1">_xlfn.NUMBERVALUE(VLOOKUP(masterheight[[#This Row],[Round]],Table1[],7,FALSE))</f>
        <v>50</v>
      </c>
      <c r="H901" s="25">
        <f ca="1">masterheight[[#This Row],[Weight]]*masterheight[[#This Row],[%change]]</f>
        <v>18.5</v>
      </c>
    </row>
    <row r="902" spans="1:8" x14ac:dyDescent="0.25">
      <c r="A902" t="s">
        <v>744</v>
      </c>
      <c r="B902" t="s">
        <v>58</v>
      </c>
      <c r="C902" t="s">
        <v>17</v>
      </c>
      <c r="D902" s="24">
        <v>35</v>
      </c>
      <c r="E902" s="24">
        <v>48</v>
      </c>
      <c r="F902" s="27">
        <f>MROUND((masterheight[[#This Row],[FL5]]-masterheight[[#This Row],[FL2]])/masterheight[[#This Row],[FL2]],0.01)</f>
        <v>0.37</v>
      </c>
      <c r="G902" s="39">
        <f ca="1">_xlfn.NUMBERVALUE(VLOOKUP(masterheight[[#This Row],[Round]],Table1[],7,FALSE))</f>
        <v>10</v>
      </c>
      <c r="H902" s="25">
        <f ca="1">masterheight[[#This Row],[Weight]]*masterheight[[#This Row],[%change]]</f>
        <v>3.7</v>
      </c>
    </row>
    <row r="903" spans="1:8" x14ac:dyDescent="0.25">
      <c r="A903" t="s">
        <v>758</v>
      </c>
      <c r="B903" t="s">
        <v>58</v>
      </c>
      <c r="C903" t="s">
        <v>17</v>
      </c>
      <c r="D903" s="24">
        <v>38</v>
      </c>
      <c r="E903" s="24">
        <v>52</v>
      </c>
      <c r="F903" s="27">
        <f>MROUND((masterheight[[#This Row],[FL5]]-masterheight[[#This Row],[FL2]])/masterheight[[#This Row],[FL2]],0.01)</f>
        <v>0.37</v>
      </c>
      <c r="G903" s="39">
        <f ca="1">_xlfn.NUMBERVALUE(VLOOKUP(masterheight[[#This Row],[Round]],Table1[],7,FALSE))</f>
        <v>10</v>
      </c>
      <c r="H903" s="25">
        <f ca="1">masterheight[[#This Row],[Weight]]*masterheight[[#This Row],[%change]]</f>
        <v>3.7</v>
      </c>
    </row>
    <row r="904" spans="1:8" x14ac:dyDescent="0.25">
      <c r="A904" t="s">
        <v>377</v>
      </c>
      <c r="B904" t="s">
        <v>58</v>
      </c>
      <c r="C904" t="s">
        <v>19</v>
      </c>
      <c r="D904" s="24">
        <v>34</v>
      </c>
      <c r="E904" s="24">
        <v>47</v>
      </c>
      <c r="F904" s="27">
        <f>MROUND((masterheight[[#This Row],[FL5]]-masterheight[[#This Row],[FL2]])/masterheight[[#This Row],[FL2]],0.01)</f>
        <v>0.38</v>
      </c>
      <c r="G904" s="39">
        <f ca="1">_xlfn.NUMBERVALUE(VLOOKUP(masterheight[[#This Row],[Round]],Table1[],7,FALSE))</f>
        <v>10</v>
      </c>
      <c r="H904" s="25">
        <f ca="1">masterheight[[#This Row],[Weight]]*masterheight[[#This Row],[%change]]</f>
        <v>3.8</v>
      </c>
    </row>
    <row r="905" spans="1:8" x14ac:dyDescent="0.25">
      <c r="A905" t="s">
        <v>397</v>
      </c>
      <c r="B905" t="s">
        <v>82</v>
      </c>
      <c r="C905" t="s">
        <v>16</v>
      </c>
      <c r="D905" s="24">
        <v>37</v>
      </c>
      <c r="E905" s="24">
        <v>51</v>
      </c>
      <c r="F905" s="27">
        <f>MROUND((masterheight[[#This Row],[FL5]]-masterheight[[#This Row],[FL2]])/masterheight[[#This Row],[FL2]],0.01)</f>
        <v>0.38</v>
      </c>
      <c r="G905" s="39">
        <f ca="1">_xlfn.NUMBERVALUE(VLOOKUP(masterheight[[#This Row],[Round]],Table1[],7,FALSE))</f>
        <v>10</v>
      </c>
      <c r="H905" s="25">
        <f ca="1">masterheight[[#This Row],[Weight]]*masterheight[[#This Row],[%change]]</f>
        <v>3.8</v>
      </c>
    </row>
    <row r="906" spans="1:8" x14ac:dyDescent="0.25">
      <c r="A906" t="s">
        <v>412</v>
      </c>
      <c r="B906" t="s">
        <v>973</v>
      </c>
      <c r="C906" t="s">
        <v>22</v>
      </c>
      <c r="D906">
        <v>26</v>
      </c>
      <c r="E906">
        <v>36</v>
      </c>
      <c r="F906" s="27">
        <f>MROUND((masterheight[[#This Row],[FL5]]-masterheight[[#This Row],[FL2]])/masterheight[[#This Row],[FL2]],0.01)</f>
        <v>0.38</v>
      </c>
      <c r="G906" s="39">
        <f ca="1">_xlfn.NUMBERVALUE(VLOOKUP(masterheight[[#This Row],[Round]],Table1[],7,FALSE))</f>
        <v>30</v>
      </c>
      <c r="H906" s="25">
        <f ca="1">masterheight[[#This Row],[Weight]]*masterheight[[#This Row],[%change]]</f>
        <v>11.4</v>
      </c>
    </row>
    <row r="907" spans="1:8" x14ac:dyDescent="0.25">
      <c r="A907" t="s">
        <v>437</v>
      </c>
      <c r="B907" t="s">
        <v>973</v>
      </c>
      <c r="C907" t="s">
        <v>22</v>
      </c>
      <c r="D907">
        <v>29</v>
      </c>
      <c r="E907">
        <v>40</v>
      </c>
      <c r="F907" s="27">
        <f>MROUND((masterheight[[#This Row],[FL5]]-masterheight[[#This Row],[FL2]])/masterheight[[#This Row],[FL2]],0.01)</f>
        <v>0.38</v>
      </c>
      <c r="G907" s="39">
        <f ca="1">_xlfn.NUMBERVALUE(VLOOKUP(masterheight[[#This Row],[Round]],Table1[],7,FALSE))</f>
        <v>30</v>
      </c>
      <c r="H907" s="25">
        <f ca="1">masterheight[[#This Row],[Weight]]*masterheight[[#This Row],[%change]]</f>
        <v>11.4</v>
      </c>
    </row>
    <row r="908" spans="1:8" x14ac:dyDescent="0.25">
      <c r="A908" t="s">
        <v>443</v>
      </c>
      <c r="B908" t="s">
        <v>973</v>
      </c>
      <c r="C908" t="s">
        <v>22</v>
      </c>
      <c r="D908" s="24">
        <v>25</v>
      </c>
      <c r="E908" s="24">
        <v>34.5</v>
      </c>
      <c r="F908" s="27">
        <f>MROUND((masterheight[[#This Row],[FL5]]-masterheight[[#This Row],[FL2]])/masterheight[[#This Row],[FL2]],0.01)</f>
        <v>0.38</v>
      </c>
      <c r="G908" s="39">
        <f ca="1">_xlfn.NUMBERVALUE(VLOOKUP(masterheight[[#This Row],[Round]],Table1[],7,FALSE))</f>
        <v>30</v>
      </c>
      <c r="H908" s="25">
        <f ca="1">masterheight[[#This Row],[Weight]]*masterheight[[#This Row],[%change]]</f>
        <v>11.4</v>
      </c>
    </row>
    <row r="909" spans="1:8" x14ac:dyDescent="0.25">
      <c r="A909" t="s">
        <v>457</v>
      </c>
      <c r="B909" t="s">
        <v>973</v>
      </c>
      <c r="C909" t="s">
        <v>17</v>
      </c>
      <c r="D909" s="24">
        <v>22.5</v>
      </c>
      <c r="E909" s="24">
        <v>31</v>
      </c>
      <c r="F909" s="27">
        <f>MROUND((masterheight[[#This Row],[FL5]]-masterheight[[#This Row],[FL2]])/masterheight[[#This Row],[FL2]],0.01)</f>
        <v>0.38</v>
      </c>
      <c r="G909" s="39">
        <f ca="1">_xlfn.NUMBERVALUE(VLOOKUP(masterheight[[#This Row],[Round]],Table1[],7,FALSE))</f>
        <v>10</v>
      </c>
      <c r="H909" s="25">
        <f ca="1">masterheight[[#This Row],[Weight]]*masterheight[[#This Row],[%change]]</f>
        <v>3.8</v>
      </c>
    </row>
    <row r="910" spans="1:8" x14ac:dyDescent="0.25">
      <c r="A910" t="s">
        <v>464</v>
      </c>
      <c r="B910" t="s">
        <v>48</v>
      </c>
      <c r="C910" t="s">
        <v>17</v>
      </c>
      <c r="D910">
        <v>29</v>
      </c>
      <c r="E910">
        <v>40</v>
      </c>
      <c r="F910" s="27">
        <f>MROUND((masterheight[[#This Row],[FL5]]-masterheight[[#This Row],[FL2]])/masterheight[[#This Row],[FL2]],0.01)</f>
        <v>0.38</v>
      </c>
      <c r="G910" s="39">
        <f ca="1">_xlfn.NUMBERVALUE(VLOOKUP(masterheight[[#This Row],[Round]],Table1[],7,FALSE))</f>
        <v>10</v>
      </c>
      <c r="H910" s="25">
        <f ca="1">masterheight[[#This Row],[Weight]]*masterheight[[#This Row],[%change]]</f>
        <v>3.8</v>
      </c>
    </row>
    <row r="911" spans="1:8" x14ac:dyDescent="0.25">
      <c r="A911" t="s">
        <v>475</v>
      </c>
      <c r="B911" t="s">
        <v>48</v>
      </c>
      <c r="C911" t="s">
        <v>17</v>
      </c>
      <c r="D911" s="24">
        <v>27.5</v>
      </c>
      <c r="E911" s="24">
        <v>38</v>
      </c>
      <c r="F911" s="27">
        <f>MROUND((masterheight[[#This Row],[FL5]]-masterheight[[#This Row],[FL2]])/masterheight[[#This Row],[FL2]],0.01)</f>
        <v>0.38</v>
      </c>
      <c r="G911" s="39">
        <f ca="1">_xlfn.NUMBERVALUE(VLOOKUP(masterheight[[#This Row],[Round]],Table1[],7,FALSE))</f>
        <v>10</v>
      </c>
      <c r="H911" s="25">
        <f ca="1">masterheight[[#This Row],[Weight]]*masterheight[[#This Row],[%change]]</f>
        <v>3.8</v>
      </c>
    </row>
    <row r="912" spans="1:8" x14ac:dyDescent="0.25">
      <c r="A912" t="s">
        <v>493</v>
      </c>
      <c r="B912" t="s">
        <v>114</v>
      </c>
      <c r="C912" t="s">
        <v>19</v>
      </c>
      <c r="D912" s="24">
        <v>34</v>
      </c>
      <c r="E912" s="24">
        <v>47</v>
      </c>
      <c r="F912" s="27">
        <f>MROUND((masterheight[[#This Row],[FL5]]-masterheight[[#This Row],[FL2]])/masterheight[[#This Row],[FL2]],0.01)</f>
        <v>0.38</v>
      </c>
      <c r="G912" s="39">
        <f ca="1">_xlfn.NUMBERVALUE(VLOOKUP(masterheight[[#This Row],[Round]],Table1[],7,FALSE))</f>
        <v>10</v>
      </c>
      <c r="H912" s="25">
        <f ca="1">masterheight[[#This Row],[Weight]]*masterheight[[#This Row],[%change]]</f>
        <v>3.8</v>
      </c>
    </row>
    <row r="913" spans="1:8" x14ac:dyDescent="0.25">
      <c r="A913" t="s">
        <v>494</v>
      </c>
      <c r="B913" t="s">
        <v>77</v>
      </c>
      <c r="C913" t="s">
        <v>22</v>
      </c>
      <c r="D913" s="24">
        <v>40</v>
      </c>
      <c r="E913" s="24">
        <v>55</v>
      </c>
      <c r="F913" s="27">
        <f>MROUND((masterheight[[#This Row],[FL5]]-masterheight[[#This Row],[FL2]])/masterheight[[#This Row],[FL2]],0.01)</f>
        <v>0.38</v>
      </c>
      <c r="G913" s="39">
        <f ca="1">_xlfn.NUMBERVALUE(VLOOKUP(masterheight[[#This Row],[Round]],Table1[],7,FALSE))</f>
        <v>30</v>
      </c>
      <c r="H913" s="25">
        <f ca="1">masterheight[[#This Row],[Weight]]*masterheight[[#This Row],[%change]]</f>
        <v>11.4</v>
      </c>
    </row>
    <row r="914" spans="1:8" x14ac:dyDescent="0.25">
      <c r="A914" t="s">
        <v>499</v>
      </c>
      <c r="B914" t="s">
        <v>58</v>
      </c>
      <c r="C914" t="s">
        <v>21</v>
      </c>
      <c r="D914" s="24">
        <v>40</v>
      </c>
      <c r="E914" s="24">
        <v>55</v>
      </c>
      <c r="F914" s="27">
        <f>MROUND((masterheight[[#This Row],[FL5]]-masterheight[[#This Row],[FL2]])/masterheight[[#This Row],[FL2]],0.01)</f>
        <v>0.38</v>
      </c>
      <c r="G914" s="39">
        <f ca="1">_xlfn.NUMBERVALUE(VLOOKUP(masterheight[[#This Row],[Round]],Table1[],7,FALSE))</f>
        <v>20</v>
      </c>
      <c r="H914" s="25">
        <f ca="1">masterheight[[#This Row],[Weight]]*masterheight[[#This Row],[%change]]</f>
        <v>7.6</v>
      </c>
    </row>
    <row r="915" spans="1:8" x14ac:dyDescent="0.25">
      <c r="A915" t="s">
        <v>506</v>
      </c>
      <c r="B915" t="s">
        <v>48</v>
      </c>
      <c r="C915" t="s">
        <v>18</v>
      </c>
      <c r="D915" s="24">
        <v>27.5</v>
      </c>
      <c r="E915" s="24">
        <v>38</v>
      </c>
      <c r="F915" s="27">
        <f>MROUND((masterheight[[#This Row],[FL5]]-masterheight[[#This Row],[FL2]])/masterheight[[#This Row],[FL2]],0.01)</f>
        <v>0.38</v>
      </c>
      <c r="G915" s="39">
        <f ca="1">_xlfn.NUMBERVALUE(VLOOKUP(masterheight[[#This Row],[Round]],Table1[],7,FALSE))</f>
        <v>10</v>
      </c>
      <c r="H915" s="25">
        <f ca="1">masterheight[[#This Row],[Weight]]*masterheight[[#This Row],[%change]]</f>
        <v>3.8</v>
      </c>
    </row>
    <row r="916" spans="1:8" x14ac:dyDescent="0.25">
      <c r="A916" t="s">
        <v>530</v>
      </c>
      <c r="B916" t="s">
        <v>48</v>
      </c>
      <c r="C916" t="s">
        <v>18</v>
      </c>
      <c r="D916" s="24">
        <v>27.5</v>
      </c>
      <c r="E916" s="24">
        <v>38</v>
      </c>
      <c r="F916" s="27">
        <f>MROUND((masterheight[[#This Row],[FL5]]-masterheight[[#This Row],[FL2]])/masterheight[[#This Row],[FL2]],0.01)</f>
        <v>0.38</v>
      </c>
      <c r="G916" s="39">
        <f ca="1">_xlfn.NUMBERVALUE(VLOOKUP(masterheight[[#This Row],[Round]],Table1[],7,FALSE))</f>
        <v>10</v>
      </c>
      <c r="H916" s="25">
        <f ca="1">masterheight[[#This Row],[Weight]]*masterheight[[#This Row],[%change]]</f>
        <v>3.8</v>
      </c>
    </row>
    <row r="917" spans="1:8" x14ac:dyDescent="0.25">
      <c r="A917" t="s">
        <v>542</v>
      </c>
      <c r="B917" t="s">
        <v>77</v>
      </c>
      <c r="C917" t="s">
        <v>21</v>
      </c>
      <c r="D917" s="24">
        <v>32</v>
      </c>
      <c r="E917" s="24">
        <v>44</v>
      </c>
      <c r="F917" s="27">
        <f>MROUND((masterheight[[#This Row],[FL5]]-masterheight[[#This Row],[FL2]])/masterheight[[#This Row],[FL2]],0.01)</f>
        <v>0.38</v>
      </c>
      <c r="G917" s="39">
        <f ca="1">_xlfn.NUMBERVALUE(VLOOKUP(masterheight[[#This Row],[Round]],Table1[],7,FALSE))</f>
        <v>20</v>
      </c>
      <c r="H917" s="25">
        <f ca="1">masterheight[[#This Row],[Weight]]*masterheight[[#This Row],[%change]]</f>
        <v>7.6</v>
      </c>
    </row>
    <row r="918" spans="1:8" x14ac:dyDescent="0.25">
      <c r="A918" t="s">
        <v>550</v>
      </c>
      <c r="B918" t="s">
        <v>82</v>
      </c>
      <c r="C918" t="s">
        <v>19</v>
      </c>
      <c r="D918" s="24">
        <v>39</v>
      </c>
      <c r="E918" s="24">
        <v>54</v>
      </c>
      <c r="F918" s="27">
        <f>MROUND((masterheight[[#This Row],[FL5]]-masterheight[[#This Row],[FL2]])/masterheight[[#This Row],[FL2]],0.01)</f>
        <v>0.38</v>
      </c>
      <c r="G918" s="39">
        <f ca="1">_xlfn.NUMBERVALUE(VLOOKUP(masterheight[[#This Row],[Round]],Table1[],7,FALSE))</f>
        <v>10</v>
      </c>
      <c r="H918" s="25">
        <f ca="1">masterheight[[#This Row],[Weight]]*masterheight[[#This Row],[%change]]</f>
        <v>3.8</v>
      </c>
    </row>
    <row r="919" spans="1:8" x14ac:dyDescent="0.25">
      <c r="A919" t="s">
        <v>559</v>
      </c>
      <c r="B919" t="s">
        <v>48</v>
      </c>
      <c r="C919" t="s">
        <v>18</v>
      </c>
      <c r="D919" s="24">
        <v>26</v>
      </c>
      <c r="E919" s="24">
        <v>36</v>
      </c>
      <c r="F919" s="27">
        <f>MROUND((masterheight[[#This Row],[FL5]]-masterheight[[#This Row],[FL2]])/masterheight[[#This Row],[FL2]],0.01)</f>
        <v>0.38</v>
      </c>
      <c r="G919" s="39">
        <f ca="1">_xlfn.NUMBERVALUE(VLOOKUP(masterheight[[#This Row],[Round]],Table1[],7,FALSE))</f>
        <v>10</v>
      </c>
      <c r="H919" s="25">
        <f ca="1">masterheight[[#This Row],[Weight]]*masterheight[[#This Row],[%change]]</f>
        <v>3.8</v>
      </c>
    </row>
    <row r="920" spans="1:8" x14ac:dyDescent="0.25">
      <c r="A920" t="s">
        <v>578</v>
      </c>
      <c r="B920" t="s">
        <v>82</v>
      </c>
      <c r="C920" t="s">
        <v>19</v>
      </c>
      <c r="D920" s="24">
        <v>39</v>
      </c>
      <c r="E920" s="24">
        <v>54</v>
      </c>
      <c r="F920" s="27">
        <f>MROUND((masterheight[[#This Row],[FL5]]-masterheight[[#This Row],[FL2]])/masterheight[[#This Row],[FL2]],0.01)</f>
        <v>0.38</v>
      </c>
      <c r="G920" s="39">
        <f ca="1">_xlfn.NUMBERVALUE(VLOOKUP(masterheight[[#This Row],[Round]],Table1[],7,FALSE))</f>
        <v>10</v>
      </c>
      <c r="H920" s="25">
        <f ca="1">masterheight[[#This Row],[Weight]]*masterheight[[#This Row],[%change]]</f>
        <v>3.8</v>
      </c>
    </row>
    <row r="921" spans="1:8" x14ac:dyDescent="0.25">
      <c r="A921" t="s">
        <v>579</v>
      </c>
      <c r="B921" t="s">
        <v>61</v>
      </c>
      <c r="C921" t="s">
        <v>18</v>
      </c>
      <c r="D921" s="24">
        <v>37</v>
      </c>
      <c r="E921" s="24">
        <v>51</v>
      </c>
      <c r="F921" s="27">
        <f>MROUND((masterheight[[#This Row],[FL5]]-masterheight[[#This Row],[FL2]])/masterheight[[#This Row],[FL2]],0.01)</f>
        <v>0.38</v>
      </c>
      <c r="G921" s="39">
        <f ca="1">_xlfn.NUMBERVALUE(VLOOKUP(masterheight[[#This Row],[Round]],Table1[],7,FALSE))</f>
        <v>10</v>
      </c>
      <c r="H921" s="25">
        <f ca="1">masterheight[[#This Row],[Weight]]*masterheight[[#This Row],[%change]]</f>
        <v>3.8</v>
      </c>
    </row>
    <row r="922" spans="1:8" x14ac:dyDescent="0.25">
      <c r="A922" t="s">
        <v>593</v>
      </c>
      <c r="B922" t="s">
        <v>74</v>
      </c>
      <c r="C922" t="s">
        <v>16</v>
      </c>
      <c r="D922" s="24">
        <v>40</v>
      </c>
      <c r="E922" s="24">
        <v>55</v>
      </c>
      <c r="F922" s="27">
        <f>MROUND((masterheight[[#This Row],[FL5]]-masterheight[[#This Row],[FL2]])/masterheight[[#This Row],[FL2]],0.01)</f>
        <v>0.38</v>
      </c>
      <c r="G922" s="39">
        <f ca="1">_xlfn.NUMBERVALUE(VLOOKUP(masterheight[[#This Row],[Round]],Table1[],7,FALSE))</f>
        <v>10</v>
      </c>
      <c r="H922" s="25">
        <f ca="1">masterheight[[#This Row],[Weight]]*masterheight[[#This Row],[%change]]</f>
        <v>3.8</v>
      </c>
    </row>
    <row r="923" spans="1:8" x14ac:dyDescent="0.25">
      <c r="A923" t="s">
        <v>594</v>
      </c>
      <c r="B923" t="s">
        <v>74</v>
      </c>
      <c r="C923" t="s">
        <v>16</v>
      </c>
      <c r="D923" s="24">
        <v>40</v>
      </c>
      <c r="E923" s="24">
        <v>55</v>
      </c>
      <c r="F923" s="27">
        <f>MROUND((masterheight[[#This Row],[FL5]]-masterheight[[#This Row],[FL2]])/masterheight[[#This Row],[FL2]],0.01)</f>
        <v>0.38</v>
      </c>
      <c r="G923" s="39">
        <f ca="1">_xlfn.NUMBERVALUE(VLOOKUP(masterheight[[#This Row],[Round]],Table1[],7,FALSE))</f>
        <v>10</v>
      </c>
      <c r="H923" s="25">
        <f ca="1">masterheight[[#This Row],[Weight]]*masterheight[[#This Row],[%change]]</f>
        <v>3.8</v>
      </c>
    </row>
    <row r="924" spans="1:8" x14ac:dyDescent="0.25">
      <c r="A924" t="s">
        <v>596</v>
      </c>
      <c r="B924" t="s">
        <v>82</v>
      </c>
      <c r="C924" t="s">
        <v>19</v>
      </c>
      <c r="D924">
        <v>37</v>
      </c>
      <c r="E924">
        <v>51</v>
      </c>
      <c r="F924" s="27">
        <f>MROUND((masterheight[[#This Row],[FL5]]-masterheight[[#This Row],[FL2]])/masterheight[[#This Row],[FL2]],0.01)</f>
        <v>0.38</v>
      </c>
      <c r="G924" s="39">
        <f ca="1">_xlfn.NUMBERVALUE(VLOOKUP(masterheight[[#This Row],[Round]],Table1[],7,FALSE))</f>
        <v>10</v>
      </c>
      <c r="H924" s="25">
        <f ca="1">masterheight[[#This Row],[Weight]]*masterheight[[#This Row],[%change]]</f>
        <v>3.8</v>
      </c>
    </row>
    <row r="925" spans="1:8" x14ac:dyDescent="0.25">
      <c r="A925" t="s">
        <v>601</v>
      </c>
      <c r="B925" t="s">
        <v>74</v>
      </c>
      <c r="C925" t="s">
        <v>17</v>
      </c>
      <c r="D925" s="24">
        <v>34</v>
      </c>
      <c r="E925" s="24">
        <v>47</v>
      </c>
      <c r="F925" s="27">
        <f>MROUND((masterheight[[#This Row],[FL5]]-masterheight[[#This Row],[FL2]])/masterheight[[#This Row],[FL2]],0.01)</f>
        <v>0.38</v>
      </c>
      <c r="G925" s="39">
        <f ca="1">_xlfn.NUMBERVALUE(VLOOKUP(masterheight[[#This Row],[Round]],Table1[],7,FALSE))</f>
        <v>10</v>
      </c>
      <c r="H925" s="25">
        <f ca="1">masterheight[[#This Row],[Weight]]*masterheight[[#This Row],[%change]]</f>
        <v>3.8</v>
      </c>
    </row>
    <row r="926" spans="1:8" x14ac:dyDescent="0.25">
      <c r="A926" t="s">
        <v>609</v>
      </c>
      <c r="B926" t="s">
        <v>74</v>
      </c>
      <c r="C926" t="s">
        <v>17</v>
      </c>
      <c r="D926" s="24">
        <v>37</v>
      </c>
      <c r="E926" s="24">
        <v>51</v>
      </c>
      <c r="F926" s="27">
        <f>MROUND((masterheight[[#This Row],[FL5]]-masterheight[[#This Row],[FL2]])/masterheight[[#This Row],[FL2]],0.01)</f>
        <v>0.38</v>
      </c>
      <c r="G926" s="39">
        <f ca="1">_xlfn.NUMBERVALUE(VLOOKUP(masterheight[[#This Row],[Round]],Table1[],7,FALSE))</f>
        <v>10</v>
      </c>
      <c r="H926" s="25">
        <f ca="1">masterheight[[#This Row],[Weight]]*masterheight[[#This Row],[%change]]</f>
        <v>3.8</v>
      </c>
    </row>
    <row r="927" spans="1:8" x14ac:dyDescent="0.25">
      <c r="A927" t="s">
        <v>621</v>
      </c>
      <c r="B927" t="s">
        <v>58</v>
      </c>
      <c r="C927" t="s">
        <v>18</v>
      </c>
      <c r="D927" s="24">
        <v>40</v>
      </c>
      <c r="E927" s="24">
        <v>55</v>
      </c>
      <c r="F927" s="27">
        <f>MROUND((masterheight[[#This Row],[FL5]]-masterheight[[#This Row],[FL2]])/masterheight[[#This Row],[FL2]],0.01)</f>
        <v>0.38</v>
      </c>
      <c r="G927" s="39">
        <f ca="1">_xlfn.NUMBERVALUE(VLOOKUP(masterheight[[#This Row],[Round]],Table1[],7,FALSE))</f>
        <v>10</v>
      </c>
      <c r="H927" s="25">
        <f ca="1">masterheight[[#This Row],[Weight]]*masterheight[[#This Row],[%change]]</f>
        <v>3.8</v>
      </c>
    </row>
    <row r="928" spans="1:8" x14ac:dyDescent="0.25">
      <c r="A928" t="s">
        <v>645</v>
      </c>
      <c r="B928" t="s">
        <v>48</v>
      </c>
      <c r="C928" t="s">
        <v>19</v>
      </c>
      <c r="D928" s="24">
        <v>25</v>
      </c>
      <c r="E928" s="24">
        <v>34.5</v>
      </c>
      <c r="F928" s="27">
        <f>MROUND((masterheight[[#This Row],[FL5]]-masterheight[[#This Row],[FL2]])/masterheight[[#This Row],[FL2]],0.01)</f>
        <v>0.38</v>
      </c>
      <c r="G928" s="39">
        <f ca="1">_xlfn.NUMBERVALUE(VLOOKUP(masterheight[[#This Row],[Round]],Table1[],7,FALSE))</f>
        <v>10</v>
      </c>
      <c r="H928" s="25">
        <f ca="1">masterheight[[#This Row],[Weight]]*masterheight[[#This Row],[%change]]</f>
        <v>3.8</v>
      </c>
    </row>
    <row r="929" spans="1:8" x14ac:dyDescent="0.25">
      <c r="A929" t="s">
        <v>650</v>
      </c>
      <c r="B929" t="s">
        <v>48</v>
      </c>
      <c r="C929" t="s">
        <v>19</v>
      </c>
      <c r="D929" s="24">
        <v>26</v>
      </c>
      <c r="E929" s="24">
        <v>36</v>
      </c>
      <c r="F929" s="27">
        <f>MROUND((masterheight[[#This Row],[FL5]]-masterheight[[#This Row],[FL2]])/masterheight[[#This Row],[FL2]],0.01)</f>
        <v>0.38</v>
      </c>
      <c r="G929" s="39">
        <f ca="1">_xlfn.NUMBERVALUE(VLOOKUP(masterheight[[#This Row],[Round]],Table1[],7,FALSE))</f>
        <v>10</v>
      </c>
      <c r="H929" s="25">
        <f ca="1">masterheight[[#This Row],[Weight]]*masterheight[[#This Row],[%change]]</f>
        <v>3.8</v>
      </c>
    </row>
    <row r="930" spans="1:8" x14ac:dyDescent="0.25">
      <c r="A930" t="s">
        <v>665</v>
      </c>
      <c r="B930" t="s">
        <v>74</v>
      </c>
      <c r="C930" t="s">
        <v>22</v>
      </c>
      <c r="D930" s="24">
        <v>47</v>
      </c>
      <c r="E930" s="24">
        <v>65</v>
      </c>
      <c r="F930" s="27">
        <f>MROUND((masterheight[[#This Row],[FL5]]-masterheight[[#This Row],[FL2]])/masterheight[[#This Row],[FL2]],0.01)</f>
        <v>0.38</v>
      </c>
      <c r="G930" s="39">
        <f ca="1">_xlfn.NUMBERVALUE(VLOOKUP(masterheight[[#This Row],[Round]],Table1[],7,FALSE))</f>
        <v>30</v>
      </c>
      <c r="H930" s="25">
        <f ca="1">masterheight[[#This Row],[Weight]]*masterheight[[#This Row],[%change]]</f>
        <v>11.4</v>
      </c>
    </row>
    <row r="931" spans="1:8" x14ac:dyDescent="0.25">
      <c r="A931" t="s">
        <v>699</v>
      </c>
      <c r="B931" t="s">
        <v>59</v>
      </c>
      <c r="C931" t="s">
        <v>16</v>
      </c>
      <c r="D931" s="24">
        <v>35.5</v>
      </c>
      <c r="E931" s="24">
        <v>49</v>
      </c>
      <c r="F931" s="27">
        <f>MROUND((masterheight[[#This Row],[FL5]]-masterheight[[#This Row],[FL2]])/masterheight[[#This Row],[FL2]],0.01)</f>
        <v>0.38</v>
      </c>
      <c r="G931" s="39">
        <f ca="1">_xlfn.NUMBERVALUE(VLOOKUP(masterheight[[#This Row],[Round]],Table1[],7,FALSE))</f>
        <v>10</v>
      </c>
      <c r="H931" s="25">
        <f ca="1">masterheight[[#This Row],[Weight]]*masterheight[[#This Row],[%change]]</f>
        <v>3.8</v>
      </c>
    </row>
    <row r="932" spans="1:8" x14ac:dyDescent="0.25">
      <c r="A932" t="s">
        <v>744</v>
      </c>
      <c r="B932" t="s">
        <v>974</v>
      </c>
      <c r="C932" t="s">
        <v>23</v>
      </c>
      <c r="D932" s="24">
        <v>24</v>
      </c>
      <c r="E932" s="24">
        <v>33</v>
      </c>
      <c r="F932" s="27">
        <f>MROUND((masterheight[[#This Row],[FL5]]-masterheight[[#This Row],[FL2]])/masterheight[[#This Row],[FL2]],0.01)</f>
        <v>0.38</v>
      </c>
      <c r="G932" s="39">
        <f ca="1">_xlfn.NUMBERVALUE(VLOOKUP(masterheight[[#This Row],[Round]],Table1[],7,FALSE))</f>
        <v>50</v>
      </c>
      <c r="H932" s="25">
        <f ca="1">masterheight[[#This Row],[Weight]]*masterheight[[#This Row],[%change]]</f>
        <v>19</v>
      </c>
    </row>
    <row r="933" spans="1:8" x14ac:dyDescent="0.25">
      <c r="A933" t="s">
        <v>755</v>
      </c>
      <c r="B933" t="s">
        <v>58</v>
      </c>
      <c r="C933" t="s">
        <v>20</v>
      </c>
      <c r="D933" s="24">
        <v>39</v>
      </c>
      <c r="E933" s="24">
        <v>54</v>
      </c>
      <c r="F933" s="27">
        <f>MROUND((masterheight[[#This Row],[FL5]]-masterheight[[#This Row],[FL2]])/masterheight[[#This Row],[FL2]],0.01)</f>
        <v>0.38</v>
      </c>
      <c r="G933" s="39">
        <f ca="1">_xlfn.NUMBERVALUE(VLOOKUP(masterheight[[#This Row],[Round]],Table1[],7,FALSE))</f>
        <v>10</v>
      </c>
      <c r="H933" s="25">
        <f ca="1">masterheight[[#This Row],[Weight]]*masterheight[[#This Row],[%change]]</f>
        <v>3.8</v>
      </c>
    </row>
    <row r="934" spans="1:8" x14ac:dyDescent="0.25">
      <c r="A934" t="s">
        <v>757</v>
      </c>
      <c r="B934" t="s">
        <v>58</v>
      </c>
      <c r="C934" t="s">
        <v>20</v>
      </c>
      <c r="D934" s="24">
        <v>37</v>
      </c>
      <c r="E934" s="24">
        <v>51</v>
      </c>
      <c r="F934" s="27">
        <f>MROUND((masterheight[[#This Row],[FL5]]-masterheight[[#This Row],[FL2]])/masterheight[[#This Row],[FL2]],0.01)</f>
        <v>0.38</v>
      </c>
      <c r="G934" s="39">
        <f ca="1">_xlfn.NUMBERVALUE(VLOOKUP(masterheight[[#This Row],[Round]],Table1[],7,FALSE))</f>
        <v>10</v>
      </c>
      <c r="H934" s="25">
        <f ca="1">masterheight[[#This Row],[Weight]]*masterheight[[#This Row],[%change]]</f>
        <v>3.8</v>
      </c>
    </row>
    <row r="935" spans="1:8" x14ac:dyDescent="0.25">
      <c r="A935" t="s">
        <v>400</v>
      </c>
      <c r="B935" t="s">
        <v>74</v>
      </c>
      <c r="C935" t="s">
        <v>19</v>
      </c>
      <c r="D935" s="24">
        <v>34.5</v>
      </c>
      <c r="E935" s="24">
        <v>48</v>
      </c>
      <c r="F935" s="27">
        <f>MROUND((masterheight[[#This Row],[FL5]]-masterheight[[#This Row],[FL2]])/masterheight[[#This Row],[FL2]],0.01)</f>
        <v>0.39</v>
      </c>
      <c r="G935" s="39">
        <f ca="1">_xlfn.NUMBERVALUE(VLOOKUP(masterheight[[#This Row],[Round]],Table1[],7,FALSE))</f>
        <v>10</v>
      </c>
      <c r="H935" s="25">
        <f ca="1">masterheight[[#This Row],[Weight]]*masterheight[[#This Row],[%change]]</f>
        <v>3.9000000000000004</v>
      </c>
    </row>
    <row r="936" spans="1:8" x14ac:dyDescent="0.25">
      <c r="A936" t="s">
        <v>462</v>
      </c>
      <c r="B936" t="s">
        <v>48</v>
      </c>
      <c r="C936" t="s">
        <v>17</v>
      </c>
      <c r="D936" s="24">
        <v>28</v>
      </c>
      <c r="E936" s="24">
        <v>39</v>
      </c>
      <c r="F936" s="27">
        <f>MROUND((masterheight[[#This Row],[FL5]]-masterheight[[#This Row],[FL2]])/masterheight[[#This Row],[FL2]],0.01)</f>
        <v>0.39</v>
      </c>
      <c r="G936" s="39">
        <f ca="1">_xlfn.NUMBERVALUE(VLOOKUP(masterheight[[#This Row],[Round]],Table1[],7,FALSE))</f>
        <v>10</v>
      </c>
      <c r="H936" s="25">
        <f ca="1">masterheight[[#This Row],[Weight]]*masterheight[[#This Row],[%change]]</f>
        <v>3.9000000000000004</v>
      </c>
    </row>
    <row r="937" spans="1:8" x14ac:dyDescent="0.25">
      <c r="A937" t="s">
        <v>463</v>
      </c>
      <c r="B937" t="s">
        <v>48</v>
      </c>
      <c r="C937" t="s">
        <v>17</v>
      </c>
      <c r="D937" s="24">
        <v>28</v>
      </c>
      <c r="E937" s="24">
        <v>39</v>
      </c>
      <c r="F937" s="27">
        <f>MROUND((masterheight[[#This Row],[FL5]]-masterheight[[#This Row],[FL2]])/masterheight[[#This Row],[FL2]],0.01)</f>
        <v>0.39</v>
      </c>
      <c r="G937" s="39">
        <f ca="1">_xlfn.NUMBERVALUE(VLOOKUP(masterheight[[#This Row],[Round]],Table1[],7,FALSE))</f>
        <v>10</v>
      </c>
      <c r="H937" s="25">
        <f ca="1">masterheight[[#This Row],[Weight]]*masterheight[[#This Row],[%change]]</f>
        <v>3.9000000000000004</v>
      </c>
    </row>
    <row r="938" spans="1:8" x14ac:dyDescent="0.25">
      <c r="A938" t="s">
        <v>474</v>
      </c>
      <c r="B938" t="s">
        <v>48</v>
      </c>
      <c r="C938" t="s">
        <v>17</v>
      </c>
      <c r="D938" s="24">
        <v>28</v>
      </c>
      <c r="E938" s="24">
        <v>39</v>
      </c>
      <c r="F938" s="27">
        <f>MROUND((masterheight[[#This Row],[FL5]]-masterheight[[#This Row],[FL2]])/masterheight[[#This Row],[FL2]],0.01)</f>
        <v>0.39</v>
      </c>
      <c r="G938" s="39">
        <f ca="1">_xlfn.NUMBERVALUE(VLOOKUP(masterheight[[#This Row],[Round]],Table1[],7,FALSE))</f>
        <v>10</v>
      </c>
      <c r="H938" s="25">
        <f ca="1">masterheight[[#This Row],[Weight]]*masterheight[[#This Row],[%change]]</f>
        <v>3.9000000000000004</v>
      </c>
    </row>
    <row r="939" spans="1:8" x14ac:dyDescent="0.25">
      <c r="A939" t="s">
        <v>485</v>
      </c>
      <c r="B939" t="s">
        <v>58</v>
      </c>
      <c r="C939" t="s">
        <v>16</v>
      </c>
      <c r="D939" s="24">
        <v>37.5</v>
      </c>
      <c r="E939" s="24">
        <v>52</v>
      </c>
      <c r="F939" s="27">
        <f>MROUND((masterheight[[#This Row],[FL5]]-masterheight[[#This Row],[FL2]])/masterheight[[#This Row],[FL2]],0.01)</f>
        <v>0.39</v>
      </c>
      <c r="G939" s="39">
        <f ca="1">_xlfn.NUMBERVALUE(VLOOKUP(masterheight[[#This Row],[Round]],Table1[],7,FALSE))</f>
        <v>10</v>
      </c>
      <c r="H939" s="25">
        <f ca="1">masterheight[[#This Row],[Weight]]*masterheight[[#This Row],[%change]]</f>
        <v>3.9000000000000004</v>
      </c>
    </row>
    <row r="940" spans="1:8" x14ac:dyDescent="0.25">
      <c r="A940" t="s">
        <v>502</v>
      </c>
      <c r="B940" t="s">
        <v>58</v>
      </c>
      <c r="C940" t="s">
        <v>21</v>
      </c>
      <c r="D940" s="24">
        <v>36</v>
      </c>
      <c r="E940" s="24">
        <v>50</v>
      </c>
      <c r="F940" s="27">
        <f>MROUND((masterheight[[#This Row],[FL5]]-masterheight[[#This Row],[FL2]])/masterheight[[#This Row],[FL2]],0.01)</f>
        <v>0.39</v>
      </c>
      <c r="G940" s="39">
        <f ca="1">_xlfn.NUMBERVALUE(VLOOKUP(masterheight[[#This Row],[Round]],Table1[],7,FALSE))</f>
        <v>20</v>
      </c>
      <c r="H940" s="25">
        <f ca="1">masterheight[[#This Row],[Weight]]*masterheight[[#This Row],[%change]]</f>
        <v>7.8000000000000007</v>
      </c>
    </row>
    <row r="941" spans="1:8" x14ac:dyDescent="0.25">
      <c r="A941" t="s">
        <v>546</v>
      </c>
      <c r="B941" s="44" t="s">
        <v>82</v>
      </c>
      <c r="C941" s="44" t="s">
        <v>19</v>
      </c>
      <c r="D941" s="45">
        <v>36</v>
      </c>
      <c r="E941" s="45">
        <v>50</v>
      </c>
      <c r="F941" s="27">
        <f>MROUND((masterheight[[#This Row],[FL5]]-masterheight[[#This Row],[FL2]])/masterheight[[#This Row],[FL2]],0.01)</f>
        <v>0.39</v>
      </c>
      <c r="G941" s="39">
        <f ca="1">_xlfn.NUMBERVALUE(VLOOKUP(masterheight[[#This Row],[Round]],Table1[],7,FALSE))</f>
        <v>10</v>
      </c>
      <c r="H941" s="25">
        <f ca="1">masterheight[[#This Row],[Weight]]*masterheight[[#This Row],[%change]]</f>
        <v>3.9000000000000004</v>
      </c>
    </row>
    <row r="942" spans="1:8" x14ac:dyDescent="0.25">
      <c r="A942" t="s">
        <v>547</v>
      </c>
      <c r="B942" t="s">
        <v>82</v>
      </c>
      <c r="C942" t="s">
        <v>19</v>
      </c>
      <c r="D942" s="24">
        <v>36</v>
      </c>
      <c r="E942" s="24">
        <v>50</v>
      </c>
      <c r="F942" s="27">
        <f>MROUND((masterheight[[#This Row],[FL5]]-masterheight[[#This Row],[FL2]])/masterheight[[#This Row],[FL2]],0.01)</f>
        <v>0.39</v>
      </c>
      <c r="G942" s="39">
        <f ca="1">_xlfn.NUMBERVALUE(VLOOKUP(masterheight[[#This Row],[Round]],Table1[],7,FALSE))</f>
        <v>10</v>
      </c>
      <c r="H942" s="25">
        <f ca="1">masterheight[[#This Row],[Weight]]*masterheight[[#This Row],[%change]]</f>
        <v>3.9000000000000004</v>
      </c>
    </row>
    <row r="943" spans="1:8" x14ac:dyDescent="0.25">
      <c r="A943" t="s">
        <v>555</v>
      </c>
      <c r="B943" t="s">
        <v>48</v>
      </c>
      <c r="C943" t="s">
        <v>18</v>
      </c>
      <c r="D943" s="24">
        <v>28</v>
      </c>
      <c r="E943" s="24">
        <v>39</v>
      </c>
      <c r="F943" s="27">
        <f>MROUND((masterheight[[#This Row],[FL5]]-masterheight[[#This Row],[FL2]])/masterheight[[#This Row],[FL2]],0.01)</f>
        <v>0.39</v>
      </c>
      <c r="G943" s="39">
        <f ca="1">_xlfn.NUMBERVALUE(VLOOKUP(masterheight[[#This Row],[Round]],Table1[],7,FALSE))</f>
        <v>10</v>
      </c>
      <c r="H943" s="25">
        <f ca="1">masterheight[[#This Row],[Weight]]*masterheight[[#This Row],[%change]]</f>
        <v>3.9000000000000004</v>
      </c>
    </row>
    <row r="944" spans="1:8" x14ac:dyDescent="0.25">
      <c r="A944" t="s">
        <v>608</v>
      </c>
      <c r="B944" t="s">
        <v>74</v>
      </c>
      <c r="C944" t="s">
        <v>17</v>
      </c>
      <c r="D944" s="24">
        <v>38</v>
      </c>
      <c r="E944" s="24">
        <v>53</v>
      </c>
      <c r="F944" s="27">
        <f>MROUND((masterheight[[#This Row],[FL5]]-masterheight[[#This Row],[FL2]])/masterheight[[#This Row],[FL2]],0.01)</f>
        <v>0.39</v>
      </c>
      <c r="G944" s="39">
        <f ca="1">_xlfn.NUMBERVALUE(VLOOKUP(masterheight[[#This Row],[Round]],Table1[],7,FALSE))</f>
        <v>10</v>
      </c>
      <c r="H944" s="25">
        <f ca="1">masterheight[[#This Row],[Weight]]*masterheight[[#This Row],[%change]]</f>
        <v>3.9000000000000004</v>
      </c>
    </row>
    <row r="945" spans="1:8" x14ac:dyDescent="0.25">
      <c r="A945" t="s">
        <v>614</v>
      </c>
      <c r="B945" t="s">
        <v>58</v>
      </c>
      <c r="C945" t="s">
        <v>22</v>
      </c>
      <c r="D945" s="24">
        <v>42</v>
      </c>
      <c r="E945" s="24">
        <v>58.5</v>
      </c>
      <c r="F945" s="27">
        <f>MROUND((masterheight[[#This Row],[FL5]]-masterheight[[#This Row],[FL2]])/masterheight[[#This Row],[FL2]],0.01)</f>
        <v>0.39</v>
      </c>
      <c r="G945" s="39">
        <f ca="1">_xlfn.NUMBERVALUE(VLOOKUP(masterheight[[#This Row],[Round]],Table1[],7,FALSE))</f>
        <v>30</v>
      </c>
      <c r="H945" s="25">
        <f ca="1">masterheight[[#This Row],[Weight]]*masterheight[[#This Row],[%change]]</f>
        <v>11.700000000000001</v>
      </c>
    </row>
    <row r="946" spans="1:8" x14ac:dyDescent="0.25">
      <c r="A946" t="s">
        <v>639</v>
      </c>
      <c r="B946" s="44" t="s">
        <v>74</v>
      </c>
      <c r="C946" s="44" t="s">
        <v>17</v>
      </c>
      <c r="D946" s="45">
        <v>36</v>
      </c>
      <c r="E946" s="45">
        <v>50</v>
      </c>
      <c r="F946" s="27">
        <f>MROUND((masterheight[[#This Row],[FL5]]-masterheight[[#This Row],[FL2]])/masterheight[[#This Row],[FL2]],0.01)</f>
        <v>0.39</v>
      </c>
      <c r="G946" s="39">
        <f ca="1">_xlfn.NUMBERVALUE(VLOOKUP(masterheight[[#This Row],[Round]],Table1[],7,FALSE))</f>
        <v>10</v>
      </c>
      <c r="H946" s="25">
        <f ca="1">masterheight[[#This Row],[Weight]]*masterheight[[#This Row],[%change]]</f>
        <v>3.9000000000000004</v>
      </c>
    </row>
    <row r="947" spans="1:8" x14ac:dyDescent="0.25">
      <c r="A947" t="s">
        <v>650</v>
      </c>
      <c r="B947" t="s">
        <v>974</v>
      </c>
      <c r="C947" t="s">
        <v>23</v>
      </c>
      <c r="D947" s="24">
        <v>28</v>
      </c>
      <c r="E947" s="24">
        <v>39</v>
      </c>
      <c r="F947" s="27">
        <f>MROUND((masterheight[[#This Row],[FL5]]-masterheight[[#This Row],[FL2]])/masterheight[[#This Row],[FL2]],0.01)</f>
        <v>0.39</v>
      </c>
      <c r="G947" s="39">
        <f ca="1">_xlfn.NUMBERVALUE(VLOOKUP(masterheight[[#This Row],[Round]],Table1[],7,FALSE))</f>
        <v>50</v>
      </c>
      <c r="H947" s="25">
        <f ca="1">masterheight[[#This Row],[Weight]]*masterheight[[#This Row],[%change]]</f>
        <v>19.5</v>
      </c>
    </row>
    <row r="948" spans="1:8" x14ac:dyDescent="0.25">
      <c r="A948" t="s">
        <v>375</v>
      </c>
      <c r="B948" t="s">
        <v>97</v>
      </c>
      <c r="C948" t="s">
        <v>17</v>
      </c>
      <c r="D948" s="24">
        <v>22.5</v>
      </c>
      <c r="E948" s="24">
        <v>31.5</v>
      </c>
      <c r="F948" s="27">
        <f>MROUND((masterheight[[#This Row],[FL5]]-masterheight[[#This Row],[FL2]])/masterheight[[#This Row],[FL2]],0.01)</f>
        <v>0.4</v>
      </c>
      <c r="G948" s="39">
        <f ca="1">_xlfn.NUMBERVALUE(VLOOKUP(masterheight[[#This Row],[Round]],Table1[],7,FALSE))</f>
        <v>10</v>
      </c>
      <c r="H948" s="25">
        <f ca="1">masterheight[[#This Row],[Weight]]*masterheight[[#This Row],[%change]]</f>
        <v>4</v>
      </c>
    </row>
    <row r="949" spans="1:8" x14ac:dyDescent="0.25">
      <c r="A949" t="s">
        <v>416</v>
      </c>
      <c r="B949" t="s">
        <v>74</v>
      </c>
      <c r="C949" t="s">
        <v>23</v>
      </c>
      <c r="D949" s="24">
        <v>43</v>
      </c>
      <c r="E949" s="24">
        <v>60</v>
      </c>
      <c r="F949" s="27">
        <f>MROUND((masterheight[[#This Row],[FL5]]-masterheight[[#This Row],[FL2]])/masterheight[[#This Row],[FL2]],0.01)</f>
        <v>0.4</v>
      </c>
      <c r="G949" s="39">
        <f ca="1">_xlfn.NUMBERVALUE(VLOOKUP(masterheight[[#This Row],[Round]],Table1[],7,FALSE))</f>
        <v>50</v>
      </c>
      <c r="H949" s="25">
        <f ca="1">masterheight[[#This Row],[Weight]]*masterheight[[#This Row],[%change]]</f>
        <v>20</v>
      </c>
    </row>
    <row r="950" spans="1:8" x14ac:dyDescent="0.25">
      <c r="A950" t="s">
        <v>471</v>
      </c>
      <c r="B950" t="s">
        <v>48</v>
      </c>
      <c r="C950" t="s">
        <v>17</v>
      </c>
      <c r="D950" s="24">
        <v>28.5</v>
      </c>
      <c r="E950" s="24">
        <v>40</v>
      </c>
      <c r="F950" s="27">
        <f>MROUND((masterheight[[#This Row],[FL5]]-masterheight[[#This Row],[FL2]])/masterheight[[#This Row],[FL2]],0.01)</f>
        <v>0.4</v>
      </c>
      <c r="G950" s="39">
        <f ca="1">_xlfn.NUMBERVALUE(VLOOKUP(masterheight[[#This Row],[Round]],Table1[],7,FALSE))</f>
        <v>10</v>
      </c>
      <c r="H950" s="25">
        <f ca="1">masterheight[[#This Row],[Weight]]*masterheight[[#This Row],[%change]]</f>
        <v>4</v>
      </c>
    </row>
    <row r="951" spans="1:8" x14ac:dyDescent="0.25">
      <c r="A951" t="s">
        <v>478</v>
      </c>
      <c r="B951" t="s">
        <v>58</v>
      </c>
      <c r="C951" t="s">
        <v>16</v>
      </c>
      <c r="D951" s="24">
        <v>33.5</v>
      </c>
      <c r="E951" s="24">
        <v>47</v>
      </c>
      <c r="F951" s="27">
        <f>MROUND((masterheight[[#This Row],[FL5]]-masterheight[[#This Row],[FL2]])/masterheight[[#This Row],[FL2]],0.01)</f>
        <v>0.4</v>
      </c>
      <c r="G951" s="39">
        <f ca="1">_xlfn.NUMBERVALUE(VLOOKUP(masterheight[[#This Row],[Round]],Table1[],7,FALSE))</f>
        <v>10</v>
      </c>
      <c r="H951" s="25">
        <f ca="1">masterheight[[#This Row],[Weight]]*masterheight[[#This Row],[%change]]</f>
        <v>4</v>
      </c>
    </row>
    <row r="952" spans="1:8" x14ac:dyDescent="0.25">
      <c r="A952" t="s">
        <v>543</v>
      </c>
      <c r="B952" t="s">
        <v>82</v>
      </c>
      <c r="C952" t="s">
        <v>19</v>
      </c>
      <c r="D952" s="24">
        <v>35</v>
      </c>
      <c r="E952" s="24">
        <v>49</v>
      </c>
      <c r="F952" s="27">
        <f>MROUND((masterheight[[#This Row],[FL5]]-masterheight[[#This Row],[FL2]])/masterheight[[#This Row],[FL2]],0.01)</f>
        <v>0.4</v>
      </c>
      <c r="G952" s="39">
        <f ca="1">_xlfn.NUMBERVALUE(VLOOKUP(masterheight[[#This Row],[Round]],Table1[],7,FALSE))</f>
        <v>10</v>
      </c>
      <c r="H952" s="25">
        <f ca="1">masterheight[[#This Row],[Weight]]*masterheight[[#This Row],[%change]]</f>
        <v>4</v>
      </c>
    </row>
    <row r="953" spans="1:8" x14ac:dyDescent="0.25">
      <c r="A953" t="s">
        <v>567</v>
      </c>
      <c r="B953" t="s">
        <v>74</v>
      </c>
      <c r="C953" t="s">
        <v>16</v>
      </c>
      <c r="D953" s="24">
        <v>42</v>
      </c>
      <c r="E953" s="24">
        <v>59</v>
      </c>
      <c r="F953" s="27">
        <f>MROUND((masterheight[[#This Row],[FL5]]-masterheight[[#This Row],[FL2]])/masterheight[[#This Row],[FL2]],0.01)</f>
        <v>0.4</v>
      </c>
      <c r="G953" s="39">
        <f ca="1">_xlfn.NUMBERVALUE(VLOOKUP(masterheight[[#This Row],[Round]],Table1[],7,FALSE))</f>
        <v>10</v>
      </c>
      <c r="H953" s="25">
        <f ca="1">masterheight[[#This Row],[Weight]]*masterheight[[#This Row],[%change]]</f>
        <v>4</v>
      </c>
    </row>
    <row r="954" spans="1:8" x14ac:dyDescent="0.25">
      <c r="A954" t="s">
        <v>572</v>
      </c>
      <c r="B954" t="s">
        <v>82</v>
      </c>
      <c r="C954" t="s">
        <v>19</v>
      </c>
      <c r="D954" s="24">
        <v>35</v>
      </c>
      <c r="E954" s="24">
        <v>49</v>
      </c>
      <c r="F954" s="27">
        <f>MROUND((masterheight[[#This Row],[FL5]]-masterheight[[#This Row],[FL2]])/masterheight[[#This Row],[FL2]],0.01)</f>
        <v>0.4</v>
      </c>
      <c r="G954" s="39">
        <f ca="1">_xlfn.NUMBERVALUE(VLOOKUP(masterheight[[#This Row],[Round]],Table1[],7,FALSE))</f>
        <v>10</v>
      </c>
      <c r="H954" s="25">
        <f ca="1">masterheight[[#This Row],[Weight]]*masterheight[[#This Row],[%change]]</f>
        <v>4</v>
      </c>
    </row>
    <row r="955" spans="1:8" x14ac:dyDescent="0.25">
      <c r="A955" t="s">
        <v>615</v>
      </c>
      <c r="B955" t="s">
        <v>48</v>
      </c>
      <c r="C955" t="s">
        <v>19</v>
      </c>
      <c r="D955" s="24">
        <v>26</v>
      </c>
      <c r="E955" s="24">
        <v>36.5</v>
      </c>
      <c r="F955" s="27">
        <f>MROUND((masterheight[[#This Row],[FL5]]-masterheight[[#This Row],[FL2]])/masterheight[[#This Row],[FL2]],0.01)</f>
        <v>0.4</v>
      </c>
      <c r="G955" s="39">
        <f ca="1">_xlfn.NUMBERVALUE(VLOOKUP(masterheight[[#This Row],[Round]],Table1[],7,FALSE))</f>
        <v>10</v>
      </c>
      <c r="H955" s="25">
        <f ca="1">masterheight[[#This Row],[Weight]]*masterheight[[#This Row],[%change]]</f>
        <v>4</v>
      </c>
    </row>
    <row r="956" spans="1:8" x14ac:dyDescent="0.25">
      <c r="A956" t="s">
        <v>622</v>
      </c>
      <c r="B956" t="s">
        <v>58</v>
      </c>
      <c r="C956" t="s">
        <v>18</v>
      </c>
      <c r="D956" s="24">
        <v>40</v>
      </c>
      <c r="E956" s="24">
        <v>56</v>
      </c>
      <c r="F956" s="27">
        <f>MROUND((masterheight[[#This Row],[FL5]]-masterheight[[#This Row],[FL2]])/masterheight[[#This Row],[FL2]],0.01)</f>
        <v>0.4</v>
      </c>
      <c r="G956" s="39">
        <f ca="1">_xlfn.NUMBERVALUE(VLOOKUP(masterheight[[#This Row],[Round]],Table1[],7,FALSE))</f>
        <v>10</v>
      </c>
      <c r="H956" s="25">
        <f ca="1">masterheight[[#This Row],[Weight]]*masterheight[[#This Row],[%change]]</f>
        <v>4</v>
      </c>
    </row>
    <row r="957" spans="1:8" x14ac:dyDescent="0.25">
      <c r="A957" t="s">
        <v>628</v>
      </c>
      <c r="B957" t="s">
        <v>48</v>
      </c>
      <c r="C957" t="s">
        <v>19</v>
      </c>
      <c r="D957" s="24">
        <v>25</v>
      </c>
      <c r="E957" s="24">
        <v>35</v>
      </c>
      <c r="F957" s="27">
        <f>MROUND((masterheight[[#This Row],[FL5]]-masterheight[[#This Row],[FL2]])/masterheight[[#This Row],[FL2]],0.01)</f>
        <v>0.4</v>
      </c>
      <c r="G957" s="39">
        <f ca="1">_xlfn.NUMBERVALUE(VLOOKUP(masterheight[[#This Row],[Round]],Table1[],7,FALSE))</f>
        <v>10</v>
      </c>
      <c r="H957" s="25">
        <f ca="1">masterheight[[#This Row],[Weight]]*masterheight[[#This Row],[%change]]</f>
        <v>4</v>
      </c>
    </row>
    <row r="958" spans="1:8" x14ac:dyDescent="0.25">
      <c r="A958" t="s">
        <v>640</v>
      </c>
      <c r="B958" s="44" t="s">
        <v>74</v>
      </c>
      <c r="C958" s="44" t="s">
        <v>17</v>
      </c>
      <c r="D958" s="44">
        <v>35</v>
      </c>
      <c r="E958" s="44">
        <v>49</v>
      </c>
      <c r="F958" s="27">
        <f>MROUND((masterheight[[#This Row],[FL5]]-masterheight[[#This Row],[FL2]])/masterheight[[#This Row],[FL2]],0.01)</f>
        <v>0.4</v>
      </c>
      <c r="G958" s="39">
        <f ca="1">_xlfn.NUMBERVALUE(VLOOKUP(masterheight[[#This Row],[Round]],Table1[],7,FALSE))</f>
        <v>10</v>
      </c>
      <c r="H958" s="25">
        <f ca="1">masterheight[[#This Row],[Weight]]*masterheight[[#This Row],[%change]]</f>
        <v>4</v>
      </c>
    </row>
    <row r="959" spans="1:8" x14ac:dyDescent="0.25">
      <c r="A959" t="s">
        <v>652</v>
      </c>
      <c r="B959" t="s">
        <v>58</v>
      </c>
      <c r="C959" t="s">
        <v>18</v>
      </c>
      <c r="D959" s="24">
        <v>40</v>
      </c>
      <c r="E959" s="24">
        <v>56</v>
      </c>
      <c r="F959" s="27">
        <f>MROUND((masterheight[[#This Row],[FL5]]-masterheight[[#This Row],[FL2]])/masterheight[[#This Row],[FL2]],0.01)</f>
        <v>0.4</v>
      </c>
      <c r="G959" s="39">
        <f ca="1">_xlfn.NUMBERVALUE(VLOOKUP(masterheight[[#This Row],[Round]],Table1[],7,FALSE))</f>
        <v>10</v>
      </c>
      <c r="H959" s="25">
        <f ca="1">masterheight[[#This Row],[Weight]]*masterheight[[#This Row],[%change]]</f>
        <v>4</v>
      </c>
    </row>
    <row r="960" spans="1:8" x14ac:dyDescent="0.25">
      <c r="A960" t="s">
        <v>658</v>
      </c>
      <c r="B960" t="s">
        <v>974</v>
      </c>
      <c r="C960" t="s">
        <v>23</v>
      </c>
      <c r="D960" s="24">
        <v>25</v>
      </c>
      <c r="E960" s="24">
        <v>35</v>
      </c>
      <c r="F960" s="27">
        <f>MROUND((masterheight[[#This Row],[FL5]]-masterheight[[#This Row],[FL2]])/masterheight[[#This Row],[FL2]],0.01)</f>
        <v>0.4</v>
      </c>
      <c r="G960" s="39">
        <f ca="1">_xlfn.NUMBERVALUE(VLOOKUP(masterheight[[#This Row],[Round]],Table1[],7,FALSE))</f>
        <v>50</v>
      </c>
      <c r="H960" s="25">
        <f ca="1">masterheight[[#This Row],[Weight]]*masterheight[[#This Row],[%change]]</f>
        <v>20</v>
      </c>
    </row>
    <row r="961" spans="1:8" x14ac:dyDescent="0.25">
      <c r="A961" t="s">
        <v>680</v>
      </c>
      <c r="B961" t="s">
        <v>94</v>
      </c>
      <c r="C961" t="s">
        <v>22</v>
      </c>
      <c r="D961" s="24">
        <v>24</v>
      </c>
      <c r="E961" s="24">
        <v>33.5</v>
      </c>
      <c r="F961" s="27">
        <f>MROUND((masterheight[[#This Row],[FL5]]-masterheight[[#This Row],[FL2]])/masterheight[[#This Row],[FL2]],0.01)</f>
        <v>0.4</v>
      </c>
      <c r="G961" s="39">
        <f ca="1">_xlfn.NUMBERVALUE(VLOOKUP(masterheight[[#This Row],[Round]],Table1[],7,FALSE))</f>
        <v>30</v>
      </c>
      <c r="H961" s="25">
        <f ca="1">masterheight[[#This Row],[Weight]]*masterheight[[#This Row],[%change]]</f>
        <v>12</v>
      </c>
    </row>
    <row r="962" spans="1:8" x14ac:dyDescent="0.25">
      <c r="A962" t="s">
        <v>731</v>
      </c>
      <c r="B962" t="s">
        <v>58</v>
      </c>
      <c r="C962" t="s">
        <v>17</v>
      </c>
      <c r="D962" s="24">
        <v>35</v>
      </c>
      <c r="E962" s="24">
        <v>49</v>
      </c>
      <c r="F962" s="27">
        <f>MROUND((masterheight[[#This Row],[FL5]]-masterheight[[#This Row],[FL2]])/masterheight[[#This Row],[FL2]],0.01)</f>
        <v>0.4</v>
      </c>
      <c r="G962" s="39">
        <f ca="1">_xlfn.NUMBERVALUE(VLOOKUP(masterheight[[#This Row],[Round]],Table1[],7,FALSE))</f>
        <v>10</v>
      </c>
      <c r="H962" s="25">
        <f ca="1">masterheight[[#This Row],[Weight]]*masterheight[[#This Row],[%change]]</f>
        <v>4</v>
      </c>
    </row>
    <row r="963" spans="1:8" x14ac:dyDescent="0.25">
      <c r="A963" t="s">
        <v>430</v>
      </c>
      <c r="B963" t="s">
        <v>97</v>
      </c>
      <c r="C963" t="s">
        <v>18</v>
      </c>
      <c r="D963" s="24">
        <v>22</v>
      </c>
      <c r="E963" s="24">
        <v>31</v>
      </c>
      <c r="F963" s="27">
        <f>MROUND((masterheight[[#This Row],[FL5]]-masterheight[[#This Row],[FL2]])/masterheight[[#This Row],[FL2]],0.01)</f>
        <v>0.41000000000000003</v>
      </c>
      <c r="G963" s="39">
        <f ca="1">_xlfn.NUMBERVALUE(VLOOKUP(masterheight[[#This Row],[Round]],Table1[],7,FALSE))</f>
        <v>10</v>
      </c>
      <c r="H963" s="25">
        <f ca="1">masterheight[[#This Row],[Weight]]*masterheight[[#This Row],[%change]]</f>
        <v>4.1000000000000005</v>
      </c>
    </row>
    <row r="964" spans="1:8" x14ac:dyDescent="0.25">
      <c r="A964" t="s">
        <v>446</v>
      </c>
      <c r="B964" t="s">
        <v>974</v>
      </c>
      <c r="C964" t="s">
        <v>18</v>
      </c>
      <c r="D964" s="24">
        <v>23</v>
      </c>
      <c r="E964" s="24">
        <v>32.5</v>
      </c>
      <c r="F964" s="27">
        <f>MROUND((masterheight[[#This Row],[FL5]]-masterheight[[#This Row],[FL2]])/masterheight[[#This Row],[FL2]],0.01)</f>
        <v>0.41000000000000003</v>
      </c>
      <c r="G964" s="39">
        <f ca="1">_xlfn.NUMBERVALUE(VLOOKUP(masterheight[[#This Row],[Round]],Table1[],7,FALSE))</f>
        <v>10</v>
      </c>
      <c r="H964" s="25">
        <f ca="1">masterheight[[#This Row],[Weight]]*masterheight[[#This Row],[%change]]</f>
        <v>4.1000000000000005</v>
      </c>
    </row>
    <row r="965" spans="1:8" x14ac:dyDescent="0.25">
      <c r="A965" t="s">
        <v>453</v>
      </c>
      <c r="B965" t="s">
        <v>974</v>
      </c>
      <c r="C965" t="s">
        <v>18</v>
      </c>
      <c r="D965" s="24">
        <v>25.5</v>
      </c>
      <c r="E965" s="24">
        <v>36</v>
      </c>
      <c r="F965" s="27">
        <f>MROUND((masterheight[[#This Row],[FL5]]-masterheight[[#This Row],[FL2]])/masterheight[[#This Row],[FL2]],0.01)</f>
        <v>0.41000000000000003</v>
      </c>
      <c r="G965" s="39">
        <f ca="1">_xlfn.NUMBERVALUE(VLOOKUP(masterheight[[#This Row],[Round]],Table1[],7,FALSE))</f>
        <v>10</v>
      </c>
      <c r="H965" s="25">
        <f ca="1">masterheight[[#This Row],[Weight]]*masterheight[[#This Row],[%change]]</f>
        <v>4.1000000000000005</v>
      </c>
    </row>
    <row r="966" spans="1:8" x14ac:dyDescent="0.25">
      <c r="A966" t="s">
        <v>473</v>
      </c>
      <c r="B966" t="s">
        <v>58</v>
      </c>
      <c r="C966" t="s">
        <v>16</v>
      </c>
      <c r="D966" s="24">
        <v>37</v>
      </c>
      <c r="E966" s="24">
        <v>52</v>
      </c>
      <c r="F966" s="27">
        <f>MROUND((masterheight[[#This Row],[FL5]]-masterheight[[#This Row],[FL2]])/masterheight[[#This Row],[FL2]],0.01)</f>
        <v>0.41000000000000003</v>
      </c>
      <c r="G966" s="39">
        <f ca="1">_xlfn.NUMBERVALUE(VLOOKUP(masterheight[[#This Row],[Round]],Table1[],7,FALSE))</f>
        <v>10</v>
      </c>
      <c r="H966" s="25">
        <f ca="1">masterheight[[#This Row],[Weight]]*masterheight[[#This Row],[%change]]</f>
        <v>4.1000000000000005</v>
      </c>
    </row>
    <row r="967" spans="1:8" x14ac:dyDescent="0.25">
      <c r="A967" t="s">
        <v>484</v>
      </c>
      <c r="B967" t="s">
        <v>58</v>
      </c>
      <c r="C967" t="s">
        <v>16</v>
      </c>
      <c r="D967" s="24">
        <v>37</v>
      </c>
      <c r="E967" s="24">
        <v>52</v>
      </c>
      <c r="F967" s="27">
        <f>MROUND((masterheight[[#This Row],[FL5]]-masterheight[[#This Row],[FL2]])/masterheight[[#This Row],[FL2]],0.01)</f>
        <v>0.41000000000000003</v>
      </c>
      <c r="G967" s="39">
        <f ca="1">_xlfn.NUMBERVALUE(VLOOKUP(masterheight[[#This Row],[Round]],Table1[],7,FALSE))</f>
        <v>10</v>
      </c>
      <c r="H967" s="25">
        <f ca="1">masterheight[[#This Row],[Weight]]*masterheight[[#This Row],[%change]]</f>
        <v>4.1000000000000005</v>
      </c>
    </row>
    <row r="968" spans="1:8" x14ac:dyDescent="0.25">
      <c r="A968" t="s">
        <v>489</v>
      </c>
      <c r="B968" t="s">
        <v>74</v>
      </c>
      <c r="C968" t="s">
        <v>19</v>
      </c>
      <c r="D968" s="24">
        <v>34</v>
      </c>
      <c r="E968" s="24">
        <v>48</v>
      </c>
      <c r="F968" s="27">
        <f>MROUND((masterheight[[#This Row],[FL5]]-masterheight[[#This Row],[FL2]])/masterheight[[#This Row],[FL2]],0.01)</f>
        <v>0.41000000000000003</v>
      </c>
      <c r="G968" s="39">
        <f ca="1">_xlfn.NUMBERVALUE(VLOOKUP(masterheight[[#This Row],[Round]],Table1[],7,FALSE))</f>
        <v>10</v>
      </c>
      <c r="H968" s="25">
        <f ca="1">masterheight[[#This Row],[Weight]]*masterheight[[#This Row],[%change]]</f>
        <v>4.1000000000000005</v>
      </c>
    </row>
    <row r="969" spans="1:8" x14ac:dyDescent="0.25">
      <c r="A969" t="s">
        <v>542</v>
      </c>
      <c r="B969" t="s">
        <v>82</v>
      </c>
      <c r="C969" t="s">
        <v>19</v>
      </c>
      <c r="D969" s="24">
        <v>34</v>
      </c>
      <c r="E969" s="24">
        <v>48</v>
      </c>
      <c r="F969" s="27">
        <f>MROUND((masterheight[[#This Row],[FL5]]-masterheight[[#This Row],[FL2]])/masterheight[[#This Row],[FL2]],0.01)</f>
        <v>0.41000000000000003</v>
      </c>
      <c r="G969" s="39">
        <f ca="1">_xlfn.NUMBERVALUE(VLOOKUP(masterheight[[#This Row],[Round]],Table1[],7,FALSE))</f>
        <v>10</v>
      </c>
      <c r="H969" s="25">
        <f ca="1">masterheight[[#This Row],[Weight]]*masterheight[[#This Row],[%change]]</f>
        <v>4.1000000000000005</v>
      </c>
    </row>
    <row r="970" spans="1:8" x14ac:dyDescent="0.25">
      <c r="A970" t="s">
        <v>604</v>
      </c>
      <c r="B970" t="s">
        <v>58</v>
      </c>
      <c r="C970" t="s">
        <v>22</v>
      </c>
      <c r="D970" s="24">
        <v>46</v>
      </c>
      <c r="E970" s="24">
        <v>65</v>
      </c>
      <c r="F970" s="27">
        <f>MROUND((masterheight[[#This Row],[FL5]]-masterheight[[#This Row],[FL2]])/masterheight[[#This Row],[FL2]],0.01)</f>
        <v>0.41000000000000003</v>
      </c>
      <c r="G970" s="39">
        <f ca="1">_xlfn.NUMBERVALUE(VLOOKUP(masterheight[[#This Row],[Round]],Table1[],7,FALSE))</f>
        <v>30</v>
      </c>
      <c r="H970" s="25">
        <f ca="1">masterheight[[#This Row],[Weight]]*masterheight[[#This Row],[%change]]</f>
        <v>12.3</v>
      </c>
    </row>
    <row r="971" spans="1:8" x14ac:dyDescent="0.25">
      <c r="A971" t="s">
        <v>610</v>
      </c>
      <c r="B971" t="s">
        <v>58</v>
      </c>
      <c r="C971" t="s">
        <v>22</v>
      </c>
      <c r="D971" s="24">
        <v>44</v>
      </c>
      <c r="E971" s="24">
        <v>62</v>
      </c>
      <c r="F971" s="27">
        <f>MROUND((masterheight[[#This Row],[FL5]]-masterheight[[#This Row],[FL2]])/masterheight[[#This Row],[FL2]],0.01)</f>
        <v>0.41000000000000003</v>
      </c>
      <c r="G971" s="39">
        <f ca="1">_xlfn.NUMBERVALUE(VLOOKUP(masterheight[[#This Row],[Round]],Table1[],7,FALSE))</f>
        <v>30</v>
      </c>
      <c r="H971" s="25">
        <f ca="1">masterheight[[#This Row],[Weight]]*masterheight[[#This Row],[%change]]</f>
        <v>12.3</v>
      </c>
    </row>
    <row r="972" spans="1:8" x14ac:dyDescent="0.25">
      <c r="A972" t="s">
        <v>626</v>
      </c>
      <c r="B972" t="s">
        <v>48</v>
      </c>
      <c r="C972" t="s">
        <v>19</v>
      </c>
      <c r="D972" s="24">
        <v>27</v>
      </c>
      <c r="E972" s="24">
        <v>38</v>
      </c>
      <c r="F972" s="27">
        <f>MROUND((masterheight[[#This Row],[FL5]]-masterheight[[#This Row],[FL2]])/masterheight[[#This Row],[FL2]],0.01)</f>
        <v>0.41000000000000003</v>
      </c>
      <c r="G972" s="39">
        <f ca="1">_xlfn.NUMBERVALUE(VLOOKUP(masterheight[[#This Row],[Round]],Table1[],7,FALSE))</f>
        <v>10</v>
      </c>
      <c r="H972" s="25">
        <f ca="1">masterheight[[#This Row],[Weight]]*masterheight[[#This Row],[%change]]</f>
        <v>4.1000000000000005</v>
      </c>
    </row>
    <row r="973" spans="1:8" x14ac:dyDescent="0.25">
      <c r="A973" t="s">
        <v>698</v>
      </c>
      <c r="B973" t="s">
        <v>82</v>
      </c>
      <c r="C973" t="s">
        <v>21</v>
      </c>
      <c r="D973" s="24">
        <v>40.5</v>
      </c>
      <c r="E973" s="24">
        <v>57</v>
      </c>
      <c r="F973" s="27">
        <f>MROUND((masterheight[[#This Row],[FL5]]-masterheight[[#This Row],[FL2]])/masterheight[[#This Row],[FL2]],0.01)</f>
        <v>0.41000000000000003</v>
      </c>
      <c r="G973" s="39">
        <f ca="1">_xlfn.NUMBERVALUE(VLOOKUP(masterheight[[#This Row],[Round]],Table1[],7,FALSE))</f>
        <v>20</v>
      </c>
      <c r="H973" s="25">
        <f ca="1">masterheight[[#This Row],[Weight]]*masterheight[[#This Row],[%change]]</f>
        <v>8.2000000000000011</v>
      </c>
    </row>
    <row r="974" spans="1:8" x14ac:dyDescent="0.25">
      <c r="A974" t="s">
        <v>733</v>
      </c>
      <c r="B974" s="28" t="s">
        <v>974</v>
      </c>
      <c r="C974" s="28" t="s">
        <v>23</v>
      </c>
      <c r="D974" s="186">
        <v>27</v>
      </c>
      <c r="E974" s="186">
        <v>38</v>
      </c>
      <c r="F974" s="27">
        <f>MROUND((masterheight[[#This Row],[FL5]]-masterheight[[#This Row],[FL2]])/masterheight[[#This Row],[FL2]],0.01)</f>
        <v>0.41000000000000003</v>
      </c>
      <c r="G974" s="39">
        <f ca="1">_xlfn.NUMBERVALUE(VLOOKUP(masterheight[[#This Row],[Round]],Table1[],7,FALSE))</f>
        <v>50</v>
      </c>
      <c r="H974" s="25">
        <f ca="1">masterheight[[#This Row],[Weight]]*masterheight[[#This Row],[%change]]</f>
        <v>20.5</v>
      </c>
    </row>
    <row r="975" spans="1:8" x14ac:dyDescent="0.25">
      <c r="A975" t="s">
        <v>734</v>
      </c>
      <c r="B975" s="28" t="s">
        <v>974</v>
      </c>
      <c r="C975" s="28" t="s">
        <v>23</v>
      </c>
      <c r="D975" s="186">
        <v>27</v>
      </c>
      <c r="E975" s="186">
        <v>38</v>
      </c>
      <c r="F975" s="27">
        <f>MROUND((masterheight[[#This Row],[FL5]]-masterheight[[#This Row],[FL2]])/masterheight[[#This Row],[FL2]],0.01)</f>
        <v>0.41000000000000003</v>
      </c>
      <c r="G975" s="39">
        <f ca="1">_xlfn.NUMBERVALUE(VLOOKUP(masterheight[[#This Row],[Round]],Table1[],7,FALSE))</f>
        <v>50</v>
      </c>
      <c r="H975" s="25">
        <f ca="1">masterheight[[#This Row],[Weight]]*masterheight[[#This Row],[%change]]</f>
        <v>20.5</v>
      </c>
    </row>
    <row r="976" spans="1:8" x14ac:dyDescent="0.25">
      <c r="A976" t="s">
        <v>743</v>
      </c>
      <c r="B976" s="28" t="s">
        <v>58</v>
      </c>
      <c r="C976" s="28" t="s">
        <v>17</v>
      </c>
      <c r="D976" s="186">
        <v>34.5</v>
      </c>
      <c r="E976" s="186">
        <v>48.5</v>
      </c>
      <c r="F976" s="27">
        <f>MROUND((masterheight[[#This Row],[FL5]]-masterheight[[#This Row],[FL2]])/masterheight[[#This Row],[FL2]],0.01)</f>
        <v>0.41000000000000003</v>
      </c>
      <c r="G976" s="39">
        <f ca="1">_xlfn.NUMBERVALUE(VLOOKUP(masterheight[[#This Row],[Round]],Table1[],7,FALSE))</f>
        <v>10</v>
      </c>
      <c r="H976" s="25">
        <f ca="1">masterheight[[#This Row],[Weight]]*masterheight[[#This Row],[%change]]</f>
        <v>4.1000000000000005</v>
      </c>
    </row>
    <row r="977" spans="1:8" x14ac:dyDescent="0.25">
      <c r="A977" t="s">
        <v>1015</v>
      </c>
      <c r="B977" s="28" t="s">
        <v>88</v>
      </c>
      <c r="C977" s="28" t="s">
        <v>22</v>
      </c>
      <c r="D977" s="186">
        <v>23</v>
      </c>
      <c r="E977" s="186">
        <v>32.5</v>
      </c>
      <c r="F977" s="27">
        <f>MROUND((masterheight[[#This Row],[FL5]]-masterheight[[#This Row],[FL2]])/masterheight[[#This Row],[FL2]],0.01)</f>
        <v>0.41000000000000003</v>
      </c>
      <c r="G977" s="39">
        <f ca="1">_xlfn.NUMBERVALUE(VLOOKUP(masterheight[[#This Row],[Round]],Table1[],7,FALSE))</f>
        <v>30</v>
      </c>
      <c r="H977" s="25">
        <f ca="1">masterheight[[#This Row],[Weight]]*masterheight[[#This Row],[%change]]</f>
        <v>12.3</v>
      </c>
    </row>
    <row r="978" spans="1:8" x14ac:dyDescent="0.25">
      <c r="A978" t="s">
        <v>1016</v>
      </c>
      <c r="B978" s="28" t="s">
        <v>88</v>
      </c>
      <c r="C978" s="28" t="s">
        <v>22</v>
      </c>
      <c r="D978" s="186">
        <v>23</v>
      </c>
      <c r="E978" s="186">
        <v>32.5</v>
      </c>
      <c r="F978" s="27">
        <f>MROUND((masterheight[[#This Row],[FL5]]-masterheight[[#This Row],[FL2]])/masterheight[[#This Row],[FL2]],0.01)</f>
        <v>0.41000000000000003</v>
      </c>
      <c r="G978" s="39">
        <f ca="1">_xlfn.NUMBERVALUE(VLOOKUP(masterheight[[#This Row],[Round]],Table1[],7,FALSE))</f>
        <v>30</v>
      </c>
      <c r="H978" s="25">
        <f ca="1">masterheight[[#This Row],[Weight]]*masterheight[[#This Row],[%change]]</f>
        <v>12.3</v>
      </c>
    </row>
    <row r="979" spans="1:8" x14ac:dyDescent="0.25">
      <c r="A979" t="s">
        <v>380</v>
      </c>
      <c r="B979" s="28" t="s">
        <v>58</v>
      </c>
      <c r="C979" s="28" t="s">
        <v>19</v>
      </c>
      <c r="D979" s="186">
        <v>36</v>
      </c>
      <c r="E979" s="186">
        <v>51</v>
      </c>
      <c r="F979" s="27">
        <f>MROUND((masterheight[[#This Row],[FL5]]-masterheight[[#This Row],[FL2]])/masterheight[[#This Row],[FL2]],0.01)</f>
        <v>0.42</v>
      </c>
      <c r="G979" s="39">
        <f ca="1">_xlfn.NUMBERVALUE(VLOOKUP(masterheight[[#This Row],[Round]],Table1[],7,FALSE))</f>
        <v>10</v>
      </c>
      <c r="H979" s="25">
        <f ca="1">masterheight[[#This Row],[Weight]]*masterheight[[#This Row],[%change]]</f>
        <v>4.2</v>
      </c>
    </row>
    <row r="980" spans="1:8" x14ac:dyDescent="0.25">
      <c r="A980" t="s">
        <v>391</v>
      </c>
      <c r="B980" s="29" t="s">
        <v>82</v>
      </c>
      <c r="C980" s="29" t="s">
        <v>16</v>
      </c>
      <c r="D980" s="235">
        <v>36</v>
      </c>
      <c r="E980" s="235">
        <v>51</v>
      </c>
      <c r="F980" s="27">
        <f>MROUND((masterheight[[#This Row],[FL5]]-masterheight[[#This Row],[FL2]])/masterheight[[#This Row],[FL2]],0.01)</f>
        <v>0.42</v>
      </c>
      <c r="G980" s="39">
        <f ca="1">_xlfn.NUMBERVALUE(VLOOKUP(masterheight[[#This Row],[Round]],Table1[],7,FALSE))</f>
        <v>10</v>
      </c>
      <c r="H980" s="25">
        <f ca="1">masterheight[[#This Row],[Weight]]*masterheight[[#This Row],[%change]]</f>
        <v>4.2</v>
      </c>
    </row>
    <row r="981" spans="1:8" x14ac:dyDescent="0.25">
      <c r="A981" t="s">
        <v>466</v>
      </c>
      <c r="B981" t="s">
        <v>58</v>
      </c>
      <c r="C981" t="s">
        <v>16</v>
      </c>
      <c r="D981" s="24">
        <v>36</v>
      </c>
      <c r="E981" s="24">
        <v>51</v>
      </c>
      <c r="F981" s="27">
        <f>MROUND((masterheight[[#This Row],[FL5]]-masterheight[[#This Row],[FL2]])/masterheight[[#This Row],[FL2]],0.01)</f>
        <v>0.42</v>
      </c>
      <c r="G981" s="39">
        <f ca="1">_xlfn.NUMBERVALUE(VLOOKUP(masterheight[[#This Row],[Round]],Table1[],7,FALSE))</f>
        <v>10</v>
      </c>
      <c r="H981" s="25">
        <f ca="1">masterheight[[#This Row],[Weight]]*masterheight[[#This Row],[%change]]</f>
        <v>4.2</v>
      </c>
    </row>
    <row r="982" spans="1:8" x14ac:dyDescent="0.25">
      <c r="A982" t="s">
        <v>479</v>
      </c>
      <c r="B982" t="s">
        <v>58</v>
      </c>
      <c r="C982" t="s">
        <v>16</v>
      </c>
      <c r="D982" s="24">
        <v>33</v>
      </c>
      <c r="E982" s="24">
        <v>47</v>
      </c>
      <c r="F982" s="27">
        <f>MROUND((masterheight[[#This Row],[FL5]]-masterheight[[#This Row],[FL2]])/masterheight[[#This Row],[FL2]],0.01)</f>
        <v>0.42</v>
      </c>
      <c r="G982" s="39">
        <f ca="1">_xlfn.NUMBERVALUE(VLOOKUP(masterheight[[#This Row],[Round]],Table1[],7,FALSE))</f>
        <v>10</v>
      </c>
      <c r="H982" s="25">
        <f ca="1">masterheight[[#This Row],[Weight]]*masterheight[[#This Row],[%change]]</f>
        <v>4.2</v>
      </c>
    </row>
    <row r="983" spans="1:8" x14ac:dyDescent="0.25">
      <c r="A983" t="s">
        <v>481</v>
      </c>
      <c r="B983" s="109" t="s">
        <v>74</v>
      </c>
      <c r="C983" s="44" t="s">
        <v>19</v>
      </c>
      <c r="D983" s="45">
        <v>36</v>
      </c>
      <c r="E983" s="45">
        <v>51</v>
      </c>
      <c r="F983" s="27">
        <f>MROUND((masterheight[[#This Row],[FL5]]-masterheight[[#This Row],[FL2]])/masterheight[[#This Row],[FL2]],0.01)</f>
        <v>0.42</v>
      </c>
      <c r="G983" s="39">
        <f ca="1">_xlfn.NUMBERVALUE(VLOOKUP(masterheight[[#This Row],[Round]],Table1[],7,FALSE))</f>
        <v>10</v>
      </c>
      <c r="H983" s="25">
        <f ca="1">masterheight[[#This Row],[Weight]]*masterheight[[#This Row],[%change]]</f>
        <v>4.2</v>
      </c>
    </row>
    <row r="984" spans="1:8" x14ac:dyDescent="0.25">
      <c r="A984" t="s">
        <v>576</v>
      </c>
      <c r="B984" t="s">
        <v>74</v>
      </c>
      <c r="C984" t="s">
        <v>16</v>
      </c>
      <c r="D984" s="24">
        <v>38</v>
      </c>
      <c r="E984" s="24">
        <v>54</v>
      </c>
      <c r="F984" s="27">
        <f>MROUND((masterheight[[#This Row],[FL5]]-masterheight[[#This Row],[FL2]])/masterheight[[#This Row],[FL2]],0.01)</f>
        <v>0.42</v>
      </c>
      <c r="G984" s="39">
        <f ca="1">_xlfn.NUMBERVALUE(VLOOKUP(masterheight[[#This Row],[Round]],Table1[],7,FALSE))</f>
        <v>10</v>
      </c>
      <c r="H984" s="25">
        <f ca="1">masterheight[[#This Row],[Weight]]*masterheight[[#This Row],[%change]]</f>
        <v>4.2</v>
      </c>
    </row>
    <row r="985" spans="1:8" x14ac:dyDescent="0.25">
      <c r="A985" t="s">
        <v>603</v>
      </c>
      <c r="B985" t="s">
        <v>74</v>
      </c>
      <c r="C985" t="s">
        <v>17</v>
      </c>
      <c r="D985" s="24">
        <v>36</v>
      </c>
      <c r="E985" s="24">
        <v>51</v>
      </c>
      <c r="F985" s="27">
        <f>MROUND((masterheight[[#This Row],[FL5]]-masterheight[[#This Row],[FL2]])/masterheight[[#This Row],[FL2]],0.01)</f>
        <v>0.42</v>
      </c>
      <c r="G985" s="39">
        <f ca="1">_xlfn.NUMBERVALUE(VLOOKUP(masterheight[[#This Row],[Round]],Table1[],7,FALSE))</f>
        <v>10</v>
      </c>
      <c r="H985" s="25">
        <f ca="1">masterheight[[#This Row],[Weight]]*masterheight[[#This Row],[%change]]</f>
        <v>4.2</v>
      </c>
    </row>
    <row r="986" spans="1:8" x14ac:dyDescent="0.25">
      <c r="A986" t="s">
        <v>631</v>
      </c>
      <c r="B986" t="s">
        <v>74</v>
      </c>
      <c r="C986" t="s">
        <v>17</v>
      </c>
      <c r="D986" s="24">
        <v>34.5</v>
      </c>
      <c r="E986" s="24">
        <v>49</v>
      </c>
      <c r="F986" s="27">
        <f>MROUND((masterheight[[#This Row],[FL5]]-masterheight[[#This Row],[FL2]])/masterheight[[#This Row],[FL2]],0.01)</f>
        <v>0.42</v>
      </c>
      <c r="G986" s="39">
        <f ca="1">_xlfn.NUMBERVALUE(VLOOKUP(masterheight[[#This Row],[Round]],Table1[],7,FALSE))</f>
        <v>10</v>
      </c>
      <c r="H986" s="25">
        <f ca="1">masterheight[[#This Row],[Weight]]*masterheight[[#This Row],[%change]]</f>
        <v>4.2</v>
      </c>
    </row>
    <row r="987" spans="1:8" x14ac:dyDescent="0.25">
      <c r="A987" t="s">
        <v>639</v>
      </c>
      <c r="B987" t="s">
        <v>58</v>
      </c>
      <c r="C987" t="s">
        <v>18</v>
      </c>
      <c r="D987" s="24">
        <v>38</v>
      </c>
      <c r="E987" s="24">
        <v>54</v>
      </c>
      <c r="F987" s="27">
        <f>MROUND((masterheight[[#This Row],[FL5]]-masterheight[[#This Row],[FL2]])/masterheight[[#This Row],[FL2]],0.01)</f>
        <v>0.42</v>
      </c>
      <c r="G987" s="39">
        <f ca="1">_xlfn.NUMBERVALUE(VLOOKUP(masterheight[[#This Row],[Round]],Table1[],7,FALSE))</f>
        <v>10</v>
      </c>
      <c r="H987" s="25">
        <f ca="1">masterheight[[#This Row],[Weight]]*masterheight[[#This Row],[%change]]</f>
        <v>4.2</v>
      </c>
    </row>
    <row r="988" spans="1:8" x14ac:dyDescent="0.25">
      <c r="A988" t="s">
        <v>670</v>
      </c>
      <c r="B988" t="s">
        <v>74</v>
      </c>
      <c r="C988" t="s">
        <v>22</v>
      </c>
      <c r="D988" s="24">
        <v>36</v>
      </c>
      <c r="E988" s="24">
        <v>51</v>
      </c>
      <c r="F988" s="27">
        <f>MROUND((masterheight[[#This Row],[FL5]]-masterheight[[#This Row],[FL2]])/masterheight[[#This Row],[FL2]],0.01)</f>
        <v>0.42</v>
      </c>
      <c r="G988" s="39">
        <f ca="1">_xlfn.NUMBERVALUE(VLOOKUP(masterheight[[#This Row],[Round]],Table1[],7,FALSE))</f>
        <v>30</v>
      </c>
      <c r="H988" s="25">
        <f ca="1">masterheight[[#This Row],[Weight]]*masterheight[[#This Row],[%change]]</f>
        <v>12.6</v>
      </c>
    </row>
    <row r="989" spans="1:8" x14ac:dyDescent="0.25">
      <c r="A989" t="s">
        <v>739</v>
      </c>
      <c r="B989" t="s">
        <v>58</v>
      </c>
      <c r="C989" t="s">
        <v>17</v>
      </c>
      <c r="D989" s="24">
        <v>36.5</v>
      </c>
      <c r="E989" s="24">
        <v>52</v>
      </c>
      <c r="F989" s="27">
        <f>MROUND((masterheight[[#This Row],[FL5]]-masterheight[[#This Row],[FL2]])/masterheight[[#This Row],[FL2]],0.01)</f>
        <v>0.42</v>
      </c>
      <c r="G989" s="39">
        <f ca="1">_xlfn.NUMBERVALUE(VLOOKUP(masterheight[[#This Row],[Round]],Table1[],7,FALSE))</f>
        <v>10</v>
      </c>
      <c r="H989" s="25">
        <f ca="1">masterheight[[#This Row],[Weight]]*masterheight[[#This Row],[%change]]</f>
        <v>4.2</v>
      </c>
    </row>
    <row r="990" spans="1:8" x14ac:dyDescent="0.25">
      <c r="A990" t="s">
        <v>740</v>
      </c>
      <c r="B990" t="s">
        <v>58</v>
      </c>
      <c r="C990" t="s">
        <v>17</v>
      </c>
      <c r="D990" s="24">
        <v>36</v>
      </c>
      <c r="E990" s="24">
        <v>51</v>
      </c>
      <c r="F990" s="27">
        <f>MROUND((masterheight[[#This Row],[FL5]]-masterheight[[#This Row],[FL2]])/masterheight[[#This Row],[FL2]],0.01)</f>
        <v>0.42</v>
      </c>
      <c r="G990" s="39">
        <f ca="1">_xlfn.NUMBERVALUE(VLOOKUP(masterheight[[#This Row],[Round]],Table1[],7,FALSE))</f>
        <v>10</v>
      </c>
      <c r="H990" s="25">
        <f ca="1">masterheight[[#This Row],[Weight]]*masterheight[[#This Row],[%change]]</f>
        <v>4.2</v>
      </c>
    </row>
    <row r="991" spans="1:8" x14ac:dyDescent="0.25">
      <c r="A991" t="s">
        <v>753</v>
      </c>
      <c r="B991" t="s">
        <v>58</v>
      </c>
      <c r="C991" t="s">
        <v>17</v>
      </c>
      <c r="D991" s="24">
        <v>36</v>
      </c>
      <c r="E991" s="24">
        <v>51</v>
      </c>
      <c r="F991" s="27">
        <f>MROUND((masterheight[[#This Row],[FL5]]-masterheight[[#This Row],[FL2]])/masterheight[[#This Row],[FL2]],0.01)</f>
        <v>0.42</v>
      </c>
      <c r="G991" s="39">
        <f ca="1">_xlfn.NUMBERVALUE(VLOOKUP(masterheight[[#This Row],[Round]],Table1[],7,FALSE))</f>
        <v>10</v>
      </c>
      <c r="H991" s="25">
        <f ca="1">masterheight[[#This Row],[Weight]]*masterheight[[#This Row],[%change]]</f>
        <v>4.2</v>
      </c>
    </row>
    <row r="992" spans="1:8" x14ac:dyDescent="0.25">
      <c r="A992" t="s">
        <v>409</v>
      </c>
      <c r="B992" t="s">
        <v>82</v>
      </c>
      <c r="C992" t="s">
        <v>16</v>
      </c>
      <c r="D992" s="24">
        <v>37</v>
      </c>
      <c r="E992" s="24">
        <v>53</v>
      </c>
      <c r="F992" s="27">
        <f>MROUND((masterheight[[#This Row],[FL5]]-masterheight[[#This Row],[FL2]])/masterheight[[#This Row],[FL2]],0.01)</f>
        <v>0.43</v>
      </c>
      <c r="G992" s="39">
        <f ca="1">_xlfn.NUMBERVALUE(VLOOKUP(masterheight[[#This Row],[Round]],Table1[],7,FALSE))</f>
        <v>10</v>
      </c>
      <c r="H992" s="25">
        <f ca="1">masterheight[[#This Row],[Weight]]*masterheight[[#This Row],[%change]]</f>
        <v>4.3</v>
      </c>
    </row>
    <row r="993" spans="1:8" x14ac:dyDescent="0.25">
      <c r="A993" t="s">
        <v>444</v>
      </c>
      <c r="B993" t="s">
        <v>82</v>
      </c>
      <c r="C993" t="s">
        <v>16</v>
      </c>
      <c r="D993" s="24">
        <v>33.5</v>
      </c>
      <c r="E993" s="24">
        <v>48</v>
      </c>
      <c r="F993" s="27">
        <f>MROUND((masterheight[[#This Row],[FL5]]-masterheight[[#This Row],[FL2]])/masterheight[[#This Row],[FL2]],0.01)</f>
        <v>0.43</v>
      </c>
      <c r="G993" s="39">
        <f ca="1">_xlfn.NUMBERVALUE(VLOOKUP(masterheight[[#This Row],[Round]],Table1[],7,FALSE))</f>
        <v>10</v>
      </c>
      <c r="H993" s="25">
        <f ca="1">masterheight[[#This Row],[Weight]]*masterheight[[#This Row],[%change]]</f>
        <v>4.3</v>
      </c>
    </row>
    <row r="994" spans="1:8" x14ac:dyDescent="0.25">
      <c r="A994" t="s">
        <v>455</v>
      </c>
      <c r="B994" t="s">
        <v>58</v>
      </c>
      <c r="C994" t="s">
        <v>16</v>
      </c>
      <c r="D994" s="24">
        <v>37</v>
      </c>
      <c r="E994" s="24">
        <v>53</v>
      </c>
      <c r="F994" s="27">
        <f>MROUND((masterheight[[#This Row],[FL5]]-masterheight[[#This Row],[FL2]])/masterheight[[#This Row],[FL2]],0.01)</f>
        <v>0.43</v>
      </c>
      <c r="G994" s="39">
        <f ca="1">_xlfn.NUMBERVALUE(VLOOKUP(masterheight[[#This Row],[Round]],Table1[],7,FALSE))</f>
        <v>10</v>
      </c>
      <c r="H994" s="25">
        <f ca="1">masterheight[[#This Row],[Weight]]*masterheight[[#This Row],[%change]]</f>
        <v>4.3</v>
      </c>
    </row>
    <row r="995" spans="1:8" x14ac:dyDescent="0.25">
      <c r="A995" t="s">
        <v>498</v>
      </c>
      <c r="B995" t="s">
        <v>58</v>
      </c>
      <c r="C995" t="s">
        <v>21</v>
      </c>
      <c r="D995" s="24">
        <v>42</v>
      </c>
      <c r="E995" s="24">
        <v>60</v>
      </c>
      <c r="F995" s="27">
        <f>MROUND((masterheight[[#This Row],[FL5]]-masterheight[[#This Row],[FL2]])/masterheight[[#This Row],[FL2]],0.01)</f>
        <v>0.43</v>
      </c>
      <c r="G995" s="39">
        <f ca="1">_xlfn.NUMBERVALUE(VLOOKUP(masterheight[[#This Row],[Round]],Table1[],7,FALSE))</f>
        <v>20</v>
      </c>
      <c r="H995" s="25">
        <f ca="1">masterheight[[#This Row],[Weight]]*masterheight[[#This Row],[%change]]</f>
        <v>8.6</v>
      </c>
    </row>
    <row r="996" spans="1:8" x14ac:dyDescent="0.25">
      <c r="A996" t="s">
        <v>503</v>
      </c>
      <c r="B996" t="s">
        <v>58</v>
      </c>
      <c r="C996" t="s">
        <v>21</v>
      </c>
      <c r="D996" s="24">
        <v>35</v>
      </c>
      <c r="E996" s="24">
        <v>50</v>
      </c>
      <c r="F996" s="27">
        <f>MROUND((masterheight[[#This Row],[FL5]]-masterheight[[#This Row],[FL2]])/masterheight[[#This Row],[FL2]],0.01)</f>
        <v>0.43</v>
      </c>
      <c r="G996" s="39">
        <f ca="1">_xlfn.NUMBERVALUE(VLOOKUP(masterheight[[#This Row],[Round]],Table1[],7,FALSE))</f>
        <v>20</v>
      </c>
      <c r="H996" s="25">
        <f ca="1">masterheight[[#This Row],[Weight]]*masterheight[[#This Row],[%change]]</f>
        <v>8.6</v>
      </c>
    </row>
    <row r="997" spans="1:8" x14ac:dyDescent="0.25">
      <c r="A997" t="s">
        <v>504</v>
      </c>
      <c r="B997" t="s">
        <v>61</v>
      </c>
      <c r="C997" t="s">
        <v>16</v>
      </c>
      <c r="D997" s="24">
        <v>40</v>
      </c>
      <c r="E997" s="24">
        <v>57</v>
      </c>
      <c r="F997" s="27">
        <f>MROUND((masterheight[[#This Row],[FL5]]-masterheight[[#This Row],[FL2]])/masterheight[[#This Row],[FL2]],0.01)</f>
        <v>0.43</v>
      </c>
      <c r="G997" s="39">
        <f ca="1">_xlfn.NUMBERVALUE(VLOOKUP(masterheight[[#This Row],[Round]],Table1[],7,FALSE))</f>
        <v>10</v>
      </c>
      <c r="H997" s="25">
        <f ca="1">masterheight[[#This Row],[Weight]]*masterheight[[#This Row],[%change]]</f>
        <v>4.3</v>
      </c>
    </row>
    <row r="998" spans="1:8" x14ac:dyDescent="0.25">
      <c r="A998" t="s">
        <v>518</v>
      </c>
      <c r="B998" t="s">
        <v>974</v>
      </c>
      <c r="C998" t="s">
        <v>17</v>
      </c>
      <c r="D998" s="24">
        <v>23</v>
      </c>
      <c r="E998" s="24">
        <v>33</v>
      </c>
      <c r="F998" s="27">
        <f>MROUND((masterheight[[#This Row],[FL5]]-masterheight[[#This Row],[FL2]])/masterheight[[#This Row],[FL2]],0.01)</f>
        <v>0.43</v>
      </c>
      <c r="G998" s="39">
        <f ca="1">_xlfn.NUMBERVALUE(VLOOKUP(masterheight[[#This Row],[Round]],Table1[],7,FALSE))</f>
        <v>10</v>
      </c>
      <c r="H998" s="25">
        <f ca="1">masterheight[[#This Row],[Weight]]*masterheight[[#This Row],[%change]]</f>
        <v>4.3</v>
      </c>
    </row>
    <row r="999" spans="1:8" x14ac:dyDescent="0.25">
      <c r="A999" t="s">
        <v>558</v>
      </c>
      <c r="B999" t="s">
        <v>58</v>
      </c>
      <c r="C999" t="s">
        <v>21</v>
      </c>
      <c r="D999" s="24">
        <v>35</v>
      </c>
      <c r="E999" s="24">
        <v>50</v>
      </c>
      <c r="F999" s="27">
        <f>MROUND((masterheight[[#This Row],[FL5]]-masterheight[[#This Row],[FL2]])/masterheight[[#This Row],[FL2]],0.01)</f>
        <v>0.43</v>
      </c>
      <c r="G999" s="39">
        <f ca="1">_xlfn.NUMBERVALUE(VLOOKUP(masterheight[[#This Row],[Round]],Table1[],7,FALSE))</f>
        <v>20</v>
      </c>
      <c r="H999" s="25">
        <f ca="1">masterheight[[#This Row],[Weight]]*masterheight[[#This Row],[%change]]</f>
        <v>8.6</v>
      </c>
    </row>
    <row r="1000" spans="1:8" x14ac:dyDescent="0.25">
      <c r="A1000" t="s">
        <v>651</v>
      </c>
      <c r="B1000" t="s">
        <v>58</v>
      </c>
      <c r="C1000" t="s">
        <v>18</v>
      </c>
      <c r="D1000" s="24">
        <v>40</v>
      </c>
      <c r="E1000" s="24">
        <v>57</v>
      </c>
      <c r="F1000" s="27">
        <f>MROUND((masterheight[[#This Row],[FL5]]-masterheight[[#This Row],[FL2]])/masterheight[[#This Row],[FL2]],0.01)</f>
        <v>0.43</v>
      </c>
      <c r="G1000" s="39">
        <f ca="1">_xlfn.NUMBERVALUE(VLOOKUP(masterheight[[#This Row],[Round]],Table1[],7,FALSE))</f>
        <v>10</v>
      </c>
      <c r="H1000" s="25">
        <f ca="1">masterheight[[#This Row],[Weight]]*masterheight[[#This Row],[%change]]</f>
        <v>4.3</v>
      </c>
    </row>
    <row r="1001" spans="1:8" x14ac:dyDescent="0.25">
      <c r="A1001" t="s">
        <v>663</v>
      </c>
      <c r="B1001" t="s">
        <v>74</v>
      </c>
      <c r="C1001" t="s">
        <v>18</v>
      </c>
      <c r="D1001" s="24">
        <v>35</v>
      </c>
      <c r="E1001" s="24">
        <v>50</v>
      </c>
      <c r="F1001" s="27">
        <f>MROUND((masterheight[[#This Row],[FL5]]-masterheight[[#This Row],[FL2]])/masterheight[[#This Row],[FL2]],0.01)</f>
        <v>0.43</v>
      </c>
      <c r="G1001" s="39">
        <f ca="1">_xlfn.NUMBERVALUE(VLOOKUP(masterheight[[#This Row],[Round]],Table1[],7,FALSE))</f>
        <v>10</v>
      </c>
      <c r="H1001" s="25">
        <f ca="1">masterheight[[#This Row],[Weight]]*masterheight[[#This Row],[%change]]</f>
        <v>4.3</v>
      </c>
    </row>
    <row r="1002" spans="1:8" x14ac:dyDescent="0.25">
      <c r="A1002" t="s">
        <v>667</v>
      </c>
      <c r="B1002" s="44" t="s">
        <v>74</v>
      </c>
      <c r="C1002" s="44" t="s">
        <v>22</v>
      </c>
      <c r="D1002" s="45">
        <v>44</v>
      </c>
      <c r="E1002" s="45">
        <v>63</v>
      </c>
      <c r="F1002" s="27">
        <f>MROUND((masterheight[[#This Row],[FL5]]-masterheight[[#This Row],[FL2]])/masterheight[[#This Row],[FL2]],0.01)</f>
        <v>0.43</v>
      </c>
      <c r="G1002" s="39">
        <f ca="1">_xlfn.NUMBERVALUE(VLOOKUP(masterheight[[#This Row],[Round]],Table1[],7,FALSE))</f>
        <v>30</v>
      </c>
      <c r="H1002" s="25">
        <f ca="1">masterheight[[#This Row],[Weight]]*masterheight[[#This Row],[%change]]</f>
        <v>12.9</v>
      </c>
    </row>
    <row r="1003" spans="1:8" x14ac:dyDescent="0.25">
      <c r="A1003" t="s">
        <v>757</v>
      </c>
      <c r="B1003" t="s">
        <v>58</v>
      </c>
      <c r="C1003" t="s">
        <v>17</v>
      </c>
      <c r="D1003" s="24">
        <v>37</v>
      </c>
      <c r="E1003" s="24">
        <v>53</v>
      </c>
      <c r="F1003" s="27">
        <f>MROUND((masterheight[[#This Row],[FL5]]-masterheight[[#This Row],[FL2]])/masterheight[[#This Row],[FL2]],0.01)</f>
        <v>0.43</v>
      </c>
      <c r="G1003" s="39">
        <f ca="1">_xlfn.NUMBERVALUE(VLOOKUP(masterheight[[#This Row],[Round]],Table1[],7,FALSE))</f>
        <v>10</v>
      </c>
      <c r="H1003" s="25">
        <f ca="1">masterheight[[#This Row],[Weight]]*masterheight[[#This Row],[%change]]</f>
        <v>4.3</v>
      </c>
    </row>
    <row r="1004" spans="1:8" x14ac:dyDescent="0.25">
      <c r="A1004" t="s">
        <v>382</v>
      </c>
      <c r="B1004" t="s">
        <v>58</v>
      </c>
      <c r="C1004" t="s">
        <v>19</v>
      </c>
      <c r="D1004">
        <v>36</v>
      </c>
      <c r="E1004">
        <v>52</v>
      </c>
      <c r="F1004" s="27">
        <f>MROUND((masterheight[[#This Row],[FL5]]-masterheight[[#This Row],[FL2]])/masterheight[[#This Row],[FL2]],0.01)</f>
        <v>0.44</v>
      </c>
      <c r="G1004" s="39">
        <f ca="1">_xlfn.NUMBERVALUE(VLOOKUP(masterheight[[#This Row],[Round]],Table1[],7,FALSE))</f>
        <v>10</v>
      </c>
      <c r="H1004" s="25">
        <f ca="1">masterheight[[#This Row],[Weight]]*masterheight[[#This Row],[%change]]</f>
        <v>4.4000000000000004</v>
      </c>
    </row>
    <row r="1005" spans="1:8" x14ac:dyDescent="0.25">
      <c r="A1005" t="s">
        <v>384</v>
      </c>
      <c r="B1005" t="s">
        <v>58</v>
      </c>
      <c r="C1005" t="s">
        <v>19</v>
      </c>
      <c r="D1005" s="24">
        <v>32</v>
      </c>
      <c r="E1005" s="24">
        <v>46</v>
      </c>
      <c r="F1005" s="27">
        <f>MROUND((masterheight[[#This Row],[FL5]]-masterheight[[#This Row],[FL2]])/masterheight[[#This Row],[FL2]],0.01)</f>
        <v>0.44</v>
      </c>
      <c r="G1005" s="39">
        <f ca="1">_xlfn.NUMBERVALUE(VLOOKUP(masterheight[[#This Row],[Round]],Table1[],7,FALSE))</f>
        <v>10</v>
      </c>
      <c r="H1005" s="25">
        <f ca="1">masterheight[[#This Row],[Weight]]*masterheight[[#This Row],[%change]]</f>
        <v>4.4000000000000004</v>
      </c>
    </row>
    <row r="1006" spans="1:8" x14ac:dyDescent="0.25">
      <c r="A1006" t="s">
        <v>446</v>
      </c>
      <c r="B1006" t="s">
        <v>77</v>
      </c>
      <c r="C1006" t="s">
        <v>22</v>
      </c>
      <c r="D1006" s="24">
        <v>36</v>
      </c>
      <c r="E1006" s="24">
        <v>52</v>
      </c>
      <c r="F1006" s="27">
        <f>MROUND((masterheight[[#This Row],[FL5]]-masterheight[[#This Row],[FL2]])/masterheight[[#This Row],[FL2]],0.01)</f>
        <v>0.44</v>
      </c>
      <c r="G1006" s="39">
        <f ca="1">_xlfn.NUMBERVALUE(VLOOKUP(masterheight[[#This Row],[Round]],Table1[],7,FALSE))</f>
        <v>30</v>
      </c>
      <c r="H1006" s="25">
        <f ca="1">masterheight[[#This Row],[Weight]]*masterheight[[#This Row],[%change]]</f>
        <v>13.2</v>
      </c>
    </row>
    <row r="1007" spans="1:8" x14ac:dyDescent="0.25">
      <c r="A1007" t="s">
        <v>452</v>
      </c>
      <c r="B1007" t="s">
        <v>974</v>
      </c>
      <c r="C1007" t="s">
        <v>18</v>
      </c>
      <c r="D1007" s="24">
        <v>25</v>
      </c>
      <c r="E1007" s="24">
        <v>36</v>
      </c>
      <c r="F1007" s="27">
        <f>MROUND((masterheight[[#This Row],[FL5]]-masterheight[[#This Row],[FL2]])/masterheight[[#This Row],[FL2]],0.01)</f>
        <v>0.44</v>
      </c>
      <c r="G1007" s="39">
        <f ca="1">_xlfn.NUMBERVALUE(VLOOKUP(masterheight[[#This Row],[Round]],Table1[],7,FALSE))</f>
        <v>10</v>
      </c>
      <c r="H1007" s="25">
        <f ca="1">masterheight[[#This Row],[Weight]]*masterheight[[#This Row],[%change]]</f>
        <v>4.4000000000000004</v>
      </c>
    </row>
    <row r="1008" spans="1:8" x14ac:dyDescent="0.25">
      <c r="A1008" t="s">
        <v>454</v>
      </c>
      <c r="B1008" t="s">
        <v>58</v>
      </c>
      <c r="C1008" t="s">
        <v>16</v>
      </c>
      <c r="D1008" s="24">
        <v>37.5</v>
      </c>
      <c r="E1008" s="24">
        <v>54</v>
      </c>
      <c r="F1008" s="27">
        <f>MROUND((masterheight[[#This Row],[FL5]]-masterheight[[#This Row],[FL2]])/masterheight[[#This Row],[FL2]],0.01)</f>
        <v>0.44</v>
      </c>
      <c r="G1008" s="39">
        <f ca="1">_xlfn.NUMBERVALUE(VLOOKUP(masterheight[[#This Row],[Round]],Table1[],7,FALSE))</f>
        <v>10</v>
      </c>
      <c r="H1008" s="25">
        <f ca="1">masterheight[[#This Row],[Weight]]*masterheight[[#This Row],[%change]]</f>
        <v>4.4000000000000004</v>
      </c>
    </row>
    <row r="1009" spans="1:8" x14ac:dyDescent="0.25">
      <c r="A1009" t="s">
        <v>493</v>
      </c>
      <c r="B1009" t="s">
        <v>58</v>
      </c>
      <c r="C1009" t="s">
        <v>21</v>
      </c>
      <c r="D1009" s="24">
        <v>36</v>
      </c>
      <c r="E1009" s="24">
        <v>52</v>
      </c>
      <c r="F1009" s="27">
        <f>MROUND((masterheight[[#This Row],[FL5]]-masterheight[[#This Row],[FL2]])/masterheight[[#This Row],[FL2]],0.01)</f>
        <v>0.44</v>
      </c>
      <c r="G1009" s="39">
        <f ca="1">_xlfn.NUMBERVALUE(VLOOKUP(masterheight[[#This Row],[Round]],Table1[],7,FALSE))</f>
        <v>20</v>
      </c>
      <c r="H1009" s="25">
        <f ca="1">masterheight[[#This Row],[Weight]]*masterheight[[#This Row],[%change]]</f>
        <v>8.8000000000000007</v>
      </c>
    </row>
    <row r="1010" spans="1:8" x14ac:dyDescent="0.25">
      <c r="A1010" t="s">
        <v>520</v>
      </c>
      <c r="B1010" t="s">
        <v>61</v>
      </c>
      <c r="C1010" t="s">
        <v>16</v>
      </c>
      <c r="D1010" s="24">
        <v>36</v>
      </c>
      <c r="E1010" s="24">
        <v>52</v>
      </c>
      <c r="F1010" s="27">
        <f>MROUND((masterheight[[#This Row],[FL5]]-masterheight[[#This Row],[FL2]])/masterheight[[#This Row],[FL2]],0.01)</f>
        <v>0.44</v>
      </c>
      <c r="G1010" s="39">
        <f ca="1">_xlfn.NUMBERVALUE(VLOOKUP(masterheight[[#This Row],[Round]],Table1[],7,FALSE))</f>
        <v>10</v>
      </c>
      <c r="H1010" s="25">
        <f ca="1">masterheight[[#This Row],[Weight]]*masterheight[[#This Row],[%change]]</f>
        <v>4.4000000000000004</v>
      </c>
    </row>
    <row r="1011" spans="1:8" x14ac:dyDescent="0.25">
      <c r="A1011" t="s">
        <v>573</v>
      </c>
      <c r="B1011" t="s">
        <v>82</v>
      </c>
      <c r="C1011" t="s">
        <v>19</v>
      </c>
      <c r="D1011">
        <v>35.5</v>
      </c>
      <c r="E1011">
        <v>51</v>
      </c>
      <c r="F1011" s="27">
        <f>MROUND((masterheight[[#This Row],[FL5]]-masterheight[[#This Row],[FL2]])/masterheight[[#This Row],[FL2]],0.01)</f>
        <v>0.44</v>
      </c>
      <c r="G1011" s="39">
        <f ca="1">_xlfn.NUMBERVALUE(VLOOKUP(masterheight[[#This Row],[Round]],Table1[],7,FALSE))</f>
        <v>10</v>
      </c>
      <c r="H1011" s="25">
        <f ca="1">masterheight[[#This Row],[Weight]]*masterheight[[#This Row],[%change]]</f>
        <v>4.4000000000000004</v>
      </c>
    </row>
    <row r="1012" spans="1:8" x14ac:dyDescent="0.25">
      <c r="A1012" t="s">
        <v>575</v>
      </c>
      <c r="B1012" t="s">
        <v>74</v>
      </c>
      <c r="C1012" t="s">
        <v>16</v>
      </c>
      <c r="D1012" s="24">
        <v>36</v>
      </c>
      <c r="E1012" s="24">
        <v>52</v>
      </c>
      <c r="F1012" s="27">
        <f>MROUND((masterheight[[#This Row],[FL5]]-masterheight[[#This Row],[FL2]])/masterheight[[#This Row],[FL2]],0.01)</f>
        <v>0.44</v>
      </c>
      <c r="G1012" s="39">
        <f ca="1">_xlfn.NUMBERVALUE(VLOOKUP(masterheight[[#This Row],[Round]],Table1[],7,FALSE))</f>
        <v>10</v>
      </c>
      <c r="H1012" s="25">
        <f ca="1">masterheight[[#This Row],[Weight]]*masterheight[[#This Row],[%change]]</f>
        <v>4.4000000000000004</v>
      </c>
    </row>
    <row r="1013" spans="1:8" x14ac:dyDescent="0.25">
      <c r="A1013" t="s">
        <v>603</v>
      </c>
      <c r="B1013" t="s">
        <v>58</v>
      </c>
      <c r="C1013" t="s">
        <v>22</v>
      </c>
      <c r="D1013" s="24">
        <v>43</v>
      </c>
      <c r="E1013" s="24">
        <v>62</v>
      </c>
      <c r="F1013" s="27">
        <f>MROUND((masterheight[[#This Row],[FL5]]-masterheight[[#This Row],[FL2]])/masterheight[[#This Row],[FL2]],0.01)</f>
        <v>0.44</v>
      </c>
      <c r="G1013" s="39">
        <f ca="1">_xlfn.NUMBERVALUE(VLOOKUP(masterheight[[#This Row],[Round]],Table1[],7,FALSE))</f>
        <v>30</v>
      </c>
      <c r="H1013" s="25">
        <f ca="1">masterheight[[#This Row],[Weight]]*masterheight[[#This Row],[%change]]</f>
        <v>13.2</v>
      </c>
    </row>
    <row r="1014" spans="1:8" x14ac:dyDescent="0.25">
      <c r="A1014" t="s">
        <v>633</v>
      </c>
      <c r="B1014" t="s">
        <v>58</v>
      </c>
      <c r="C1014" t="s">
        <v>18</v>
      </c>
      <c r="D1014" s="24">
        <v>39</v>
      </c>
      <c r="E1014" s="24">
        <v>56</v>
      </c>
      <c r="F1014" s="27">
        <f>MROUND((masterheight[[#This Row],[FL5]]-masterheight[[#This Row],[FL2]])/masterheight[[#This Row],[FL2]],0.01)</f>
        <v>0.44</v>
      </c>
      <c r="G1014" s="39">
        <f ca="1">_xlfn.NUMBERVALUE(VLOOKUP(masterheight[[#This Row],[Round]],Table1[],7,FALSE))</f>
        <v>10</v>
      </c>
      <c r="H1014" s="25">
        <f ca="1">masterheight[[#This Row],[Weight]]*masterheight[[#This Row],[%change]]</f>
        <v>4.4000000000000004</v>
      </c>
    </row>
    <row r="1015" spans="1:8" x14ac:dyDescent="0.25">
      <c r="A1015" t="s">
        <v>658</v>
      </c>
      <c r="B1015" t="s">
        <v>58</v>
      </c>
      <c r="C1015" t="s">
        <v>18</v>
      </c>
      <c r="D1015" s="24">
        <v>36</v>
      </c>
      <c r="E1015" s="24">
        <v>52</v>
      </c>
      <c r="F1015" s="27">
        <f>MROUND((masterheight[[#This Row],[FL5]]-masterheight[[#This Row],[FL2]])/masterheight[[#This Row],[FL2]],0.01)</f>
        <v>0.44</v>
      </c>
      <c r="G1015" s="39">
        <f ca="1">_xlfn.NUMBERVALUE(VLOOKUP(masterheight[[#This Row],[Round]],Table1[],7,FALSE))</f>
        <v>10</v>
      </c>
      <c r="H1015" s="25">
        <f ca="1">masterheight[[#This Row],[Weight]]*masterheight[[#This Row],[%change]]</f>
        <v>4.4000000000000004</v>
      </c>
    </row>
    <row r="1016" spans="1:8" x14ac:dyDescent="0.25">
      <c r="A1016" t="s">
        <v>668</v>
      </c>
      <c r="B1016" t="s">
        <v>74</v>
      </c>
      <c r="C1016" t="s">
        <v>22</v>
      </c>
      <c r="D1016">
        <v>40</v>
      </c>
      <c r="E1016">
        <v>57.5</v>
      </c>
      <c r="F1016" s="27">
        <f>MROUND((masterheight[[#This Row],[FL5]]-masterheight[[#This Row],[FL2]])/masterheight[[#This Row],[FL2]],0.01)</f>
        <v>0.44</v>
      </c>
      <c r="G1016" s="39">
        <f ca="1">_xlfn.NUMBERVALUE(VLOOKUP(masterheight[[#This Row],[Round]],Table1[],7,FALSE))</f>
        <v>30</v>
      </c>
      <c r="H1016" s="25">
        <f ca="1">masterheight[[#This Row],[Weight]]*masterheight[[#This Row],[%change]]</f>
        <v>13.2</v>
      </c>
    </row>
    <row r="1017" spans="1:8" x14ac:dyDescent="0.25">
      <c r="A1017" t="s">
        <v>733</v>
      </c>
      <c r="B1017" t="s">
        <v>58</v>
      </c>
      <c r="C1017" t="s">
        <v>17</v>
      </c>
      <c r="D1017" s="24">
        <v>36</v>
      </c>
      <c r="E1017" s="24">
        <v>52</v>
      </c>
      <c r="F1017" s="27">
        <f>MROUND((masterheight[[#This Row],[FL5]]-masterheight[[#This Row],[FL2]])/masterheight[[#This Row],[FL2]],0.01)</f>
        <v>0.44</v>
      </c>
      <c r="G1017" s="39">
        <f ca="1">_xlfn.NUMBERVALUE(VLOOKUP(masterheight[[#This Row],[Round]],Table1[],7,FALSE))</f>
        <v>10</v>
      </c>
      <c r="H1017" s="25">
        <f ca="1">masterheight[[#This Row],[Weight]]*masterheight[[#This Row],[%change]]</f>
        <v>4.4000000000000004</v>
      </c>
    </row>
    <row r="1018" spans="1:8" x14ac:dyDescent="0.25">
      <c r="A1018" t="s">
        <v>751</v>
      </c>
      <c r="B1018" t="s">
        <v>58</v>
      </c>
      <c r="C1018" t="s">
        <v>17</v>
      </c>
      <c r="D1018" s="24">
        <v>35.5</v>
      </c>
      <c r="E1018" s="24">
        <v>51</v>
      </c>
      <c r="F1018" s="27">
        <f>MROUND((masterheight[[#This Row],[FL5]]-masterheight[[#This Row],[FL2]])/masterheight[[#This Row],[FL2]],0.01)</f>
        <v>0.44</v>
      </c>
      <c r="G1018" s="39">
        <f ca="1">_xlfn.NUMBERVALUE(VLOOKUP(masterheight[[#This Row],[Round]],Table1[],7,FALSE))</f>
        <v>10</v>
      </c>
      <c r="H1018" s="25">
        <f ca="1">masterheight[[#This Row],[Weight]]*masterheight[[#This Row],[%change]]</f>
        <v>4.4000000000000004</v>
      </c>
    </row>
    <row r="1019" spans="1:8" x14ac:dyDescent="0.25">
      <c r="A1019" t="s">
        <v>759</v>
      </c>
      <c r="B1019" t="s">
        <v>58</v>
      </c>
      <c r="C1019" t="s">
        <v>17</v>
      </c>
      <c r="D1019" s="24">
        <v>36</v>
      </c>
      <c r="E1019" s="24">
        <v>52</v>
      </c>
      <c r="F1019" s="27">
        <f>MROUND((masterheight[[#This Row],[FL5]]-masterheight[[#This Row],[FL2]])/masterheight[[#This Row],[FL2]],0.01)</f>
        <v>0.44</v>
      </c>
      <c r="G1019" s="39">
        <f ca="1">_xlfn.NUMBERVALUE(VLOOKUP(masterheight[[#This Row],[Round]],Table1[],7,FALSE))</f>
        <v>10</v>
      </c>
      <c r="H1019" s="25">
        <f ca="1">masterheight[[#This Row],[Weight]]*masterheight[[#This Row],[%change]]</f>
        <v>4.4000000000000004</v>
      </c>
    </row>
    <row r="1020" spans="1:8" x14ac:dyDescent="0.25">
      <c r="A1020" t="s">
        <v>760</v>
      </c>
      <c r="B1020" t="s">
        <v>58</v>
      </c>
      <c r="C1020" t="s">
        <v>17</v>
      </c>
      <c r="D1020" s="24">
        <v>36</v>
      </c>
      <c r="E1020" s="24">
        <v>52</v>
      </c>
      <c r="F1020" s="27">
        <f>MROUND((masterheight[[#This Row],[FL5]]-masterheight[[#This Row],[FL2]])/masterheight[[#This Row],[FL2]],0.01)</f>
        <v>0.44</v>
      </c>
      <c r="G1020" s="39">
        <f ca="1">_xlfn.NUMBERVALUE(VLOOKUP(masterheight[[#This Row],[Round]],Table1[],7,FALSE))</f>
        <v>10</v>
      </c>
      <c r="H1020" s="25">
        <f ca="1">masterheight[[#This Row],[Weight]]*masterheight[[#This Row],[%change]]</f>
        <v>4.4000000000000004</v>
      </c>
    </row>
    <row r="1021" spans="1:8" x14ac:dyDescent="0.25">
      <c r="A1021" t="s">
        <v>374</v>
      </c>
      <c r="B1021" t="s">
        <v>97</v>
      </c>
      <c r="C1021" t="s">
        <v>17</v>
      </c>
      <c r="D1021" s="24">
        <v>22</v>
      </c>
      <c r="E1021" s="24">
        <v>32</v>
      </c>
      <c r="F1021" s="27">
        <f>MROUND((masterheight[[#This Row],[FL5]]-masterheight[[#This Row],[FL2]])/masterheight[[#This Row],[FL2]],0.01)</f>
        <v>0.45</v>
      </c>
      <c r="G1021" s="39">
        <f ca="1">_xlfn.NUMBERVALUE(VLOOKUP(masterheight[[#This Row],[Round]],Table1[],7,FALSE))</f>
        <v>10</v>
      </c>
      <c r="H1021" s="25">
        <f ca="1">masterheight[[#This Row],[Weight]]*masterheight[[#This Row],[%change]]</f>
        <v>4.5</v>
      </c>
    </row>
    <row r="1022" spans="1:8" x14ac:dyDescent="0.25">
      <c r="A1022" t="s">
        <v>383</v>
      </c>
      <c r="B1022" t="s">
        <v>58</v>
      </c>
      <c r="C1022" t="s">
        <v>19</v>
      </c>
      <c r="D1022" s="24">
        <v>34.5</v>
      </c>
      <c r="E1022" s="24">
        <v>50</v>
      </c>
      <c r="F1022" s="27">
        <f>MROUND((masterheight[[#This Row],[FL5]]-masterheight[[#This Row],[FL2]])/masterheight[[#This Row],[FL2]],0.01)</f>
        <v>0.45</v>
      </c>
      <c r="G1022" s="39">
        <f ca="1">_xlfn.NUMBERVALUE(VLOOKUP(masterheight[[#This Row],[Round]],Table1[],7,FALSE))</f>
        <v>10</v>
      </c>
      <c r="H1022" s="25">
        <f ca="1">masterheight[[#This Row],[Weight]]*masterheight[[#This Row],[%change]]</f>
        <v>4.5</v>
      </c>
    </row>
    <row r="1023" spans="1:8" x14ac:dyDescent="0.25">
      <c r="A1023" t="s">
        <v>402</v>
      </c>
      <c r="B1023" t="s">
        <v>82</v>
      </c>
      <c r="C1023" t="s">
        <v>16</v>
      </c>
      <c r="D1023" s="24">
        <v>33</v>
      </c>
      <c r="E1023" s="24">
        <v>48</v>
      </c>
      <c r="F1023" s="27">
        <f>MROUND((masterheight[[#This Row],[FL5]]-masterheight[[#This Row],[FL2]])/masterheight[[#This Row],[FL2]],0.01)</f>
        <v>0.45</v>
      </c>
      <c r="G1023" s="39">
        <f ca="1">_xlfn.NUMBERVALUE(VLOOKUP(masterheight[[#This Row],[Round]],Table1[],7,FALSE))</f>
        <v>10</v>
      </c>
      <c r="H1023" s="25">
        <f ca="1">masterheight[[#This Row],[Weight]]*masterheight[[#This Row],[%change]]</f>
        <v>4.5</v>
      </c>
    </row>
    <row r="1024" spans="1:8" x14ac:dyDescent="0.25">
      <c r="A1024" t="s">
        <v>461</v>
      </c>
      <c r="B1024" t="s">
        <v>58</v>
      </c>
      <c r="C1024" t="s">
        <v>16</v>
      </c>
      <c r="D1024" s="24">
        <v>34.5</v>
      </c>
      <c r="E1024" s="24">
        <v>50</v>
      </c>
      <c r="F1024" s="27">
        <f>MROUND((masterheight[[#This Row],[FL5]]-masterheight[[#This Row],[FL2]])/masterheight[[#This Row],[FL2]],0.01)</f>
        <v>0.45</v>
      </c>
      <c r="G1024" s="39">
        <f ca="1">_xlfn.NUMBERVALUE(VLOOKUP(masterheight[[#This Row],[Round]],Table1[],7,FALSE))</f>
        <v>10</v>
      </c>
      <c r="H1024" s="25">
        <f ca="1">masterheight[[#This Row],[Weight]]*masterheight[[#This Row],[%change]]</f>
        <v>4.5</v>
      </c>
    </row>
    <row r="1025" spans="1:8" x14ac:dyDescent="0.25">
      <c r="A1025" t="s">
        <v>493</v>
      </c>
      <c r="B1025" t="s">
        <v>77</v>
      </c>
      <c r="C1025" t="s">
        <v>22</v>
      </c>
      <c r="D1025" s="24">
        <v>37</v>
      </c>
      <c r="E1025" s="24">
        <v>53.5</v>
      </c>
      <c r="F1025" s="27">
        <f>MROUND((masterheight[[#This Row],[FL5]]-masterheight[[#This Row],[FL2]])/masterheight[[#This Row],[FL2]],0.01)</f>
        <v>0.45</v>
      </c>
      <c r="G1025" s="39">
        <f ca="1">_xlfn.NUMBERVALUE(VLOOKUP(masterheight[[#This Row],[Round]],Table1[],7,FALSE))</f>
        <v>30</v>
      </c>
      <c r="H1025" s="25">
        <f ca="1">masterheight[[#This Row],[Weight]]*masterheight[[#This Row],[%change]]</f>
        <v>13.5</v>
      </c>
    </row>
    <row r="1026" spans="1:8" x14ac:dyDescent="0.25">
      <c r="A1026" t="s">
        <v>496</v>
      </c>
      <c r="B1026" s="109" t="s">
        <v>58</v>
      </c>
      <c r="C1026" s="44" t="s">
        <v>16</v>
      </c>
      <c r="D1026" s="45">
        <v>34.5</v>
      </c>
      <c r="E1026" s="45">
        <v>50</v>
      </c>
      <c r="F1026" s="27">
        <f>MROUND((masterheight[[#This Row],[FL5]]-masterheight[[#This Row],[FL2]])/masterheight[[#This Row],[FL2]],0.01)</f>
        <v>0.45</v>
      </c>
      <c r="G1026" s="39">
        <f ca="1">_xlfn.NUMBERVALUE(VLOOKUP(masterheight[[#This Row],[Round]],Table1[],7,FALSE))</f>
        <v>10</v>
      </c>
      <c r="H1026" s="25">
        <f ca="1">masterheight[[#This Row],[Weight]]*masterheight[[#This Row],[%change]]</f>
        <v>4.5</v>
      </c>
    </row>
    <row r="1027" spans="1:8" x14ac:dyDescent="0.25">
      <c r="A1027" t="s">
        <v>501</v>
      </c>
      <c r="B1027" t="s">
        <v>974</v>
      </c>
      <c r="C1027" t="s">
        <v>17</v>
      </c>
      <c r="D1027" s="24">
        <v>22</v>
      </c>
      <c r="E1027" s="24">
        <v>32</v>
      </c>
      <c r="F1027" s="27">
        <f>MROUND((masterheight[[#This Row],[FL5]]-masterheight[[#This Row],[FL2]])/masterheight[[#This Row],[FL2]],0.01)</f>
        <v>0.45</v>
      </c>
      <c r="G1027" s="39">
        <f ca="1">_xlfn.NUMBERVALUE(VLOOKUP(masterheight[[#This Row],[Round]],Table1[],7,FALSE))</f>
        <v>10</v>
      </c>
      <c r="H1027" s="25">
        <f ca="1">masterheight[[#This Row],[Weight]]*masterheight[[#This Row],[%change]]</f>
        <v>4.5</v>
      </c>
    </row>
    <row r="1028" spans="1:8" x14ac:dyDescent="0.25">
      <c r="A1028" t="s">
        <v>571</v>
      </c>
      <c r="B1028" t="s">
        <v>82</v>
      </c>
      <c r="C1028" t="s">
        <v>19</v>
      </c>
      <c r="D1028" s="24">
        <v>33</v>
      </c>
      <c r="E1028" s="24">
        <v>48</v>
      </c>
      <c r="F1028" s="27">
        <f>MROUND((masterheight[[#This Row],[FL5]]-masterheight[[#This Row],[FL2]])/masterheight[[#This Row],[FL2]],0.01)</f>
        <v>0.45</v>
      </c>
      <c r="G1028" s="39">
        <f ca="1">_xlfn.NUMBERVALUE(VLOOKUP(masterheight[[#This Row],[Round]],Table1[],7,FALSE))</f>
        <v>10</v>
      </c>
      <c r="H1028" s="25">
        <f ca="1">masterheight[[#This Row],[Weight]]*masterheight[[#This Row],[%change]]</f>
        <v>4.5</v>
      </c>
    </row>
    <row r="1029" spans="1:8" x14ac:dyDescent="0.25">
      <c r="A1029" t="s">
        <v>577</v>
      </c>
      <c r="B1029" t="s">
        <v>82</v>
      </c>
      <c r="C1029" t="s">
        <v>19</v>
      </c>
      <c r="D1029" s="24">
        <v>38.5</v>
      </c>
      <c r="E1029" s="24">
        <v>56</v>
      </c>
      <c r="F1029" s="27">
        <f>MROUND((masterheight[[#This Row],[FL5]]-masterheight[[#This Row],[FL2]])/masterheight[[#This Row],[FL2]],0.01)</f>
        <v>0.45</v>
      </c>
      <c r="G1029" s="39">
        <f ca="1">_xlfn.NUMBERVALUE(VLOOKUP(masterheight[[#This Row],[Round]],Table1[],7,FALSE))</f>
        <v>10</v>
      </c>
      <c r="H1029" s="25">
        <f ca="1">masterheight[[#This Row],[Weight]]*masterheight[[#This Row],[%change]]</f>
        <v>4.5</v>
      </c>
    </row>
    <row r="1030" spans="1:8" x14ac:dyDescent="0.25">
      <c r="A1030" t="s">
        <v>587</v>
      </c>
      <c r="B1030" s="44" t="s">
        <v>74</v>
      </c>
      <c r="C1030" s="44" t="s">
        <v>16</v>
      </c>
      <c r="D1030" s="45">
        <v>34.5</v>
      </c>
      <c r="E1030" s="45">
        <v>50</v>
      </c>
      <c r="F1030" s="27">
        <f>MROUND((masterheight[[#This Row],[FL5]]-masterheight[[#This Row],[FL2]])/masterheight[[#This Row],[FL2]],0.01)</f>
        <v>0.45</v>
      </c>
      <c r="G1030" s="39">
        <f ca="1">_xlfn.NUMBERVALUE(VLOOKUP(masterheight[[#This Row],[Round]],Table1[],7,FALSE))</f>
        <v>10</v>
      </c>
      <c r="H1030" s="25">
        <f ca="1">masterheight[[#This Row],[Weight]]*masterheight[[#This Row],[%change]]</f>
        <v>4.5</v>
      </c>
    </row>
    <row r="1031" spans="1:8" x14ac:dyDescent="0.25">
      <c r="A1031" t="s">
        <v>601</v>
      </c>
      <c r="B1031" t="s">
        <v>58</v>
      </c>
      <c r="C1031" t="s">
        <v>22</v>
      </c>
      <c r="D1031" s="24">
        <v>42</v>
      </c>
      <c r="E1031" s="24">
        <v>61</v>
      </c>
      <c r="F1031" s="27">
        <f>MROUND((masterheight[[#This Row],[FL5]]-masterheight[[#This Row],[FL2]])/masterheight[[#This Row],[FL2]],0.01)</f>
        <v>0.45</v>
      </c>
      <c r="G1031" s="39">
        <f ca="1">_xlfn.NUMBERVALUE(VLOOKUP(masterheight[[#This Row],[Round]],Table1[],7,FALSE))</f>
        <v>30</v>
      </c>
      <c r="H1031" s="25">
        <f ca="1">masterheight[[#This Row],[Weight]]*masterheight[[#This Row],[%change]]</f>
        <v>13.5</v>
      </c>
    </row>
    <row r="1032" spans="1:8" x14ac:dyDescent="0.25">
      <c r="A1032" t="s">
        <v>663</v>
      </c>
      <c r="B1032" t="s">
        <v>74</v>
      </c>
      <c r="C1032" t="s">
        <v>22</v>
      </c>
      <c r="D1032" s="24">
        <v>43</v>
      </c>
      <c r="E1032" s="24">
        <v>62.5</v>
      </c>
      <c r="F1032" s="27">
        <f>MROUND((masterheight[[#This Row],[FL5]]-masterheight[[#This Row],[FL2]])/masterheight[[#This Row],[FL2]],0.01)</f>
        <v>0.45</v>
      </c>
      <c r="G1032" s="39">
        <f ca="1">_xlfn.NUMBERVALUE(VLOOKUP(masterheight[[#This Row],[Round]],Table1[],7,FALSE))</f>
        <v>30</v>
      </c>
      <c r="H1032" s="25">
        <f ca="1">masterheight[[#This Row],[Weight]]*masterheight[[#This Row],[%change]]</f>
        <v>13.5</v>
      </c>
    </row>
    <row r="1033" spans="1:8" x14ac:dyDescent="0.25">
      <c r="A1033" t="s">
        <v>403</v>
      </c>
      <c r="B1033" t="s">
        <v>82</v>
      </c>
      <c r="C1033" t="s">
        <v>16</v>
      </c>
      <c r="D1033" s="24">
        <v>33.5</v>
      </c>
      <c r="E1033" s="24">
        <v>49</v>
      </c>
      <c r="F1033" s="27">
        <f>MROUND((masterheight[[#This Row],[FL5]]-masterheight[[#This Row],[FL2]])/masterheight[[#This Row],[FL2]],0.01)</f>
        <v>0.46</v>
      </c>
      <c r="G1033" s="39">
        <f ca="1">_xlfn.NUMBERVALUE(VLOOKUP(masterheight[[#This Row],[Round]],Table1[],7,FALSE))</f>
        <v>10</v>
      </c>
      <c r="H1033" s="25">
        <f ca="1">masterheight[[#This Row],[Weight]]*masterheight[[#This Row],[%change]]</f>
        <v>4.6000000000000005</v>
      </c>
    </row>
    <row r="1034" spans="1:8" x14ac:dyDescent="0.25">
      <c r="A1034" t="s">
        <v>451</v>
      </c>
      <c r="B1034" t="s">
        <v>974</v>
      </c>
      <c r="C1034" t="s">
        <v>18</v>
      </c>
      <c r="D1034" s="24">
        <v>24</v>
      </c>
      <c r="E1034" s="24">
        <v>35</v>
      </c>
      <c r="F1034" s="27">
        <f>MROUND((masterheight[[#This Row],[FL5]]-masterheight[[#This Row],[FL2]])/masterheight[[#This Row],[FL2]],0.01)</f>
        <v>0.46</v>
      </c>
      <c r="G1034" s="39">
        <f ca="1">_xlfn.NUMBERVALUE(VLOOKUP(masterheight[[#This Row],[Round]],Table1[],7,FALSE))</f>
        <v>10</v>
      </c>
      <c r="H1034" s="25">
        <f ca="1">masterheight[[#This Row],[Weight]]*masterheight[[#This Row],[%change]]</f>
        <v>4.6000000000000005</v>
      </c>
    </row>
    <row r="1035" spans="1:8" x14ac:dyDescent="0.25">
      <c r="A1035" t="s">
        <v>488</v>
      </c>
      <c r="B1035" t="s">
        <v>74</v>
      </c>
      <c r="C1035" t="s">
        <v>19</v>
      </c>
      <c r="D1035" s="24">
        <v>35.5</v>
      </c>
      <c r="E1035" s="24">
        <v>52</v>
      </c>
      <c r="F1035" s="27">
        <f>MROUND((masterheight[[#This Row],[FL5]]-masterheight[[#This Row],[FL2]])/masterheight[[#This Row],[FL2]],0.01)</f>
        <v>0.46</v>
      </c>
      <c r="G1035" s="39">
        <f ca="1">_xlfn.NUMBERVALUE(VLOOKUP(masterheight[[#This Row],[Round]],Table1[],7,FALSE))</f>
        <v>10</v>
      </c>
      <c r="H1035" s="25">
        <f ca="1">masterheight[[#This Row],[Weight]]*masterheight[[#This Row],[%change]]</f>
        <v>4.6000000000000005</v>
      </c>
    </row>
    <row r="1036" spans="1:8" x14ac:dyDescent="0.25">
      <c r="A1036" t="s">
        <v>492</v>
      </c>
      <c r="B1036" s="44" t="s">
        <v>77</v>
      </c>
      <c r="C1036" s="44" t="s">
        <v>22</v>
      </c>
      <c r="D1036" s="45">
        <v>36</v>
      </c>
      <c r="E1036" s="45">
        <v>52.5</v>
      </c>
      <c r="F1036" s="27">
        <f>MROUND((masterheight[[#This Row],[FL5]]-masterheight[[#This Row],[FL2]])/masterheight[[#This Row],[FL2]],0.01)</f>
        <v>0.46</v>
      </c>
      <c r="G1036" s="39">
        <f ca="1">_xlfn.NUMBERVALUE(VLOOKUP(masterheight[[#This Row],[Round]],Table1[],7,FALSE))</f>
        <v>30</v>
      </c>
      <c r="H1036" s="25">
        <f ca="1">masterheight[[#This Row],[Weight]]*masterheight[[#This Row],[%change]]</f>
        <v>13.8</v>
      </c>
    </row>
    <row r="1037" spans="1:8" x14ac:dyDescent="0.25">
      <c r="A1037" t="s">
        <v>515</v>
      </c>
      <c r="B1037" t="s">
        <v>974</v>
      </c>
      <c r="C1037" t="s">
        <v>17</v>
      </c>
      <c r="D1037" s="24">
        <v>23</v>
      </c>
      <c r="E1037" s="24">
        <v>33.5</v>
      </c>
      <c r="F1037" s="27">
        <f>MROUND((masterheight[[#This Row],[FL5]]-masterheight[[#This Row],[FL2]])/masterheight[[#This Row],[FL2]],0.01)</f>
        <v>0.46</v>
      </c>
      <c r="G1037" s="39">
        <f ca="1">_xlfn.NUMBERVALUE(VLOOKUP(masterheight[[#This Row],[Round]],Table1[],7,FALSE))</f>
        <v>10</v>
      </c>
      <c r="H1037" s="25">
        <f ca="1">masterheight[[#This Row],[Weight]]*masterheight[[#This Row],[%change]]</f>
        <v>4.6000000000000005</v>
      </c>
    </row>
    <row r="1038" spans="1:8" x14ac:dyDescent="0.25">
      <c r="A1038" t="s">
        <v>521</v>
      </c>
      <c r="B1038" t="s">
        <v>61</v>
      </c>
      <c r="C1038" t="s">
        <v>16</v>
      </c>
      <c r="D1038" s="24">
        <v>35</v>
      </c>
      <c r="E1038" s="24">
        <v>51</v>
      </c>
      <c r="F1038" s="27">
        <f>MROUND((masterheight[[#This Row],[FL5]]-masterheight[[#This Row],[FL2]])/masterheight[[#This Row],[FL2]],0.01)</f>
        <v>0.46</v>
      </c>
      <c r="G1038" s="39">
        <f ca="1">_xlfn.NUMBERVALUE(VLOOKUP(masterheight[[#This Row],[Round]],Table1[],7,FALSE))</f>
        <v>10</v>
      </c>
      <c r="H1038" s="25">
        <f ca="1">masterheight[[#This Row],[Weight]]*masterheight[[#This Row],[%change]]</f>
        <v>4.6000000000000005</v>
      </c>
    </row>
    <row r="1039" spans="1:8" x14ac:dyDescent="0.25">
      <c r="A1039" t="s">
        <v>569</v>
      </c>
      <c r="B1039" t="s">
        <v>74</v>
      </c>
      <c r="C1039" t="s">
        <v>16</v>
      </c>
      <c r="D1039" s="24">
        <v>39</v>
      </c>
      <c r="E1039" s="24">
        <v>57</v>
      </c>
      <c r="F1039" s="27">
        <f>MROUND((masterheight[[#This Row],[FL5]]-masterheight[[#This Row],[FL2]])/masterheight[[#This Row],[FL2]],0.01)</f>
        <v>0.46</v>
      </c>
      <c r="G1039" s="39">
        <f ca="1">_xlfn.NUMBERVALUE(VLOOKUP(masterheight[[#This Row],[Round]],Table1[],7,FALSE))</f>
        <v>10</v>
      </c>
      <c r="H1039" s="25">
        <f ca="1">masterheight[[#This Row],[Weight]]*masterheight[[#This Row],[%change]]</f>
        <v>4.6000000000000005</v>
      </c>
    </row>
    <row r="1040" spans="1:8" x14ac:dyDescent="0.25">
      <c r="A1040" t="s">
        <v>581</v>
      </c>
      <c r="B1040" t="s">
        <v>74</v>
      </c>
      <c r="C1040" t="s">
        <v>16</v>
      </c>
      <c r="D1040" s="24">
        <v>39</v>
      </c>
      <c r="E1040" s="24">
        <v>57</v>
      </c>
      <c r="F1040" s="27">
        <f>MROUND((masterheight[[#This Row],[FL5]]-masterheight[[#This Row],[FL2]])/masterheight[[#This Row],[FL2]],0.01)</f>
        <v>0.46</v>
      </c>
      <c r="G1040" s="39">
        <f ca="1">_xlfn.NUMBERVALUE(VLOOKUP(masterheight[[#This Row],[Round]],Table1[],7,FALSE))</f>
        <v>10</v>
      </c>
      <c r="H1040" s="25">
        <f ca="1">masterheight[[#This Row],[Weight]]*masterheight[[#This Row],[%change]]</f>
        <v>4.6000000000000005</v>
      </c>
    </row>
    <row r="1041" spans="1:8" x14ac:dyDescent="0.25">
      <c r="A1041" t="s">
        <v>613</v>
      </c>
      <c r="B1041" t="s">
        <v>58</v>
      </c>
      <c r="C1041" t="s">
        <v>22</v>
      </c>
      <c r="D1041" s="24">
        <v>41</v>
      </c>
      <c r="E1041" s="24">
        <v>60</v>
      </c>
      <c r="F1041" s="27">
        <f>MROUND((masterheight[[#This Row],[FL5]]-masterheight[[#This Row],[FL2]])/masterheight[[#This Row],[FL2]],0.01)</f>
        <v>0.46</v>
      </c>
      <c r="G1041" s="39">
        <f ca="1">_xlfn.NUMBERVALUE(VLOOKUP(masterheight[[#This Row],[Round]],Table1[],7,FALSE))</f>
        <v>30</v>
      </c>
      <c r="H1041" s="25">
        <f ca="1">masterheight[[#This Row],[Weight]]*masterheight[[#This Row],[%change]]</f>
        <v>13.8</v>
      </c>
    </row>
    <row r="1042" spans="1:8" x14ac:dyDescent="0.25">
      <c r="A1042" t="s">
        <v>640</v>
      </c>
      <c r="B1042" s="44" t="s">
        <v>58</v>
      </c>
      <c r="C1042" s="44" t="s">
        <v>18</v>
      </c>
      <c r="D1042" s="45">
        <v>35.5</v>
      </c>
      <c r="E1042" s="45">
        <v>52</v>
      </c>
      <c r="F1042" s="27">
        <f>MROUND((masterheight[[#This Row],[FL5]]-masterheight[[#This Row],[FL2]])/masterheight[[#This Row],[FL2]],0.01)</f>
        <v>0.46</v>
      </c>
      <c r="G1042" s="39">
        <f ca="1">_xlfn.NUMBERVALUE(VLOOKUP(masterheight[[#This Row],[Round]],Table1[],7,FALSE))</f>
        <v>10</v>
      </c>
      <c r="H1042" s="25">
        <f ca="1">masterheight[[#This Row],[Weight]]*masterheight[[#This Row],[%change]]</f>
        <v>4.6000000000000005</v>
      </c>
    </row>
    <row r="1043" spans="1:8" x14ac:dyDescent="0.25">
      <c r="A1043" t="s">
        <v>664</v>
      </c>
      <c r="B1043" t="s">
        <v>74</v>
      </c>
      <c r="C1043" t="s">
        <v>22</v>
      </c>
      <c r="D1043" s="24">
        <v>46</v>
      </c>
      <c r="E1043" s="24">
        <v>67</v>
      </c>
      <c r="F1043" s="27">
        <f>MROUND((masterheight[[#This Row],[FL5]]-masterheight[[#This Row],[FL2]])/masterheight[[#This Row],[FL2]],0.01)</f>
        <v>0.46</v>
      </c>
      <c r="G1043" s="39">
        <f ca="1">_xlfn.NUMBERVALUE(VLOOKUP(masterheight[[#This Row],[Round]],Table1[],7,FALSE))</f>
        <v>30</v>
      </c>
      <c r="H1043" s="25">
        <f ca="1">masterheight[[#This Row],[Weight]]*masterheight[[#This Row],[%change]]</f>
        <v>13.8</v>
      </c>
    </row>
    <row r="1044" spans="1:8" x14ac:dyDescent="0.25">
      <c r="A1044" t="s">
        <v>393</v>
      </c>
      <c r="B1044" s="109" t="s">
        <v>58</v>
      </c>
      <c r="C1044" s="44" t="s">
        <v>19</v>
      </c>
      <c r="D1044" s="45">
        <v>36</v>
      </c>
      <c r="E1044" s="45">
        <v>53</v>
      </c>
      <c r="F1044" s="27">
        <f>MROUND((masterheight[[#This Row],[FL5]]-masterheight[[#This Row],[FL2]])/masterheight[[#This Row],[FL2]],0.01)</f>
        <v>0.47000000000000003</v>
      </c>
      <c r="G1044" s="39">
        <f ca="1">_xlfn.NUMBERVALUE(VLOOKUP(masterheight[[#This Row],[Round]],Table1[],7,FALSE))</f>
        <v>10</v>
      </c>
      <c r="H1044" s="25">
        <f ca="1">masterheight[[#This Row],[Weight]]*masterheight[[#This Row],[%change]]</f>
        <v>4.7</v>
      </c>
    </row>
    <row r="1045" spans="1:8" x14ac:dyDescent="0.25">
      <c r="A1045" t="s">
        <v>421</v>
      </c>
      <c r="B1045" t="s">
        <v>82</v>
      </c>
      <c r="C1045" t="s">
        <v>16</v>
      </c>
      <c r="D1045" s="24">
        <v>32</v>
      </c>
      <c r="E1045" s="24">
        <v>47</v>
      </c>
      <c r="F1045" s="27">
        <f>MROUND((masterheight[[#This Row],[FL5]]-masterheight[[#This Row],[FL2]])/masterheight[[#This Row],[FL2]],0.01)</f>
        <v>0.47000000000000003</v>
      </c>
      <c r="G1045" s="39">
        <f ca="1">_xlfn.NUMBERVALUE(VLOOKUP(masterheight[[#This Row],[Round]],Table1[],7,FALSE))</f>
        <v>10</v>
      </c>
      <c r="H1045" s="25">
        <f ca="1">masterheight[[#This Row],[Weight]]*masterheight[[#This Row],[%change]]</f>
        <v>4.7</v>
      </c>
    </row>
    <row r="1046" spans="1:8" x14ac:dyDescent="0.25">
      <c r="A1046" t="s">
        <v>438</v>
      </c>
      <c r="B1046" t="s">
        <v>82</v>
      </c>
      <c r="C1046" t="s">
        <v>16</v>
      </c>
      <c r="D1046" s="24">
        <v>36</v>
      </c>
      <c r="E1046" s="24">
        <v>53</v>
      </c>
      <c r="F1046" s="27">
        <f>MROUND((masterheight[[#This Row],[FL5]]-masterheight[[#This Row],[FL2]])/masterheight[[#This Row],[FL2]],0.01)</f>
        <v>0.47000000000000003</v>
      </c>
      <c r="G1046" s="39">
        <f ca="1">_xlfn.NUMBERVALUE(VLOOKUP(masterheight[[#This Row],[Round]],Table1[],7,FALSE))</f>
        <v>10</v>
      </c>
      <c r="H1046" s="25">
        <f ca="1">masterheight[[#This Row],[Weight]]*masterheight[[#This Row],[%change]]</f>
        <v>4.7</v>
      </c>
    </row>
    <row r="1047" spans="1:8" x14ac:dyDescent="0.25">
      <c r="A1047" t="s">
        <v>447</v>
      </c>
      <c r="B1047" t="s">
        <v>974</v>
      </c>
      <c r="C1047" t="s">
        <v>18</v>
      </c>
      <c r="D1047" s="24">
        <v>22.5</v>
      </c>
      <c r="E1047" s="24">
        <v>33</v>
      </c>
      <c r="F1047" s="27">
        <f>MROUND((masterheight[[#This Row],[FL5]]-masterheight[[#This Row],[FL2]])/masterheight[[#This Row],[FL2]],0.01)</f>
        <v>0.47000000000000003</v>
      </c>
      <c r="G1047" s="39">
        <f ca="1">_xlfn.NUMBERVALUE(VLOOKUP(masterheight[[#This Row],[Round]],Table1[],7,FALSE))</f>
        <v>10</v>
      </c>
      <c r="H1047" s="25">
        <f ca="1">masterheight[[#This Row],[Weight]]*masterheight[[#This Row],[%change]]</f>
        <v>4.7</v>
      </c>
    </row>
    <row r="1048" spans="1:8" x14ac:dyDescent="0.25">
      <c r="A1048" t="s">
        <v>451</v>
      </c>
      <c r="B1048" t="s">
        <v>58</v>
      </c>
      <c r="C1048" t="s">
        <v>19</v>
      </c>
      <c r="D1048" s="24">
        <v>36</v>
      </c>
      <c r="E1048" s="24">
        <v>53</v>
      </c>
      <c r="F1048" s="27">
        <f>MROUND((masterheight[[#This Row],[FL5]]-masterheight[[#This Row],[FL2]])/masterheight[[#This Row],[FL2]],0.01)</f>
        <v>0.47000000000000003</v>
      </c>
      <c r="G1048" s="39">
        <f ca="1">_xlfn.NUMBERVALUE(VLOOKUP(masterheight[[#This Row],[Round]],Table1[],7,FALSE))</f>
        <v>10</v>
      </c>
      <c r="H1048" s="25">
        <f ca="1">masterheight[[#This Row],[Weight]]*masterheight[[#This Row],[%change]]</f>
        <v>4.7</v>
      </c>
    </row>
    <row r="1049" spans="1:8" x14ac:dyDescent="0.25">
      <c r="A1049" t="s">
        <v>497</v>
      </c>
      <c r="B1049" t="s">
        <v>58</v>
      </c>
      <c r="C1049" t="s">
        <v>16</v>
      </c>
      <c r="D1049" s="24">
        <v>34</v>
      </c>
      <c r="E1049" s="24">
        <v>50</v>
      </c>
      <c r="F1049" s="27">
        <f>MROUND((masterheight[[#This Row],[FL5]]-masterheight[[#This Row],[FL2]])/masterheight[[#This Row],[FL2]],0.01)</f>
        <v>0.47000000000000003</v>
      </c>
      <c r="G1049" s="39">
        <f ca="1">_xlfn.NUMBERVALUE(VLOOKUP(masterheight[[#This Row],[Round]],Table1[],7,FALSE))</f>
        <v>10</v>
      </c>
      <c r="H1049" s="25">
        <f ca="1">masterheight[[#This Row],[Weight]]*masterheight[[#This Row],[%change]]</f>
        <v>4.7</v>
      </c>
    </row>
    <row r="1050" spans="1:8" x14ac:dyDescent="0.25">
      <c r="A1050" t="s">
        <v>511</v>
      </c>
      <c r="B1050" t="s">
        <v>61</v>
      </c>
      <c r="C1050" t="s">
        <v>16</v>
      </c>
      <c r="D1050" s="24">
        <v>38</v>
      </c>
      <c r="E1050" s="24">
        <v>56</v>
      </c>
      <c r="F1050" s="27">
        <f>MROUND((masterheight[[#This Row],[FL5]]-masterheight[[#This Row],[FL2]])/masterheight[[#This Row],[FL2]],0.01)</f>
        <v>0.47000000000000003</v>
      </c>
      <c r="G1050" s="39">
        <f ca="1">_xlfn.NUMBERVALUE(VLOOKUP(masterheight[[#This Row],[Round]],Table1[],7,FALSE))</f>
        <v>10</v>
      </c>
      <c r="H1050" s="25">
        <f ca="1">masterheight[[#This Row],[Weight]]*masterheight[[#This Row],[%change]]</f>
        <v>4.7</v>
      </c>
    </row>
    <row r="1051" spans="1:8" x14ac:dyDescent="0.25">
      <c r="A1051" t="s">
        <v>599</v>
      </c>
      <c r="B1051" t="s">
        <v>74</v>
      </c>
      <c r="C1051" t="s">
        <v>16</v>
      </c>
      <c r="D1051" s="24">
        <v>38</v>
      </c>
      <c r="E1051" s="24">
        <v>56</v>
      </c>
      <c r="F1051" s="27">
        <f>MROUND((masterheight[[#This Row],[FL5]]-masterheight[[#This Row],[FL2]])/masterheight[[#This Row],[FL2]],0.01)</f>
        <v>0.47000000000000003</v>
      </c>
      <c r="G1051" s="39">
        <f ca="1">_xlfn.NUMBERVALUE(VLOOKUP(masterheight[[#This Row],[Round]],Table1[],7,FALSE))</f>
        <v>10</v>
      </c>
      <c r="H1051" s="25">
        <f ca="1">masterheight[[#This Row],[Weight]]*masterheight[[#This Row],[%change]]</f>
        <v>4.7</v>
      </c>
    </row>
    <row r="1052" spans="1:8" x14ac:dyDescent="0.25">
      <c r="A1052" t="s">
        <v>607</v>
      </c>
      <c r="B1052" t="s">
        <v>58</v>
      </c>
      <c r="C1052" t="s">
        <v>22</v>
      </c>
      <c r="D1052" s="24">
        <v>45</v>
      </c>
      <c r="E1052" s="24">
        <v>66</v>
      </c>
      <c r="F1052" s="27">
        <f>MROUND((masterheight[[#This Row],[FL5]]-masterheight[[#This Row],[FL2]])/masterheight[[#This Row],[FL2]],0.01)</f>
        <v>0.47000000000000003</v>
      </c>
      <c r="G1052" s="39">
        <f ca="1">_xlfn.NUMBERVALUE(VLOOKUP(masterheight[[#This Row],[Round]],Table1[],7,FALSE))</f>
        <v>30</v>
      </c>
      <c r="H1052" s="25">
        <f ca="1">masterheight[[#This Row],[Weight]]*masterheight[[#This Row],[%change]]</f>
        <v>14.100000000000001</v>
      </c>
    </row>
    <row r="1053" spans="1:8" x14ac:dyDescent="0.25">
      <c r="A1053" t="s">
        <v>616</v>
      </c>
      <c r="B1053" t="s">
        <v>58</v>
      </c>
      <c r="C1053" t="s">
        <v>18</v>
      </c>
      <c r="D1053" s="24">
        <v>34</v>
      </c>
      <c r="E1053" s="24">
        <v>50</v>
      </c>
      <c r="F1053" s="27">
        <f>MROUND((masterheight[[#This Row],[FL5]]-masterheight[[#This Row],[FL2]])/masterheight[[#This Row],[FL2]],0.01)</f>
        <v>0.47000000000000003</v>
      </c>
      <c r="G1053" s="39">
        <f ca="1">_xlfn.NUMBERVALUE(VLOOKUP(masterheight[[#This Row],[Round]],Table1[],7,FALSE))</f>
        <v>10</v>
      </c>
      <c r="H1053" s="25">
        <f ca="1">masterheight[[#This Row],[Weight]]*masterheight[[#This Row],[%change]]</f>
        <v>4.7</v>
      </c>
    </row>
    <row r="1054" spans="1:8" x14ac:dyDescent="0.25">
      <c r="A1054" t="s">
        <v>700</v>
      </c>
      <c r="B1054" t="s">
        <v>59</v>
      </c>
      <c r="C1054" t="s">
        <v>16</v>
      </c>
      <c r="D1054" s="24">
        <v>34</v>
      </c>
      <c r="E1054" s="24">
        <v>50</v>
      </c>
      <c r="F1054" s="27">
        <f>MROUND((masterheight[[#This Row],[FL5]]-masterheight[[#This Row],[FL2]])/masterheight[[#This Row],[FL2]],0.01)</f>
        <v>0.47000000000000003</v>
      </c>
      <c r="G1054" s="39">
        <f ca="1">_xlfn.NUMBERVALUE(VLOOKUP(masterheight[[#This Row],[Round]],Table1[],7,FALSE))</f>
        <v>10</v>
      </c>
      <c r="H1054" s="25">
        <f ca="1">masterheight[[#This Row],[Weight]]*masterheight[[#This Row],[%change]]</f>
        <v>4.7</v>
      </c>
    </row>
    <row r="1055" spans="1:8" x14ac:dyDescent="0.25">
      <c r="A1055" t="s">
        <v>385</v>
      </c>
      <c r="B1055" t="s">
        <v>58</v>
      </c>
      <c r="C1055" t="s">
        <v>19</v>
      </c>
      <c r="D1055" s="24">
        <v>31</v>
      </c>
      <c r="E1055" s="24">
        <v>46</v>
      </c>
      <c r="F1055" s="27">
        <f>MROUND((masterheight[[#This Row],[FL5]]-masterheight[[#This Row],[FL2]])/masterheight[[#This Row],[FL2]],0.01)</f>
        <v>0.48</v>
      </c>
      <c r="G1055" s="39">
        <f ca="1">_xlfn.NUMBERVALUE(VLOOKUP(masterheight[[#This Row],[Round]],Table1[],7,FALSE))</f>
        <v>10</v>
      </c>
      <c r="H1055" s="25">
        <f ca="1">masterheight[[#This Row],[Weight]]*masterheight[[#This Row],[%change]]</f>
        <v>4.8</v>
      </c>
    </row>
    <row r="1056" spans="1:8" x14ac:dyDescent="0.25">
      <c r="A1056" t="s">
        <v>439</v>
      </c>
      <c r="B1056" t="s">
        <v>82</v>
      </c>
      <c r="C1056" t="s">
        <v>16</v>
      </c>
      <c r="D1056" s="24">
        <v>34.5</v>
      </c>
      <c r="E1056" s="24">
        <v>51</v>
      </c>
      <c r="F1056" s="27">
        <f>MROUND((masterheight[[#This Row],[FL5]]-masterheight[[#This Row],[FL2]])/masterheight[[#This Row],[FL2]],0.01)</f>
        <v>0.48</v>
      </c>
      <c r="G1056" s="39">
        <f ca="1">_xlfn.NUMBERVALUE(VLOOKUP(masterheight[[#This Row],[Round]],Table1[],7,FALSE))</f>
        <v>10</v>
      </c>
      <c r="H1056" s="25">
        <f ca="1">masterheight[[#This Row],[Weight]]*masterheight[[#This Row],[%change]]</f>
        <v>4.8</v>
      </c>
    </row>
    <row r="1057" spans="1:8" x14ac:dyDescent="0.25">
      <c r="A1057" t="s">
        <v>445</v>
      </c>
      <c r="B1057" t="s">
        <v>82</v>
      </c>
      <c r="C1057" t="s">
        <v>16</v>
      </c>
      <c r="D1057" s="24">
        <v>32.5</v>
      </c>
      <c r="E1057" s="24">
        <v>48</v>
      </c>
      <c r="F1057" s="27">
        <f>MROUND((masterheight[[#This Row],[FL5]]-masterheight[[#This Row],[FL2]])/masterheight[[#This Row],[FL2]],0.01)</f>
        <v>0.48</v>
      </c>
      <c r="G1057" s="39">
        <f ca="1">_xlfn.NUMBERVALUE(VLOOKUP(masterheight[[#This Row],[Round]],Table1[],7,FALSE))</f>
        <v>10</v>
      </c>
      <c r="H1057" s="25">
        <f ca="1">masterheight[[#This Row],[Weight]]*masterheight[[#This Row],[%change]]</f>
        <v>4.8</v>
      </c>
    </row>
    <row r="1058" spans="1:8" x14ac:dyDescent="0.25">
      <c r="A1058" t="s">
        <v>448</v>
      </c>
      <c r="B1058" t="s">
        <v>58</v>
      </c>
      <c r="C1058" t="s">
        <v>16</v>
      </c>
      <c r="D1058" s="24">
        <v>33</v>
      </c>
      <c r="E1058" s="24">
        <v>49</v>
      </c>
      <c r="F1058" s="27">
        <f>MROUND((masterheight[[#This Row],[FL5]]-masterheight[[#This Row],[FL2]])/masterheight[[#This Row],[FL2]],0.01)</f>
        <v>0.48</v>
      </c>
      <c r="G1058" s="39">
        <f ca="1">_xlfn.NUMBERVALUE(VLOOKUP(masterheight[[#This Row],[Round]],Table1[],7,FALSE))</f>
        <v>10</v>
      </c>
      <c r="H1058" s="25">
        <f ca="1">masterheight[[#This Row],[Weight]]*masterheight[[#This Row],[%change]]</f>
        <v>4.8</v>
      </c>
    </row>
    <row r="1059" spans="1:8" x14ac:dyDescent="0.25">
      <c r="A1059" t="s">
        <v>480</v>
      </c>
      <c r="B1059" t="s">
        <v>74</v>
      </c>
      <c r="C1059" t="s">
        <v>19</v>
      </c>
      <c r="D1059" s="24">
        <v>33</v>
      </c>
      <c r="E1059" s="24">
        <v>49</v>
      </c>
      <c r="F1059" s="27">
        <f>MROUND((masterheight[[#This Row],[FL5]]-masterheight[[#This Row],[FL2]])/masterheight[[#This Row],[FL2]],0.01)</f>
        <v>0.48</v>
      </c>
      <c r="G1059" s="39">
        <f ca="1">_xlfn.NUMBERVALUE(VLOOKUP(masterheight[[#This Row],[Round]],Table1[],7,FALSE))</f>
        <v>10</v>
      </c>
      <c r="H1059" s="25">
        <f ca="1">masterheight[[#This Row],[Weight]]*masterheight[[#This Row],[%change]]</f>
        <v>4.8</v>
      </c>
    </row>
    <row r="1060" spans="1:8" x14ac:dyDescent="0.25">
      <c r="A1060" t="s">
        <v>566</v>
      </c>
      <c r="B1060" t="s">
        <v>74</v>
      </c>
      <c r="C1060" t="s">
        <v>16</v>
      </c>
      <c r="D1060" s="24">
        <v>40</v>
      </c>
      <c r="E1060" s="24">
        <v>59</v>
      </c>
      <c r="F1060" s="27">
        <f>MROUND((masterheight[[#This Row],[FL5]]-masterheight[[#This Row],[FL2]])/masterheight[[#This Row],[FL2]],0.01)</f>
        <v>0.48</v>
      </c>
      <c r="G1060" s="39">
        <f ca="1">_xlfn.NUMBERVALUE(VLOOKUP(masterheight[[#This Row],[Round]],Table1[],7,FALSE))</f>
        <v>10</v>
      </c>
      <c r="H1060" s="25">
        <f ca="1">masterheight[[#This Row],[Weight]]*masterheight[[#This Row],[%change]]</f>
        <v>4.8</v>
      </c>
    </row>
    <row r="1061" spans="1:8" x14ac:dyDescent="0.25">
      <c r="A1061" t="s">
        <v>609</v>
      </c>
      <c r="B1061" t="s">
        <v>58</v>
      </c>
      <c r="C1061" t="s">
        <v>22</v>
      </c>
      <c r="D1061" s="24">
        <v>45</v>
      </c>
      <c r="E1061" s="24">
        <v>66.5</v>
      </c>
      <c r="F1061" s="27">
        <f>MROUND((masterheight[[#This Row],[FL5]]-masterheight[[#This Row],[FL2]])/masterheight[[#This Row],[FL2]],0.01)</f>
        <v>0.48</v>
      </c>
      <c r="G1061" s="39">
        <f ca="1">_xlfn.NUMBERVALUE(VLOOKUP(masterheight[[#This Row],[Round]],Table1[],7,FALSE))</f>
        <v>30</v>
      </c>
      <c r="H1061" s="25">
        <f ca="1">masterheight[[#This Row],[Weight]]*masterheight[[#This Row],[%change]]</f>
        <v>14.399999999999999</v>
      </c>
    </row>
    <row r="1062" spans="1:8" x14ac:dyDescent="0.25">
      <c r="A1062" t="s">
        <v>615</v>
      </c>
      <c r="B1062" t="s">
        <v>58</v>
      </c>
      <c r="C1062" t="s">
        <v>18</v>
      </c>
      <c r="D1062" s="24">
        <v>32.5</v>
      </c>
      <c r="E1062" s="24">
        <v>48</v>
      </c>
      <c r="F1062" s="27">
        <f>MROUND((masterheight[[#This Row],[FL5]]-masterheight[[#This Row],[FL2]])/masterheight[[#This Row],[FL2]],0.01)</f>
        <v>0.48</v>
      </c>
      <c r="G1062" s="39">
        <f ca="1">_xlfn.NUMBERVALUE(VLOOKUP(masterheight[[#This Row],[Round]],Table1[],7,FALSE))</f>
        <v>10</v>
      </c>
      <c r="H1062" s="25">
        <f ca="1">masterheight[[#This Row],[Weight]]*masterheight[[#This Row],[%change]]</f>
        <v>4.8</v>
      </c>
    </row>
    <row r="1063" spans="1:8" x14ac:dyDescent="0.25">
      <c r="A1063" t="s">
        <v>679</v>
      </c>
      <c r="B1063" t="s">
        <v>90</v>
      </c>
      <c r="C1063" t="s">
        <v>19</v>
      </c>
      <c r="D1063" s="24">
        <v>25</v>
      </c>
      <c r="E1063" s="24">
        <v>37</v>
      </c>
      <c r="F1063" s="27">
        <f>MROUND((masterheight[[#This Row],[FL5]]-masterheight[[#This Row],[FL2]])/masterheight[[#This Row],[FL2]],0.01)</f>
        <v>0.48</v>
      </c>
      <c r="G1063" s="39">
        <f ca="1">_xlfn.NUMBERVALUE(VLOOKUP(masterheight[[#This Row],[Round]],Table1[],7,FALSE))</f>
        <v>10</v>
      </c>
      <c r="H1063" s="25">
        <f ca="1">masterheight[[#This Row],[Weight]]*masterheight[[#This Row],[%change]]</f>
        <v>4.8</v>
      </c>
    </row>
    <row r="1064" spans="1:8" x14ac:dyDescent="0.25">
      <c r="A1064" t="s">
        <v>752</v>
      </c>
      <c r="B1064" t="s">
        <v>58</v>
      </c>
      <c r="C1064" t="s">
        <v>17</v>
      </c>
      <c r="D1064" s="24">
        <v>34.5</v>
      </c>
      <c r="E1064" s="24">
        <v>51</v>
      </c>
      <c r="F1064" s="27">
        <f>MROUND((masterheight[[#This Row],[FL5]]-masterheight[[#This Row],[FL2]])/masterheight[[#This Row],[FL2]],0.01)</f>
        <v>0.48</v>
      </c>
      <c r="G1064" s="39">
        <f ca="1">_xlfn.NUMBERVALUE(VLOOKUP(masterheight[[#This Row],[Round]],Table1[],7,FALSE))</f>
        <v>10</v>
      </c>
      <c r="H1064" s="25">
        <f ca="1">masterheight[[#This Row],[Weight]]*masterheight[[#This Row],[%change]]</f>
        <v>4.8</v>
      </c>
    </row>
    <row r="1065" spans="1:8" x14ac:dyDescent="0.25">
      <c r="A1065" t="s">
        <v>414</v>
      </c>
      <c r="B1065" t="s">
        <v>82</v>
      </c>
      <c r="C1065" t="s">
        <v>16</v>
      </c>
      <c r="D1065" s="24">
        <v>35</v>
      </c>
      <c r="E1065" s="24">
        <v>52</v>
      </c>
      <c r="F1065" s="27">
        <f>MROUND((masterheight[[#This Row],[FL5]]-masterheight[[#This Row],[FL2]])/masterheight[[#This Row],[FL2]],0.01)</f>
        <v>0.49</v>
      </c>
      <c r="G1065" s="39">
        <f ca="1">_xlfn.NUMBERVALUE(VLOOKUP(masterheight[[#This Row],[Round]],Table1[],7,FALSE))</f>
        <v>10</v>
      </c>
      <c r="H1065" s="25">
        <f ca="1">masterheight[[#This Row],[Weight]]*masterheight[[#This Row],[%change]]</f>
        <v>4.9000000000000004</v>
      </c>
    </row>
    <row r="1066" spans="1:8" x14ac:dyDescent="0.25">
      <c r="A1066" t="s">
        <v>427</v>
      </c>
      <c r="B1066" t="s">
        <v>82</v>
      </c>
      <c r="C1066" t="s">
        <v>16</v>
      </c>
      <c r="D1066" s="24">
        <v>31.5</v>
      </c>
      <c r="E1066" s="24">
        <v>47</v>
      </c>
      <c r="F1066" s="27">
        <f>MROUND((masterheight[[#This Row],[FL5]]-masterheight[[#This Row],[FL2]])/masterheight[[#This Row],[FL2]],0.01)</f>
        <v>0.49</v>
      </c>
      <c r="G1066" s="39">
        <f ca="1">_xlfn.NUMBERVALUE(VLOOKUP(masterheight[[#This Row],[Round]],Table1[],7,FALSE))</f>
        <v>10</v>
      </c>
      <c r="H1066" s="25">
        <f ca="1">masterheight[[#This Row],[Weight]]*masterheight[[#This Row],[%change]]</f>
        <v>4.9000000000000004</v>
      </c>
    </row>
    <row r="1067" spans="1:8" x14ac:dyDescent="0.25">
      <c r="A1067" t="s">
        <v>449</v>
      </c>
      <c r="B1067" t="s">
        <v>58</v>
      </c>
      <c r="C1067" t="s">
        <v>16</v>
      </c>
      <c r="D1067" s="24">
        <v>35</v>
      </c>
      <c r="E1067" s="24">
        <v>52</v>
      </c>
      <c r="F1067" s="27">
        <f>MROUND((masterheight[[#This Row],[FL5]]-masterheight[[#This Row],[FL2]])/masterheight[[#This Row],[FL2]],0.01)</f>
        <v>0.49</v>
      </c>
      <c r="G1067" s="39">
        <f ca="1">_xlfn.NUMBERVALUE(VLOOKUP(masterheight[[#This Row],[Round]],Table1[],7,FALSE))</f>
        <v>10</v>
      </c>
      <c r="H1067" s="25">
        <f ca="1">masterheight[[#This Row],[Weight]]*masterheight[[#This Row],[%change]]</f>
        <v>4.9000000000000004</v>
      </c>
    </row>
    <row r="1068" spans="1:8" x14ac:dyDescent="0.25">
      <c r="A1068" t="s">
        <v>456</v>
      </c>
      <c r="B1068" t="s">
        <v>58</v>
      </c>
      <c r="C1068" t="s">
        <v>19</v>
      </c>
      <c r="D1068" s="24">
        <v>37.5</v>
      </c>
      <c r="E1068" s="24">
        <v>56</v>
      </c>
      <c r="F1068" s="27">
        <f>MROUND((masterheight[[#This Row],[FL5]]-masterheight[[#This Row],[FL2]])/masterheight[[#This Row],[FL2]],0.01)</f>
        <v>0.49</v>
      </c>
      <c r="G1068" s="39">
        <f ca="1">_xlfn.NUMBERVALUE(VLOOKUP(masterheight[[#This Row],[Round]],Table1[],7,FALSE))</f>
        <v>10</v>
      </c>
      <c r="H1068" s="25">
        <f ca="1">masterheight[[#This Row],[Weight]]*masterheight[[#This Row],[%change]]</f>
        <v>4.9000000000000004</v>
      </c>
    </row>
    <row r="1069" spans="1:8" x14ac:dyDescent="0.25">
      <c r="A1069" t="s">
        <v>490</v>
      </c>
      <c r="B1069" t="s">
        <v>58</v>
      </c>
      <c r="C1069" t="s">
        <v>16</v>
      </c>
      <c r="D1069" s="24">
        <v>33.5</v>
      </c>
      <c r="E1069" s="24">
        <v>50</v>
      </c>
      <c r="F1069" s="27">
        <f>MROUND((masterheight[[#This Row],[FL5]]-masterheight[[#This Row],[FL2]])/masterheight[[#This Row],[FL2]],0.01)</f>
        <v>0.49</v>
      </c>
      <c r="G1069" s="39">
        <f ca="1">_xlfn.NUMBERVALUE(VLOOKUP(masterheight[[#This Row],[Round]],Table1[],7,FALSE))</f>
        <v>10</v>
      </c>
      <c r="H1069" s="25">
        <f ca="1">masterheight[[#This Row],[Weight]]*masterheight[[#This Row],[%change]]</f>
        <v>4.9000000000000004</v>
      </c>
    </row>
    <row r="1070" spans="1:8" x14ac:dyDescent="0.25">
      <c r="A1070" t="s">
        <v>516</v>
      </c>
      <c r="B1070" t="s">
        <v>61</v>
      </c>
      <c r="C1070" t="s">
        <v>16</v>
      </c>
      <c r="D1070">
        <v>37.5</v>
      </c>
      <c r="E1070">
        <v>56</v>
      </c>
      <c r="F1070" s="27">
        <f>MROUND((masterheight[[#This Row],[FL5]]-masterheight[[#This Row],[FL2]])/masterheight[[#This Row],[FL2]],0.01)</f>
        <v>0.49</v>
      </c>
      <c r="G1070" s="39">
        <f ca="1">_xlfn.NUMBERVALUE(VLOOKUP(masterheight[[#This Row],[Round]],Table1[],7,FALSE))</f>
        <v>10</v>
      </c>
      <c r="H1070" s="25">
        <f ca="1">masterheight[[#This Row],[Weight]]*masterheight[[#This Row],[%change]]</f>
        <v>4.9000000000000004</v>
      </c>
    </row>
    <row r="1071" spans="1:8" x14ac:dyDescent="0.25">
      <c r="A1071" t="s">
        <v>582</v>
      </c>
      <c r="B1071" t="s">
        <v>74</v>
      </c>
      <c r="C1071" t="s">
        <v>16</v>
      </c>
      <c r="D1071" s="24">
        <v>37.5</v>
      </c>
      <c r="E1071" s="24">
        <v>56</v>
      </c>
      <c r="F1071" s="27">
        <f>MROUND((masterheight[[#This Row],[FL5]]-masterheight[[#This Row],[FL2]])/masterheight[[#This Row],[FL2]],0.01)</f>
        <v>0.49</v>
      </c>
      <c r="G1071" s="39">
        <f ca="1">_xlfn.NUMBERVALUE(VLOOKUP(masterheight[[#This Row],[Round]],Table1[],7,FALSE))</f>
        <v>10</v>
      </c>
      <c r="H1071" s="25">
        <f ca="1">masterheight[[#This Row],[Weight]]*masterheight[[#This Row],[%change]]</f>
        <v>4.9000000000000004</v>
      </c>
    </row>
    <row r="1072" spans="1:8" x14ac:dyDescent="0.25">
      <c r="A1072" t="s">
        <v>588</v>
      </c>
      <c r="B1072" t="s">
        <v>74</v>
      </c>
      <c r="C1072" t="s">
        <v>16</v>
      </c>
      <c r="D1072" s="24">
        <v>35</v>
      </c>
      <c r="E1072" s="24">
        <v>52</v>
      </c>
      <c r="F1072" s="27">
        <f>MROUND((masterheight[[#This Row],[FL5]]-masterheight[[#This Row],[FL2]])/masterheight[[#This Row],[FL2]],0.01)</f>
        <v>0.49</v>
      </c>
      <c r="G1072" s="39">
        <f ca="1">_xlfn.NUMBERVALUE(VLOOKUP(masterheight[[#This Row],[Round]],Table1[],7,FALSE))</f>
        <v>10</v>
      </c>
      <c r="H1072" s="25">
        <f ca="1">masterheight[[#This Row],[Weight]]*masterheight[[#This Row],[%change]]</f>
        <v>4.9000000000000004</v>
      </c>
    </row>
    <row r="1073" spans="1:8" x14ac:dyDescent="0.25">
      <c r="A1073" t="s">
        <v>645</v>
      </c>
      <c r="B1073" t="s">
        <v>974</v>
      </c>
      <c r="C1073" t="s">
        <v>23</v>
      </c>
      <c r="D1073" s="24">
        <v>23.5</v>
      </c>
      <c r="E1073" s="24">
        <v>35</v>
      </c>
      <c r="F1073" s="27">
        <f>MROUND((masterheight[[#This Row],[FL5]]-masterheight[[#This Row],[FL2]])/masterheight[[#This Row],[FL2]],0.01)</f>
        <v>0.49</v>
      </c>
      <c r="G1073" s="39">
        <f ca="1">_xlfn.NUMBERVALUE(VLOOKUP(masterheight[[#This Row],[Round]],Table1[],7,FALSE))</f>
        <v>50</v>
      </c>
      <c r="H1073" s="25">
        <f ca="1">masterheight[[#This Row],[Weight]]*masterheight[[#This Row],[%change]]</f>
        <v>24.5</v>
      </c>
    </row>
    <row r="1074" spans="1:8" x14ac:dyDescent="0.25">
      <c r="A1074" t="s">
        <v>755</v>
      </c>
      <c r="B1074" t="s">
        <v>58</v>
      </c>
      <c r="C1074" t="s">
        <v>17</v>
      </c>
      <c r="D1074" s="24">
        <v>37.5</v>
      </c>
      <c r="E1074" s="24">
        <v>56</v>
      </c>
      <c r="F1074" s="27">
        <f>MROUND((masterheight[[#This Row],[FL5]]-masterheight[[#This Row],[FL2]])/masterheight[[#This Row],[FL2]],0.01)</f>
        <v>0.49</v>
      </c>
      <c r="G1074" s="39">
        <f ca="1">_xlfn.NUMBERVALUE(VLOOKUP(masterheight[[#This Row],[Round]],Table1[],7,FALSE))</f>
        <v>10</v>
      </c>
      <c r="H1074" s="25">
        <f ca="1">masterheight[[#This Row],[Weight]]*masterheight[[#This Row],[%change]]</f>
        <v>4.9000000000000004</v>
      </c>
    </row>
    <row r="1075" spans="1:8" x14ac:dyDescent="0.25">
      <c r="A1075" t="s">
        <v>408</v>
      </c>
      <c r="B1075" t="s">
        <v>82</v>
      </c>
      <c r="C1075" t="s">
        <v>16</v>
      </c>
      <c r="D1075" s="24">
        <v>38</v>
      </c>
      <c r="E1075" s="24">
        <v>57</v>
      </c>
      <c r="F1075" s="27">
        <f>MROUND((masterheight[[#This Row],[FL5]]-masterheight[[#This Row],[FL2]])/masterheight[[#This Row],[FL2]],0.01)</f>
        <v>0.5</v>
      </c>
      <c r="G1075" s="39">
        <f ca="1">_xlfn.NUMBERVALUE(VLOOKUP(masterheight[[#This Row],[Round]],Table1[],7,FALSE))</f>
        <v>10</v>
      </c>
      <c r="H1075" s="25">
        <f ca="1">masterheight[[#This Row],[Weight]]*masterheight[[#This Row],[%change]]</f>
        <v>5</v>
      </c>
    </row>
    <row r="1076" spans="1:8" x14ac:dyDescent="0.25">
      <c r="A1076" t="s">
        <v>432</v>
      </c>
      <c r="B1076" t="s">
        <v>82</v>
      </c>
      <c r="C1076" t="s">
        <v>16</v>
      </c>
      <c r="D1076" s="24">
        <v>34</v>
      </c>
      <c r="E1076" s="24">
        <v>51</v>
      </c>
      <c r="F1076" s="27">
        <f>MROUND((masterheight[[#This Row],[FL5]]-masterheight[[#This Row],[FL2]])/masterheight[[#This Row],[FL2]],0.01)</f>
        <v>0.5</v>
      </c>
      <c r="G1076" s="39">
        <f ca="1">_xlfn.NUMBERVALUE(VLOOKUP(masterheight[[#This Row],[Round]],Table1[],7,FALSE))</f>
        <v>10</v>
      </c>
      <c r="H1076" s="25">
        <f ca="1">masterheight[[#This Row],[Weight]]*masterheight[[#This Row],[%change]]</f>
        <v>5</v>
      </c>
    </row>
    <row r="1077" spans="1:8" x14ac:dyDescent="0.25">
      <c r="A1077" t="s">
        <v>450</v>
      </c>
      <c r="B1077" t="s">
        <v>974</v>
      </c>
      <c r="C1077" t="s">
        <v>18</v>
      </c>
      <c r="D1077" s="24">
        <v>23</v>
      </c>
      <c r="E1077" s="24">
        <v>34.5</v>
      </c>
      <c r="F1077" s="27">
        <f>MROUND((masterheight[[#This Row],[FL5]]-masterheight[[#This Row],[FL2]])/masterheight[[#This Row],[FL2]],0.01)</f>
        <v>0.5</v>
      </c>
      <c r="G1077" s="39">
        <f ca="1">_xlfn.NUMBERVALUE(VLOOKUP(masterheight[[#This Row],[Round]],Table1[],7,FALSE))</f>
        <v>10</v>
      </c>
      <c r="H1077" s="25">
        <f ca="1">masterheight[[#This Row],[Weight]]*masterheight[[#This Row],[%change]]</f>
        <v>5</v>
      </c>
    </row>
    <row r="1078" spans="1:8" x14ac:dyDescent="0.25">
      <c r="A1078" t="s">
        <v>453</v>
      </c>
      <c r="B1078" t="s">
        <v>58</v>
      </c>
      <c r="C1078" t="s">
        <v>19</v>
      </c>
      <c r="D1078" s="24">
        <v>38</v>
      </c>
      <c r="E1078" s="24">
        <v>57</v>
      </c>
      <c r="F1078" s="27">
        <f>MROUND((masterheight[[#This Row],[FL5]]-masterheight[[#This Row],[FL2]])/masterheight[[#This Row],[FL2]],0.01)</f>
        <v>0.5</v>
      </c>
      <c r="G1078" s="39">
        <f ca="1">_xlfn.NUMBERVALUE(VLOOKUP(masterheight[[#This Row],[Round]],Table1[],7,FALSE))</f>
        <v>10</v>
      </c>
      <c r="H1078" s="25">
        <f ca="1">masterheight[[#This Row],[Weight]]*masterheight[[#This Row],[%change]]</f>
        <v>5</v>
      </c>
    </row>
    <row r="1079" spans="1:8" x14ac:dyDescent="0.25">
      <c r="A1079" t="s">
        <v>502</v>
      </c>
      <c r="B1079" t="s">
        <v>974</v>
      </c>
      <c r="C1079" t="s">
        <v>17</v>
      </c>
      <c r="D1079" s="24">
        <v>22</v>
      </c>
      <c r="E1079" s="24">
        <v>33</v>
      </c>
      <c r="F1079" s="27">
        <f>MROUND((masterheight[[#This Row],[FL5]]-masterheight[[#This Row],[FL2]])/masterheight[[#This Row],[FL2]],0.01)</f>
        <v>0.5</v>
      </c>
      <c r="G1079" s="39">
        <f ca="1">_xlfn.NUMBERVALUE(VLOOKUP(masterheight[[#This Row],[Round]],Table1[],7,FALSE))</f>
        <v>10</v>
      </c>
      <c r="H1079" s="25">
        <f ca="1">masterheight[[#This Row],[Weight]]*masterheight[[#This Row],[%change]]</f>
        <v>5</v>
      </c>
    </row>
    <row r="1080" spans="1:8" x14ac:dyDescent="0.25">
      <c r="A1080" t="s">
        <v>503</v>
      </c>
      <c r="B1080" t="s">
        <v>974</v>
      </c>
      <c r="C1080" t="s">
        <v>17</v>
      </c>
      <c r="D1080" s="24">
        <v>22</v>
      </c>
      <c r="E1080" s="24">
        <v>33</v>
      </c>
      <c r="F1080" s="27">
        <f>MROUND((masterheight[[#This Row],[FL5]]-masterheight[[#This Row],[FL2]])/masterheight[[#This Row],[FL2]],0.01)</f>
        <v>0.5</v>
      </c>
      <c r="G1080" s="39">
        <f ca="1">_xlfn.NUMBERVALUE(VLOOKUP(masterheight[[#This Row],[Round]],Table1[],7,FALSE))</f>
        <v>10</v>
      </c>
      <c r="H1080" s="25">
        <f ca="1">masterheight[[#This Row],[Weight]]*masterheight[[#This Row],[%change]]</f>
        <v>5</v>
      </c>
    </row>
    <row r="1081" spans="1:8" x14ac:dyDescent="0.25">
      <c r="A1081" t="s">
        <v>505</v>
      </c>
      <c r="B1081" t="s">
        <v>61</v>
      </c>
      <c r="C1081" t="s">
        <v>16</v>
      </c>
      <c r="D1081" s="24">
        <v>36</v>
      </c>
      <c r="E1081" s="24">
        <v>54</v>
      </c>
      <c r="F1081" s="27">
        <f>MROUND((masterheight[[#This Row],[FL5]]-masterheight[[#This Row],[FL2]])/masterheight[[#This Row],[FL2]],0.01)</f>
        <v>0.5</v>
      </c>
      <c r="G1081" s="39">
        <f ca="1">_xlfn.NUMBERVALUE(VLOOKUP(masterheight[[#This Row],[Round]],Table1[],7,FALSE))</f>
        <v>10</v>
      </c>
      <c r="H1081" s="25">
        <f ca="1">masterheight[[#This Row],[Weight]]*masterheight[[#This Row],[%change]]</f>
        <v>5</v>
      </c>
    </row>
    <row r="1082" spans="1:8" x14ac:dyDescent="0.25">
      <c r="A1082" t="s">
        <v>600</v>
      </c>
      <c r="B1082" t="s">
        <v>74</v>
      </c>
      <c r="C1082" t="s">
        <v>16</v>
      </c>
      <c r="D1082" s="24">
        <v>36</v>
      </c>
      <c r="E1082" s="24">
        <v>54</v>
      </c>
      <c r="F1082" s="27">
        <f>MROUND((masterheight[[#This Row],[FL5]]-masterheight[[#This Row],[FL2]])/masterheight[[#This Row],[FL2]],0.01)</f>
        <v>0.5</v>
      </c>
      <c r="G1082" s="39">
        <f ca="1">_xlfn.NUMBERVALUE(VLOOKUP(masterheight[[#This Row],[Round]],Table1[],7,FALSE))</f>
        <v>10</v>
      </c>
      <c r="H1082" s="25">
        <f ca="1">masterheight[[#This Row],[Weight]]*masterheight[[#This Row],[%change]]</f>
        <v>5</v>
      </c>
    </row>
    <row r="1083" spans="1:8" x14ac:dyDescent="0.25">
      <c r="A1083" t="s">
        <v>661</v>
      </c>
      <c r="B1083" t="s">
        <v>899</v>
      </c>
      <c r="C1083" t="s">
        <v>19</v>
      </c>
      <c r="D1083" s="24">
        <v>13</v>
      </c>
      <c r="E1083" s="24">
        <v>19.5</v>
      </c>
      <c r="F1083" s="27">
        <f>MROUND((masterheight[[#This Row],[FL5]]-masterheight[[#This Row],[FL2]])/masterheight[[#This Row],[FL2]],0.01)</f>
        <v>0.5</v>
      </c>
      <c r="G1083" s="39">
        <f ca="1">_xlfn.NUMBERVALUE(VLOOKUP(masterheight[[#This Row],[Round]],Table1[],7,FALSE))</f>
        <v>10</v>
      </c>
      <c r="H1083" s="25">
        <f ca="1">masterheight[[#This Row],[Weight]]*masterheight[[#This Row],[%change]]</f>
        <v>5</v>
      </c>
    </row>
    <row r="1084" spans="1:8" x14ac:dyDescent="0.25">
      <c r="A1084" t="s">
        <v>661</v>
      </c>
      <c r="B1084" t="s">
        <v>74</v>
      </c>
      <c r="C1084" t="s">
        <v>22</v>
      </c>
      <c r="D1084" s="24">
        <v>38</v>
      </c>
      <c r="E1084" s="24">
        <v>57</v>
      </c>
      <c r="F1084" s="27">
        <f>MROUND((masterheight[[#This Row],[FL5]]-masterheight[[#This Row],[FL2]])/masterheight[[#This Row],[FL2]],0.01)</f>
        <v>0.5</v>
      </c>
      <c r="G1084" s="39">
        <f ca="1">_xlfn.NUMBERVALUE(VLOOKUP(masterheight[[#This Row],[Round]],Table1[],7,FALSE))</f>
        <v>30</v>
      </c>
      <c r="H1084" s="25">
        <f ca="1">masterheight[[#This Row],[Weight]]*masterheight[[#This Row],[%change]]</f>
        <v>15</v>
      </c>
    </row>
    <row r="1085" spans="1:8" x14ac:dyDescent="0.25">
      <c r="A1085" t="s">
        <v>682</v>
      </c>
      <c r="B1085" t="s">
        <v>973</v>
      </c>
      <c r="C1085" t="s">
        <v>16</v>
      </c>
      <c r="D1085" s="24">
        <v>24</v>
      </c>
      <c r="E1085" s="24">
        <v>36</v>
      </c>
      <c r="F1085" s="27">
        <f>MROUND((masterheight[[#This Row],[FL5]]-masterheight[[#This Row],[FL2]])/masterheight[[#This Row],[FL2]],0.01)</f>
        <v>0.5</v>
      </c>
      <c r="G1085" s="39">
        <f ca="1">_xlfn.NUMBERVALUE(VLOOKUP(masterheight[[#This Row],[Round]],Table1[],7,FALSE))</f>
        <v>10</v>
      </c>
      <c r="H1085" s="25">
        <f ca="1">masterheight[[#This Row],[Weight]]*masterheight[[#This Row],[%change]]</f>
        <v>5</v>
      </c>
    </row>
    <row r="1086" spans="1:8" x14ac:dyDescent="0.25">
      <c r="A1086" t="s">
        <v>754</v>
      </c>
      <c r="B1086" t="s">
        <v>58</v>
      </c>
      <c r="C1086" t="s">
        <v>17</v>
      </c>
      <c r="D1086" s="24">
        <v>36</v>
      </c>
      <c r="E1086" s="24">
        <v>54</v>
      </c>
      <c r="F1086" s="27">
        <f>MROUND((masterheight[[#This Row],[FL5]]-masterheight[[#This Row],[FL2]])/masterheight[[#This Row],[FL2]],0.01)</f>
        <v>0.5</v>
      </c>
      <c r="G1086" s="39">
        <f ca="1">_xlfn.NUMBERVALUE(VLOOKUP(masterheight[[#This Row],[Round]],Table1[],7,FALSE))</f>
        <v>10</v>
      </c>
      <c r="H1086" s="25">
        <f ca="1">masterheight[[#This Row],[Weight]]*masterheight[[#This Row],[%change]]</f>
        <v>5</v>
      </c>
    </row>
    <row r="1087" spans="1:8" x14ac:dyDescent="0.25">
      <c r="A1087" t="s">
        <v>433</v>
      </c>
      <c r="B1087" t="s">
        <v>82</v>
      </c>
      <c r="C1087" t="s">
        <v>16</v>
      </c>
      <c r="D1087" s="24">
        <v>35</v>
      </c>
      <c r="E1087" s="24">
        <v>53</v>
      </c>
      <c r="F1087" s="27">
        <f>MROUND((masterheight[[#This Row],[FL5]]-masterheight[[#This Row],[FL2]])/masterheight[[#This Row],[FL2]],0.01)</f>
        <v>0.51</v>
      </c>
      <c r="G1087" s="39">
        <f ca="1">_xlfn.NUMBERVALUE(VLOOKUP(masterheight[[#This Row],[Round]],Table1[],7,FALSE))</f>
        <v>10</v>
      </c>
      <c r="H1087" s="25">
        <f ca="1">masterheight[[#This Row],[Weight]]*masterheight[[#This Row],[%change]]</f>
        <v>5.0999999999999996</v>
      </c>
    </row>
    <row r="1088" spans="1:8" x14ac:dyDescent="0.25">
      <c r="A1088" t="s">
        <v>477</v>
      </c>
      <c r="B1088" t="s">
        <v>74</v>
      </c>
      <c r="C1088" t="s">
        <v>19</v>
      </c>
      <c r="D1088" s="24">
        <v>32.5</v>
      </c>
      <c r="E1088" s="24">
        <v>49</v>
      </c>
      <c r="F1088" s="27">
        <f>MROUND((masterheight[[#This Row],[FL5]]-masterheight[[#This Row],[FL2]])/masterheight[[#This Row],[FL2]],0.01)</f>
        <v>0.51</v>
      </c>
      <c r="G1088" s="39">
        <f ca="1">_xlfn.NUMBERVALUE(VLOOKUP(masterheight[[#This Row],[Round]],Table1[],7,FALSE))</f>
        <v>10</v>
      </c>
      <c r="H1088" s="25">
        <f ca="1">masterheight[[#This Row],[Weight]]*masterheight[[#This Row],[%change]]</f>
        <v>5.0999999999999996</v>
      </c>
    </row>
    <row r="1089" spans="1:8" x14ac:dyDescent="0.25">
      <c r="A1089" t="s">
        <v>500</v>
      </c>
      <c r="B1089" t="s">
        <v>58</v>
      </c>
      <c r="C1089" t="s">
        <v>21</v>
      </c>
      <c r="D1089" s="24">
        <v>39</v>
      </c>
      <c r="E1089" s="24">
        <v>59</v>
      </c>
      <c r="F1089" s="27">
        <f>MROUND((masterheight[[#This Row],[FL5]]-masterheight[[#This Row],[FL2]])/masterheight[[#This Row],[FL2]],0.01)</f>
        <v>0.51</v>
      </c>
      <c r="G1089" s="39">
        <f ca="1">_xlfn.NUMBERVALUE(VLOOKUP(masterheight[[#This Row],[Round]],Table1[],7,FALSE))</f>
        <v>20</v>
      </c>
      <c r="H1089" s="25">
        <f ca="1">masterheight[[#This Row],[Weight]]*masterheight[[#This Row],[%change]]</f>
        <v>10.199999999999999</v>
      </c>
    </row>
    <row r="1090" spans="1:8" x14ac:dyDescent="0.25">
      <c r="A1090" t="s">
        <v>501</v>
      </c>
      <c r="B1090" t="s">
        <v>58</v>
      </c>
      <c r="C1090" t="s">
        <v>21</v>
      </c>
      <c r="D1090" s="24">
        <v>39</v>
      </c>
      <c r="E1090" s="24">
        <v>59</v>
      </c>
      <c r="F1090" s="27">
        <f>MROUND((masterheight[[#This Row],[FL5]]-masterheight[[#This Row],[FL2]])/masterheight[[#This Row],[FL2]],0.01)</f>
        <v>0.51</v>
      </c>
      <c r="G1090" s="39">
        <f ca="1">_xlfn.NUMBERVALUE(VLOOKUP(masterheight[[#This Row],[Round]],Table1[],7,FALSE))</f>
        <v>20</v>
      </c>
      <c r="H1090" s="25">
        <f ca="1">masterheight[[#This Row],[Weight]]*masterheight[[#This Row],[%change]]</f>
        <v>10.199999999999999</v>
      </c>
    </row>
    <row r="1091" spans="1:8" x14ac:dyDescent="0.25">
      <c r="A1091" t="s">
        <v>629</v>
      </c>
      <c r="B1091" t="s">
        <v>974</v>
      </c>
      <c r="C1091" t="s">
        <v>16</v>
      </c>
      <c r="D1091" s="24">
        <v>24.5</v>
      </c>
      <c r="E1091" s="24">
        <v>37</v>
      </c>
      <c r="F1091" s="27">
        <f>MROUND((masterheight[[#This Row],[FL5]]-masterheight[[#This Row],[FL2]])/masterheight[[#This Row],[FL2]],0.01)</f>
        <v>0.51</v>
      </c>
      <c r="G1091" s="39">
        <f ca="1">_xlfn.NUMBERVALUE(VLOOKUP(masterheight[[#This Row],[Round]],Table1[],7,FALSE))</f>
        <v>10</v>
      </c>
      <c r="H1091" s="25">
        <f ca="1">masterheight[[#This Row],[Weight]]*masterheight[[#This Row],[%change]]</f>
        <v>5.0999999999999996</v>
      </c>
    </row>
    <row r="1092" spans="1:8" x14ac:dyDescent="0.25">
      <c r="A1092" t="s">
        <v>510</v>
      </c>
      <c r="B1092" t="s">
        <v>61</v>
      </c>
      <c r="C1092" t="s">
        <v>16</v>
      </c>
      <c r="D1092" s="24">
        <v>37.5</v>
      </c>
      <c r="E1092" s="24">
        <v>57</v>
      </c>
      <c r="F1092" s="27">
        <f>MROUND((masterheight[[#This Row],[FL5]]-masterheight[[#This Row],[FL2]])/masterheight[[#This Row],[FL2]],0.01)</f>
        <v>0.52</v>
      </c>
      <c r="G1092" s="39">
        <f ca="1">_xlfn.NUMBERVALUE(VLOOKUP(masterheight[[#This Row],[Round]],Table1[],7,FALSE))</f>
        <v>10</v>
      </c>
      <c r="H1092" s="25">
        <f ca="1">masterheight[[#This Row],[Weight]]*masterheight[[#This Row],[%change]]</f>
        <v>5.2</v>
      </c>
    </row>
    <row r="1093" spans="1:8" x14ac:dyDescent="0.25">
      <c r="A1093" t="s">
        <v>605</v>
      </c>
      <c r="B1093" t="s">
        <v>974</v>
      </c>
      <c r="C1093" t="s">
        <v>16</v>
      </c>
      <c r="D1093" s="24">
        <v>25</v>
      </c>
      <c r="E1093" s="24">
        <v>38</v>
      </c>
      <c r="F1093" s="27">
        <f>MROUND((masterheight[[#This Row],[FL5]]-masterheight[[#This Row],[FL2]])/masterheight[[#This Row],[FL2]],0.01)</f>
        <v>0.52</v>
      </c>
      <c r="G1093" s="39">
        <f ca="1">_xlfn.NUMBERVALUE(VLOOKUP(masterheight[[#This Row],[Round]],Table1[],7,FALSE))</f>
        <v>10</v>
      </c>
      <c r="H1093" s="25">
        <f ca="1">masterheight[[#This Row],[Weight]]*masterheight[[#This Row],[%change]]</f>
        <v>5.2</v>
      </c>
    </row>
    <row r="1094" spans="1:8" x14ac:dyDescent="0.25">
      <c r="A1094" t="s">
        <v>612</v>
      </c>
      <c r="B1094" t="s">
        <v>974</v>
      </c>
      <c r="C1094" t="s">
        <v>16</v>
      </c>
      <c r="D1094" s="24">
        <v>25</v>
      </c>
      <c r="E1094" s="24">
        <v>38</v>
      </c>
      <c r="F1094" s="27">
        <f>MROUND((masterheight[[#This Row],[FL5]]-masterheight[[#This Row],[FL2]])/masterheight[[#This Row],[FL2]],0.01)</f>
        <v>0.52</v>
      </c>
      <c r="G1094" s="39">
        <f ca="1">_xlfn.NUMBERVALUE(VLOOKUP(masterheight[[#This Row],[Round]],Table1[],7,FALSE))</f>
        <v>10</v>
      </c>
      <c r="H1094" s="25">
        <f ca="1">masterheight[[#This Row],[Weight]]*masterheight[[#This Row],[%change]]</f>
        <v>5.2</v>
      </c>
    </row>
    <row r="1095" spans="1:8" x14ac:dyDescent="0.25">
      <c r="A1095" t="s">
        <v>681</v>
      </c>
      <c r="B1095" t="s">
        <v>973</v>
      </c>
      <c r="C1095" t="s">
        <v>16</v>
      </c>
      <c r="D1095" s="24">
        <v>23</v>
      </c>
      <c r="E1095" s="24">
        <v>35</v>
      </c>
      <c r="F1095" s="27">
        <f>MROUND((masterheight[[#This Row],[FL5]]-masterheight[[#This Row],[FL2]])/masterheight[[#This Row],[FL2]],0.01)</f>
        <v>0.52</v>
      </c>
      <c r="G1095" s="39">
        <f ca="1">_xlfn.NUMBERVALUE(VLOOKUP(masterheight[[#This Row],[Round]],Table1[],7,FALSE))</f>
        <v>10</v>
      </c>
      <c r="H1095" s="25">
        <f ca="1">masterheight[[#This Row],[Weight]]*masterheight[[#This Row],[%change]]</f>
        <v>5.2</v>
      </c>
    </row>
    <row r="1096" spans="1:8" x14ac:dyDescent="0.25">
      <c r="A1096" t="s">
        <v>426</v>
      </c>
      <c r="B1096" t="s">
        <v>82</v>
      </c>
      <c r="C1096" t="s">
        <v>16</v>
      </c>
      <c r="D1096" s="24">
        <v>32</v>
      </c>
      <c r="E1096" s="24">
        <v>49</v>
      </c>
      <c r="F1096" s="27">
        <f>MROUND((masterheight[[#This Row],[FL5]]-masterheight[[#This Row],[FL2]])/masterheight[[#This Row],[FL2]],0.01)</f>
        <v>0.53</v>
      </c>
      <c r="G1096" s="39">
        <f ca="1">_xlfn.NUMBERVALUE(VLOOKUP(masterheight[[#This Row],[Round]],Table1[],7,FALSE))</f>
        <v>10</v>
      </c>
      <c r="H1096" s="25">
        <f ca="1">masterheight[[#This Row],[Weight]]*masterheight[[#This Row],[%change]]</f>
        <v>5.3000000000000007</v>
      </c>
    </row>
    <row r="1097" spans="1:8" x14ac:dyDescent="0.25">
      <c r="A1097" t="s">
        <v>450</v>
      </c>
      <c r="B1097" t="s">
        <v>58</v>
      </c>
      <c r="C1097" t="s">
        <v>19</v>
      </c>
      <c r="D1097" s="24">
        <v>36</v>
      </c>
      <c r="E1097" s="24">
        <v>55</v>
      </c>
      <c r="F1097" s="27">
        <f>MROUND((masterheight[[#This Row],[FL5]]-masterheight[[#This Row],[FL2]])/masterheight[[#This Row],[FL2]],0.01)</f>
        <v>0.53</v>
      </c>
      <c r="G1097" s="39">
        <f ca="1">_xlfn.NUMBERVALUE(VLOOKUP(masterheight[[#This Row],[Round]],Table1[],7,FALSE))</f>
        <v>10</v>
      </c>
      <c r="H1097" s="25">
        <f ca="1">masterheight[[#This Row],[Weight]]*masterheight[[#This Row],[%change]]</f>
        <v>5.3000000000000007</v>
      </c>
    </row>
    <row r="1098" spans="1:8" x14ac:dyDescent="0.25">
      <c r="A1098" t="s">
        <v>452</v>
      </c>
      <c r="B1098" t="s">
        <v>58</v>
      </c>
      <c r="C1098" t="s">
        <v>19</v>
      </c>
      <c r="D1098" s="24">
        <v>38</v>
      </c>
      <c r="E1098" s="24">
        <v>58</v>
      </c>
      <c r="F1098" s="27">
        <f>MROUND((masterheight[[#This Row],[FL5]]-masterheight[[#This Row],[FL2]])/masterheight[[#This Row],[FL2]],0.01)</f>
        <v>0.53</v>
      </c>
      <c r="G1098" s="39">
        <f ca="1">_xlfn.NUMBERVALUE(VLOOKUP(masterheight[[#This Row],[Round]],Table1[],7,FALSE))</f>
        <v>10</v>
      </c>
      <c r="H1098" s="25">
        <f ca="1">masterheight[[#This Row],[Weight]]*masterheight[[#This Row],[%change]]</f>
        <v>5.3000000000000007</v>
      </c>
    </row>
    <row r="1099" spans="1:8" x14ac:dyDescent="0.25">
      <c r="A1099" t="s">
        <v>559</v>
      </c>
      <c r="B1099" t="s">
        <v>58</v>
      </c>
      <c r="C1099" t="s">
        <v>21</v>
      </c>
      <c r="D1099" s="24">
        <v>38</v>
      </c>
      <c r="E1099" s="24">
        <v>58</v>
      </c>
      <c r="F1099" s="27">
        <f>MROUND((masterheight[[#This Row],[FL5]]-masterheight[[#This Row],[FL2]])/masterheight[[#This Row],[FL2]],0.01)</f>
        <v>0.53</v>
      </c>
      <c r="G1099" s="39">
        <f ca="1">_xlfn.NUMBERVALUE(VLOOKUP(masterheight[[#This Row],[Round]],Table1[],7,FALSE))</f>
        <v>20</v>
      </c>
      <c r="H1099" s="25">
        <f ca="1">masterheight[[#This Row],[Weight]]*masterheight[[#This Row],[%change]]</f>
        <v>10.600000000000001</v>
      </c>
    </row>
    <row r="1100" spans="1:8" x14ac:dyDescent="0.25">
      <c r="A1100" t="s">
        <v>606</v>
      </c>
      <c r="B1100" t="s">
        <v>974</v>
      </c>
      <c r="C1100" t="s">
        <v>16</v>
      </c>
      <c r="D1100" s="24">
        <v>25.5</v>
      </c>
      <c r="E1100" s="24">
        <v>39</v>
      </c>
      <c r="F1100" s="27">
        <f>MROUND((masterheight[[#This Row],[FL5]]-masterheight[[#This Row],[FL2]])/masterheight[[#This Row],[FL2]],0.01)</f>
        <v>0.53</v>
      </c>
      <c r="G1100" s="39">
        <f ca="1">_xlfn.NUMBERVALUE(VLOOKUP(masterheight[[#This Row],[Round]],Table1[],7,FALSE))</f>
        <v>10</v>
      </c>
      <c r="H1100" s="25">
        <f ca="1">masterheight[[#This Row],[Weight]]*masterheight[[#This Row],[%change]]</f>
        <v>5.3000000000000007</v>
      </c>
    </row>
    <row r="1101" spans="1:8" x14ac:dyDescent="0.25">
      <c r="A1101" t="s">
        <v>731</v>
      </c>
      <c r="B1101" t="s">
        <v>974</v>
      </c>
      <c r="C1101" t="s">
        <v>23</v>
      </c>
      <c r="D1101" s="24">
        <v>23.5</v>
      </c>
      <c r="E1101" s="24">
        <v>36</v>
      </c>
      <c r="F1101" s="27">
        <f>MROUND((masterheight[[#This Row],[FL5]]-masterheight[[#This Row],[FL2]])/masterheight[[#This Row],[FL2]],0.01)</f>
        <v>0.53</v>
      </c>
      <c r="G1101" s="39">
        <f ca="1">_xlfn.NUMBERVALUE(VLOOKUP(masterheight[[#This Row],[Round]],Table1[],7,FALSE))</f>
        <v>50</v>
      </c>
      <c r="H1101" s="25">
        <f ca="1">masterheight[[#This Row],[Weight]]*masterheight[[#This Row],[%change]]</f>
        <v>26.5</v>
      </c>
    </row>
    <row r="1102" spans="1:8" x14ac:dyDescent="0.25">
      <c r="A1102" t="s">
        <v>447</v>
      </c>
      <c r="B1102" t="s">
        <v>58</v>
      </c>
      <c r="C1102" t="s">
        <v>19</v>
      </c>
      <c r="D1102">
        <v>34.5</v>
      </c>
      <c r="E1102">
        <v>53</v>
      </c>
      <c r="F1102" s="27">
        <f>MROUND((masterheight[[#This Row],[FL5]]-masterheight[[#This Row],[FL2]])/masterheight[[#This Row],[FL2]],0.01)</f>
        <v>0.54</v>
      </c>
      <c r="G1102" s="39">
        <f ca="1">_xlfn.NUMBERVALUE(VLOOKUP(masterheight[[#This Row],[Round]],Table1[],7,FALSE))</f>
        <v>10</v>
      </c>
      <c r="H1102" s="25">
        <f ca="1">masterheight[[#This Row],[Weight]]*masterheight[[#This Row],[%change]]</f>
        <v>5.4</v>
      </c>
    </row>
    <row r="1103" spans="1:8" x14ac:dyDescent="0.25">
      <c r="A1103" t="s">
        <v>458</v>
      </c>
      <c r="B1103" t="s">
        <v>58</v>
      </c>
      <c r="C1103" t="s">
        <v>19</v>
      </c>
      <c r="D1103" s="24">
        <v>35</v>
      </c>
      <c r="E1103" s="24">
        <v>54</v>
      </c>
      <c r="F1103" s="27">
        <f>MROUND((masterheight[[#This Row],[FL5]]-masterheight[[#This Row],[FL2]])/masterheight[[#This Row],[FL2]],0.01)</f>
        <v>0.54</v>
      </c>
      <c r="G1103" s="39">
        <f ca="1">_xlfn.NUMBERVALUE(VLOOKUP(masterheight[[#This Row],[Round]],Table1[],7,FALSE))</f>
        <v>10</v>
      </c>
      <c r="H1103" s="25">
        <f ca="1">masterheight[[#This Row],[Weight]]*masterheight[[#This Row],[%change]]</f>
        <v>5.4</v>
      </c>
    </row>
    <row r="1104" spans="1:8" x14ac:dyDescent="0.25">
      <c r="A1104" t="s">
        <v>756</v>
      </c>
      <c r="B1104" t="s">
        <v>58</v>
      </c>
      <c r="C1104" t="s">
        <v>17</v>
      </c>
      <c r="D1104" s="24">
        <v>37</v>
      </c>
      <c r="E1104" s="24">
        <v>57</v>
      </c>
      <c r="F1104" s="27">
        <f>MROUND((masterheight[[#This Row],[FL5]]-masterheight[[#This Row],[FL2]])/masterheight[[#This Row],[FL2]],0.01)</f>
        <v>0.54</v>
      </c>
      <c r="G1104" s="39">
        <f ca="1">_xlfn.NUMBERVALUE(VLOOKUP(masterheight[[#This Row],[Round]],Table1[],7,FALSE))</f>
        <v>10</v>
      </c>
      <c r="H1104" s="25">
        <f ca="1">masterheight[[#This Row],[Weight]]*masterheight[[#This Row],[%change]]</f>
        <v>5.4</v>
      </c>
    </row>
    <row r="1105" spans="1:8" x14ac:dyDescent="0.25">
      <c r="A1105" t="s">
        <v>460</v>
      </c>
      <c r="B1105" t="s">
        <v>58</v>
      </c>
      <c r="C1105" t="s">
        <v>16</v>
      </c>
      <c r="D1105" s="24">
        <v>33</v>
      </c>
      <c r="E1105" s="24">
        <v>51</v>
      </c>
      <c r="F1105" s="27">
        <f>MROUND((masterheight[[#This Row],[FL5]]-masterheight[[#This Row],[FL2]])/masterheight[[#This Row],[FL2]],0.01)</f>
        <v>0.55000000000000004</v>
      </c>
      <c r="G1105" s="39">
        <f ca="1">_xlfn.NUMBERVALUE(VLOOKUP(masterheight[[#This Row],[Round]],Table1[],7,FALSE))</f>
        <v>10</v>
      </c>
      <c r="H1105" s="25">
        <f ca="1">masterheight[[#This Row],[Weight]]*masterheight[[#This Row],[%change]]</f>
        <v>5.5</v>
      </c>
    </row>
    <row r="1106" spans="1:8" x14ac:dyDescent="0.25">
      <c r="A1106" t="s">
        <v>491</v>
      </c>
      <c r="B1106" t="s">
        <v>58</v>
      </c>
      <c r="C1106" t="s">
        <v>16</v>
      </c>
      <c r="D1106" s="24">
        <v>31</v>
      </c>
      <c r="E1106" s="24">
        <v>48</v>
      </c>
      <c r="F1106" s="27">
        <f>MROUND((masterheight[[#This Row],[FL5]]-masterheight[[#This Row],[FL2]])/masterheight[[#This Row],[FL2]],0.01)</f>
        <v>0.55000000000000004</v>
      </c>
      <c r="G1106" s="39">
        <f ca="1">_xlfn.NUMBERVALUE(VLOOKUP(masterheight[[#This Row],[Round]],Table1[],7,FALSE))</f>
        <v>10</v>
      </c>
      <c r="H1106" s="25">
        <f ca="1">masterheight[[#This Row],[Weight]]*masterheight[[#This Row],[%change]]</f>
        <v>5.5</v>
      </c>
    </row>
    <row r="1107" spans="1:8" x14ac:dyDescent="0.25">
      <c r="A1107" t="s">
        <v>500</v>
      </c>
      <c r="B1107" t="s">
        <v>974</v>
      </c>
      <c r="C1107" t="s">
        <v>17</v>
      </c>
      <c r="D1107" s="24">
        <v>22.5</v>
      </c>
      <c r="E1107" s="24">
        <v>35</v>
      </c>
      <c r="F1107" s="27">
        <f>MROUND((masterheight[[#This Row],[FL5]]-masterheight[[#This Row],[FL2]])/masterheight[[#This Row],[FL2]],0.01)</f>
        <v>0.56000000000000005</v>
      </c>
      <c r="G1107" s="39">
        <f ca="1">_xlfn.NUMBERVALUE(VLOOKUP(masterheight[[#This Row],[Round]],Table1[],7,FALSE))</f>
        <v>10</v>
      </c>
      <c r="H1107" s="25">
        <f ca="1">masterheight[[#This Row],[Weight]]*masterheight[[#This Row],[%change]]</f>
        <v>5.6000000000000005</v>
      </c>
    </row>
    <row r="1108" spans="1:8" x14ac:dyDescent="0.25">
      <c r="A1108" t="s">
        <v>570</v>
      </c>
      <c r="B1108" t="s">
        <v>74</v>
      </c>
      <c r="C1108" t="s">
        <v>16</v>
      </c>
      <c r="D1108" s="24">
        <v>36</v>
      </c>
      <c r="E1108" s="24">
        <v>56</v>
      </c>
      <c r="F1108" s="27">
        <f>MROUND((masterheight[[#This Row],[FL5]]-masterheight[[#This Row],[FL2]])/masterheight[[#This Row],[FL2]],0.01)</f>
        <v>0.56000000000000005</v>
      </c>
      <c r="G1108" s="39">
        <f ca="1">_xlfn.NUMBERVALUE(VLOOKUP(masterheight[[#This Row],[Round]],Table1[],7,FALSE))</f>
        <v>10</v>
      </c>
      <c r="H1108" s="25">
        <f ca="1">masterheight[[#This Row],[Weight]]*masterheight[[#This Row],[%change]]</f>
        <v>5.6000000000000005</v>
      </c>
    </row>
    <row r="1109" spans="1:8" x14ac:dyDescent="0.25">
      <c r="A1109" t="s">
        <v>611</v>
      </c>
      <c r="B1109" t="s">
        <v>974</v>
      </c>
      <c r="C1109" t="s">
        <v>16</v>
      </c>
      <c r="D1109" s="24">
        <v>25</v>
      </c>
      <c r="E1109" s="24">
        <v>39</v>
      </c>
      <c r="F1109" s="27">
        <f>MROUND((masterheight[[#This Row],[FL5]]-masterheight[[#This Row],[FL2]])/masterheight[[#This Row],[FL2]],0.01)</f>
        <v>0.56000000000000005</v>
      </c>
      <c r="G1109" s="39">
        <f ca="1">_xlfn.NUMBERVALUE(VLOOKUP(masterheight[[#This Row],[Round]],Table1[],7,FALSE))</f>
        <v>10</v>
      </c>
      <c r="H1109" s="25">
        <f ca="1">masterheight[[#This Row],[Weight]]*masterheight[[#This Row],[%change]]</f>
        <v>5.6000000000000005</v>
      </c>
    </row>
    <row r="1110" spans="1:8" x14ac:dyDescent="0.25">
      <c r="A1110" t="s">
        <v>415</v>
      </c>
      <c r="B1110" t="s">
        <v>82</v>
      </c>
      <c r="C1110" t="s">
        <v>16</v>
      </c>
      <c r="D1110" s="24">
        <v>32.5</v>
      </c>
      <c r="E1110" s="24">
        <v>51</v>
      </c>
      <c r="F1110" s="27">
        <f>MROUND((masterheight[[#This Row],[FL5]]-masterheight[[#This Row],[FL2]])/masterheight[[#This Row],[FL2]],0.01)</f>
        <v>0.57000000000000006</v>
      </c>
      <c r="G1110" s="39">
        <f ca="1">_xlfn.NUMBERVALUE(VLOOKUP(masterheight[[#This Row],[Round]],Table1[],7,FALSE))</f>
        <v>10</v>
      </c>
      <c r="H1110" s="25">
        <f ca="1">masterheight[[#This Row],[Weight]]*masterheight[[#This Row],[%change]]</f>
        <v>5.7000000000000011</v>
      </c>
    </row>
    <row r="1111" spans="1:8" x14ac:dyDescent="0.25">
      <c r="A1111" t="s">
        <v>459</v>
      </c>
      <c r="B1111" t="s">
        <v>58</v>
      </c>
      <c r="C1111" t="s">
        <v>19</v>
      </c>
      <c r="D1111" s="24">
        <v>34.5</v>
      </c>
      <c r="E1111" s="24">
        <v>54</v>
      </c>
      <c r="F1111" s="27">
        <f>MROUND((masterheight[[#This Row],[FL5]]-masterheight[[#This Row],[FL2]])/masterheight[[#This Row],[FL2]],0.01)</f>
        <v>0.57000000000000006</v>
      </c>
      <c r="G1111" s="39">
        <f ca="1">_xlfn.NUMBERVALUE(VLOOKUP(masterheight[[#This Row],[Round]],Table1[],7,FALSE))</f>
        <v>10</v>
      </c>
      <c r="H1111" s="25">
        <f ca="1">masterheight[[#This Row],[Weight]]*masterheight[[#This Row],[%change]]</f>
        <v>5.7000000000000011</v>
      </c>
    </row>
    <row r="1112" spans="1:8" x14ac:dyDescent="0.25">
      <c r="A1112" t="s">
        <v>669</v>
      </c>
      <c r="B1112" t="s">
        <v>74</v>
      </c>
      <c r="C1112" t="s">
        <v>22</v>
      </c>
      <c r="D1112" s="24">
        <v>38</v>
      </c>
      <c r="E1112" s="24">
        <v>59.5</v>
      </c>
      <c r="F1112" s="27">
        <f>MROUND((masterheight[[#This Row],[FL5]]-masterheight[[#This Row],[FL2]])/masterheight[[#This Row],[FL2]],0.01)</f>
        <v>0.57000000000000006</v>
      </c>
      <c r="G1112" s="39">
        <f ca="1">_xlfn.NUMBERVALUE(VLOOKUP(masterheight[[#This Row],[Round]],Table1[],7,FALSE))</f>
        <v>30</v>
      </c>
      <c r="H1112" s="25">
        <f ca="1">masterheight[[#This Row],[Weight]]*masterheight[[#This Row],[%change]]</f>
        <v>17.100000000000001</v>
      </c>
    </row>
    <row r="1113" spans="1:8" x14ac:dyDescent="0.25">
      <c r="A1113" t="s">
        <v>517</v>
      </c>
      <c r="B1113" t="s">
        <v>61</v>
      </c>
      <c r="C1113" t="s">
        <v>16</v>
      </c>
      <c r="D1113" s="24">
        <v>36</v>
      </c>
      <c r="E1113" s="24">
        <v>57</v>
      </c>
      <c r="F1113" s="27">
        <f>MROUND((masterheight[[#This Row],[FL5]]-masterheight[[#This Row],[FL2]])/masterheight[[#This Row],[FL2]],0.01)</f>
        <v>0.57999999999999996</v>
      </c>
      <c r="G1113" s="39">
        <f ca="1">_xlfn.NUMBERVALUE(VLOOKUP(masterheight[[#This Row],[Round]],Table1[],7,FALSE))</f>
        <v>10</v>
      </c>
      <c r="H1113" s="25">
        <f ca="1">masterheight[[#This Row],[Weight]]*masterheight[[#This Row],[%change]]</f>
        <v>5.8</v>
      </c>
    </row>
    <row r="1114" spans="1:8" x14ac:dyDescent="0.25">
      <c r="A1114" t="s">
        <v>564</v>
      </c>
      <c r="B1114" t="s">
        <v>74</v>
      </c>
      <c r="C1114" t="s">
        <v>16</v>
      </c>
      <c r="D1114" s="24">
        <v>36</v>
      </c>
      <c r="E1114" s="24">
        <v>57</v>
      </c>
      <c r="F1114" s="27">
        <f>MROUND((masterheight[[#This Row],[FL5]]-masterheight[[#This Row],[FL2]])/masterheight[[#This Row],[FL2]],0.01)</f>
        <v>0.57999999999999996</v>
      </c>
      <c r="G1114" s="39">
        <f ca="1">_xlfn.NUMBERVALUE(VLOOKUP(masterheight[[#This Row],[Round]],Table1[],7,FALSE))</f>
        <v>10</v>
      </c>
      <c r="H1114" s="25">
        <f ca="1">masterheight[[#This Row],[Weight]]*masterheight[[#This Row],[%change]]</f>
        <v>5.8</v>
      </c>
    </row>
    <row r="1115" spans="1:8" x14ac:dyDescent="0.25">
      <c r="A1115" t="s">
        <v>623</v>
      </c>
      <c r="B1115" t="s">
        <v>974</v>
      </c>
      <c r="C1115" t="s">
        <v>16</v>
      </c>
      <c r="D1115" s="24">
        <v>24</v>
      </c>
      <c r="E1115" s="24">
        <v>38</v>
      </c>
      <c r="F1115" s="27">
        <f>MROUND((masterheight[[#This Row],[FL5]]-masterheight[[#This Row],[FL2]])/masterheight[[#This Row],[FL2]],0.01)</f>
        <v>0.57999999999999996</v>
      </c>
      <c r="G1115" s="39">
        <f ca="1">_xlfn.NUMBERVALUE(VLOOKUP(masterheight[[#This Row],[Round]],Table1[],7,FALSE))</f>
        <v>10</v>
      </c>
      <c r="H1115" s="25">
        <f ca="1">masterheight[[#This Row],[Weight]]*masterheight[[#This Row],[%change]]</f>
        <v>5.8</v>
      </c>
    </row>
    <row r="1116" spans="1:8" x14ac:dyDescent="0.25">
      <c r="A1116" t="s">
        <v>732</v>
      </c>
      <c r="B1116" t="s">
        <v>974</v>
      </c>
      <c r="C1116" t="s">
        <v>23</v>
      </c>
      <c r="D1116" s="24">
        <v>24</v>
      </c>
      <c r="E1116" s="24">
        <v>38</v>
      </c>
      <c r="F1116" s="27">
        <f>MROUND((masterheight[[#This Row],[FL5]]-masterheight[[#This Row],[FL2]])/masterheight[[#This Row],[FL2]],0.01)</f>
        <v>0.57999999999999996</v>
      </c>
      <c r="G1116" s="39">
        <f ca="1">_xlfn.NUMBERVALUE(VLOOKUP(masterheight[[#This Row],[Round]],Table1[],7,FALSE))</f>
        <v>50</v>
      </c>
      <c r="H1116" s="25">
        <f ca="1">masterheight[[#This Row],[Weight]]*masterheight[[#This Row],[%change]]</f>
        <v>28.999999999999996</v>
      </c>
    </row>
    <row r="1117" spans="1:8" x14ac:dyDescent="0.25">
      <c r="A1117" t="s">
        <v>446</v>
      </c>
      <c r="B1117" t="s">
        <v>58</v>
      </c>
      <c r="C1117" t="s">
        <v>19</v>
      </c>
      <c r="D1117" s="24">
        <v>33</v>
      </c>
      <c r="E1117" s="24">
        <v>53</v>
      </c>
      <c r="F1117" s="27">
        <f>MROUND((masterheight[[#This Row],[FL5]]-masterheight[[#This Row],[FL2]])/masterheight[[#This Row],[FL2]],0.01)</f>
        <v>0.61</v>
      </c>
      <c r="G1117" s="39">
        <f ca="1">_xlfn.NUMBERVALUE(VLOOKUP(masterheight[[#This Row],[Round]],Table1[],7,FALSE))</f>
        <v>10</v>
      </c>
      <c r="H1117" s="25">
        <f ca="1">masterheight[[#This Row],[Weight]]*masterheight[[#This Row],[%change]]</f>
        <v>6.1</v>
      </c>
    </row>
    <row r="1118" spans="1:8" x14ac:dyDescent="0.25">
      <c r="A1118" t="s">
        <v>476</v>
      </c>
      <c r="B1118" t="s">
        <v>74</v>
      </c>
      <c r="C1118" t="s">
        <v>19</v>
      </c>
      <c r="D1118" s="24">
        <v>31</v>
      </c>
      <c r="E1118" s="24">
        <v>50</v>
      </c>
      <c r="F1118" s="27">
        <f>MROUND((masterheight[[#This Row],[FL5]]-masterheight[[#This Row],[FL2]])/masterheight[[#This Row],[FL2]],0.01)</f>
        <v>0.61</v>
      </c>
      <c r="G1118" s="39">
        <f ca="1">_xlfn.NUMBERVALUE(VLOOKUP(masterheight[[#This Row],[Round]],Table1[],7,FALSE))</f>
        <v>10</v>
      </c>
      <c r="H1118" s="25">
        <f ca="1">masterheight[[#This Row],[Weight]]*masterheight[[#This Row],[%change]]</f>
        <v>6.1</v>
      </c>
    </row>
    <row r="1119" spans="1:8" x14ac:dyDescent="0.25">
      <c r="A1119" t="s">
        <v>519</v>
      </c>
      <c r="B1119" t="s">
        <v>974</v>
      </c>
      <c r="C1119" t="s">
        <v>17</v>
      </c>
      <c r="D1119" s="24">
        <v>21</v>
      </c>
      <c r="E1119" s="24">
        <v>34</v>
      </c>
      <c r="F1119" s="27">
        <f>MROUND((masterheight[[#This Row],[FL5]]-masterheight[[#This Row],[FL2]])/masterheight[[#This Row],[FL2]],0.01)</f>
        <v>0.62</v>
      </c>
      <c r="G1119" s="39">
        <f ca="1">_xlfn.NUMBERVALUE(VLOOKUP(masterheight[[#This Row],[Round]],Table1[],7,FALSE))</f>
        <v>10</v>
      </c>
      <c r="H1119" s="25">
        <f ca="1">masterheight[[#This Row],[Weight]]*masterheight[[#This Row],[%change]]</f>
        <v>6.2</v>
      </c>
    </row>
    <row r="1120" spans="1:8" x14ac:dyDescent="0.25">
      <c r="A1120" t="s">
        <v>624</v>
      </c>
      <c r="B1120" t="s">
        <v>974</v>
      </c>
      <c r="C1120" t="s">
        <v>16</v>
      </c>
      <c r="D1120" s="24">
        <v>24</v>
      </c>
      <c r="E1120" s="24">
        <v>39</v>
      </c>
      <c r="F1120" s="27">
        <f>MROUND((masterheight[[#This Row],[FL5]]-masterheight[[#This Row],[FL2]])/masterheight[[#This Row],[FL2]],0.01)</f>
        <v>0.63</v>
      </c>
      <c r="G1120" s="39">
        <f ca="1">_xlfn.NUMBERVALUE(VLOOKUP(masterheight[[#This Row],[Round]],Table1[],7,FALSE))</f>
        <v>10</v>
      </c>
      <c r="H1120" s="25">
        <f ca="1">masterheight[[#This Row],[Weight]]*masterheight[[#This Row],[%change]]</f>
        <v>6.3</v>
      </c>
    </row>
    <row r="1121" spans="1:8" x14ac:dyDescent="0.25">
      <c r="A1121" t="s">
        <v>630</v>
      </c>
      <c r="B1121" t="s">
        <v>974</v>
      </c>
      <c r="C1121" t="s">
        <v>16</v>
      </c>
      <c r="D1121" s="24">
        <v>23</v>
      </c>
      <c r="E1121" s="24">
        <v>38</v>
      </c>
      <c r="F1121" s="27">
        <f>MROUND((masterheight[[#This Row],[FL5]]-masterheight[[#This Row],[FL2]])/masterheight[[#This Row],[FL2]],0.01)</f>
        <v>0.65</v>
      </c>
      <c r="G1121" s="39">
        <f ca="1">_xlfn.NUMBERVALUE(VLOOKUP(masterheight[[#This Row],[Round]],Table1[],7,FALSE))</f>
        <v>10</v>
      </c>
      <c r="H1121" s="25">
        <f ca="1">masterheight[[#This Row],[Weight]]*masterheight[[#This Row],[%change]]</f>
        <v>6.5</v>
      </c>
    </row>
    <row r="1122" spans="1:8" x14ac:dyDescent="0.25">
      <c r="A1122" t="s">
        <v>563</v>
      </c>
      <c r="B1122" t="s">
        <v>74</v>
      </c>
      <c r="C1122" t="s">
        <v>16</v>
      </c>
      <c r="D1122" s="24">
        <v>35</v>
      </c>
      <c r="E1122" s="24">
        <v>59</v>
      </c>
      <c r="F1122" s="27">
        <f>MROUND((masterheight[[#This Row],[FL5]]-masterheight[[#This Row],[FL2]])/masterheight[[#This Row],[FL2]],0.01)</f>
        <v>0.69000000000000006</v>
      </c>
      <c r="G1122" s="39">
        <f ca="1">_xlfn.NUMBERVALUE(VLOOKUP(masterheight[[#This Row],[Round]],Table1[],7,FALSE))</f>
        <v>10</v>
      </c>
      <c r="H1122" s="25">
        <f ca="1">masterheight[[#This Row],[Weight]]*masterheight[[#This Row],[%change]]</f>
        <v>6.9</v>
      </c>
    </row>
    <row r="1123" spans="1:8" x14ac:dyDescent="0.25">
      <c r="A1123" t="s">
        <v>673</v>
      </c>
      <c r="B1123" t="s">
        <v>82</v>
      </c>
      <c r="C1123" t="s">
        <v>21</v>
      </c>
      <c r="D1123" s="24">
        <v>30.5</v>
      </c>
      <c r="E1123" s="24">
        <v>52</v>
      </c>
      <c r="F1123" s="27">
        <f>MROUND((masterheight[[#This Row],[FL5]]-masterheight[[#This Row],[FL2]])/masterheight[[#This Row],[FL2]],0.01)</f>
        <v>0.70000000000000007</v>
      </c>
      <c r="G1123" s="39">
        <f ca="1">_xlfn.NUMBERVALUE(VLOOKUP(masterheight[[#This Row],[Round]],Table1[],7,FALSE))</f>
        <v>20</v>
      </c>
      <c r="H1123" s="25">
        <f ca="1">masterheight[[#This Row],[Weight]]*masterheight[[#This Row],[%change]]</f>
        <v>14.000000000000002</v>
      </c>
    </row>
    <row r="1124" spans="1:8" x14ac:dyDescent="0.25">
      <c r="A1124" t="s">
        <v>396</v>
      </c>
      <c r="B1124" t="s">
        <v>82</v>
      </c>
      <c r="C1124" t="s">
        <v>16</v>
      </c>
      <c r="D1124" s="24">
        <v>26</v>
      </c>
      <c r="E1124" s="24">
        <v>34</v>
      </c>
      <c r="F1124" s="27">
        <f>MROUND((masterheight[[#This Row],[FL5]]-masterheight[[#This Row],[FL2]])/masterheight[[#This Row],[FL2]],0.01)</f>
        <v>0.31</v>
      </c>
      <c r="G1124" s="39">
        <f ca="1">_xlfn.NUMBERVALUE(VLOOKUP(masterheight[[#This Row],[Round]],Table1[],7,FALSE))</f>
        <v>10</v>
      </c>
      <c r="H1124" s="25">
        <f ca="1">masterheight[[#This Row],[Weight]]*masterheight[[#This Row],[%change]]</f>
        <v>3.1</v>
      </c>
    </row>
  </sheetData>
  <mergeCells count="1">
    <mergeCell ref="A1:H1"/>
  </mergeCells>
  <phoneticPr fontId="8" type="noConversion"/>
  <conditionalFormatting pivot="1" sqref="M4:M42">
    <cfRule type="colorScale" priority="5">
      <colorScale>
        <cfvo type="num" val="0"/>
        <cfvo type="percentile" val="50"/>
        <cfvo type="num" val="0.1"/>
        <color rgb="FF63BE7B"/>
        <color rgb="FFFCFCFF"/>
        <color rgb="FFF8696B"/>
      </colorScale>
    </cfRule>
  </conditionalFormatting>
  <conditionalFormatting sqref="T4:T25">
    <cfRule type="colorScale" priority="2">
      <colorScale>
        <cfvo type="num" val="0"/>
        <cfvo type="percentile" val="50"/>
        <cfvo type="num" val="0.1"/>
        <color rgb="FF63BE7B"/>
        <color rgb="FFFCFCFF"/>
        <color rgb="FFF8696B"/>
      </colorScale>
    </cfRule>
  </conditionalFormatting>
  <pageMargins left="0.7" right="0.7" top="0.75" bottom="0.75" header="0.3" footer="0.3"/>
  <pageSetup scale="10" orientation="landscape"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D5FB-F56E-453E-B28C-D66196994509}">
  <sheetPr codeName="Sheet2"/>
  <dimension ref="A1:G282"/>
  <sheetViews>
    <sheetView zoomScale="58" zoomScaleNormal="100" workbookViewId="0">
      <selection activeCell="C146" sqref="C146"/>
    </sheetView>
  </sheetViews>
  <sheetFormatPr defaultRowHeight="15" x14ac:dyDescent="0.25"/>
  <cols>
    <col min="1" max="1" width="11" customWidth="1"/>
    <col min="2" max="2" width="13.5703125" customWidth="1"/>
    <col min="3" max="3" width="19" customWidth="1"/>
    <col min="4" max="4" width="15.140625" customWidth="1"/>
    <col min="5" max="5" width="25.28515625" customWidth="1"/>
    <col min="6" max="6" width="24.28515625" customWidth="1"/>
    <col min="7" max="7" width="15" customWidth="1"/>
    <col min="8" max="8" width="13.140625" bestFit="1" customWidth="1"/>
    <col min="9" max="9" width="20.28515625" bestFit="1" customWidth="1"/>
    <col min="10" max="10" width="42.7109375" bestFit="1" customWidth="1"/>
  </cols>
  <sheetData>
    <row r="1" spans="1:7" ht="16.5" thickTop="1" thickBot="1" x14ac:dyDescent="0.3">
      <c r="A1" s="261" t="s">
        <v>133</v>
      </c>
      <c r="B1" s="261"/>
      <c r="C1" s="261"/>
      <c r="D1" s="261"/>
      <c r="E1" s="261"/>
      <c r="F1" s="261"/>
      <c r="G1" s="261"/>
    </row>
    <row r="2" spans="1:7" ht="45" customHeight="1" thickTop="1" x14ac:dyDescent="0.25">
      <c r="A2" s="21" t="s">
        <v>134</v>
      </c>
      <c r="B2" s="22" t="s">
        <v>135</v>
      </c>
      <c r="C2" s="262" t="s">
        <v>138</v>
      </c>
      <c r="D2" s="262"/>
      <c r="E2" s="270" t="s">
        <v>137</v>
      </c>
      <c r="F2" s="270"/>
      <c r="G2" s="270"/>
    </row>
    <row r="3" spans="1:7" ht="46.5" customHeight="1" x14ac:dyDescent="0.25">
      <c r="B3" s="22" t="s">
        <v>136</v>
      </c>
      <c r="C3" s="262" t="s">
        <v>139</v>
      </c>
      <c r="D3" s="262"/>
      <c r="E3" s="262" t="s">
        <v>140</v>
      </c>
      <c r="F3" s="262"/>
      <c r="G3" s="262"/>
    </row>
    <row r="5" spans="1:7" x14ac:dyDescent="0.25">
      <c r="A5" t="s">
        <v>125</v>
      </c>
      <c r="B5" t="s">
        <v>126</v>
      </c>
      <c r="C5" t="s">
        <v>132</v>
      </c>
      <c r="D5" t="s">
        <v>127</v>
      </c>
      <c r="E5" t="s">
        <v>128</v>
      </c>
      <c r="F5" t="s">
        <v>129</v>
      </c>
      <c r="G5" t="s">
        <v>150</v>
      </c>
    </row>
    <row r="6" spans="1:7" x14ac:dyDescent="0.25">
      <c r="A6" t="s">
        <v>5</v>
      </c>
      <c r="B6" t="s">
        <v>46</v>
      </c>
      <c r="C6" t="s">
        <v>47</v>
      </c>
      <c r="D6">
        <v>19.895705521472394</v>
      </c>
      <c r="E6">
        <v>23.6</v>
      </c>
      <c r="F6">
        <f>Table13[[#This Row],[Act.Height (week 5)]]-Table13[[#This Row],[Est.Height (w/o factor of difference)]]</f>
        <v>3.7042944785276077</v>
      </c>
      <c r="G6" s="17">
        <f>IFERROR(Table13[[#This Row],[Act.Height (week 5)]]/Table13[[#This Row],[Est.Height (w/o factor of difference)]],"")</f>
        <v>1.1861856305889609</v>
      </c>
    </row>
    <row r="7" spans="1:7" x14ac:dyDescent="0.25">
      <c r="A7" t="s">
        <v>5</v>
      </c>
      <c r="B7" t="s">
        <v>48</v>
      </c>
      <c r="C7" t="s">
        <v>47</v>
      </c>
      <c r="D7">
        <v>29.8125</v>
      </c>
      <c r="E7">
        <v>34.916666666666664</v>
      </c>
      <c r="F7">
        <f>Table13[[#This Row],[Act.Height (week 5)]]-Table13[[#This Row],[Est.Height (w/o factor of difference)]]</f>
        <v>5.1041666666666643</v>
      </c>
      <c r="G7" s="17">
        <f>IFERROR(Table13[[#This Row],[Act.Height (week 5)]]/Table13[[#This Row],[Est.Height (w/o factor of difference)]],"")</f>
        <v>1.1712089447938503</v>
      </c>
    </row>
    <row r="8" spans="1:7" x14ac:dyDescent="0.25">
      <c r="A8" t="s">
        <v>5</v>
      </c>
      <c r="B8" t="s">
        <v>49</v>
      </c>
      <c r="C8" t="s">
        <v>47</v>
      </c>
      <c r="D8">
        <v>18.419491525423727</v>
      </c>
      <c r="E8">
        <v>21.1</v>
      </c>
      <c r="F8">
        <f>Table13[[#This Row],[Act.Height (week 5)]]-Table13[[#This Row],[Est.Height (w/o factor of difference)]]</f>
        <v>2.6805084745762748</v>
      </c>
      <c r="G8" s="17">
        <f>IFERROR(Table13[[#This Row],[Act.Height (week 5)]]/Table13[[#This Row],[Est.Height (w/o factor of difference)]],"")</f>
        <v>1.1455256498734763</v>
      </c>
    </row>
    <row r="9" spans="1:7" x14ac:dyDescent="0.25">
      <c r="A9" t="s">
        <v>5</v>
      </c>
      <c r="B9" t="s">
        <v>50</v>
      </c>
      <c r="C9" t="s">
        <v>47</v>
      </c>
      <c r="D9">
        <v>29.41530226700252</v>
      </c>
      <c r="E9">
        <v>33.5</v>
      </c>
      <c r="F9">
        <f>Table13[[#This Row],[Act.Height (week 5)]]-Table13[[#This Row],[Est.Height (w/o factor of difference)]]</f>
        <v>4.0846977329974798</v>
      </c>
      <c r="G9" s="17">
        <f>IFERROR(Table13[[#This Row],[Act.Height (week 5)]]/Table13[[#This Row],[Est.Height (w/o factor of difference)]],"")</f>
        <v>1.1388630208835082</v>
      </c>
    </row>
    <row r="10" spans="1:7" x14ac:dyDescent="0.25">
      <c r="A10" t="s">
        <v>5</v>
      </c>
      <c r="B10" t="s">
        <v>51</v>
      </c>
      <c r="C10" t="s">
        <v>47</v>
      </c>
      <c r="D10">
        <v>30.202247191011235</v>
      </c>
      <c r="E10">
        <v>32.892857142857146</v>
      </c>
      <c r="F10">
        <f>Table13[[#This Row],[Act.Height (week 5)]]-Table13[[#This Row],[Est.Height (w/o factor of difference)]]</f>
        <v>2.6906099518459108</v>
      </c>
      <c r="G10" s="17">
        <f>IFERROR(Table13[[#This Row],[Act.Height (week 5)]]/Table13[[#This Row],[Est.Height (w/o factor of difference)]],"")</f>
        <v>1.0890864158163267</v>
      </c>
    </row>
    <row r="11" spans="1:7" x14ac:dyDescent="0.25">
      <c r="A11" t="s">
        <v>5</v>
      </c>
      <c r="B11" t="s">
        <v>52</v>
      </c>
      <c r="C11" t="s">
        <v>47</v>
      </c>
      <c r="D11">
        <v>38.887228744219136</v>
      </c>
      <c r="E11">
        <v>41.2</v>
      </c>
      <c r="F11">
        <f>Table13[[#This Row],[Act.Height (week 5)]]-Table13[[#This Row],[Est.Height (w/o factor of difference)]]</f>
        <v>2.3127712557808664</v>
      </c>
      <c r="G11" s="17">
        <f>IFERROR(Table13[[#This Row],[Act.Height (week 5)]]/Table13[[#This Row],[Est.Height (w/o factor of difference)]],"")</f>
        <v>1.0594737997658081</v>
      </c>
    </row>
    <row r="12" spans="1:7" x14ac:dyDescent="0.25">
      <c r="A12" t="s">
        <v>5</v>
      </c>
      <c r="B12" t="s">
        <v>53</v>
      </c>
      <c r="C12" t="s">
        <v>47</v>
      </c>
      <c r="D12">
        <v>46.982758620689658</v>
      </c>
      <c r="E12">
        <v>48.416666666666664</v>
      </c>
      <c r="F12">
        <f>Table13[[#This Row],[Act.Height (week 5)]]-Table13[[#This Row],[Est.Height (w/o factor of difference)]]</f>
        <v>1.4339080459770059</v>
      </c>
      <c r="G12" s="17">
        <f>IFERROR(Table13[[#This Row],[Act.Height (week 5)]]/Table13[[#This Row],[Est.Height (w/o factor of difference)]],"")</f>
        <v>1.0305198776758409</v>
      </c>
    </row>
    <row r="13" spans="1:7" x14ac:dyDescent="0.25">
      <c r="A13" t="s">
        <v>5</v>
      </c>
      <c r="B13" t="s">
        <v>54</v>
      </c>
      <c r="C13" t="s">
        <v>47</v>
      </c>
      <c r="D13">
        <v>36.443213296398888</v>
      </c>
      <c r="E13">
        <v>37.450000000000003</v>
      </c>
      <c r="F13">
        <f>Table13[[#This Row],[Act.Height (week 5)]]-Table13[[#This Row],[Est.Height (w/o factor of difference)]]</f>
        <v>1.0067867036011151</v>
      </c>
      <c r="G13" s="17">
        <f>IFERROR(Table13[[#This Row],[Act.Height (week 5)]]/Table13[[#This Row],[Est.Height (w/o factor of difference)]],"")</f>
        <v>1.0276261781696567</v>
      </c>
    </row>
    <row r="14" spans="1:7" x14ac:dyDescent="0.25">
      <c r="A14" t="s">
        <v>5</v>
      </c>
      <c r="B14" t="s">
        <v>55</v>
      </c>
      <c r="C14" t="s">
        <v>47</v>
      </c>
      <c r="D14">
        <v>33.1875</v>
      </c>
      <c r="E14">
        <v>33.700000000000003</v>
      </c>
      <c r="F14">
        <f>Table13[[#This Row],[Act.Height (week 5)]]-Table13[[#This Row],[Est.Height (w/o factor of difference)]]</f>
        <v>0.51250000000000284</v>
      </c>
      <c r="G14" s="17">
        <f>IFERROR(Table13[[#This Row],[Act.Height (week 5)]]/Table13[[#This Row],[Est.Height (w/o factor of difference)]],"")</f>
        <v>1.0154425612052731</v>
      </c>
    </row>
    <row r="15" spans="1:7" x14ac:dyDescent="0.25">
      <c r="A15" t="s">
        <v>5</v>
      </c>
      <c r="B15" t="s">
        <v>56</v>
      </c>
      <c r="C15" t="s">
        <v>47</v>
      </c>
      <c r="D15">
        <v>33.948810994441018</v>
      </c>
      <c r="E15">
        <v>34.458333333333336</v>
      </c>
      <c r="F15">
        <f>Table13[[#This Row],[Act.Height (week 5)]]-Table13[[#This Row],[Est.Height (w/o factor of difference)]]</f>
        <v>0.50952233889231735</v>
      </c>
      <c r="G15" s="17">
        <f>IFERROR(Table13[[#This Row],[Act.Height (week 5)]]/Table13[[#This Row],[Est.Height (w/o factor of difference)]],"")</f>
        <v>1.0150085473973081</v>
      </c>
    </row>
    <row r="16" spans="1:7" x14ac:dyDescent="0.25">
      <c r="A16" t="s">
        <v>5</v>
      </c>
      <c r="B16" t="s">
        <v>57</v>
      </c>
      <c r="C16" t="s">
        <v>47</v>
      </c>
      <c r="D16">
        <v>34.239469128678593</v>
      </c>
      <c r="E16">
        <v>34.1875</v>
      </c>
      <c r="F16">
        <f>Table13[[#This Row],[Act.Height (week 5)]]-Table13[[#This Row],[Est.Height (w/o factor of difference)]]</f>
        <v>-5.1969128678592824E-2</v>
      </c>
      <c r="G16" s="17">
        <f>IFERROR(Table13[[#This Row],[Act.Height (week 5)]]/Table13[[#This Row],[Est.Height (w/o factor of difference)]],"")</f>
        <v>0.99848218649409304</v>
      </c>
    </row>
    <row r="17" spans="1:7" x14ac:dyDescent="0.25">
      <c r="A17" t="s">
        <v>5</v>
      </c>
      <c r="B17" t="s">
        <v>58</v>
      </c>
      <c r="C17" t="s">
        <v>47</v>
      </c>
      <c r="D17">
        <v>42.88333333333334</v>
      </c>
      <c r="E17">
        <v>42.75</v>
      </c>
      <c r="F17">
        <f>Table13[[#This Row],[Act.Height (week 5)]]-Table13[[#This Row],[Est.Height (w/o factor of difference)]]</f>
        <v>-0.13333333333333997</v>
      </c>
      <c r="G17" s="17">
        <f>IFERROR(Table13[[#This Row],[Act.Height (week 5)]]/Table13[[#This Row],[Est.Height (w/o factor of difference)]],"")</f>
        <v>0.99689078896230066</v>
      </c>
    </row>
    <row r="18" spans="1:7" x14ac:dyDescent="0.25">
      <c r="A18" t="s">
        <v>5</v>
      </c>
      <c r="B18" t="s">
        <v>59</v>
      </c>
      <c r="C18" t="s">
        <v>47</v>
      </c>
      <c r="D18">
        <v>37.494303797468355</v>
      </c>
      <c r="E18">
        <v>37.25</v>
      </c>
      <c r="F18">
        <f>Table13[[#This Row],[Act.Height (week 5)]]-Table13[[#This Row],[Est.Height (w/o factor of difference)]]</f>
        <v>-0.24430379746835484</v>
      </c>
      <c r="G18" s="17">
        <f>IFERROR(Table13[[#This Row],[Act.Height (week 5)]]/Table13[[#This Row],[Est.Height (w/o factor of difference)]],"")</f>
        <v>0.99348424233216859</v>
      </c>
    </row>
    <row r="19" spans="1:7" x14ac:dyDescent="0.25">
      <c r="A19" t="s">
        <v>5</v>
      </c>
      <c r="B19" t="s">
        <v>60</v>
      </c>
      <c r="C19" t="s">
        <v>47</v>
      </c>
      <c r="D19">
        <v>30.871794871794876</v>
      </c>
      <c r="E19">
        <v>30.375</v>
      </c>
      <c r="F19">
        <f>Table13[[#This Row],[Act.Height (week 5)]]-Table13[[#This Row],[Est.Height (w/o factor of difference)]]</f>
        <v>-0.4967948717948758</v>
      </c>
      <c r="G19" s="17">
        <f>IFERROR(Table13[[#This Row],[Act.Height (week 5)]]/Table13[[#This Row],[Est.Height (w/o factor of difference)]],"")</f>
        <v>0.98390780730896998</v>
      </c>
    </row>
    <row r="20" spans="1:7" x14ac:dyDescent="0.25">
      <c r="A20" t="s">
        <v>5</v>
      </c>
      <c r="B20" t="s">
        <v>61</v>
      </c>
      <c r="C20" t="s">
        <v>47</v>
      </c>
      <c r="D20">
        <v>43.093896713615024</v>
      </c>
      <c r="E20">
        <v>42</v>
      </c>
      <c r="F20">
        <f>Table13[[#This Row],[Act.Height (week 5)]]-Table13[[#This Row],[Est.Height (w/o factor of difference)]]</f>
        <v>-1.0938967136150239</v>
      </c>
      <c r="G20" s="17">
        <f>IFERROR(Table13[[#This Row],[Act.Height (week 5)]]/Table13[[#This Row],[Est.Height (w/o factor of difference)]],"")</f>
        <v>0.97461597123869703</v>
      </c>
    </row>
    <row r="21" spans="1:7" x14ac:dyDescent="0.25">
      <c r="A21" t="s">
        <v>5</v>
      </c>
      <c r="B21" t="s">
        <v>62</v>
      </c>
      <c r="C21" t="s">
        <v>47</v>
      </c>
      <c r="D21">
        <v>21.348837209302328</v>
      </c>
      <c r="E21">
        <v>20.350000000000001</v>
      </c>
      <c r="F21">
        <f>Table13[[#This Row],[Act.Height (week 5)]]-Table13[[#This Row],[Est.Height (w/o factor of difference)]]</f>
        <v>-0.99883720930232656</v>
      </c>
      <c r="G21" s="17">
        <f>IFERROR(Table13[[#This Row],[Act.Height (week 5)]]/Table13[[#This Row],[Est.Height (w/o factor of difference)]],"")</f>
        <v>0.95321350762527224</v>
      </c>
    </row>
    <row r="22" spans="1:7" x14ac:dyDescent="0.25">
      <c r="A22" t="s">
        <v>5</v>
      </c>
      <c r="B22" t="s">
        <v>63</v>
      </c>
      <c r="C22" t="s">
        <v>47</v>
      </c>
      <c r="D22">
        <v>30.487804878048781</v>
      </c>
      <c r="E22">
        <v>29</v>
      </c>
      <c r="F22">
        <f>Table13[[#This Row],[Act.Height (week 5)]]-Table13[[#This Row],[Est.Height (w/o factor of difference)]]</f>
        <v>-1.4878048780487809</v>
      </c>
      <c r="G22" s="17">
        <f>IFERROR(Table13[[#This Row],[Act.Height (week 5)]]/Table13[[#This Row],[Est.Height (w/o factor of difference)]],"")</f>
        <v>0.95119999999999993</v>
      </c>
    </row>
    <row r="23" spans="1:7" x14ac:dyDescent="0.25">
      <c r="A23" t="s">
        <v>5</v>
      </c>
      <c r="B23" t="s">
        <v>64</v>
      </c>
      <c r="C23" t="s">
        <v>47</v>
      </c>
      <c r="D23">
        <v>37.738151997711455</v>
      </c>
      <c r="E23">
        <v>35.357142857142854</v>
      </c>
      <c r="F23">
        <f>Table13[[#This Row],[Act.Height (week 5)]]-Table13[[#This Row],[Est.Height (w/o factor of difference)]]</f>
        <v>-2.3810091405686009</v>
      </c>
      <c r="G23" s="17">
        <f>IFERROR(Table13[[#This Row],[Act.Height (week 5)]]/Table13[[#This Row],[Est.Height (w/o factor of difference)]],"")</f>
        <v>0.93690710820410628</v>
      </c>
    </row>
    <row r="24" spans="1:7" x14ac:dyDescent="0.25">
      <c r="A24" t="s">
        <v>5</v>
      </c>
      <c r="B24" t="s">
        <v>65</v>
      </c>
      <c r="C24" t="s">
        <v>47</v>
      </c>
      <c r="D24">
        <v>40.091730591590022</v>
      </c>
      <c r="E24">
        <v>37.214285714285715</v>
      </c>
      <c r="F24">
        <f>Table13[[#This Row],[Act.Height (week 5)]]-Table13[[#This Row],[Est.Height (w/o factor of difference)]]</f>
        <v>-2.8774448773043062</v>
      </c>
      <c r="G24" s="17">
        <f>IFERROR(Table13[[#This Row],[Act.Height (week 5)]]/Table13[[#This Row],[Est.Height (w/o factor of difference)]],"")</f>
        <v>0.92822846919190105</v>
      </c>
    </row>
    <row r="25" spans="1:7" x14ac:dyDescent="0.25">
      <c r="A25" t="s">
        <v>5</v>
      </c>
      <c r="B25" t="s">
        <v>66</v>
      </c>
      <c r="C25" t="s">
        <v>47</v>
      </c>
      <c r="D25">
        <v>34.905405405405403</v>
      </c>
      <c r="E25">
        <v>32.25</v>
      </c>
      <c r="F25">
        <f>Table13[[#This Row],[Act.Height (week 5)]]-Table13[[#This Row],[Est.Height (w/o factor of difference)]]</f>
        <v>-2.6554054054054035</v>
      </c>
      <c r="G25" s="17">
        <f>IFERROR(Table13[[#This Row],[Act.Height (week 5)]]/Table13[[#This Row],[Est.Height (w/o factor of difference)]],"")</f>
        <v>0.92392566782810692</v>
      </c>
    </row>
    <row r="26" spans="1:7" x14ac:dyDescent="0.25">
      <c r="A26" t="s">
        <v>5</v>
      </c>
      <c r="B26" t="s">
        <v>67</v>
      </c>
      <c r="C26" t="s">
        <v>47</v>
      </c>
      <c r="D26">
        <v>40.69166666666667</v>
      </c>
      <c r="E26">
        <v>34.75</v>
      </c>
      <c r="F26">
        <f>Table13[[#This Row],[Act.Height (week 5)]]-Table13[[#This Row],[Est.Height (w/o factor of difference)]]</f>
        <v>-5.94166666666667</v>
      </c>
      <c r="G26" s="17">
        <f>IFERROR(Table13[[#This Row],[Act.Height (week 5)]]/Table13[[#This Row],[Est.Height (w/o factor of difference)]],"")</f>
        <v>0.85398320704484942</v>
      </c>
    </row>
    <row r="27" spans="1:7" x14ac:dyDescent="0.25">
      <c r="A27" t="s">
        <v>6</v>
      </c>
      <c r="B27" t="s">
        <v>68</v>
      </c>
      <c r="C27" t="s">
        <v>47</v>
      </c>
      <c r="D27">
        <v>22</v>
      </c>
      <c r="E27">
        <v>34.5</v>
      </c>
      <c r="F27">
        <f>Table13[[#This Row],[Act.Height (week 5)]]-Table13[[#This Row],[Est.Height (w/o factor of difference)]]</f>
        <v>12.5</v>
      </c>
      <c r="G27" s="17">
        <f>IFERROR(Table13[[#This Row],[Act.Height (week 5)]]/Table13[[#This Row],[Est.Height (w/o factor of difference)]],"")</f>
        <v>1.5681818181818181</v>
      </c>
    </row>
    <row r="28" spans="1:7" x14ac:dyDescent="0.25">
      <c r="A28" t="s">
        <v>6</v>
      </c>
      <c r="B28" t="s">
        <v>69</v>
      </c>
      <c r="C28" t="s">
        <v>47</v>
      </c>
      <c r="D28">
        <v>21.5</v>
      </c>
      <c r="E28">
        <v>29.821428571428573</v>
      </c>
      <c r="F28">
        <f>Table13[[#This Row],[Act.Height (week 5)]]-Table13[[#This Row],[Est.Height (w/o factor of difference)]]</f>
        <v>8.321428571428573</v>
      </c>
      <c r="G28" s="17">
        <f>IFERROR(Table13[[#This Row],[Act.Height (week 5)]]/Table13[[#This Row],[Est.Height (w/o factor of difference)]],"")</f>
        <v>1.3870431893687709</v>
      </c>
    </row>
    <row r="29" spans="1:7" x14ac:dyDescent="0.25">
      <c r="A29" t="s">
        <v>6</v>
      </c>
      <c r="B29" t="s">
        <v>54</v>
      </c>
      <c r="C29" t="s">
        <v>47</v>
      </c>
      <c r="D29">
        <v>35</v>
      </c>
      <c r="E29">
        <v>44.266666666666666</v>
      </c>
      <c r="F29">
        <f>Table13[[#This Row],[Act.Height (week 5)]]-Table13[[#This Row],[Est.Height (w/o factor of difference)]]</f>
        <v>9.2666666666666657</v>
      </c>
      <c r="G29" s="17">
        <f>IFERROR(Table13[[#This Row],[Act.Height (week 5)]]/Table13[[#This Row],[Est.Height (w/o factor of difference)]],"")</f>
        <v>1.2647619047619048</v>
      </c>
    </row>
    <row r="30" spans="1:7" x14ac:dyDescent="0.25">
      <c r="A30" t="s">
        <v>6</v>
      </c>
      <c r="B30" t="s">
        <v>70</v>
      </c>
      <c r="C30" t="s">
        <v>47</v>
      </c>
      <c r="D30">
        <v>29</v>
      </c>
      <c r="E30">
        <v>36.071428571428569</v>
      </c>
      <c r="F30">
        <f>Table13[[#This Row],[Act.Height (week 5)]]-Table13[[#This Row],[Est.Height (w/o factor of difference)]]</f>
        <v>7.0714285714285694</v>
      </c>
      <c r="G30" s="17">
        <f>IFERROR(Table13[[#This Row],[Act.Height (week 5)]]/Table13[[#This Row],[Est.Height (w/o factor of difference)]],"")</f>
        <v>1.2438423645320196</v>
      </c>
    </row>
    <row r="31" spans="1:7" x14ac:dyDescent="0.25">
      <c r="A31" t="s">
        <v>6</v>
      </c>
      <c r="B31" t="s">
        <v>71</v>
      </c>
      <c r="C31" t="s">
        <v>47</v>
      </c>
      <c r="D31">
        <v>28.5</v>
      </c>
      <c r="E31">
        <v>35</v>
      </c>
      <c r="F31">
        <f>Table13[[#This Row],[Act.Height (week 5)]]-Table13[[#This Row],[Est.Height (w/o factor of difference)]]</f>
        <v>6.5</v>
      </c>
      <c r="G31" s="17">
        <f>IFERROR(Table13[[#This Row],[Act.Height (week 5)]]/Table13[[#This Row],[Est.Height (w/o factor of difference)]],"")</f>
        <v>1.2280701754385965</v>
      </c>
    </row>
    <row r="32" spans="1:7" x14ac:dyDescent="0.25">
      <c r="A32" t="s">
        <v>6</v>
      </c>
      <c r="B32" t="s">
        <v>72</v>
      </c>
      <c r="C32" t="s">
        <v>47</v>
      </c>
      <c r="D32">
        <v>26</v>
      </c>
      <c r="E32">
        <v>31.566666666666666</v>
      </c>
      <c r="F32">
        <f>Table13[[#This Row],[Act.Height (week 5)]]-Table13[[#This Row],[Est.Height (w/o factor of difference)]]</f>
        <v>5.5666666666666664</v>
      </c>
      <c r="G32" s="17">
        <f>IFERROR(Table13[[#This Row],[Act.Height (week 5)]]/Table13[[#This Row],[Est.Height (w/o factor of difference)]],"")</f>
        <v>1.214102564102564</v>
      </c>
    </row>
    <row r="33" spans="1:7" x14ac:dyDescent="0.25">
      <c r="A33" t="s">
        <v>6</v>
      </c>
      <c r="B33" t="s">
        <v>60</v>
      </c>
      <c r="C33" t="s">
        <v>47</v>
      </c>
      <c r="D33">
        <v>29.5</v>
      </c>
      <c r="E33">
        <v>35.25</v>
      </c>
      <c r="F33">
        <f>Table13[[#This Row],[Act.Height (week 5)]]-Table13[[#This Row],[Est.Height (w/o factor of difference)]]</f>
        <v>5.75</v>
      </c>
      <c r="G33" s="17">
        <f>IFERROR(Table13[[#This Row],[Act.Height (week 5)]]/Table13[[#This Row],[Est.Height (w/o factor of difference)]],"")</f>
        <v>1.1949152542372881</v>
      </c>
    </row>
    <row r="34" spans="1:7" x14ac:dyDescent="0.25">
      <c r="A34" t="s">
        <v>6</v>
      </c>
      <c r="B34" t="s">
        <v>66</v>
      </c>
      <c r="C34" t="s">
        <v>47</v>
      </c>
      <c r="D34">
        <v>29.5</v>
      </c>
      <c r="E34">
        <v>34.636363636363633</v>
      </c>
      <c r="F34">
        <f>Table13[[#This Row],[Act.Height (week 5)]]-Table13[[#This Row],[Est.Height (w/o factor of difference)]]</f>
        <v>5.1363636363636331</v>
      </c>
      <c r="G34" s="17">
        <f>IFERROR(Table13[[#This Row],[Act.Height (week 5)]]/Table13[[#This Row],[Est.Height (w/o factor of difference)]],"")</f>
        <v>1.1741140215716486</v>
      </c>
    </row>
    <row r="35" spans="1:7" x14ac:dyDescent="0.25">
      <c r="A35" t="s">
        <v>6</v>
      </c>
      <c r="B35" t="s">
        <v>73</v>
      </c>
      <c r="C35" t="s">
        <v>47</v>
      </c>
      <c r="D35">
        <v>26.5</v>
      </c>
      <c r="E35">
        <v>30.785714285714285</v>
      </c>
      <c r="F35">
        <f>Table13[[#This Row],[Act.Height (week 5)]]-Table13[[#This Row],[Est.Height (w/o factor of difference)]]</f>
        <v>4.2857142857142847</v>
      </c>
      <c r="G35" s="17">
        <f>IFERROR(Table13[[#This Row],[Act.Height (week 5)]]/Table13[[#This Row],[Est.Height (w/o factor of difference)]],"")</f>
        <v>1.1617250673854447</v>
      </c>
    </row>
    <row r="36" spans="1:7" x14ac:dyDescent="0.25">
      <c r="A36" t="s">
        <v>6</v>
      </c>
      <c r="B36" t="s">
        <v>74</v>
      </c>
      <c r="C36" t="s">
        <v>47</v>
      </c>
      <c r="D36">
        <v>40</v>
      </c>
      <c r="E36">
        <v>46.404761904761905</v>
      </c>
      <c r="F36">
        <f>Table13[[#This Row],[Act.Height (week 5)]]-Table13[[#This Row],[Est.Height (w/o factor of difference)]]</f>
        <v>6.4047619047619051</v>
      </c>
      <c r="G36" s="17">
        <f>IFERROR(Table13[[#This Row],[Act.Height (week 5)]]/Table13[[#This Row],[Est.Height (w/o factor of difference)]],"")</f>
        <v>1.1601190476190477</v>
      </c>
    </row>
    <row r="37" spans="1:7" x14ac:dyDescent="0.25">
      <c r="A37" t="s">
        <v>6</v>
      </c>
      <c r="B37" t="s">
        <v>58</v>
      </c>
      <c r="C37" t="s">
        <v>47</v>
      </c>
      <c r="D37">
        <v>42.5</v>
      </c>
      <c r="E37">
        <v>48.363636363636367</v>
      </c>
      <c r="F37">
        <f>Table13[[#This Row],[Act.Height (week 5)]]-Table13[[#This Row],[Est.Height (w/o factor of difference)]]</f>
        <v>5.8636363636363669</v>
      </c>
      <c r="G37" s="17">
        <f>IFERROR(Table13[[#This Row],[Act.Height (week 5)]]/Table13[[#This Row],[Est.Height (w/o factor of difference)]],"")</f>
        <v>1.1379679144385026</v>
      </c>
    </row>
    <row r="38" spans="1:7" x14ac:dyDescent="0.25">
      <c r="A38" t="s">
        <v>6</v>
      </c>
      <c r="B38" t="s">
        <v>75</v>
      </c>
      <c r="C38" t="s">
        <v>47</v>
      </c>
      <c r="D38">
        <v>33</v>
      </c>
      <c r="E38">
        <v>37.1</v>
      </c>
      <c r="F38">
        <f>Table13[[#This Row],[Act.Height (week 5)]]-Table13[[#This Row],[Est.Height (w/o factor of difference)]]</f>
        <v>4.1000000000000014</v>
      </c>
      <c r="G38" s="17">
        <f>IFERROR(Table13[[#This Row],[Act.Height (week 5)]]/Table13[[#This Row],[Est.Height (w/o factor of difference)]],"")</f>
        <v>1.1242424242424243</v>
      </c>
    </row>
    <row r="39" spans="1:7" x14ac:dyDescent="0.25">
      <c r="A39" t="s">
        <v>6</v>
      </c>
      <c r="B39" t="s">
        <v>65</v>
      </c>
      <c r="C39" t="s">
        <v>47</v>
      </c>
      <c r="D39">
        <v>38.5</v>
      </c>
      <c r="E39">
        <v>42.25</v>
      </c>
      <c r="F39">
        <f>Table13[[#This Row],[Act.Height (week 5)]]-Table13[[#This Row],[Est.Height (w/o factor of difference)]]</f>
        <v>3.75</v>
      </c>
      <c r="G39" s="17">
        <f>IFERROR(Table13[[#This Row],[Act.Height (week 5)]]/Table13[[#This Row],[Est.Height (w/o factor of difference)]],"")</f>
        <v>1.0974025974025974</v>
      </c>
    </row>
    <row r="40" spans="1:7" x14ac:dyDescent="0.25">
      <c r="A40" t="s">
        <v>6</v>
      </c>
      <c r="B40" t="s">
        <v>64</v>
      </c>
      <c r="C40" t="s">
        <v>47</v>
      </c>
      <c r="D40">
        <v>34.5</v>
      </c>
      <c r="E40">
        <v>37.729166666666664</v>
      </c>
      <c r="F40">
        <f>Table13[[#This Row],[Act.Height (week 5)]]-Table13[[#This Row],[Est.Height (w/o factor of difference)]]</f>
        <v>3.2291666666666643</v>
      </c>
      <c r="G40" s="17">
        <f>IFERROR(Table13[[#This Row],[Act.Height (week 5)]]/Table13[[#This Row],[Est.Height (w/o factor of difference)]],"")</f>
        <v>1.093599033816425</v>
      </c>
    </row>
    <row r="41" spans="1:7" x14ac:dyDescent="0.25">
      <c r="A41" t="s">
        <v>6</v>
      </c>
      <c r="B41" t="s">
        <v>76</v>
      </c>
      <c r="C41" t="s">
        <v>47</v>
      </c>
      <c r="D41">
        <v>37</v>
      </c>
      <c r="E41">
        <v>40.416666666666664</v>
      </c>
      <c r="F41">
        <f>Table13[[#This Row],[Act.Height (week 5)]]-Table13[[#This Row],[Est.Height (w/o factor of difference)]]</f>
        <v>3.4166666666666643</v>
      </c>
      <c r="G41" s="17">
        <f>IFERROR(Table13[[#This Row],[Act.Height (week 5)]]/Table13[[#This Row],[Est.Height (w/o factor of difference)]],"")</f>
        <v>1.0923423423423422</v>
      </c>
    </row>
    <row r="42" spans="1:7" x14ac:dyDescent="0.25">
      <c r="A42" t="s">
        <v>6</v>
      </c>
      <c r="B42" t="s">
        <v>77</v>
      </c>
      <c r="C42" t="s">
        <v>47</v>
      </c>
      <c r="D42">
        <v>39</v>
      </c>
      <c r="E42">
        <v>42.333333333333336</v>
      </c>
      <c r="F42">
        <f>Table13[[#This Row],[Act.Height (week 5)]]-Table13[[#This Row],[Est.Height (w/o factor of difference)]]</f>
        <v>3.3333333333333357</v>
      </c>
      <c r="G42" s="17">
        <f>IFERROR(Table13[[#This Row],[Act.Height (week 5)]]/Table13[[#This Row],[Est.Height (w/o factor of difference)]],"")</f>
        <v>1.0854700854700856</v>
      </c>
    </row>
    <row r="43" spans="1:7" x14ac:dyDescent="0.25">
      <c r="A43" t="s">
        <v>6</v>
      </c>
      <c r="B43" t="s">
        <v>78</v>
      </c>
      <c r="C43" t="s">
        <v>47</v>
      </c>
      <c r="D43">
        <v>33</v>
      </c>
      <c r="E43">
        <v>35.375</v>
      </c>
      <c r="F43">
        <f>Table13[[#This Row],[Act.Height (week 5)]]-Table13[[#This Row],[Est.Height (w/o factor of difference)]]</f>
        <v>2.375</v>
      </c>
      <c r="G43" s="17">
        <f>IFERROR(Table13[[#This Row],[Act.Height (week 5)]]/Table13[[#This Row],[Est.Height (w/o factor of difference)]],"")</f>
        <v>1.071969696969697</v>
      </c>
    </row>
    <row r="44" spans="1:7" x14ac:dyDescent="0.25">
      <c r="A44" t="s">
        <v>6</v>
      </c>
      <c r="B44" t="s">
        <v>61</v>
      </c>
      <c r="C44" t="s">
        <v>47</v>
      </c>
      <c r="D44">
        <v>33.5</v>
      </c>
      <c r="E44">
        <v>35.555555555555557</v>
      </c>
      <c r="F44">
        <f>Table13[[#This Row],[Act.Height (week 5)]]-Table13[[#This Row],[Est.Height (w/o factor of difference)]]</f>
        <v>2.0555555555555571</v>
      </c>
      <c r="G44" s="17">
        <f>IFERROR(Table13[[#This Row],[Act.Height (week 5)]]/Table13[[#This Row],[Est.Height (w/o factor of difference)]],"")</f>
        <v>1.0613598673300166</v>
      </c>
    </row>
    <row r="45" spans="1:7" x14ac:dyDescent="0.25">
      <c r="A45" t="s">
        <v>6</v>
      </c>
      <c r="B45" t="s">
        <v>59</v>
      </c>
      <c r="C45" t="s">
        <v>47</v>
      </c>
      <c r="D45">
        <v>36</v>
      </c>
      <c r="E45">
        <v>37.200000000000003</v>
      </c>
      <c r="F45">
        <f>Table13[[#This Row],[Act.Height (week 5)]]-Table13[[#This Row],[Est.Height (w/o factor of difference)]]</f>
        <v>1.2000000000000028</v>
      </c>
      <c r="G45" s="17">
        <f>IFERROR(Table13[[#This Row],[Act.Height (week 5)]]/Table13[[#This Row],[Est.Height (w/o factor of difference)]],"")</f>
        <v>1.0333333333333334</v>
      </c>
    </row>
    <row r="46" spans="1:7" x14ac:dyDescent="0.25">
      <c r="A46" t="s">
        <v>6</v>
      </c>
      <c r="B46" t="s">
        <v>79</v>
      </c>
      <c r="C46" t="s">
        <v>47</v>
      </c>
      <c r="D46">
        <v>30.5</v>
      </c>
      <c r="E46">
        <v>30.9</v>
      </c>
      <c r="F46">
        <f>Table13[[#This Row],[Act.Height (week 5)]]-Table13[[#This Row],[Est.Height (w/o factor of difference)]]</f>
        <v>0.39999999999999858</v>
      </c>
      <c r="G46" s="17">
        <f>IFERROR(Table13[[#This Row],[Act.Height (week 5)]]/Table13[[#This Row],[Est.Height (w/o factor of difference)]],"")</f>
        <v>1.0131147540983607</v>
      </c>
    </row>
    <row r="47" spans="1:7" x14ac:dyDescent="0.25">
      <c r="A47" t="s">
        <v>6</v>
      </c>
      <c r="B47" t="s">
        <v>80</v>
      </c>
      <c r="C47" t="s">
        <v>47</v>
      </c>
      <c r="D47">
        <v>30</v>
      </c>
      <c r="E47">
        <v>30.25</v>
      </c>
      <c r="F47">
        <f>Table13[[#This Row],[Act.Height (week 5)]]-Table13[[#This Row],[Est.Height (w/o factor of difference)]]</f>
        <v>0.25</v>
      </c>
      <c r="G47" s="17">
        <f>IFERROR(Table13[[#This Row],[Act.Height (week 5)]]/Table13[[#This Row],[Est.Height (w/o factor of difference)]],"")</f>
        <v>1.0083333333333333</v>
      </c>
    </row>
    <row r="48" spans="1:7" x14ac:dyDescent="0.25">
      <c r="A48" t="s">
        <v>6</v>
      </c>
      <c r="B48" t="s">
        <v>81</v>
      </c>
      <c r="C48" t="s">
        <v>47</v>
      </c>
      <c r="D48">
        <v>43</v>
      </c>
      <c r="E48">
        <v>41.5</v>
      </c>
      <c r="F48">
        <f>Table13[[#This Row],[Act.Height (week 5)]]-Table13[[#This Row],[Est.Height (w/o factor of difference)]]</f>
        <v>-1.5</v>
      </c>
      <c r="G48" s="17">
        <f>IFERROR(Table13[[#This Row],[Act.Height (week 5)]]/Table13[[#This Row],[Est.Height (w/o factor of difference)]],"")</f>
        <v>0.96511627906976749</v>
      </c>
    </row>
    <row r="49" spans="1:7" x14ac:dyDescent="0.25">
      <c r="A49" t="s">
        <v>6</v>
      </c>
      <c r="B49" t="s">
        <v>82</v>
      </c>
      <c r="C49" t="s">
        <v>47</v>
      </c>
      <c r="D49">
        <v>41</v>
      </c>
      <c r="E49">
        <v>38.666666666666664</v>
      </c>
      <c r="F49">
        <f>Table13[[#This Row],[Act.Height (week 5)]]-Table13[[#This Row],[Est.Height (w/o factor of difference)]]</f>
        <v>-2.3333333333333357</v>
      </c>
      <c r="G49" s="17">
        <f>IFERROR(Table13[[#This Row],[Act.Height (week 5)]]/Table13[[#This Row],[Est.Height (w/o factor of difference)]],"")</f>
        <v>0.94308943089430886</v>
      </c>
    </row>
    <row r="50" spans="1:7" x14ac:dyDescent="0.25">
      <c r="A50" t="s">
        <v>6</v>
      </c>
      <c r="B50" t="s">
        <v>83</v>
      </c>
      <c r="C50" t="s">
        <v>47</v>
      </c>
      <c r="D50">
        <v>39</v>
      </c>
      <c r="E50">
        <v>32.5</v>
      </c>
      <c r="F50">
        <f>Table13[[#This Row],[Act.Height (week 5)]]-Table13[[#This Row],[Est.Height (w/o factor of difference)]]</f>
        <v>-6.5</v>
      </c>
      <c r="G50" s="17">
        <f>IFERROR(Table13[[#This Row],[Act.Height (week 5)]]/Table13[[#This Row],[Est.Height (w/o factor of difference)]],"")</f>
        <v>0.83333333333333337</v>
      </c>
    </row>
    <row r="51" spans="1:7" x14ac:dyDescent="0.25">
      <c r="A51" t="s">
        <v>7</v>
      </c>
      <c r="B51" s="18" t="s">
        <v>84</v>
      </c>
      <c r="C51" t="s">
        <v>47</v>
      </c>
      <c r="D51">
        <v>45.5</v>
      </c>
      <c r="E51">
        <v>48.125</v>
      </c>
      <c r="F51">
        <f>Table13[[#This Row],[Act.Height (week 5)]]-Table13[[#This Row],[Est.Height (w/o factor of difference)]]</f>
        <v>2.625</v>
      </c>
      <c r="G51" s="17">
        <f>IFERROR(Table13[[#This Row],[Act.Height (week 5)]]/Table13[[#This Row],[Est.Height (w/o factor of difference)]],"")</f>
        <v>1.0576923076923077</v>
      </c>
    </row>
    <row r="52" spans="1:7" x14ac:dyDescent="0.25">
      <c r="A52" t="s">
        <v>7</v>
      </c>
      <c r="B52" s="18" t="s">
        <v>85</v>
      </c>
      <c r="C52" t="s">
        <v>47</v>
      </c>
      <c r="D52">
        <v>33.5</v>
      </c>
      <c r="E52">
        <v>38</v>
      </c>
      <c r="F52">
        <f>Table13[[#This Row],[Act.Height (week 5)]]-Table13[[#This Row],[Est.Height (w/o factor of difference)]]</f>
        <v>4.5</v>
      </c>
      <c r="G52" s="17">
        <f>IFERROR(Table13[[#This Row],[Act.Height (week 5)]]/Table13[[#This Row],[Est.Height (w/o factor of difference)]],"")</f>
        <v>1.1343283582089552</v>
      </c>
    </row>
    <row r="53" spans="1:7" x14ac:dyDescent="0.25">
      <c r="A53" t="s">
        <v>7</v>
      </c>
      <c r="B53" s="18" t="s">
        <v>86</v>
      </c>
      <c r="C53" t="s">
        <v>47</v>
      </c>
      <c r="D53">
        <v>40.5</v>
      </c>
      <c r="E53">
        <v>36.166666666666664</v>
      </c>
      <c r="F53">
        <f>Table13[[#This Row],[Act.Height (week 5)]]-Table13[[#This Row],[Est.Height (w/o factor of difference)]]</f>
        <v>-4.3333333333333357</v>
      </c>
      <c r="G53" s="17">
        <f>IFERROR(Table13[[#This Row],[Act.Height (week 5)]]/Table13[[#This Row],[Est.Height (w/o factor of difference)]],"")</f>
        <v>0.89300411522633738</v>
      </c>
    </row>
    <row r="54" spans="1:7" x14ac:dyDescent="0.25">
      <c r="A54" t="s">
        <v>7</v>
      </c>
      <c r="B54" s="18" t="s">
        <v>64</v>
      </c>
      <c r="C54" t="s">
        <v>47</v>
      </c>
      <c r="D54">
        <v>41</v>
      </c>
      <c r="E54">
        <v>40.222222222222221</v>
      </c>
      <c r="F54">
        <f>Table13[[#This Row],[Act.Height (week 5)]]-Table13[[#This Row],[Est.Height (w/o factor of difference)]]</f>
        <v>-0.77777777777777857</v>
      </c>
      <c r="G54" s="17">
        <f>IFERROR(Table13[[#This Row],[Act.Height (week 5)]]/Table13[[#This Row],[Est.Height (w/o factor of difference)]],"")</f>
        <v>0.98102981029810299</v>
      </c>
    </row>
    <row r="55" spans="1:7" x14ac:dyDescent="0.25">
      <c r="A55" t="s">
        <v>7</v>
      </c>
      <c r="B55" s="18" t="s">
        <v>87</v>
      </c>
      <c r="C55" t="s">
        <v>47</v>
      </c>
      <c r="D55">
        <v>42</v>
      </c>
      <c r="E55">
        <v>44.4</v>
      </c>
      <c r="F55">
        <f>Table13[[#This Row],[Act.Height (week 5)]]-Table13[[#This Row],[Est.Height (w/o factor of difference)]]</f>
        <v>2.3999999999999986</v>
      </c>
      <c r="G55" s="17">
        <f>IFERROR(Table13[[#This Row],[Act.Height (week 5)]]/Table13[[#This Row],[Est.Height (w/o factor of difference)]],"")</f>
        <v>1.0571428571428572</v>
      </c>
    </row>
    <row r="56" spans="1:7" x14ac:dyDescent="0.25">
      <c r="A56" t="s">
        <v>7</v>
      </c>
      <c r="B56" s="18" t="s">
        <v>79</v>
      </c>
      <c r="C56" t="s">
        <v>47</v>
      </c>
      <c r="D56">
        <v>32.5</v>
      </c>
      <c r="E56">
        <v>36</v>
      </c>
      <c r="F56">
        <f>Table13[[#This Row],[Act.Height (week 5)]]-Table13[[#This Row],[Est.Height (w/o factor of difference)]]</f>
        <v>3.5</v>
      </c>
      <c r="G56" s="17">
        <f>IFERROR(Table13[[#This Row],[Act.Height (week 5)]]/Table13[[#This Row],[Est.Height (w/o factor of difference)]],"")</f>
        <v>1.1076923076923078</v>
      </c>
    </row>
    <row r="57" spans="1:7" x14ac:dyDescent="0.25">
      <c r="A57" t="s">
        <v>7</v>
      </c>
      <c r="B57" s="18" t="s">
        <v>75</v>
      </c>
      <c r="C57" t="s">
        <v>47</v>
      </c>
      <c r="D57">
        <v>45.5</v>
      </c>
      <c r="E57">
        <v>37.666666666666664</v>
      </c>
      <c r="F57">
        <f>Table13[[#This Row],[Act.Height (week 5)]]-Table13[[#This Row],[Est.Height (w/o factor of difference)]]</f>
        <v>-7.8333333333333357</v>
      </c>
      <c r="G57" s="17">
        <f>IFERROR(Table13[[#This Row],[Act.Height (week 5)]]/Table13[[#This Row],[Est.Height (w/o factor of difference)]],"")</f>
        <v>0.82783882783882778</v>
      </c>
    </row>
    <row r="58" spans="1:7" x14ac:dyDescent="0.25">
      <c r="A58" t="s">
        <v>7</v>
      </c>
      <c r="B58" s="18" t="s">
        <v>80</v>
      </c>
      <c r="C58" t="s">
        <v>47</v>
      </c>
      <c r="D58">
        <v>33</v>
      </c>
      <c r="E58">
        <v>35.5</v>
      </c>
      <c r="F58">
        <f>Table13[[#This Row],[Act.Height (week 5)]]-Table13[[#This Row],[Est.Height (w/o factor of difference)]]</f>
        <v>2.5</v>
      </c>
      <c r="G58" s="17">
        <f>IFERROR(Table13[[#This Row],[Act.Height (week 5)]]/Table13[[#This Row],[Est.Height (w/o factor of difference)]],"")</f>
        <v>1.0757575757575757</v>
      </c>
    </row>
    <row r="59" spans="1:7" x14ac:dyDescent="0.25">
      <c r="A59" t="s">
        <v>7</v>
      </c>
      <c r="B59" s="18" t="s">
        <v>73</v>
      </c>
      <c r="C59" t="s">
        <v>47</v>
      </c>
      <c r="D59">
        <v>38.5</v>
      </c>
      <c r="E59">
        <v>37.071428571428569</v>
      </c>
      <c r="F59">
        <f>Table13[[#This Row],[Act.Height (week 5)]]-Table13[[#This Row],[Est.Height (w/o factor of difference)]]</f>
        <v>-1.4285714285714306</v>
      </c>
      <c r="G59" s="17">
        <f>IFERROR(Table13[[#This Row],[Act.Height (week 5)]]/Table13[[#This Row],[Est.Height (w/o factor of difference)]],"")</f>
        <v>0.96289424860853423</v>
      </c>
    </row>
    <row r="60" spans="1:7" x14ac:dyDescent="0.25">
      <c r="A60" t="s">
        <v>7</v>
      </c>
      <c r="B60" s="18" t="s">
        <v>88</v>
      </c>
      <c r="C60" t="s">
        <v>47</v>
      </c>
      <c r="D60">
        <v>34.5</v>
      </c>
      <c r="E60">
        <v>35</v>
      </c>
      <c r="F60">
        <f>Table13[[#This Row],[Act.Height (week 5)]]-Table13[[#This Row],[Est.Height (w/o factor of difference)]]</f>
        <v>0.5</v>
      </c>
      <c r="G60" s="17">
        <f>IFERROR(Table13[[#This Row],[Act.Height (week 5)]]/Table13[[#This Row],[Est.Height (w/o factor of difference)]],"")</f>
        <v>1.0144927536231885</v>
      </c>
    </row>
    <row r="61" spans="1:7" x14ac:dyDescent="0.25">
      <c r="A61" t="s">
        <v>7</v>
      </c>
      <c r="B61" s="18" t="s">
        <v>51</v>
      </c>
      <c r="C61" t="s">
        <v>47</v>
      </c>
      <c r="D61">
        <v>38.5</v>
      </c>
      <c r="E61">
        <v>39</v>
      </c>
      <c r="F61">
        <f>Table13[[#This Row],[Act.Height (week 5)]]-Table13[[#This Row],[Est.Height (w/o factor of difference)]]</f>
        <v>0.5</v>
      </c>
      <c r="G61" s="17">
        <f>IFERROR(Table13[[#This Row],[Act.Height (week 5)]]/Table13[[#This Row],[Est.Height (w/o factor of difference)]],"")</f>
        <v>1.0129870129870129</v>
      </c>
    </row>
    <row r="62" spans="1:7" x14ac:dyDescent="0.25">
      <c r="A62" t="s">
        <v>7</v>
      </c>
      <c r="B62" s="18" t="s">
        <v>77</v>
      </c>
      <c r="C62" t="s">
        <v>47</v>
      </c>
      <c r="D62">
        <v>49</v>
      </c>
      <c r="E62">
        <v>43.625</v>
      </c>
      <c r="F62">
        <f>Table13[[#This Row],[Act.Height (week 5)]]-Table13[[#This Row],[Est.Height (w/o factor of difference)]]</f>
        <v>-5.375</v>
      </c>
      <c r="G62" s="17">
        <f>IFERROR(Table13[[#This Row],[Act.Height (week 5)]]/Table13[[#This Row],[Est.Height (w/o factor of difference)]],"")</f>
        <v>0.89030612244897955</v>
      </c>
    </row>
    <row r="63" spans="1:7" x14ac:dyDescent="0.25">
      <c r="A63" t="s">
        <v>7</v>
      </c>
      <c r="B63" s="18" t="s">
        <v>71</v>
      </c>
      <c r="C63" t="s">
        <v>47</v>
      </c>
      <c r="D63">
        <v>37</v>
      </c>
      <c r="E63">
        <v>38.666666666666664</v>
      </c>
      <c r="F63">
        <f>Table13[[#This Row],[Act.Height (week 5)]]-Table13[[#This Row],[Est.Height (w/o factor of difference)]]</f>
        <v>1.6666666666666643</v>
      </c>
      <c r="G63" s="17">
        <f>IFERROR(Table13[[#This Row],[Act.Height (week 5)]]/Table13[[#This Row],[Est.Height (w/o factor of difference)]],"")</f>
        <v>1.045045045045045</v>
      </c>
    </row>
    <row r="64" spans="1:7" x14ac:dyDescent="0.25">
      <c r="A64" t="s">
        <v>7</v>
      </c>
      <c r="B64" s="18" t="s">
        <v>89</v>
      </c>
      <c r="C64" t="s">
        <v>47</v>
      </c>
      <c r="D64">
        <v>40.5</v>
      </c>
      <c r="E64">
        <v>36.625</v>
      </c>
      <c r="F64">
        <f>Table13[[#This Row],[Act.Height (week 5)]]-Table13[[#This Row],[Est.Height (w/o factor of difference)]]</f>
        <v>-3.875</v>
      </c>
      <c r="G64" s="17">
        <f>IFERROR(Table13[[#This Row],[Act.Height (week 5)]]/Table13[[#This Row],[Est.Height (w/o factor of difference)]],"")</f>
        <v>0.90432098765432101</v>
      </c>
    </row>
    <row r="65" spans="1:7" x14ac:dyDescent="0.25">
      <c r="A65" t="s">
        <v>7</v>
      </c>
      <c r="B65" s="18" t="s">
        <v>90</v>
      </c>
      <c r="C65" t="s">
        <v>47</v>
      </c>
      <c r="D65">
        <v>43.5</v>
      </c>
      <c r="E65">
        <v>39.766666666666666</v>
      </c>
      <c r="F65">
        <f>Table13[[#This Row],[Act.Height (week 5)]]-Table13[[#This Row],[Est.Height (w/o factor of difference)]]</f>
        <v>-3.7333333333333343</v>
      </c>
      <c r="G65" s="17">
        <f>IFERROR(Table13[[#This Row],[Act.Height (week 5)]]/Table13[[#This Row],[Est.Height (w/o factor of difference)]],"")</f>
        <v>0.91417624521072793</v>
      </c>
    </row>
    <row r="66" spans="1:7" x14ac:dyDescent="0.25">
      <c r="A66" t="s">
        <v>7</v>
      </c>
      <c r="B66" s="18" t="s">
        <v>91</v>
      </c>
      <c r="C66" t="s">
        <v>47</v>
      </c>
      <c r="D66">
        <v>33.5</v>
      </c>
      <c r="E66">
        <v>29.75</v>
      </c>
      <c r="F66">
        <f>Table13[[#This Row],[Act.Height (week 5)]]-Table13[[#This Row],[Est.Height (w/o factor of difference)]]</f>
        <v>-3.75</v>
      </c>
      <c r="G66" s="17">
        <f>IFERROR(Table13[[#This Row],[Act.Height (week 5)]]/Table13[[#This Row],[Est.Height (w/o factor of difference)]],"")</f>
        <v>0.88805970149253732</v>
      </c>
    </row>
    <row r="67" spans="1:7" x14ac:dyDescent="0.25">
      <c r="A67" t="s">
        <v>7</v>
      </c>
      <c r="B67" s="18" t="s">
        <v>92</v>
      </c>
      <c r="C67" t="s">
        <v>47</v>
      </c>
      <c r="D67">
        <v>35.5</v>
      </c>
      <c r="E67">
        <v>35.083333333333336</v>
      </c>
      <c r="F67">
        <f>Table13[[#This Row],[Act.Height (week 5)]]-Table13[[#This Row],[Est.Height (w/o factor of difference)]]</f>
        <v>-0.4166666666666643</v>
      </c>
      <c r="G67" s="17">
        <f>IFERROR(Table13[[#This Row],[Act.Height (week 5)]]/Table13[[#This Row],[Est.Height (w/o factor of difference)]],"")</f>
        <v>0.98826291079812212</v>
      </c>
    </row>
    <row r="68" spans="1:7" x14ac:dyDescent="0.25">
      <c r="A68" t="s">
        <v>7</v>
      </c>
      <c r="B68" s="18" t="s">
        <v>61</v>
      </c>
      <c r="C68" t="s">
        <v>47</v>
      </c>
      <c r="D68">
        <v>43.5</v>
      </c>
      <c r="E68">
        <v>55.25</v>
      </c>
      <c r="F68">
        <f>Table13[[#This Row],[Act.Height (week 5)]]-Table13[[#This Row],[Est.Height (w/o factor of difference)]]</f>
        <v>11.75</v>
      </c>
      <c r="G68" s="17">
        <f>IFERROR(Table13[[#This Row],[Act.Height (week 5)]]/Table13[[#This Row],[Est.Height (w/o factor of difference)]],"")</f>
        <v>1.2701149425287357</v>
      </c>
    </row>
    <row r="69" spans="1:7" x14ac:dyDescent="0.25">
      <c r="A69" t="s">
        <v>7</v>
      </c>
      <c r="B69" s="18" t="s">
        <v>93</v>
      </c>
      <c r="C69" t="s">
        <v>47</v>
      </c>
      <c r="D69">
        <v>43</v>
      </c>
      <c r="E69">
        <v>37</v>
      </c>
      <c r="F69">
        <f>Table13[[#This Row],[Act.Height (week 5)]]-Table13[[#This Row],[Est.Height (w/o factor of difference)]]</f>
        <v>-6</v>
      </c>
      <c r="G69" s="17">
        <f>IFERROR(Table13[[#This Row],[Act.Height (week 5)]]/Table13[[#This Row],[Est.Height (w/o factor of difference)]],"")</f>
        <v>0.86046511627906974</v>
      </c>
    </row>
    <row r="70" spans="1:7" x14ac:dyDescent="0.25">
      <c r="A70" t="s">
        <v>7</v>
      </c>
      <c r="B70" s="18" t="s">
        <v>94</v>
      </c>
      <c r="C70" t="s">
        <v>47</v>
      </c>
      <c r="D70">
        <v>44</v>
      </c>
      <c r="E70">
        <v>34.5</v>
      </c>
      <c r="F70">
        <f>Table13[[#This Row],[Act.Height (week 5)]]-Table13[[#This Row],[Est.Height (w/o factor of difference)]]</f>
        <v>-9.5</v>
      </c>
      <c r="G70" s="17">
        <f>IFERROR(Table13[[#This Row],[Act.Height (week 5)]]/Table13[[#This Row],[Est.Height (w/o factor of difference)]],"")</f>
        <v>0.78409090909090906</v>
      </c>
    </row>
    <row r="71" spans="1:7" x14ac:dyDescent="0.25">
      <c r="A71" t="s">
        <v>7</v>
      </c>
      <c r="B71" s="18" t="s">
        <v>95</v>
      </c>
      <c r="C71" t="s">
        <v>47</v>
      </c>
      <c r="D71">
        <v>40</v>
      </c>
      <c r="E71">
        <v>36</v>
      </c>
      <c r="F71">
        <f>Table13[[#This Row],[Act.Height (week 5)]]-Table13[[#This Row],[Est.Height (w/o factor of difference)]]</f>
        <v>-4</v>
      </c>
      <c r="G71" s="17">
        <f>IFERROR(Table13[[#This Row],[Act.Height (week 5)]]/Table13[[#This Row],[Est.Height (w/o factor of difference)]],"")</f>
        <v>0.9</v>
      </c>
    </row>
    <row r="72" spans="1:7" x14ac:dyDescent="0.25">
      <c r="A72" t="s">
        <v>8</v>
      </c>
      <c r="B72" t="s">
        <v>84</v>
      </c>
      <c r="C72" t="s">
        <v>47</v>
      </c>
      <c r="D72">
        <v>45.5</v>
      </c>
      <c r="E72">
        <v>48.125</v>
      </c>
      <c r="F72">
        <f>Table13[[#This Row],[Act.Height (week 5)]]-Table13[[#This Row],[Est.Height (w/o factor of difference)]]</f>
        <v>2.625</v>
      </c>
      <c r="G72" s="17">
        <f>IFERROR(Table13[[#This Row],[Act.Height (week 5)]]/Table13[[#This Row],[Est.Height (w/o factor of difference)]],"")</f>
        <v>1.0576923076923077</v>
      </c>
    </row>
    <row r="73" spans="1:7" x14ac:dyDescent="0.25">
      <c r="A73" t="s">
        <v>8</v>
      </c>
      <c r="B73" t="s">
        <v>85</v>
      </c>
      <c r="C73" t="s">
        <v>47</v>
      </c>
      <c r="D73">
        <v>33.5</v>
      </c>
      <c r="E73">
        <v>38</v>
      </c>
      <c r="F73">
        <f>Table13[[#This Row],[Act.Height (week 5)]]-Table13[[#This Row],[Est.Height (w/o factor of difference)]]</f>
        <v>4.5</v>
      </c>
      <c r="G73" s="17">
        <f>IFERROR(Table13[[#This Row],[Act.Height (week 5)]]/Table13[[#This Row],[Est.Height (w/o factor of difference)]],"")</f>
        <v>1.1343283582089552</v>
      </c>
    </row>
    <row r="74" spans="1:7" x14ac:dyDescent="0.25">
      <c r="A74" t="s">
        <v>8</v>
      </c>
      <c r="B74" t="s">
        <v>86</v>
      </c>
      <c r="C74" t="s">
        <v>47</v>
      </c>
      <c r="D74">
        <v>40.5</v>
      </c>
      <c r="E74">
        <v>36.166666666666664</v>
      </c>
      <c r="F74">
        <f>Table13[[#This Row],[Act.Height (week 5)]]-Table13[[#This Row],[Est.Height (w/o factor of difference)]]</f>
        <v>-4.3333333333333357</v>
      </c>
      <c r="G74" s="17">
        <f>IFERROR(Table13[[#This Row],[Act.Height (week 5)]]/Table13[[#This Row],[Est.Height (w/o factor of difference)]],"")</f>
        <v>0.89300411522633738</v>
      </c>
    </row>
    <row r="75" spans="1:7" x14ac:dyDescent="0.25">
      <c r="A75" t="s">
        <v>8</v>
      </c>
      <c r="B75" t="s">
        <v>64</v>
      </c>
      <c r="C75" t="s">
        <v>47</v>
      </c>
      <c r="D75">
        <v>41</v>
      </c>
      <c r="E75">
        <v>40.222222222222221</v>
      </c>
      <c r="F75">
        <f>Table13[[#This Row],[Act.Height (week 5)]]-Table13[[#This Row],[Est.Height (w/o factor of difference)]]</f>
        <v>-0.77777777777777857</v>
      </c>
      <c r="G75" s="17">
        <f>IFERROR(Table13[[#This Row],[Act.Height (week 5)]]/Table13[[#This Row],[Est.Height (w/o factor of difference)]],"")</f>
        <v>0.98102981029810299</v>
      </c>
    </row>
    <row r="76" spans="1:7" x14ac:dyDescent="0.25">
      <c r="A76" t="s">
        <v>8</v>
      </c>
      <c r="B76" t="s">
        <v>87</v>
      </c>
      <c r="C76" t="s">
        <v>47</v>
      </c>
      <c r="D76">
        <v>42</v>
      </c>
      <c r="E76">
        <v>44.4</v>
      </c>
      <c r="F76">
        <f>Table13[[#This Row],[Act.Height (week 5)]]-Table13[[#This Row],[Est.Height (w/o factor of difference)]]</f>
        <v>2.3999999999999986</v>
      </c>
      <c r="G76" s="17">
        <f>IFERROR(Table13[[#This Row],[Act.Height (week 5)]]/Table13[[#This Row],[Est.Height (w/o factor of difference)]],"")</f>
        <v>1.0571428571428572</v>
      </c>
    </row>
    <row r="77" spans="1:7" x14ac:dyDescent="0.25">
      <c r="A77" t="s">
        <v>8</v>
      </c>
      <c r="B77" t="s">
        <v>79</v>
      </c>
      <c r="C77" t="s">
        <v>47</v>
      </c>
      <c r="D77">
        <v>32.5</v>
      </c>
      <c r="E77">
        <v>36</v>
      </c>
      <c r="F77">
        <f>Table13[[#This Row],[Act.Height (week 5)]]-Table13[[#This Row],[Est.Height (w/o factor of difference)]]</f>
        <v>3.5</v>
      </c>
      <c r="G77" s="17">
        <f>IFERROR(Table13[[#This Row],[Act.Height (week 5)]]/Table13[[#This Row],[Est.Height (w/o factor of difference)]],"")</f>
        <v>1.1076923076923078</v>
      </c>
    </row>
    <row r="78" spans="1:7" x14ac:dyDescent="0.25">
      <c r="A78" t="s">
        <v>8</v>
      </c>
      <c r="B78" t="s">
        <v>75</v>
      </c>
      <c r="C78" t="s">
        <v>47</v>
      </c>
      <c r="D78">
        <v>45.5</v>
      </c>
      <c r="E78">
        <v>37.666666666666664</v>
      </c>
      <c r="F78">
        <f>Table13[[#This Row],[Act.Height (week 5)]]-Table13[[#This Row],[Est.Height (w/o factor of difference)]]</f>
        <v>-7.8333333333333357</v>
      </c>
      <c r="G78" s="17">
        <f>IFERROR(Table13[[#This Row],[Act.Height (week 5)]]/Table13[[#This Row],[Est.Height (w/o factor of difference)]],"")</f>
        <v>0.82783882783882778</v>
      </c>
    </row>
    <row r="79" spans="1:7" x14ac:dyDescent="0.25">
      <c r="A79" t="s">
        <v>8</v>
      </c>
      <c r="B79" t="s">
        <v>80</v>
      </c>
      <c r="C79" t="s">
        <v>47</v>
      </c>
      <c r="D79">
        <v>33</v>
      </c>
      <c r="E79">
        <v>35.5</v>
      </c>
      <c r="F79">
        <f>Table13[[#This Row],[Act.Height (week 5)]]-Table13[[#This Row],[Est.Height (w/o factor of difference)]]</f>
        <v>2.5</v>
      </c>
      <c r="G79" s="17">
        <f>IFERROR(Table13[[#This Row],[Act.Height (week 5)]]/Table13[[#This Row],[Est.Height (w/o factor of difference)]],"")</f>
        <v>1.0757575757575757</v>
      </c>
    </row>
    <row r="80" spans="1:7" x14ac:dyDescent="0.25">
      <c r="A80" t="s">
        <v>8</v>
      </c>
      <c r="B80" t="s">
        <v>73</v>
      </c>
      <c r="C80" t="s">
        <v>47</v>
      </c>
      <c r="D80">
        <v>38.5</v>
      </c>
      <c r="E80">
        <v>37.071428571428569</v>
      </c>
      <c r="F80">
        <f>Table13[[#This Row],[Act.Height (week 5)]]-Table13[[#This Row],[Est.Height (w/o factor of difference)]]</f>
        <v>-1.4285714285714306</v>
      </c>
      <c r="G80" s="17">
        <f>IFERROR(Table13[[#This Row],[Act.Height (week 5)]]/Table13[[#This Row],[Est.Height (w/o factor of difference)]],"")</f>
        <v>0.96289424860853423</v>
      </c>
    </row>
    <row r="81" spans="1:7" x14ac:dyDescent="0.25">
      <c r="A81" t="s">
        <v>8</v>
      </c>
      <c r="B81" t="s">
        <v>88</v>
      </c>
      <c r="C81" t="s">
        <v>47</v>
      </c>
      <c r="D81">
        <v>34.5</v>
      </c>
      <c r="E81">
        <v>35</v>
      </c>
      <c r="F81">
        <f>Table13[[#This Row],[Act.Height (week 5)]]-Table13[[#This Row],[Est.Height (w/o factor of difference)]]</f>
        <v>0.5</v>
      </c>
      <c r="G81" s="17">
        <f>IFERROR(Table13[[#This Row],[Act.Height (week 5)]]/Table13[[#This Row],[Est.Height (w/o factor of difference)]],"")</f>
        <v>1.0144927536231885</v>
      </c>
    </row>
    <row r="82" spans="1:7" x14ac:dyDescent="0.25">
      <c r="A82" t="s">
        <v>8</v>
      </c>
      <c r="B82" t="s">
        <v>51</v>
      </c>
      <c r="C82" t="s">
        <v>47</v>
      </c>
      <c r="D82">
        <v>38.5</v>
      </c>
      <c r="E82">
        <v>39</v>
      </c>
      <c r="F82">
        <f>Table13[[#This Row],[Act.Height (week 5)]]-Table13[[#This Row],[Est.Height (w/o factor of difference)]]</f>
        <v>0.5</v>
      </c>
      <c r="G82" s="17">
        <f>IFERROR(Table13[[#This Row],[Act.Height (week 5)]]/Table13[[#This Row],[Est.Height (w/o factor of difference)]],"")</f>
        <v>1.0129870129870129</v>
      </c>
    </row>
    <row r="83" spans="1:7" x14ac:dyDescent="0.25">
      <c r="A83" t="s">
        <v>8</v>
      </c>
      <c r="B83" t="s">
        <v>77</v>
      </c>
      <c r="C83" t="s">
        <v>47</v>
      </c>
      <c r="D83">
        <v>49</v>
      </c>
      <c r="E83">
        <v>43.625</v>
      </c>
      <c r="F83">
        <f>Table13[[#This Row],[Act.Height (week 5)]]-Table13[[#This Row],[Est.Height (w/o factor of difference)]]</f>
        <v>-5.375</v>
      </c>
      <c r="G83" s="17">
        <f>IFERROR(Table13[[#This Row],[Act.Height (week 5)]]/Table13[[#This Row],[Est.Height (w/o factor of difference)]],"")</f>
        <v>0.89030612244897955</v>
      </c>
    </row>
    <row r="84" spans="1:7" x14ac:dyDescent="0.25">
      <c r="A84" t="s">
        <v>8</v>
      </c>
      <c r="B84" t="s">
        <v>71</v>
      </c>
      <c r="C84" t="s">
        <v>47</v>
      </c>
      <c r="D84">
        <v>37</v>
      </c>
      <c r="E84">
        <v>38.666666666666664</v>
      </c>
      <c r="F84">
        <f>Table13[[#This Row],[Act.Height (week 5)]]-Table13[[#This Row],[Est.Height (w/o factor of difference)]]</f>
        <v>1.6666666666666643</v>
      </c>
      <c r="G84" s="17">
        <f>IFERROR(Table13[[#This Row],[Act.Height (week 5)]]/Table13[[#This Row],[Est.Height (w/o factor of difference)]],"")</f>
        <v>1.045045045045045</v>
      </c>
    </row>
    <row r="85" spans="1:7" x14ac:dyDescent="0.25">
      <c r="A85" t="s">
        <v>8</v>
      </c>
      <c r="B85" t="s">
        <v>89</v>
      </c>
      <c r="C85" t="s">
        <v>47</v>
      </c>
      <c r="D85">
        <v>40.5</v>
      </c>
      <c r="E85">
        <v>36.625</v>
      </c>
      <c r="F85">
        <f>Table13[[#This Row],[Act.Height (week 5)]]-Table13[[#This Row],[Est.Height (w/o factor of difference)]]</f>
        <v>-3.875</v>
      </c>
      <c r="G85" s="17">
        <f>IFERROR(Table13[[#This Row],[Act.Height (week 5)]]/Table13[[#This Row],[Est.Height (w/o factor of difference)]],"")</f>
        <v>0.90432098765432101</v>
      </c>
    </row>
    <row r="86" spans="1:7" x14ac:dyDescent="0.25">
      <c r="A86" t="s">
        <v>8</v>
      </c>
      <c r="B86" t="s">
        <v>90</v>
      </c>
      <c r="C86" t="s">
        <v>47</v>
      </c>
      <c r="D86">
        <v>43.5</v>
      </c>
      <c r="E86">
        <v>39.766666666666666</v>
      </c>
      <c r="F86">
        <f>Table13[[#This Row],[Act.Height (week 5)]]-Table13[[#This Row],[Est.Height (w/o factor of difference)]]</f>
        <v>-3.7333333333333343</v>
      </c>
      <c r="G86" s="17">
        <f>IFERROR(Table13[[#This Row],[Act.Height (week 5)]]/Table13[[#This Row],[Est.Height (w/o factor of difference)]],"")</f>
        <v>0.91417624521072793</v>
      </c>
    </row>
    <row r="87" spans="1:7" x14ac:dyDescent="0.25">
      <c r="A87" t="s">
        <v>8</v>
      </c>
      <c r="B87" t="s">
        <v>91</v>
      </c>
      <c r="C87" t="s">
        <v>47</v>
      </c>
      <c r="D87">
        <v>33.5</v>
      </c>
      <c r="E87">
        <v>29.75</v>
      </c>
      <c r="F87">
        <f>Table13[[#This Row],[Act.Height (week 5)]]-Table13[[#This Row],[Est.Height (w/o factor of difference)]]</f>
        <v>-3.75</v>
      </c>
      <c r="G87" s="17">
        <f>IFERROR(Table13[[#This Row],[Act.Height (week 5)]]/Table13[[#This Row],[Est.Height (w/o factor of difference)]],"")</f>
        <v>0.88805970149253732</v>
      </c>
    </row>
    <row r="88" spans="1:7" x14ac:dyDescent="0.25">
      <c r="A88" t="s">
        <v>8</v>
      </c>
      <c r="B88" t="s">
        <v>92</v>
      </c>
      <c r="C88" t="s">
        <v>47</v>
      </c>
      <c r="D88">
        <v>35.5</v>
      </c>
      <c r="E88">
        <v>35.083333333333336</v>
      </c>
      <c r="F88">
        <f>Table13[[#This Row],[Act.Height (week 5)]]-Table13[[#This Row],[Est.Height (w/o factor of difference)]]</f>
        <v>-0.4166666666666643</v>
      </c>
      <c r="G88" s="17">
        <f>IFERROR(Table13[[#This Row],[Act.Height (week 5)]]/Table13[[#This Row],[Est.Height (w/o factor of difference)]],"")</f>
        <v>0.98826291079812212</v>
      </c>
    </row>
    <row r="89" spans="1:7" x14ac:dyDescent="0.25">
      <c r="A89" t="s">
        <v>8</v>
      </c>
      <c r="B89" t="s">
        <v>61</v>
      </c>
      <c r="C89" t="s">
        <v>47</v>
      </c>
      <c r="D89">
        <v>43.5</v>
      </c>
      <c r="E89">
        <v>55.25</v>
      </c>
      <c r="F89">
        <f>Table13[[#This Row],[Act.Height (week 5)]]-Table13[[#This Row],[Est.Height (w/o factor of difference)]]</f>
        <v>11.75</v>
      </c>
      <c r="G89" s="17">
        <f>IFERROR(Table13[[#This Row],[Act.Height (week 5)]]/Table13[[#This Row],[Est.Height (w/o factor of difference)]],"")</f>
        <v>1.2701149425287357</v>
      </c>
    </row>
    <row r="90" spans="1:7" x14ac:dyDescent="0.25">
      <c r="A90" t="s">
        <v>8</v>
      </c>
      <c r="B90" t="s">
        <v>93</v>
      </c>
      <c r="C90" t="s">
        <v>47</v>
      </c>
      <c r="D90">
        <v>43</v>
      </c>
      <c r="E90">
        <v>37</v>
      </c>
      <c r="F90">
        <f>Table13[[#This Row],[Act.Height (week 5)]]-Table13[[#This Row],[Est.Height (w/o factor of difference)]]</f>
        <v>-6</v>
      </c>
      <c r="G90" s="17">
        <f>IFERROR(Table13[[#This Row],[Act.Height (week 5)]]/Table13[[#This Row],[Est.Height (w/o factor of difference)]],"")</f>
        <v>0.86046511627906974</v>
      </c>
    </row>
    <row r="91" spans="1:7" x14ac:dyDescent="0.25">
      <c r="A91" t="s">
        <v>8</v>
      </c>
      <c r="B91" t="s">
        <v>94</v>
      </c>
      <c r="C91" t="s">
        <v>47</v>
      </c>
      <c r="D91">
        <v>44</v>
      </c>
      <c r="E91">
        <v>34.5</v>
      </c>
      <c r="F91">
        <f>Table13[[#This Row],[Act.Height (week 5)]]-Table13[[#This Row],[Est.Height (w/o factor of difference)]]</f>
        <v>-9.5</v>
      </c>
      <c r="G91" s="17">
        <f>IFERROR(Table13[[#This Row],[Act.Height (week 5)]]/Table13[[#This Row],[Est.Height (w/o factor of difference)]],"")</f>
        <v>0.78409090909090906</v>
      </c>
    </row>
    <row r="92" spans="1:7" x14ac:dyDescent="0.25">
      <c r="A92" t="s">
        <v>8</v>
      </c>
      <c r="B92" t="s">
        <v>95</v>
      </c>
      <c r="C92" t="s">
        <v>47</v>
      </c>
      <c r="D92">
        <v>40</v>
      </c>
      <c r="E92">
        <v>36</v>
      </c>
      <c r="F92">
        <f>Table13[[#This Row],[Act.Height (week 5)]]-Table13[[#This Row],[Est.Height (w/o factor of difference)]]</f>
        <v>-4</v>
      </c>
      <c r="G92" s="17">
        <f>IFERROR(Table13[[#This Row],[Act.Height (week 5)]]/Table13[[#This Row],[Est.Height (w/o factor of difference)]],"")</f>
        <v>0.9</v>
      </c>
    </row>
    <row r="93" spans="1:7" x14ac:dyDescent="0.25">
      <c r="A93" t="s">
        <v>9</v>
      </c>
      <c r="B93" t="s">
        <v>64</v>
      </c>
      <c r="C93" t="s">
        <v>47</v>
      </c>
      <c r="D93">
        <v>39</v>
      </c>
      <c r="E93">
        <v>37.916666666666664</v>
      </c>
      <c r="F93">
        <f>Table13[[#This Row],[Act.Height (week 5)]]-Table13[[#This Row],[Est.Height (w/o factor of difference)]]</f>
        <v>-1.0833333333333357</v>
      </c>
      <c r="G93" s="17">
        <f>IFERROR(Table13[[#This Row],[Act.Height (week 5)]]/Table13[[#This Row],[Est.Height (w/o factor of difference)]],"")</f>
        <v>0.97222222222222221</v>
      </c>
    </row>
    <row r="94" spans="1:7" x14ac:dyDescent="0.25">
      <c r="A94" t="s">
        <v>9</v>
      </c>
      <c r="B94" t="s">
        <v>57</v>
      </c>
      <c r="C94" t="s">
        <v>47</v>
      </c>
      <c r="D94">
        <v>37.5</v>
      </c>
      <c r="E94">
        <v>35.25</v>
      </c>
      <c r="F94">
        <f>Table13[[#This Row],[Act.Height (week 5)]]-Table13[[#This Row],[Est.Height (w/o factor of difference)]]</f>
        <v>-2.25</v>
      </c>
      <c r="G94" s="17">
        <f>IFERROR(Table13[[#This Row],[Act.Height (week 5)]]/Table13[[#This Row],[Est.Height (w/o factor of difference)]],"")</f>
        <v>0.94</v>
      </c>
    </row>
    <row r="95" spans="1:7" x14ac:dyDescent="0.25">
      <c r="A95" t="s">
        <v>9</v>
      </c>
      <c r="B95" t="s">
        <v>79</v>
      </c>
      <c r="C95" t="s">
        <v>47</v>
      </c>
      <c r="D95">
        <v>28</v>
      </c>
      <c r="E95">
        <v>27.375</v>
      </c>
      <c r="F95">
        <f>Table13[[#This Row],[Act.Height (week 5)]]-Table13[[#This Row],[Est.Height (w/o factor of difference)]]</f>
        <v>-0.625</v>
      </c>
      <c r="G95" s="17">
        <f>IFERROR(Table13[[#This Row],[Act.Height (week 5)]]/Table13[[#This Row],[Est.Height (w/o factor of difference)]],"")</f>
        <v>0.9776785714285714</v>
      </c>
    </row>
    <row r="96" spans="1:7" x14ac:dyDescent="0.25">
      <c r="A96" t="s">
        <v>9</v>
      </c>
      <c r="B96" t="s">
        <v>80</v>
      </c>
      <c r="C96" t="s">
        <v>47</v>
      </c>
      <c r="D96">
        <v>32</v>
      </c>
      <c r="E96">
        <v>28.875</v>
      </c>
      <c r="F96">
        <f>Table13[[#This Row],[Act.Height (week 5)]]-Table13[[#This Row],[Est.Height (w/o factor of difference)]]</f>
        <v>-3.125</v>
      </c>
      <c r="G96" s="17">
        <f>IFERROR(Table13[[#This Row],[Act.Height (week 5)]]/Table13[[#This Row],[Est.Height (w/o factor of difference)]],"")</f>
        <v>0.90234375</v>
      </c>
    </row>
    <row r="97" spans="1:7" x14ac:dyDescent="0.25">
      <c r="A97" t="s">
        <v>9</v>
      </c>
      <c r="B97" t="s">
        <v>56</v>
      </c>
      <c r="C97" t="s">
        <v>47</v>
      </c>
      <c r="D97">
        <v>34.5</v>
      </c>
      <c r="E97">
        <v>36.928571428571431</v>
      </c>
      <c r="F97">
        <f>Table13[[#This Row],[Act.Height (week 5)]]-Table13[[#This Row],[Est.Height (w/o factor of difference)]]</f>
        <v>2.4285714285714306</v>
      </c>
      <c r="G97" s="17">
        <f>IFERROR(Table13[[#This Row],[Act.Height (week 5)]]/Table13[[#This Row],[Est.Height (w/o factor of difference)]],"")</f>
        <v>1.0703933747412009</v>
      </c>
    </row>
    <row r="98" spans="1:7" x14ac:dyDescent="0.25">
      <c r="A98" t="s">
        <v>9</v>
      </c>
      <c r="B98" t="s">
        <v>96</v>
      </c>
      <c r="C98" t="s">
        <v>47</v>
      </c>
      <c r="D98">
        <v>26.5</v>
      </c>
      <c r="E98">
        <v>20</v>
      </c>
      <c r="F98">
        <f>Table13[[#This Row],[Act.Height (week 5)]]-Table13[[#This Row],[Est.Height (w/o factor of difference)]]</f>
        <v>-6.5</v>
      </c>
      <c r="G98" s="17">
        <f>IFERROR(Table13[[#This Row],[Act.Height (week 5)]]/Table13[[#This Row],[Est.Height (w/o factor of difference)]],"")</f>
        <v>0.75471698113207553</v>
      </c>
    </row>
    <row r="99" spans="1:7" x14ac:dyDescent="0.25">
      <c r="A99" t="s">
        <v>9</v>
      </c>
      <c r="B99" t="s">
        <v>97</v>
      </c>
      <c r="C99" t="s">
        <v>47</v>
      </c>
      <c r="D99">
        <v>29</v>
      </c>
      <c r="E99">
        <v>29.8125</v>
      </c>
      <c r="F99">
        <f>Table13[[#This Row],[Act.Height (week 5)]]-Table13[[#This Row],[Est.Height (w/o factor of difference)]]</f>
        <v>0.8125</v>
      </c>
      <c r="G99" s="17">
        <f>IFERROR(Table13[[#This Row],[Act.Height (week 5)]]/Table13[[#This Row],[Est.Height (w/o factor of difference)]],"")</f>
        <v>1.0280172413793103</v>
      </c>
    </row>
    <row r="100" spans="1:7" x14ac:dyDescent="0.25">
      <c r="A100" t="s">
        <v>9</v>
      </c>
      <c r="B100" t="s">
        <v>98</v>
      </c>
      <c r="C100" t="s">
        <v>47</v>
      </c>
      <c r="D100">
        <v>38.5</v>
      </c>
      <c r="E100">
        <v>33.777777777777779</v>
      </c>
      <c r="F100">
        <f>Table13[[#This Row],[Act.Height (week 5)]]-Table13[[#This Row],[Est.Height (w/o factor of difference)]]</f>
        <v>-4.7222222222222214</v>
      </c>
      <c r="G100" s="17">
        <f>IFERROR(Table13[[#This Row],[Act.Height (week 5)]]/Table13[[#This Row],[Est.Height (w/o factor of difference)]],"")</f>
        <v>0.87734487734487732</v>
      </c>
    </row>
    <row r="101" spans="1:7" x14ac:dyDescent="0.25">
      <c r="A101" t="s">
        <v>9</v>
      </c>
      <c r="B101" t="s">
        <v>99</v>
      </c>
      <c r="C101" t="s">
        <v>47</v>
      </c>
      <c r="D101">
        <v>29.5</v>
      </c>
      <c r="E101">
        <v>35.136363636363633</v>
      </c>
      <c r="F101">
        <f>Table13[[#This Row],[Act.Height (week 5)]]-Table13[[#This Row],[Est.Height (w/o factor of difference)]]</f>
        <v>5.6363636363636331</v>
      </c>
      <c r="G101" s="17">
        <f>IFERROR(Table13[[#This Row],[Act.Height (week 5)]]/Table13[[#This Row],[Est.Height (w/o factor of difference)]],"")</f>
        <v>1.1910631741140214</v>
      </c>
    </row>
    <row r="102" spans="1:7" x14ac:dyDescent="0.25">
      <c r="A102" t="s">
        <v>9</v>
      </c>
      <c r="B102" t="s">
        <v>100</v>
      </c>
      <c r="C102" t="s">
        <v>47</v>
      </c>
      <c r="D102">
        <v>39.5</v>
      </c>
      <c r="E102">
        <v>37.366666666666667</v>
      </c>
      <c r="F102">
        <f>Table13[[#This Row],[Act.Height (week 5)]]-Table13[[#This Row],[Est.Height (w/o factor of difference)]]</f>
        <v>-2.1333333333333329</v>
      </c>
      <c r="G102" s="17">
        <f>IFERROR(Table13[[#This Row],[Act.Height (week 5)]]/Table13[[#This Row],[Est.Height (w/o factor of difference)]],"")</f>
        <v>0.94599156118143457</v>
      </c>
    </row>
    <row r="103" spans="1:7" x14ac:dyDescent="0.25">
      <c r="A103" t="s">
        <v>9</v>
      </c>
      <c r="B103" t="s">
        <v>50</v>
      </c>
      <c r="C103" t="s">
        <v>47</v>
      </c>
      <c r="D103">
        <v>35</v>
      </c>
      <c r="E103">
        <v>38.166666666666664</v>
      </c>
      <c r="F103">
        <f>Table13[[#This Row],[Act.Height (week 5)]]-Table13[[#This Row],[Est.Height (w/o factor of difference)]]</f>
        <v>3.1666666666666643</v>
      </c>
      <c r="G103" s="17">
        <f>IFERROR(Table13[[#This Row],[Act.Height (week 5)]]/Table13[[#This Row],[Est.Height (w/o factor of difference)]],"")</f>
        <v>1.0904761904761904</v>
      </c>
    </row>
    <row r="104" spans="1:7" x14ac:dyDescent="0.25">
      <c r="A104" t="s">
        <v>9</v>
      </c>
      <c r="B104" t="s">
        <v>67</v>
      </c>
      <c r="C104" t="s">
        <v>47</v>
      </c>
      <c r="D104">
        <v>33</v>
      </c>
      <c r="E104">
        <v>39.25</v>
      </c>
      <c r="F104">
        <f>Table13[[#This Row],[Act.Height (week 5)]]-Table13[[#This Row],[Est.Height (w/o factor of difference)]]</f>
        <v>6.25</v>
      </c>
      <c r="G104" s="17">
        <f>IFERROR(Table13[[#This Row],[Act.Height (week 5)]]/Table13[[#This Row],[Est.Height (w/o factor of difference)]],"")</f>
        <v>1.1893939393939394</v>
      </c>
    </row>
    <row r="105" spans="1:7" x14ac:dyDescent="0.25">
      <c r="A105" t="s">
        <v>9</v>
      </c>
      <c r="B105" t="s">
        <v>77</v>
      </c>
      <c r="C105" t="s">
        <v>47</v>
      </c>
      <c r="D105">
        <v>41.5</v>
      </c>
      <c r="E105">
        <v>43</v>
      </c>
      <c r="F105">
        <f>Table13[[#This Row],[Act.Height (week 5)]]-Table13[[#This Row],[Est.Height (w/o factor of difference)]]</f>
        <v>1.5</v>
      </c>
      <c r="G105" s="17">
        <f>IFERROR(Table13[[#This Row],[Act.Height (week 5)]]/Table13[[#This Row],[Est.Height (w/o factor of difference)]],"")</f>
        <v>1.036144578313253</v>
      </c>
    </row>
    <row r="106" spans="1:7" x14ac:dyDescent="0.25">
      <c r="A106" t="s">
        <v>9</v>
      </c>
      <c r="B106" t="s">
        <v>90</v>
      </c>
      <c r="C106" t="s">
        <v>47</v>
      </c>
      <c r="D106">
        <v>36.5</v>
      </c>
      <c r="E106">
        <v>33.289473684210527</v>
      </c>
      <c r="F106">
        <f>Table13[[#This Row],[Act.Height (week 5)]]-Table13[[#This Row],[Est.Height (w/o factor of difference)]]</f>
        <v>-3.2105263157894726</v>
      </c>
      <c r="G106" s="17">
        <f>IFERROR(Table13[[#This Row],[Act.Height (week 5)]]/Table13[[#This Row],[Est.Height (w/o factor of difference)]],"")</f>
        <v>0.91204037490987744</v>
      </c>
    </row>
    <row r="107" spans="1:7" x14ac:dyDescent="0.25">
      <c r="A107" t="s">
        <v>9</v>
      </c>
      <c r="B107" t="s">
        <v>65</v>
      </c>
      <c r="C107" t="s">
        <v>47</v>
      </c>
      <c r="D107">
        <v>43.5</v>
      </c>
      <c r="E107">
        <v>44.325000000000003</v>
      </c>
      <c r="F107">
        <f>Table13[[#This Row],[Act.Height (week 5)]]-Table13[[#This Row],[Est.Height (w/o factor of difference)]]</f>
        <v>0.82500000000000284</v>
      </c>
      <c r="G107" s="17">
        <f>IFERROR(Table13[[#This Row],[Act.Height (week 5)]]/Table13[[#This Row],[Est.Height (w/o factor of difference)]],"")</f>
        <v>1.0189655172413794</v>
      </c>
    </row>
    <row r="108" spans="1:7" x14ac:dyDescent="0.25">
      <c r="A108" t="s">
        <v>9</v>
      </c>
      <c r="B108" t="s">
        <v>70</v>
      </c>
      <c r="C108" t="s">
        <v>47</v>
      </c>
      <c r="D108">
        <v>34.5</v>
      </c>
      <c r="E108">
        <v>36.5625</v>
      </c>
      <c r="F108">
        <f>Table13[[#This Row],[Act.Height (week 5)]]-Table13[[#This Row],[Est.Height (w/o factor of difference)]]</f>
        <v>2.0625</v>
      </c>
      <c r="G108" s="17">
        <f>IFERROR(Table13[[#This Row],[Act.Height (week 5)]]/Table13[[#This Row],[Est.Height (w/o factor of difference)]],"")</f>
        <v>1.0597826086956521</v>
      </c>
    </row>
    <row r="109" spans="1:7" x14ac:dyDescent="0.25">
      <c r="A109" t="s">
        <v>9</v>
      </c>
      <c r="B109" t="s">
        <v>101</v>
      </c>
      <c r="C109" t="s">
        <v>47</v>
      </c>
      <c r="D109">
        <v>25.5</v>
      </c>
      <c r="E109">
        <v>31.166666666666668</v>
      </c>
      <c r="F109">
        <f>Table13[[#This Row],[Act.Height (week 5)]]-Table13[[#This Row],[Est.Height (w/o factor of difference)]]</f>
        <v>5.6666666666666679</v>
      </c>
      <c r="G109" s="17">
        <f>IFERROR(Table13[[#This Row],[Act.Height (week 5)]]/Table13[[#This Row],[Est.Height (w/o factor of difference)]],"")</f>
        <v>1.2222222222222223</v>
      </c>
    </row>
    <row r="110" spans="1:7" x14ac:dyDescent="0.25">
      <c r="A110" t="s">
        <v>9</v>
      </c>
      <c r="B110" t="s">
        <v>46</v>
      </c>
      <c r="C110" t="s">
        <v>47</v>
      </c>
      <c r="D110">
        <v>26</v>
      </c>
      <c r="E110">
        <v>25.5625</v>
      </c>
      <c r="F110">
        <f>Table13[[#This Row],[Act.Height (week 5)]]-Table13[[#This Row],[Est.Height (w/o factor of difference)]]</f>
        <v>-0.4375</v>
      </c>
      <c r="G110" s="17">
        <f>IFERROR(Table13[[#This Row],[Act.Height (week 5)]]/Table13[[#This Row],[Est.Height (w/o factor of difference)]],"")</f>
        <v>0.98317307692307687</v>
      </c>
    </row>
    <row r="111" spans="1:7" x14ac:dyDescent="0.25">
      <c r="A111" t="s">
        <v>9</v>
      </c>
      <c r="B111" t="s">
        <v>93</v>
      </c>
      <c r="C111" t="s">
        <v>47</v>
      </c>
      <c r="D111">
        <v>37.5</v>
      </c>
      <c r="E111">
        <v>34</v>
      </c>
      <c r="F111">
        <f>Table13[[#This Row],[Act.Height (week 5)]]-Table13[[#This Row],[Est.Height (w/o factor of difference)]]</f>
        <v>-3.5</v>
      </c>
      <c r="G111" s="17">
        <f>IFERROR(Table13[[#This Row],[Act.Height (week 5)]]/Table13[[#This Row],[Est.Height (w/o factor of difference)]],"")</f>
        <v>0.90666666666666662</v>
      </c>
    </row>
    <row r="112" spans="1:7" x14ac:dyDescent="0.25">
      <c r="A112" t="s">
        <v>9</v>
      </c>
      <c r="B112" t="s">
        <v>102</v>
      </c>
      <c r="C112" t="s">
        <v>47</v>
      </c>
      <c r="D112">
        <v>23.5</v>
      </c>
      <c r="E112">
        <v>29</v>
      </c>
      <c r="F112">
        <f>Table13[[#This Row],[Act.Height (week 5)]]-Table13[[#This Row],[Est.Height (w/o factor of difference)]]</f>
        <v>5.5</v>
      </c>
      <c r="G112" s="17">
        <f>IFERROR(Table13[[#This Row],[Act.Height (week 5)]]/Table13[[#This Row],[Est.Height (w/o factor of difference)]],"")</f>
        <v>1.2340425531914894</v>
      </c>
    </row>
    <row r="113" spans="1:7" x14ac:dyDescent="0.25">
      <c r="A113" t="s">
        <v>9</v>
      </c>
      <c r="B113" t="s">
        <v>94</v>
      </c>
      <c r="C113" t="s">
        <v>47</v>
      </c>
      <c r="D113">
        <v>29.5</v>
      </c>
      <c r="E113">
        <v>24.25</v>
      </c>
      <c r="F113">
        <f>Table13[[#This Row],[Act.Height (week 5)]]-Table13[[#This Row],[Est.Height (w/o factor of difference)]]</f>
        <v>-5.25</v>
      </c>
      <c r="G113" s="17">
        <f>IFERROR(Table13[[#This Row],[Act.Height (week 5)]]/Table13[[#This Row],[Est.Height (w/o factor of difference)]],"")</f>
        <v>0.82203389830508478</v>
      </c>
    </row>
    <row r="114" spans="1:7" x14ac:dyDescent="0.25">
      <c r="A114" t="s">
        <v>9</v>
      </c>
      <c r="B114" t="s">
        <v>103</v>
      </c>
      <c r="C114" t="s">
        <v>47</v>
      </c>
      <c r="D114">
        <v>42</v>
      </c>
      <c r="E114">
        <v>29.388888888888889</v>
      </c>
      <c r="F114">
        <f>Table13[[#This Row],[Act.Height (week 5)]]-Table13[[#This Row],[Est.Height (w/o factor of difference)]]</f>
        <v>-12.611111111111111</v>
      </c>
      <c r="G114" s="17">
        <f>IFERROR(Table13[[#This Row],[Act.Height (week 5)]]/Table13[[#This Row],[Est.Height (w/o factor of difference)]],"")</f>
        <v>0.69973544973544977</v>
      </c>
    </row>
    <row r="115" spans="1:7" x14ac:dyDescent="0.25">
      <c r="A115" t="s">
        <v>9</v>
      </c>
      <c r="B115" t="s">
        <v>69</v>
      </c>
      <c r="C115" t="s">
        <v>47</v>
      </c>
      <c r="D115">
        <v>27</v>
      </c>
      <c r="E115">
        <v>25.833333333333332</v>
      </c>
      <c r="F115">
        <f>Table13[[#This Row],[Act.Height (week 5)]]-Table13[[#This Row],[Est.Height (w/o factor of difference)]]</f>
        <v>-1.1666666666666679</v>
      </c>
      <c r="G115" s="17">
        <f>IFERROR(Table13[[#This Row],[Act.Height (week 5)]]/Table13[[#This Row],[Est.Height (w/o factor of difference)]],"")</f>
        <v>0.95679012345679004</v>
      </c>
    </row>
    <row r="116" spans="1:7" x14ac:dyDescent="0.25">
      <c r="A116" t="s">
        <v>9</v>
      </c>
      <c r="B116" t="s">
        <v>104</v>
      </c>
      <c r="C116" t="s">
        <v>47</v>
      </c>
      <c r="D116">
        <v>33</v>
      </c>
      <c r="E116">
        <v>36.9</v>
      </c>
      <c r="F116">
        <f>Table13[[#This Row],[Act.Height (week 5)]]-Table13[[#This Row],[Est.Height (w/o factor of difference)]]</f>
        <v>3.8999999999999986</v>
      </c>
      <c r="G116" s="17">
        <f>IFERROR(Table13[[#This Row],[Act.Height (week 5)]]/Table13[[#This Row],[Est.Height (w/o factor of difference)]],"")</f>
        <v>1.1181818181818182</v>
      </c>
    </row>
    <row r="117" spans="1:7" x14ac:dyDescent="0.25">
      <c r="A117" t="s">
        <v>9</v>
      </c>
      <c r="B117" t="s">
        <v>105</v>
      </c>
      <c r="C117" t="s">
        <v>47</v>
      </c>
      <c r="D117">
        <v>28</v>
      </c>
      <c r="E117">
        <v>26.4375</v>
      </c>
      <c r="F117">
        <f>Table13[[#This Row],[Act.Height (week 5)]]-Table13[[#This Row],[Est.Height (w/o factor of difference)]]</f>
        <v>-1.5625</v>
      </c>
      <c r="G117" s="17">
        <f>IFERROR(Table13[[#This Row],[Act.Height (week 5)]]/Table13[[#This Row],[Est.Height (w/o factor of difference)]],"")</f>
        <v>0.9441964285714286</v>
      </c>
    </row>
    <row r="118" spans="1:7" x14ac:dyDescent="0.25">
      <c r="A118" t="s">
        <v>9</v>
      </c>
      <c r="B118" t="s">
        <v>95</v>
      </c>
      <c r="C118" t="s">
        <v>47</v>
      </c>
      <c r="D118">
        <v>30</v>
      </c>
      <c r="E118">
        <v>28.25</v>
      </c>
      <c r="F118">
        <f>Table13[[#This Row],[Act.Height (week 5)]]-Table13[[#This Row],[Est.Height (w/o factor of difference)]]</f>
        <v>-1.75</v>
      </c>
      <c r="G118" s="17">
        <f>IFERROR(Table13[[#This Row],[Act.Height (week 5)]]/Table13[[#This Row],[Est.Height (w/o factor of difference)]],"")</f>
        <v>0.94166666666666665</v>
      </c>
    </row>
    <row r="119" spans="1:7" x14ac:dyDescent="0.25">
      <c r="A119" t="s">
        <v>9</v>
      </c>
      <c r="B119" t="s">
        <v>59</v>
      </c>
      <c r="C119" t="s">
        <v>47</v>
      </c>
      <c r="D119">
        <v>36.5</v>
      </c>
      <c r="E119">
        <v>38.666666666666664</v>
      </c>
      <c r="F119">
        <f>Table13[[#This Row],[Act.Height (week 5)]]-Table13[[#This Row],[Est.Height (w/o factor of difference)]]</f>
        <v>2.1666666666666643</v>
      </c>
      <c r="G119" s="17">
        <f>IFERROR(Table13[[#This Row],[Act.Height (week 5)]]/Table13[[#This Row],[Est.Height (w/o factor of difference)]],"")</f>
        <v>1.0593607305936072</v>
      </c>
    </row>
    <row r="120" spans="1:7" x14ac:dyDescent="0.25">
      <c r="A120" t="s">
        <v>10</v>
      </c>
      <c r="B120" t="s">
        <v>106</v>
      </c>
      <c r="C120" t="s">
        <v>47</v>
      </c>
      <c r="D120">
        <v>28.5</v>
      </c>
      <c r="E120">
        <v>31.5</v>
      </c>
      <c r="F120">
        <f>Table13[[#This Row],[Act.Height (week 5)]]-Table13[[#This Row],[Est.Height (w/o factor of difference)]]</f>
        <v>3</v>
      </c>
      <c r="G120" s="17">
        <f>IFERROR(Table13[[#This Row],[Act.Height (week 5)]]/Table13[[#This Row],[Est.Height (w/o factor of difference)]],"")</f>
        <v>1.1052631578947369</v>
      </c>
    </row>
    <row r="121" spans="1:7" x14ac:dyDescent="0.25">
      <c r="A121" t="s">
        <v>10</v>
      </c>
      <c r="B121" t="s">
        <v>64</v>
      </c>
      <c r="C121" t="s">
        <v>47</v>
      </c>
      <c r="D121">
        <v>39.5</v>
      </c>
      <c r="E121">
        <v>37.514705882352942</v>
      </c>
      <c r="F121">
        <f>Table13[[#This Row],[Act.Height (week 5)]]-Table13[[#This Row],[Est.Height (w/o factor of difference)]]</f>
        <v>-1.985294117647058</v>
      </c>
      <c r="G121" s="17">
        <f>IFERROR(Table13[[#This Row],[Act.Height (week 5)]]/Table13[[#This Row],[Est.Height (w/o factor of difference)]],"")</f>
        <v>0.94973938942665681</v>
      </c>
    </row>
    <row r="122" spans="1:7" x14ac:dyDescent="0.25">
      <c r="A122" t="s">
        <v>10</v>
      </c>
      <c r="B122" t="s">
        <v>107</v>
      </c>
      <c r="C122" t="s">
        <v>47</v>
      </c>
      <c r="D122">
        <v>33</v>
      </c>
      <c r="E122">
        <v>34.5</v>
      </c>
      <c r="F122">
        <f>Table13[[#This Row],[Act.Height (week 5)]]-Table13[[#This Row],[Est.Height (w/o factor of difference)]]</f>
        <v>1.5</v>
      </c>
      <c r="G122" s="17">
        <f>IFERROR(Table13[[#This Row],[Act.Height (week 5)]]/Table13[[#This Row],[Est.Height (w/o factor of difference)]],"")</f>
        <v>1.0454545454545454</v>
      </c>
    </row>
    <row r="123" spans="1:7" x14ac:dyDescent="0.25">
      <c r="A123" t="s">
        <v>10</v>
      </c>
      <c r="B123" t="s">
        <v>98</v>
      </c>
      <c r="C123" t="s">
        <v>47</v>
      </c>
      <c r="D123">
        <v>39</v>
      </c>
      <c r="E123">
        <v>33.541666666666664</v>
      </c>
      <c r="F123">
        <f>Table13[[#This Row],[Act.Height (week 5)]]-Table13[[#This Row],[Est.Height (w/o factor of difference)]]</f>
        <v>-5.4583333333333357</v>
      </c>
      <c r="G123" s="17">
        <f>IFERROR(Table13[[#This Row],[Act.Height (week 5)]]/Table13[[#This Row],[Est.Height (w/o factor of difference)]],"")</f>
        <v>0.86004273504273498</v>
      </c>
    </row>
    <row r="124" spans="1:7" x14ac:dyDescent="0.25">
      <c r="A124" t="s">
        <v>10</v>
      </c>
      <c r="B124" t="s">
        <v>77</v>
      </c>
      <c r="C124" t="s">
        <v>47</v>
      </c>
      <c r="D124">
        <v>46.5</v>
      </c>
      <c r="E124">
        <v>39.666666666666664</v>
      </c>
      <c r="F124">
        <f>Table13[[#This Row],[Act.Height (week 5)]]-Table13[[#This Row],[Est.Height (w/o factor of difference)]]</f>
        <v>-6.8333333333333357</v>
      </c>
      <c r="G124" s="17">
        <f>IFERROR(Table13[[#This Row],[Act.Height (week 5)]]/Table13[[#This Row],[Est.Height (w/o factor of difference)]],"")</f>
        <v>0.8530465949820788</v>
      </c>
    </row>
    <row r="125" spans="1:7" x14ac:dyDescent="0.25">
      <c r="A125" t="s">
        <v>10</v>
      </c>
      <c r="B125" t="s">
        <v>108</v>
      </c>
      <c r="C125" t="s">
        <v>47</v>
      </c>
      <c r="E125">
        <v>29</v>
      </c>
      <c r="F125">
        <f>Table13[[#This Row],[Act.Height (week 5)]]-Table13[[#This Row],[Est.Height (w/o factor of difference)]]</f>
        <v>29</v>
      </c>
      <c r="G125" s="17" t="str">
        <f>IFERROR(Table13[[#This Row],[Act.Height (week 5)]]/Table13[[#This Row],[Est.Height (w/o factor of difference)]],"")</f>
        <v/>
      </c>
    </row>
    <row r="126" spans="1:7" x14ac:dyDescent="0.25">
      <c r="A126" t="s">
        <v>10</v>
      </c>
      <c r="B126" t="s">
        <v>109</v>
      </c>
      <c r="C126" t="s">
        <v>47</v>
      </c>
      <c r="D126">
        <v>39</v>
      </c>
      <c r="E126">
        <v>44.666666666666664</v>
      </c>
      <c r="F126">
        <f>Table13[[#This Row],[Act.Height (week 5)]]-Table13[[#This Row],[Est.Height (w/o factor of difference)]]</f>
        <v>5.6666666666666643</v>
      </c>
      <c r="G126" s="17">
        <f>IFERROR(Table13[[#This Row],[Act.Height (week 5)]]/Table13[[#This Row],[Est.Height (w/o factor of difference)]],"")</f>
        <v>1.1452991452991452</v>
      </c>
    </row>
    <row r="127" spans="1:7" x14ac:dyDescent="0.25">
      <c r="A127" t="s">
        <v>10</v>
      </c>
      <c r="B127" t="s">
        <v>93</v>
      </c>
      <c r="C127" t="s">
        <v>47</v>
      </c>
      <c r="D127">
        <v>33.5</v>
      </c>
      <c r="E127">
        <v>33.1</v>
      </c>
      <c r="F127">
        <f>Table13[[#This Row],[Act.Height (week 5)]]-Table13[[#This Row],[Est.Height (w/o factor of difference)]]</f>
        <v>-0.39999999999999858</v>
      </c>
      <c r="G127" s="17">
        <f>IFERROR(Table13[[#This Row],[Act.Height (week 5)]]/Table13[[#This Row],[Est.Height (w/o factor of difference)]],"")</f>
        <v>0.9880597014925373</v>
      </c>
    </row>
    <row r="128" spans="1:7" x14ac:dyDescent="0.25">
      <c r="A128" t="s">
        <v>10</v>
      </c>
      <c r="B128" t="s">
        <v>94</v>
      </c>
      <c r="C128" t="s">
        <v>47</v>
      </c>
      <c r="D128">
        <v>30.5</v>
      </c>
      <c r="E128">
        <v>30.4</v>
      </c>
      <c r="F128">
        <f>Table13[[#This Row],[Act.Height (week 5)]]-Table13[[#This Row],[Est.Height (w/o factor of difference)]]</f>
        <v>-0.10000000000000142</v>
      </c>
      <c r="G128" s="17">
        <f>IFERROR(Table13[[#This Row],[Act.Height (week 5)]]/Table13[[#This Row],[Est.Height (w/o factor of difference)]],"")</f>
        <v>0.99672131147540977</v>
      </c>
    </row>
    <row r="129" spans="1:7" x14ac:dyDescent="0.25">
      <c r="A129" t="s">
        <v>10</v>
      </c>
      <c r="B129" t="s">
        <v>95</v>
      </c>
      <c r="C129" t="s">
        <v>47</v>
      </c>
      <c r="D129">
        <v>35</v>
      </c>
      <c r="E129">
        <v>30.166666666666668</v>
      </c>
      <c r="F129">
        <f>Table13[[#This Row],[Act.Height (week 5)]]-Table13[[#This Row],[Est.Height (w/o factor of difference)]]</f>
        <v>-4.8333333333333321</v>
      </c>
      <c r="G129" s="17">
        <f>IFERROR(Table13[[#This Row],[Act.Height (week 5)]]/Table13[[#This Row],[Est.Height (w/o factor of difference)]],"")</f>
        <v>0.86190476190476195</v>
      </c>
    </row>
    <row r="130" spans="1:7" x14ac:dyDescent="0.25">
      <c r="A130" t="s">
        <v>10</v>
      </c>
      <c r="B130" t="s">
        <v>110</v>
      </c>
      <c r="C130" t="s">
        <v>47</v>
      </c>
      <c r="D130">
        <v>36</v>
      </c>
      <c r="E130">
        <v>38.363636363636367</v>
      </c>
      <c r="F130">
        <f>Table13[[#This Row],[Act.Height (week 5)]]-Table13[[#This Row],[Est.Height (w/o factor of difference)]]</f>
        <v>2.3636363636363669</v>
      </c>
      <c r="G130" s="17">
        <f>IFERROR(Table13[[#This Row],[Act.Height (week 5)]]/Table13[[#This Row],[Est.Height (w/o factor of difference)]],"")</f>
        <v>1.0656565656565657</v>
      </c>
    </row>
    <row r="131" spans="1:7" x14ac:dyDescent="0.25">
      <c r="A131" t="s">
        <v>10</v>
      </c>
      <c r="B131" t="s">
        <v>111</v>
      </c>
      <c r="C131" t="s">
        <v>47</v>
      </c>
      <c r="D131">
        <v>41.5</v>
      </c>
      <c r="E131">
        <v>36.666666666666664</v>
      </c>
      <c r="F131">
        <f>Table13[[#This Row],[Act.Height (week 5)]]-Table13[[#This Row],[Est.Height (w/o factor of difference)]]</f>
        <v>-4.8333333333333357</v>
      </c>
      <c r="G131" s="17">
        <f>IFERROR(Table13[[#This Row],[Act.Height (week 5)]]/Table13[[#This Row],[Est.Height (w/o factor of difference)]],"")</f>
        <v>0.88353413654618473</v>
      </c>
    </row>
    <row r="132" spans="1:7" x14ac:dyDescent="0.25">
      <c r="A132" t="s">
        <v>10</v>
      </c>
      <c r="B132" t="s">
        <v>99</v>
      </c>
      <c r="C132" t="s">
        <v>47</v>
      </c>
      <c r="D132">
        <v>29.5</v>
      </c>
      <c r="E132">
        <v>36.041666666666664</v>
      </c>
      <c r="F132">
        <f>Table13[[#This Row],[Act.Height (week 5)]]-Table13[[#This Row],[Est.Height (w/o factor of difference)]]</f>
        <v>6.5416666666666643</v>
      </c>
      <c r="G132" s="17">
        <f>IFERROR(Table13[[#This Row],[Act.Height (week 5)]]/Table13[[#This Row],[Est.Height (w/o factor of difference)]],"")</f>
        <v>1.2217514124293785</v>
      </c>
    </row>
    <row r="133" spans="1:7" x14ac:dyDescent="0.25">
      <c r="A133" t="s">
        <v>10</v>
      </c>
      <c r="B133" t="s">
        <v>50</v>
      </c>
      <c r="C133" t="s">
        <v>47</v>
      </c>
      <c r="D133">
        <v>33</v>
      </c>
      <c r="E133">
        <v>36.571428571428569</v>
      </c>
      <c r="F133">
        <f>Table13[[#This Row],[Act.Height (week 5)]]-Table13[[#This Row],[Est.Height (w/o factor of difference)]]</f>
        <v>3.5714285714285694</v>
      </c>
      <c r="G133" s="17">
        <f>IFERROR(Table13[[#This Row],[Act.Height (week 5)]]/Table13[[#This Row],[Est.Height (w/o factor of difference)]],"")</f>
        <v>1.1082251082251082</v>
      </c>
    </row>
    <row r="134" spans="1:7" x14ac:dyDescent="0.25">
      <c r="A134" t="s">
        <v>10</v>
      </c>
      <c r="B134" t="s">
        <v>112</v>
      </c>
      <c r="C134" t="s">
        <v>47</v>
      </c>
      <c r="D134">
        <v>36.5</v>
      </c>
      <c r="E134">
        <v>35.714285714285715</v>
      </c>
      <c r="F134">
        <f>Table13[[#This Row],[Act.Height (week 5)]]-Table13[[#This Row],[Est.Height (w/o factor of difference)]]</f>
        <v>-0.7857142857142847</v>
      </c>
      <c r="G134" s="17">
        <f>IFERROR(Table13[[#This Row],[Act.Height (week 5)]]/Table13[[#This Row],[Est.Height (w/o factor of difference)]],"")</f>
        <v>0.9784735812133073</v>
      </c>
    </row>
    <row r="135" spans="1:7" x14ac:dyDescent="0.25">
      <c r="A135" t="s">
        <v>10</v>
      </c>
      <c r="B135" t="s">
        <v>68</v>
      </c>
      <c r="C135" t="s">
        <v>47</v>
      </c>
      <c r="D135">
        <v>36.5</v>
      </c>
      <c r="E135">
        <v>34.25</v>
      </c>
      <c r="F135">
        <f>Table13[[#This Row],[Act.Height (week 5)]]-Table13[[#This Row],[Est.Height (w/o factor of difference)]]</f>
        <v>-2.25</v>
      </c>
      <c r="G135" s="17">
        <f>IFERROR(Table13[[#This Row],[Act.Height (week 5)]]/Table13[[#This Row],[Est.Height (w/o factor of difference)]],"")</f>
        <v>0.93835616438356162</v>
      </c>
    </row>
    <row r="136" spans="1:7" x14ac:dyDescent="0.25">
      <c r="A136" t="s">
        <v>10</v>
      </c>
      <c r="B136" t="s">
        <v>113</v>
      </c>
      <c r="C136" t="s">
        <v>47</v>
      </c>
      <c r="D136">
        <v>37.5</v>
      </c>
      <c r="E136">
        <v>31</v>
      </c>
      <c r="F136">
        <f>Table13[[#This Row],[Act.Height (week 5)]]-Table13[[#This Row],[Est.Height (w/o factor of difference)]]</f>
        <v>-6.5</v>
      </c>
      <c r="G136" s="17">
        <f>IFERROR(Table13[[#This Row],[Act.Height (week 5)]]/Table13[[#This Row],[Est.Height (w/o factor of difference)]],"")</f>
        <v>0.82666666666666666</v>
      </c>
    </row>
    <row r="137" spans="1:7" x14ac:dyDescent="0.25">
      <c r="A137" t="s">
        <v>10</v>
      </c>
      <c r="B137" t="s">
        <v>59</v>
      </c>
      <c r="C137" t="s">
        <v>47</v>
      </c>
      <c r="D137">
        <v>36</v>
      </c>
      <c r="E137">
        <v>39.06818181818182</v>
      </c>
      <c r="F137">
        <f>Table13[[#This Row],[Act.Height (week 5)]]-Table13[[#This Row],[Est.Height (w/o factor of difference)]]</f>
        <v>3.0681818181818201</v>
      </c>
      <c r="G137" s="17">
        <f>IFERROR(Table13[[#This Row],[Act.Height (week 5)]]/Table13[[#This Row],[Est.Height (w/o factor of difference)]],"")</f>
        <v>1.0852272727272727</v>
      </c>
    </row>
    <row r="138" spans="1:7" x14ac:dyDescent="0.25">
      <c r="A138" t="s">
        <v>10</v>
      </c>
      <c r="B138" t="s">
        <v>56</v>
      </c>
      <c r="C138" t="s">
        <v>47</v>
      </c>
      <c r="D138">
        <v>35</v>
      </c>
      <c r="E138">
        <v>38.1</v>
      </c>
      <c r="F138">
        <f>Table13[[#This Row],[Act.Height (week 5)]]-Table13[[#This Row],[Est.Height (w/o factor of difference)]]</f>
        <v>3.1000000000000014</v>
      </c>
      <c r="G138" s="17">
        <f>IFERROR(Table13[[#This Row],[Act.Height (week 5)]]/Table13[[#This Row],[Est.Height (w/o factor of difference)]],"")</f>
        <v>1.0885714285714285</v>
      </c>
    </row>
    <row r="139" spans="1:7" x14ac:dyDescent="0.25">
      <c r="A139" t="s">
        <v>10</v>
      </c>
      <c r="B139" t="s">
        <v>96</v>
      </c>
      <c r="C139" t="s">
        <v>47</v>
      </c>
      <c r="D139">
        <v>19</v>
      </c>
      <c r="E139">
        <v>21</v>
      </c>
      <c r="F139">
        <f>Table13[[#This Row],[Act.Height (week 5)]]-Table13[[#This Row],[Est.Height (w/o factor of difference)]]</f>
        <v>2</v>
      </c>
      <c r="G139" s="17">
        <f>IFERROR(Table13[[#This Row],[Act.Height (week 5)]]/Table13[[#This Row],[Est.Height (w/o factor of difference)]],"")</f>
        <v>1.1052631578947369</v>
      </c>
    </row>
    <row r="140" spans="1:7" x14ac:dyDescent="0.25">
      <c r="A140" t="s">
        <v>10</v>
      </c>
      <c r="B140" t="s">
        <v>105</v>
      </c>
      <c r="C140" t="s">
        <v>47</v>
      </c>
      <c r="D140">
        <v>24.5</v>
      </c>
      <c r="E140">
        <v>27.625</v>
      </c>
      <c r="F140">
        <f>Table13[[#This Row],[Act.Height (week 5)]]-Table13[[#This Row],[Est.Height (w/o factor of difference)]]</f>
        <v>3.125</v>
      </c>
      <c r="G140" s="17">
        <f>IFERROR(Table13[[#This Row],[Act.Height (week 5)]]/Table13[[#This Row],[Est.Height (w/o factor of difference)]],"")</f>
        <v>1.1275510204081634</v>
      </c>
    </row>
    <row r="141" spans="1:7" x14ac:dyDescent="0.25">
      <c r="A141" t="s">
        <v>10</v>
      </c>
      <c r="B141" t="s">
        <v>58</v>
      </c>
      <c r="C141" t="s">
        <v>47</v>
      </c>
      <c r="D141">
        <v>47</v>
      </c>
      <c r="E141">
        <v>43</v>
      </c>
      <c r="F141">
        <f>Table13[[#This Row],[Act.Height (week 5)]]-Table13[[#This Row],[Est.Height (w/o factor of difference)]]</f>
        <v>-4</v>
      </c>
      <c r="G141" s="17">
        <f>IFERROR(Table13[[#This Row],[Act.Height (week 5)]]/Table13[[#This Row],[Est.Height (w/o factor of difference)]],"")</f>
        <v>0.91489361702127658</v>
      </c>
    </row>
    <row r="142" spans="1:7" x14ac:dyDescent="0.25">
      <c r="A142" t="s">
        <v>10</v>
      </c>
      <c r="B142" t="s">
        <v>114</v>
      </c>
      <c r="C142" t="s">
        <v>47</v>
      </c>
      <c r="D142">
        <v>45.5</v>
      </c>
      <c r="E142">
        <v>39</v>
      </c>
      <c r="F142">
        <f>Table13[[#This Row],[Act.Height (week 5)]]-Table13[[#This Row],[Est.Height (w/o factor of difference)]]</f>
        <v>-6.5</v>
      </c>
      <c r="G142" s="17">
        <f>IFERROR(Table13[[#This Row],[Act.Height (week 5)]]/Table13[[#This Row],[Est.Height (w/o factor of difference)]],"")</f>
        <v>0.8571428571428571</v>
      </c>
    </row>
    <row r="143" spans="1:7" x14ac:dyDescent="0.25">
      <c r="A143" t="s">
        <v>10</v>
      </c>
      <c r="B143" t="s">
        <v>79</v>
      </c>
      <c r="C143" t="s">
        <v>47</v>
      </c>
      <c r="D143">
        <v>36.5</v>
      </c>
      <c r="E143">
        <v>29.571428571428573</v>
      </c>
      <c r="F143">
        <f>Table13[[#This Row],[Act.Height (week 5)]]-Table13[[#This Row],[Est.Height (w/o factor of difference)]]</f>
        <v>-6.928571428571427</v>
      </c>
      <c r="G143" s="17">
        <f>IFERROR(Table13[[#This Row],[Act.Height (week 5)]]/Table13[[#This Row],[Est.Height (w/o factor of difference)]],"")</f>
        <v>0.81017612524461846</v>
      </c>
    </row>
    <row r="144" spans="1:7" x14ac:dyDescent="0.25">
      <c r="A144" t="s">
        <v>10</v>
      </c>
      <c r="B144" t="s">
        <v>106</v>
      </c>
      <c r="C144" s="18" t="s">
        <v>115</v>
      </c>
      <c r="D144">
        <v>32.5</v>
      </c>
      <c r="E144">
        <v>31.5</v>
      </c>
      <c r="F144">
        <f>Table13[[#This Row],[Act.Height (week 5)]]-Table13[[#This Row],[Est.Height (w/o factor of difference)]]</f>
        <v>-1</v>
      </c>
      <c r="G144" s="17">
        <f>IFERROR(Table13[[#This Row],[Act.Height (week 5)]]/Table13[[#This Row],[Est.Height (w/o factor of difference)]],"")</f>
        <v>0.96923076923076923</v>
      </c>
    </row>
    <row r="145" spans="1:7" x14ac:dyDescent="0.25">
      <c r="A145" t="s">
        <v>10</v>
      </c>
      <c r="B145" t="s">
        <v>64</v>
      </c>
      <c r="C145" s="18" t="s">
        <v>115</v>
      </c>
      <c r="D145">
        <v>41.5</v>
      </c>
      <c r="E145">
        <v>37.514705882352942</v>
      </c>
      <c r="F145">
        <f>Table13[[#This Row],[Act.Height (week 5)]]-Table13[[#This Row],[Est.Height (w/o factor of difference)]]</f>
        <v>-3.985294117647058</v>
      </c>
      <c r="G145" s="17">
        <f>IFERROR(Table13[[#This Row],[Act.Height (week 5)]]/Table13[[#This Row],[Est.Height (w/o factor of difference)]],"")</f>
        <v>0.90396881644223959</v>
      </c>
    </row>
    <row r="146" spans="1:7" x14ac:dyDescent="0.25">
      <c r="A146" t="s">
        <v>10</v>
      </c>
      <c r="B146" t="s">
        <v>107</v>
      </c>
      <c r="C146" s="18" t="s">
        <v>115</v>
      </c>
      <c r="D146">
        <v>36</v>
      </c>
      <c r="E146">
        <v>34.5</v>
      </c>
      <c r="F146">
        <f>Table13[[#This Row],[Act.Height (week 5)]]-Table13[[#This Row],[Est.Height (w/o factor of difference)]]</f>
        <v>-1.5</v>
      </c>
      <c r="G146" s="17">
        <f>IFERROR(Table13[[#This Row],[Act.Height (week 5)]]/Table13[[#This Row],[Est.Height (w/o factor of difference)]],"")</f>
        <v>0.95833333333333337</v>
      </c>
    </row>
    <row r="147" spans="1:7" x14ac:dyDescent="0.25">
      <c r="A147" t="s">
        <v>10</v>
      </c>
      <c r="B147" t="s">
        <v>98</v>
      </c>
      <c r="C147" s="18" t="s">
        <v>115</v>
      </c>
      <c r="D147">
        <v>40.5</v>
      </c>
      <c r="E147">
        <v>33.541666666666664</v>
      </c>
      <c r="F147">
        <f>Table13[[#This Row],[Act.Height (week 5)]]-Table13[[#This Row],[Est.Height (w/o factor of difference)]]</f>
        <v>-6.9583333333333357</v>
      </c>
      <c r="G147" s="17">
        <f>IFERROR(Table13[[#This Row],[Act.Height (week 5)]]/Table13[[#This Row],[Est.Height (w/o factor of difference)]],"")</f>
        <v>0.82818930041152261</v>
      </c>
    </row>
    <row r="148" spans="1:7" x14ac:dyDescent="0.25">
      <c r="A148" t="s">
        <v>10</v>
      </c>
      <c r="B148" t="s">
        <v>77</v>
      </c>
      <c r="C148" s="18" t="s">
        <v>115</v>
      </c>
      <c r="D148">
        <v>44.5</v>
      </c>
      <c r="E148">
        <v>39.666666666666664</v>
      </c>
      <c r="F148">
        <f>Table13[[#This Row],[Act.Height (week 5)]]-Table13[[#This Row],[Est.Height (w/o factor of difference)]]</f>
        <v>-4.8333333333333357</v>
      </c>
      <c r="G148" s="17">
        <f>IFERROR(Table13[[#This Row],[Act.Height (week 5)]]/Table13[[#This Row],[Est.Height (w/o factor of difference)]],"")</f>
        <v>0.89138576779026213</v>
      </c>
    </row>
    <row r="149" spans="1:7" x14ac:dyDescent="0.25">
      <c r="A149" t="s">
        <v>10</v>
      </c>
      <c r="B149" t="s">
        <v>108</v>
      </c>
      <c r="C149" s="18" t="s">
        <v>115</v>
      </c>
      <c r="D149">
        <v>35</v>
      </c>
      <c r="E149">
        <v>29</v>
      </c>
      <c r="F149">
        <f>Table13[[#This Row],[Act.Height (week 5)]]-Table13[[#This Row],[Est.Height (w/o factor of difference)]]</f>
        <v>-6</v>
      </c>
      <c r="G149" s="17">
        <f>IFERROR(Table13[[#This Row],[Act.Height (week 5)]]/Table13[[#This Row],[Est.Height (w/o factor of difference)]],"")</f>
        <v>0.82857142857142863</v>
      </c>
    </row>
    <row r="150" spans="1:7" x14ac:dyDescent="0.25">
      <c r="A150" t="s">
        <v>10</v>
      </c>
      <c r="B150" t="s">
        <v>109</v>
      </c>
      <c r="C150" s="18" t="s">
        <v>115</v>
      </c>
      <c r="D150">
        <v>47.5</v>
      </c>
      <c r="E150">
        <v>44.666666666666664</v>
      </c>
      <c r="F150">
        <f>Table13[[#This Row],[Act.Height (week 5)]]-Table13[[#This Row],[Est.Height (w/o factor of difference)]]</f>
        <v>-2.8333333333333357</v>
      </c>
      <c r="G150" s="17">
        <f>IFERROR(Table13[[#This Row],[Act.Height (week 5)]]/Table13[[#This Row],[Est.Height (w/o factor of difference)]],"")</f>
        <v>0.94035087719298238</v>
      </c>
    </row>
    <row r="151" spans="1:7" x14ac:dyDescent="0.25">
      <c r="A151" t="s">
        <v>10</v>
      </c>
      <c r="B151" t="s">
        <v>93</v>
      </c>
      <c r="C151" s="18" t="s">
        <v>115</v>
      </c>
      <c r="D151">
        <v>38</v>
      </c>
      <c r="E151">
        <v>33.1</v>
      </c>
      <c r="F151">
        <f>Table13[[#This Row],[Act.Height (week 5)]]-Table13[[#This Row],[Est.Height (w/o factor of difference)]]</f>
        <v>-4.8999999999999986</v>
      </c>
      <c r="G151" s="17">
        <f>IFERROR(Table13[[#This Row],[Act.Height (week 5)]]/Table13[[#This Row],[Est.Height (w/o factor of difference)]],"")</f>
        <v>0.87105263157894741</v>
      </c>
    </row>
    <row r="152" spans="1:7" x14ac:dyDescent="0.25">
      <c r="A152" t="s">
        <v>10</v>
      </c>
      <c r="B152" t="s">
        <v>94</v>
      </c>
      <c r="C152" s="18" t="s">
        <v>115</v>
      </c>
      <c r="D152">
        <v>34.5</v>
      </c>
      <c r="E152">
        <v>30.4</v>
      </c>
      <c r="F152">
        <f>Table13[[#This Row],[Act.Height (week 5)]]-Table13[[#This Row],[Est.Height (w/o factor of difference)]]</f>
        <v>-4.1000000000000014</v>
      </c>
      <c r="G152" s="17">
        <f>IFERROR(Table13[[#This Row],[Act.Height (week 5)]]/Table13[[#This Row],[Est.Height (w/o factor of difference)]],"")</f>
        <v>0.88115942028985506</v>
      </c>
    </row>
    <row r="153" spans="1:7" x14ac:dyDescent="0.25">
      <c r="A153" t="s">
        <v>10</v>
      </c>
      <c r="B153" t="s">
        <v>95</v>
      </c>
      <c r="C153" s="18" t="s">
        <v>115</v>
      </c>
      <c r="D153">
        <v>39</v>
      </c>
      <c r="E153">
        <v>30.166666666666668</v>
      </c>
      <c r="F153">
        <f>Table13[[#This Row],[Act.Height (week 5)]]-Table13[[#This Row],[Est.Height (w/o factor of difference)]]</f>
        <v>-8.8333333333333321</v>
      </c>
      <c r="G153" s="17">
        <f>IFERROR(Table13[[#This Row],[Act.Height (week 5)]]/Table13[[#This Row],[Est.Height (w/o factor of difference)]],"")</f>
        <v>0.77350427350427353</v>
      </c>
    </row>
    <row r="154" spans="1:7" x14ac:dyDescent="0.25">
      <c r="A154" t="s">
        <v>10</v>
      </c>
      <c r="B154" t="s">
        <v>110</v>
      </c>
      <c r="C154" s="18" t="s">
        <v>115</v>
      </c>
      <c r="D154">
        <v>39.5</v>
      </c>
      <c r="E154">
        <v>38.363636363636367</v>
      </c>
      <c r="F154">
        <f>Table13[[#This Row],[Act.Height (week 5)]]-Table13[[#This Row],[Est.Height (w/o factor of difference)]]</f>
        <v>-1.1363636363636331</v>
      </c>
      <c r="G154" s="17">
        <f>IFERROR(Table13[[#This Row],[Act.Height (week 5)]]/Table13[[#This Row],[Est.Height (w/o factor of difference)]],"")</f>
        <v>0.97123130034522442</v>
      </c>
    </row>
    <row r="155" spans="1:7" x14ac:dyDescent="0.25">
      <c r="A155" t="s">
        <v>10</v>
      </c>
      <c r="B155" t="s">
        <v>111</v>
      </c>
      <c r="C155" s="18" t="s">
        <v>115</v>
      </c>
      <c r="D155">
        <v>40</v>
      </c>
      <c r="E155">
        <v>36.666666666666664</v>
      </c>
      <c r="F155">
        <f>Table13[[#This Row],[Act.Height (week 5)]]-Table13[[#This Row],[Est.Height (w/o factor of difference)]]</f>
        <v>-3.3333333333333357</v>
      </c>
      <c r="G155" s="17">
        <f>IFERROR(Table13[[#This Row],[Act.Height (week 5)]]/Table13[[#This Row],[Est.Height (w/o factor of difference)]],"")</f>
        <v>0.91666666666666663</v>
      </c>
    </row>
    <row r="156" spans="1:7" x14ac:dyDescent="0.25">
      <c r="A156" t="s">
        <v>10</v>
      </c>
      <c r="B156" t="s">
        <v>99</v>
      </c>
      <c r="C156" s="18" t="s">
        <v>115</v>
      </c>
      <c r="D156">
        <v>34.5</v>
      </c>
      <c r="E156">
        <v>36.041666666666664</v>
      </c>
      <c r="F156">
        <f>Table13[[#This Row],[Act.Height (week 5)]]-Table13[[#This Row],[Est.Height (w/o factor of difference)]]</f>
        <v>1.5416666666666643</v>
      </c>
      <c r="G156" s="17">
        <f>IFERROR(Table13[[#This Row],[Act.Height (week 5)]]/Table13[[#This Row],[Est.Height (w/o factor of difference)]],"")</f>
        <v>1.0446859903381642</v>
      </c>
    </row>
    <row r="157" spans="1:7" x14ac:dyDescent="0.25">
      <c r="A157" t="s">
        <v>10</v>
      </c>
      <c r="B157" t="s">
        <v>50</v>
      </c>
      <c r="C157" s="18" t="s">
        <v>115</v>
      </c>
      <c r="D157">
        <v>37.5</v>
      </c>
      <c r="E157">
        <v>36.571428571428569</v>
      </c>
      <c r="F157">
        <f>Table13[[#This Row],[Act.Height (week 5)]]-Table13[[#This Row],[Est.Height (w/o factor of difference)]]</f>
        <v>-0.9285714285714306</v>
      </c>
      <c r="G157" s="17">
        <f>IFERROR(Table13[[#This Row],[Act.Height (week 5)]]/Table13[[#This Row],[Est.Height (w/o factor of difference)]],"")</f>
        <v>0.97523809523809524</v>
      </c>
    </row>
    <row r="158" spans="1:7" x14ac:dyDescent="0.25">
      <c r="A158" t="s">
        <v>10</v>
      </c>
      <c r="B158" t="s">
        <v>112</v>
      </c>
      <c r="C158" s="18" t="s">
        <v>115</v>
      </c>
      <c r="D158">
        <v>38.5</v>
      </c>
      <c r="E158">
        <v>35.714285714285715</v>
      </c>
      <c r="F158">
        <f>Table13[[#This Row],[Act.Height (week 5)]]-Table13[[#This Row],[Est.Height (w/o factor of difference)]]</f>
        <v>-2.7857142857142847</v>
      </c>
      <c r="G158" s="17">
        <f>IFERROR(Table13[[#This Row],[Act.Height (week 5)]]/Table13[[#This Row],[Est.Height (w/o factor of difference)]],"")</f>
        <v>0.927643784786642</v>
      </c>
    </row>
    <row r="159" spans="1:7" x14ac:dyDescent="0.25">
      <c r="A159" t="s">
        <v>10</v>
      </c>
      <c r="B159" t="s">
        <v>68</v>
      </c>
      <c r="C159" s="18" t="s">
        <v>115</v>
      </c>
      <c r="D159">
        <v>36</v>
      </c>
      <c r="E159">
        <v>34.25</v>
      </c>
      <c r="F159">
        <f>Table13[[#This Row],[Act.Height (week 5)]]-Table13[[#This Row],[Est.Height (w/o factor of difference)]]</f>
        <v>-1.75</v>
      </c>
      <c r="G159" s="17">
        <f>IFERROR(Table13[[#This Row],[Act.Height (week 5)]]/Table13[[#This Row],[Est.Height (w/o factor of difference)]],"")</f>
        <v>0.95138888888888884</v>
      </c>
    </row>
    <row r="160" spans="1:7" x14ac:dyDescent="0.25">
      <c r="A160" t="s">
        <v>10</v>
      </c>
      <c r="B160" t="s">
        <v>113</v>
      </c>
      <c r="C160" s="18" t="s">
        <v>115</v>
      </c>
      <c r="D160">
        <v>34</v>
      </c>
      <c r="E160">
        <v>31</v>
      </c>
      <c r="F160">
        <f>Table13[[#This Row],[Act.Height (week 5)]]-Table13[[#This Row],[Est.Height (w/o factor of difference)]]</f>
        <v>-3</v>
      </c>
      <c r="G160" s="17">
        <f>IFERROR(Table13[[#This Row],[Act.Height (week 5)]]/Table13[[#This Row],[Est.Height (w/o factor of difference)]],"")</f>
        <v>0.91176470588235292</v>
      </c>
    </row>
    <row r="161" spans="1:7" x14ac:dyDescent="0.25">
      <c r="A161" t="s">
        <v>10</v>
      </c>
      <c r="B161" t="s">
        <v>59</v>
      </c>
      <c r="C161" s="18" t="s">
        <v>115</v>
      </c>
      <c r="D161">
        <v>39</v>
      </c>
      <c r="E161">
        <v>39.06818181818182</v>
      </c>
      <c r="F161">
        <f>Table13[[#This Row],[Act.Height (week 5)]]-Table13[[#This Row],[Est.Height (w/o factor of difference)]]</f>
        <v>6.818181818182012E-2</v>
      </c>
      <c r="G161" s="17">
        <f>IFERROR(Table13[[#This Row],[Act.Height (week 5)]]/Table13[[#This Row],[Est.Height (w/o factor of difference)]],"")</f>
        <v>1.0017482517482519</v>
      </c>
    </row>
    <row r="162" spans="1:7" x14ac:dyDescent="0.25">
      <c r="A162" t="s">
        <v>10</v>
      </c>
      <c r="B162" t="s">
        <v>56</v>
      </c>
      <c r="C162" s="18" t="s">
        <v>115</v>
      </c>
      <c r="D162">
        <v>39</v>
      </c>
      <c r="E162">
        <v>38.1</v>
      </c>
      <c r="F162">
        <f>Table13[[#This Row],[Act.Height (week 5)]]-Table13[[#This Row],[Est.Height (w/o factor of difference)]]</f>
        <v>-0.89999999999999858</v>
      </c>
      <c r="G162" s="17">
        <f>IFERROR(Table13[[#This Row],[Act.Height (week 5)]]/Table13[[#This Row],[Est.Height (w/o factor of difference)]],"")</f>
        <v>0.97692307692307701</v>
      </c>
    </row>
    <row r="163" spans="1:7" x14ac:dyDescent="0.25">
      <c r="A163" t="s">
        <v>10</v>
      </c>
      <c r="B163" t="s">
        <v>96</v>
      </c>
      <c r="C163" s="18" t="s">
        <v>115</v>
      </c>
      <c r="D163">
        <v>22.5</v>
      </c>
      <c r="E163">
        <v>21</v>
      </c>
      <c r="F163">
        <f>Table13[[#This Row],[Act.Height (week 5)]]-Table13[[#This Row],[Est.Height (w/o factor of difference)]]</f>
        <v>-1.5</v>
      </c>
      <c r="G163" s="17">
        <f>IFERROR(Table13[[#This Row],[Act.Height (week 5)]]/Table13[[#This Row],[Est.Height (w/o factor of difference)]],"")</f>
        <v>0.93333333333333335</v>
      </c>
    </row>
    <row r="164" spans="1:7" x14ac:dyDescent="0.25">
      <c r="A164" t="s">
        <v>10</v>
      </c>
      <c r="B164" t="s">
        <v>105</v>
      </c>
      <c r="C164" s="18" t="s">
        <v>115</v>
      </c>
      <c r="D164">
        <v>29</v>
      </c>
      <c r="E164">
        <v>27.625</v>
      </c>
      <c r="F164">
        <f>Table13[[#This Row],[Act.Height (week 5)]]-Table13[[#This Row],[Est.Height (w/o factor of difference)]]</f>
        <v>-1.375</v>
      </c>
      <c r="G164" s="17">
        <f>IFERROR(Table13[[#This Row],[Act.Height (week 5)]]/Table13[[#This Row],[Est.Height (w/o factor of difference)]],"")</f>
        <v>0.95258620689655171</v>
      </c>
    </row>
    <row r="165" spans="1:7" x14ac:dyDescent="0.25">
      <c r="A165" t="s">
        <v>10</v>
      </c>
      <c r="B165" t="s">
        <v>58</v>
      </c>
      <c r="C165" s="18" t="s">
        <v>115</v>
      </c>
      <c r="D165">
        <v>51</v>
      </c>
      <c r="E165">
        <v>43</v>
      </c>
      <c r="F165">
        <f>Table13[[#This Row],[Act.Height (week 5)]]-Table13[[#This Row],[Est.Height (w/o factor of difference)]]</f>
        <v>-8</v>
      </c>
      <c r="G165" s="17">
        <f>IFERROR(Table13[[#This Row],[Act.Height (week 5)]]/Table13[[#This Row],[Est.Height (w/o factor of difference)]],"")</f>
        <v>0.84313725490196079</v>
      </c>
    </row>
    <row r="166" spans="1:7" x14ac:dyDescent="0.25">
      <c r="A166" t="s">
        <v>10</v>
      </c>
      <c r="B166" t="s">
        <v>114</v>
      </c>
      <c r="C166" s="18" t="s">
        <v>115</v>
      </c>
      <c r="D166">
        <v>50</v>
      </c>
      <c r="E166">
        <v>39</v>
      </c>
      <c r="F166">
        <f>Table13[[#This Row],[Act.Height (week 5)]]-Table13[[#This Row],[Est.Height (w/o factor of difference)]]</f>
        <v>-11</v>
      </c>
      <c r="G166" s="17">
        <f>IFERROR(Table13[[#This Row],[Act.Height (week 5)]]/Table13[[#This Row],[Est.Height (w/o factor of difference)]],"")</f>
        <v>0.78</v>
      </c>
    </row>
    <row r="167" spans="1:7" x14ac:dyDescent="0.25">
      <c r="A167" t="s">
        <v>10</v>
      </c>
      <c r="B167" t="s">
        <v>79</v>
      </c>
      <c r="C167" s="18" t="s">
        <v>115</v>
      </c>
      <c r="D167">
        <v>33.5</v>
      </c>
      <c r="E167">
        <v>29.571428571428573</v>
      </c>
      <c r="F167">
        <f>Table13[[#This Row],[Act.Height (week 5)]]-Table13[[#This Row],[Est.Height (w/o factor of difference)]]</f>
        <v>-3.928571428571427</v>
      </c>
      <c r="G167" s="17">
        <f>IFERROR(Table13[[#This Row],[Act.Height (week 5)]]/Table13[[#This Row],[Est.Height (w/o factor of difference)]],"")</f>
        <v>0.88272921108742008</v>
      </c>
    </row>
    <row r="168" spans="1:7" x14ac:dyDescent="0.25">
      <c r="A168" t="s">
        <v>10</v>
      </c>
      <c r="B168" t="s">
        <v>75</v>
      </c>
      <c r="C168" s="18" t="s">
        <v>115</v>
      </c>
      <c r="D168">
        <v>39.5</v>
      </c>
      <c r="E168">
        <v>36.789473684210527</v>
      </c>
      <c r="F168">
        <f>Table13[[#This Row],[Act.Height (week 5)]]-Table13[[#This Row],[Est.Height (w/o factor of difference)]]</f>
        <v>-2.7105263157894726</v>
      </c>
      <c r="G168" s="17">
        <f>IFERROR(Table13[[#This Row],[Act.Height (week 5)]]/Table13[[#This Row],[Est.Height (w/o factor of difference)]],"")</f>
        <v>0.93137908061292474</v>
      </c>
    </row>
    <row r="169" spans="1:7" x14ac:dyDescent="0.25">
      <c r="A169" t="s">
        <v>11</v>
      </c>
      <c r="B169" s="20" t="s">
        <v>63</v>
      </c>
      <c r="C169" s="18" t="s">
        <v>115</v>
      </c>
      <c r="D169">
        <v>29.5</v>
      </c>
      <c r="E169">
        <v>34</v>
      </c>
      <c r="F169">
        <f>Table13[[#This Row],[Act.Height (week 5)]]-Table13[[#This Row],[Est.Height (w/o factor of difference)]]</f>
        <v>4.5</v>
      </c>
      <c r="G169" s="17">
        <f>IFERROR(Table13[[#This Row],[Act.Height (week 5)]]/Table13[[#This Row],[Est.Height (w/o factor of difference)]],"")</f>
        <v>1.152542372881356</v>
      </c>
    </row>
    <row r="170" spans="1:7" x14ac:dyDescent="0.25">
      <c r="A170" t="s">
        <v>11</v>
      </c>
      <c r="B170" s="18" t="s">
        <v>111</v>
      </c>
      <c r="C170" s="18" t="s">
        <v>115</v>
      </c>
      <c r="D170">
        <v>34</v>
      </c>
      <c r="E170">
        <v>37.333333333333336</v>
      </c>
      <c r="F170">
        <f>Table13[[#This Row],[Act.Height (week 5)]]-Table13[[#This Row],[Est.Height (w/o factor of difference)]]</f>
        <v>3.3333333333333357</v>
      </c>
      <c r="G170" s="17">
        <f>IFERROR(Table13[[#This Row],[Act.Height (week 5)]]/Table13[[#This Row],[Est.Height (w/o factor of difference)]],"")</f>
        <v>1.0980392156862746</v>
      </c>
    </row>
    <row r="171" spans="1:7" x14ac:dyDescent="0.25">
      <c r="A171" t="s">
        <v>11</v>
      </c>
      <c r="B171" s="20" t="s">
        <v>116</v>
      </c>
      <c r="C171" s="18" t="s">
        <v>115</v>
      </c>
      <c r="D171">
        <v>32</v>
      </c>
      <c r="E171">
        <v>37.666666666666664</v>
      </c>
      <c r="F171">
        <f>Table13[[#This Row],[Act.Height (week 5)]]-Table13[[#This Row],[Est.Height (w/o factor of difference)]]</f>
        <v>5.6666666666666643</v>
      </c>
      <c r="G171" s="17">
        <f>IFERROR(Table13[[#This Row],[Act.Height (week 5)]]/Table13[[#This Row],[Est.Height (w/o factor of difference)]],"")</f>
        <v>1.1770833333333333</v>
      </c>
    </row>
    <row r="172" spans="1:7" x14ac:dyDescent="0.25">
      <c r="A172" t="s">
        <v>11</v>
      </c>
      <c r="B172" s="18" t="s">
        <v>96</v>
      </c>
      <c r="C172" s="18" t="s">
        <v>115</v>
      </c>
      <c r="D172">
        <v>20.5</v>
      </c>
      <c r="E172">
        <v>18.5</v>
      </c>
      <c r="F172">
        <f>Table13[[#This Row],[Act.Height (week 5)]]-Table13[[#This Row],[Est.Height (w/o factor of difference)]]</f>
        <v>-2</v>
      </c>
      <c r="G172" s="17">
        <f>IFERROR(Table13[[#This Row],[Act.Height (week 5)]]/Table13[[#This Row],[Est.Height (w/o factor of difference)]],"")</f>
        <v>0.90243902439024393</v>
      </c>
    </row>
    <row r="173" spans="1:7" x14ac:dyDescent="0.25">
      <c r="A173" t="s">
        <v>11</v>
      </c>
      <c r="B173" s="20" t="s">
        <v>97</v>
      </c>
      <c r="C173" s="18" t="s">
        <v>115</v>
      </c>
      <c r="D173">
        <v>27</v>
      </c>
      <c r="E173">
        <v>28.1</v>
      </c>
      <c r="F173">
        <f>Table13[[#This Row],[Act.Height (week 5)]]-Table13[[#This Row],[Est.Height (w/o factor of difference)]]</f>
        <v>1.1000000000000014</v>
      </c>
      <c r="G173" s="17">
        <f>IFERROR(Table13[[#This Row],[Act.Height (week 5)]]/Table13[[#This Row],[Est.Height (w/o factor of difference)]],"")</f>
        <v>1.0407407407407407</v>
      </c>
    </row>
    <row r="174" spans="1:7" x14ac:dyDescent="0.25">
      <c r="A174" t="s">
        <v>11</v>
      </c>
      <c r="B174" s="18" t="s">
        <v>98</v>
      </c>
      <c r="C174" s="18" t="s">
        <v>115</v>
      </c>
      <c r="D174">
        <v>34</v>
      </c>
      <c r="E174">
        <v>34.9375</v>
      </c>
      <c r="F174">
        <f>Table13[[#This Row],[Act.Height (week 5)]]-Table13[[#This Row],[Est.Height (w/o factor of difference)]]</f>
        <v>0.9375</v>
      </c>
      <c r="G174" s="17">
        <f>IFERROR(Table13[[#This Row],[Act.Height (week 5)]]/Table13[[#This Row],[Est.Height (w/o factor of difference)]],"")</f>
        <v>1.0275735294117647</v>
      </c>
    </row>
    <row r="175" spans="1:7" x14ac:dyDescent="0.25">
      <c r="A175" t="s">
        <v>11</v>
      </c>
      <c r="B175" s="20" t="s">
        <v>99</v>
      </c>
      <c r="C175" s="18" t="s">
        <v>115</v>
      </c>
      <c r="D175">
        <v>35.5</v>
      </c>
      <c r="E175">
        <v>35.821428571428569</v>
      </c>
      <c r="F175">
        <f>Table13[[#This Row],[Act.Height (week 5)]]-Table13[[#This Row],[Est.Height (w/o factor of difference)]]</f>
        <v>0.3214285714285694</v>
      </c>
      <c r="G175" s="17">
        <f>IFERROR(Table13[[#This Row],[Act.Height (week 5)]]/Table13[[#This Row],[Est.Height (w/o factor of difference)]],"")</f>
        <v>1.0090543259557343</v>
      </c>
    </row>
    <row r="176" spans="1:7" x14ac:dyDescent="0.25">
      <c r="A176" t="s">
        <v>11</v>
      </c>
      <c r="B176" s="18" t="s">
        <v>76</v>
      </c>
      <c r="C176" s="18" t="s">
        <v>115</v>
      </c>
      <c r="D176">
        <v>38.5</v>
      </c>
      <c r="E176">
        <v>42</v>
      </c>
      <c r="F176">
        <f>Table13[[#This Row],[Act.Height (week 5)]]-Table13[[#This Row],[Est.Height (w/o factor of difference)]]</f>
        <v>3.5</v>
      </c>
      <c r="G176" s="17">
        <f>IFERROR(Table13[[#This Row],[Act.Height (week 5)]]/Table13[[#This Row],[Est.Height (w/o factor of difference)]],"")</f>
        <v>1.0909090909090908</v>
      </c>
    </row>
    <row r="177" spans="1:7" x14ac:dyDescent="0.25">
      <c r="A177" t="s">
        <v>11</v>
      </c>
      <c r="B177" s="20" t="s">
        <v>117</v>
      </c>
      <c r="C177" s="18" t="s">
        <v>115</v>
      </c>
      <c r="D177">
        <v>31.5</v>
      </c>
      <c r="E177">
        <v>35.5</v>
      </c>
      <c r="F177">
        <f>Table13[[#This Row],[Act.Height (week 5)]]-Table13[[#This Row],[Est.Height (w/o factor of difference)]]</f>
        <v>4</v>
      </c>
      <c r="G177" s="17">
        <f>IFERROR(Table13[[#This Row],[Act.Height (week 5)]]/Table13[[#This Row],[Est.Height (w/o factor of difference)]],"")</f>
        <v>1.126984126984127</v>
      </c>
    </row>
    <row r="178" spans="1:7" x14ac:dyDescent="0.25">
      <c r="A178" t="s">
        <v>11</v>
      </c>
      <c r="B178" s="20" t="s">
        <v>112</v>
      </c>
      <c r="C178" s="18" t="s">
        <v>115</v>
      </c>
      <c r="D178">
        <v>36</v>
      </c>
      <c r="E178">
        <v>36.944444444444443</v>
      </c>
      <c r="F178">
        <f>Table13[[#This Row],[Act.Height (week 5)]]-Table13[[#This Row],[Est.Height (w/o factor of difference)]]</f>
        <v>0.94444444444444287</v>
      </c>
      <c r="G178" s="17">
        <f>IFERROR(Table13[[#This Row],[Act.Height (week 5)]]/Table13[[#This Row],[Est.Height (w/o factor of difference)]],"")</f>
        <v>1.0262345679012346</v>
      </c>
    </row>
    <row r="179" spans="1:7" x14ac:dyDescent="0.25">
      <c r="A179" t="s">
        <v>11</v>
      </c>
      <c r="B179" s="18" t="s">
        <v>118</v>
      </c>
      <c r="C179" s="18" t="s">
        <v>115</v>
      </c>
      <c r="D179">
        <v>33</v>
      </c>
      <c r="E179">
        <v>29.366666666666667</v>
      </c>
      <c r="F179">
        <f>Table13[[#This Row],[Act.Height (week 5)]]-Table13[[#This Row],[Est.Height (w/o factor of difference)]]</f>
        <v>-3.6333333333333329</v>
      </c>
      <c r="G179" s="17">
        <f>IFERROR(Table13[[#This Row],[Act.Height (week 5)]]/Table13[[#This Row],[Est.Height (w/o factor of difference)]],"")</f>
        <v>0.88989898989898997</v>
      </c>
    </row>
    <row r="180" spans="1:7" x14ac:dyDescent="0.25">
      <c r="A180" t="s">
        <v>11</v>
      </c>
      <c r="B180" s="20" t="s">
        <v>48</v>
      </c>
      <c r="C180" s="18" t="s">
        <v>115</v>
      </c>
      <c r="D180">
        <v>35</v>
      </c>
      <c r="E180">
        <v>34.450000000000003</v>
      </c>
      <c r="F180">
        <f>Table13[[#This Row],[Act.Height (week 5)]]-Table13[[#This Row],[Est.Height (w/o factor of difference)]]</f>
        <v>-0.54999999999999716</v>
      </c>
      <c r="G180" s="17">
        <f>IFERROR(Table13[[#This Row],[Act.Height (week 5)]]/Table13[[#This Row],[Est.Height (w/o factor of difference)]],"")</f>
        <v>0.98428571428571432</v>
      </c>
    </row>
    <row r="181" spans="1:7" x14ac:dyDescent="0.25">
      <c r="A181" t="s">
        <v>11</v>
      </c>
      <c r="B181" s="18" t="s">
        <v>70</v>
      </c>
      <c r="C181" s="18" t="s">
        <v>115</v>
      </c>
      <c r="D181">
        <v>38</v>
      </c>
      <c r="E181">
        <v>39.85</v>
      </c>
      <c r="F181">
        <f>Table13[[#This Row],[Act.Height (week 5)]]-Table13[[#This Row],[Est.Height (w/o factor of difference)]]</f>
        <v>1.8500000000000014</v>
      </c>
      <c r="G181" s="17">
        <f>IFERROR(Table13[[#This Row],[Act.Height (week 5)]]/Table13[[#This Row],[Est.Height (w/o factor of difference)]],"")</f>
        <v>1.0486842105263159</v>
      </c>
    </row>
    <row r="182" spans="1:7" x14ac:dyDescent="0.25">
      <c r="A182" t="s">
        <v>11</v>
      </c>
      <c r="B182" s="20" t="s">
        <v>101</v>
      </c>
      <c r="C182" s="18" t="s">
        <v>115</v>
      </c>
      <c r="D182">
        <v>31.5</v>
      </c>
      <c r="E182">
        <v>32.125</v>
      </c>
      <c r="F182">
        <f>Table13[[#This Row],[Act.Height (week 5)]]-Table13[[#This Row],[Est.Height (w/o factor of difference)]]</f>
        <v>0.625</v>
      </c>
      <c r="G182" s="17">
        <f>IFERROR(Table13[[#This Row],[Act.Height (week 5)]]/Table13[[#This Row],[Est.Height (w/o factor of difference)]],"")</f>
        <v>1.0198412698412698</v>
      </c>
    </row>
    <row r="183" spans="1:7" x14ac:dyDescent="0.25">
      <c r="A183" t="s">
        <v>11</v>
      </c>
      <c r="B183" s="18" t="s">
        <v>46</v>
      </c>
      <c r="C183" s="18" t="s">
        <v>115</v>
      </c>
      <c r="D183">
        <v>25.5</v>
      </c>
      <c r="E183">
        <v>24.636363636363637</v>
      </c>
      <c r="F183">
        <f>Table13[[#This Row],[Act.Height (week 5)]]-Table13[[#This Row],[Est.Height (w/o factor of difference)]]</f>
        <v>-0.86363636363636331</v>
      </c>
      <c r="G183" s="17">
        <f>IFERROR(Table13[[#This Row],[Act.Height (week 5)]]/Table13[[#This Row],[Est.Height (w/o factor of difference)]],"")</f>
        <v>0.96613190730837795</v>
      </c>
    </row>
    <row r="184" spans="1:7" x14ac:dyDescent="0.25">
      <c r="A184" t="s">
        <v>11</v>
      </c>
      <c r="B184" s="20" t="s">
        <v>119</v>
      </c>
      <c r="C184" s="18" t="s">
        <v>115</v>
      </c>
      <c r="D184">
        <v>24.5</v>
      </c>
      <c r="E184">
        <v>25</v>
      </c>
      <c r="F184">
        <f>Table13[[#This Row],[Act.Height (week 5)]]-Table13[[#This Row],[Est.Height (w/o factor of difference)]]</f>
        <v>0.5</v>
      </c>
      <c r="G184" s="17">
        <f>IFERROR(Table13[[#This Row],[Act.Height (week 5)]]/Table13[[#This Row],[Est.Height (w/o factor of difference)]],"")</f>
        <v>1.0204081632653061</v>
      </c>
    </row>
    <row r="185" spans="1:7" x14ac:dyDescent="0.25">
      <c r="A185" t="s">
        <v>11</v>
      </c>
      <c r="B185" s="20" t="s">
        <v>108</v>
      </c>
      <c r="C185" s="18" t="s">
        <v>115</v>
      </c>
      <c r="D185">
        <v>32.5</v>
      </c>
      <c r="E185">
        <v>32.5</v>
      </c>
      <c r="F185">
        <f>Table13[[#This Row],[Act.Height (week 5)]]-Table13[[#This Row],[Est.Height (w/o factor of difference)]]</f>
        <v>0</v>
      </c>
      <c r="G185" s="17">
        <f>IFERROR(Table13[[#This Row],[Act.Height (week 5)]]/Table13[[#This Row],[Est.Height (w/o factor of difference)]],"")</f>
        <v>1</v>
      </c>
    </row>
    <row r="186" spans="1:7" x14ac:dyDescent="0.25">
      <c r="A186" t="s">
        <v>11</v>
      </c>
      <c r="B186" s="18" t="s">
        <v>109</v>
      </c>
      <c r="C186" s="18" t="s">
        <v>115</v>
      </c>
      <c r="D186">
        <v>46</v>
      </c>
      <c r="E186">
        <v>44.75</v>
      </c>
      <c r="F186">
        <f>Table13[[#This Row],[Act.Height (week 5)]]-Table13[[#This Row],[Est.Height (w/o factor of difference)]]</f>
        <v>-1.25</v>
      </c>
      <c r="G186" s="17">
        <f>IFERROR(Table13[[#This Row],[Act.Height (week 5)]]/Table13[[#This Row],[Est.Height (w/o factor of difference)]],"")</f>
        <v>0.97282608695652173</v>
      </c>
    </row>
    <row r="187" spans="1:7" x14ac:dyDescent="0.25">
      <c r="A187" t="s">
        <v>11</v>
      </c>
      <c r="B187" s="20" t="s">
        <v>120</v>
      </c>
      <c r="C187" s="18" t="s">
        <v>115</v>
      </c>
      <c r="D187">
        <v>23</v>
      </c>
      <c r="E187">
        <v>24</v>
      </c>
      <c r="F187">
        <f>Table13[[#This Row],[Act.Height (week 5)]]-Table13[[#This Row],[Est.Height (w/o factor of difference)]]</f>
        <v>1</v>
      </c>
      <c r="G187" s="17">
        <f>IFERROR(Table13[[#This Row],[Act.Height (week 5)]]/Table13[[#This Row],[Est.Height (w/o factor of difference)]],"")</f>
        <v>1.0434782608695652</v>
      </c>
    </row>
    <row r="188" spans="1:7" x14ac:dyDescent="0.25">
      <c r="A188" t="s">
        <v>11</v>
      </c>
      <c r="B188" s="18" t="s">
        <v>103</v>
      </c>
      <c r="C188" s="18" t="s">
        <v>115</v>
      </c>
      <c r="D188">
        <v>30.5</v>
      </c>
      <c r="E188">
        <v>29.703703703703702</v>
      </c>
      <c r="F188">
        <f>Table13[[#This Row],[Act.Height (week 5)]]-Table13[[#This Row],[Est.Height (w/o factor of difference)]]</f>
        <v>-0.79629629629629761</v>
      </c>
      <c r="G188" s="17">
        <f>IFERROR(Table13[[#This Row],[Act.Height (week 5)]]/Table13[[#This Row],[Est.Height (w/o factor of difference)]],"")</f>
        <v>0.9738919247115968</v>
      </c>
    </row>
    <row r="189" spans="1:7" x14ac:dyDescent="0.25">
      <c r="A189" t="s">
        <v>11</v>
      </c>
      <c r="B189" s="20" t="s">
        <v>82</v>
      </c>
      <c r="C189" s="18" t="s">
        <v>115</v>
      </c>
      <c r="D189">
        <v>39.5</v>
      </c>
      <c r="E189">
        <v>40.794117647058826</v>
      </c>
      <c r="F189">
        <f>Table13[[#This Row],[Act.Height (week 5)]]-Table13[[#This Row],[Est.Height (w/o factor of difference)]]</f>
        <v>1.294117647058826</v>
      </c>
      <c r="G189" s="17">
        <f>IFERROR(Table13[[#This Row],[Act.Height (week 5)]]/Table13[[#This Row],[Est.Height (w/o factor of difference)]],"")</f>
        <v>1.0327624720774387</v>
      </c>
    </row>
    <row r="190" spans="1:7" x14ac:dyDescent="0.25">
      <c r="A190" t="s">
        <v>11</v>
      </c>
      <c r="B190" s="18" t="s">
        <v>105</v>
      </c>
      <c r="C190" s="18" t="s">
        <v>115</v>
      </c>
      <c r="D190">
        <v>29.5</v>
      </c>
      <c r="E190">
        <v>29.5</v>
      </c>
      <c r="F190">
        <f>Table13[[#This Row],[Act.Height (week 5)]]-Table13[[#This Row],[Est.Height (w/o factor of difference)]]</f>
        <v>0</v>
      </c>
      <c r="G190" s="17">
        <f>IFERROR(Table13[[#This Row],[Act.Height (week 5)]]/Table13[[#This Row],[Est.Height (w/o factor of difference)]],"")</f>
        <v>1</v>
      </c>
    </row>
    <row r="191" spans="1:7" x14ac:dyDescent="0.25">
      <c r="A191" t="s">
        <v>11</v>
      </c>
      <c r="B191" s="20" t="s">
        <v>95</v>
      </c>
      <c r="C191" s="18" t="s">
        <v>115</v>
      </c>
      <c r="D191">
        <v>30.5</v>
      </c>
      <c r="E191">
        <v>32.833333333333336</v>
      </c>
      <c r="F191">
        <f>Table13[[#This Row],[Act.Height (week 5)]]-Table13[[#This Row],[Est.Height (w/o factor of difference)]]</f>
        <v>2.3333333333333357</v>
      </c>
      <c r="G191" s="17">
        <f>IFERROR(Table13[[#This Row],[Act.Height (week 5)]]/Table13[[#This Row],[Est.Height (w/o factor of difference)]],"")</f>
        <v>1.0765027322404372</v>
      </c>
    </row>
    <row r="192" spans="1:7" x14ac:dyDescent="0.25">
      <c r="A192" t="s">
        <v>11</v>
      </c>
      <c r="B192" s="18" t="s">
        <v>121</v>
      </c>
      <c r="C192" s="18" t="s">
        <v>115</v>
      </c>
      <c r="D192">
        <v>37</v>
      </c>
      <c r="E192">
        <v>36.15</v>
      </c>
      <c r="F192">
        <f>Table13[[#This Row],[Act.Height (week 5)]]-Table13[[#This Row],[Est.Height (w/o factor of difference)]]</f>
        <v>-0.85000000000000142</v>
      </c>
      <c r="G192" s="17">
        <f>IFERROR(Table13[[#This Row],[Act.Height (week 5)]]/Table13[[#This Row],[Est.Height (w/o factor of difference)]],"")</f>
        <v>0.97702702702702704</v>
      </c>
    </row>
    <row r="193" spans="1:7" x14ac:dyDescent="0.25">
      <c r="A193" t="s">
        <v>11</v>
      </c>
      <c r="B193" s="20" t="s">
        <v>59</v>
      </c>
      <c r="C193" s="18" t="s">
        <v>115</v>
      </c>
      <c r="D193">
        <v>38</v>
      </c>
      <c r="E193">
        <v>39.861111111111114</v>
      </c>
      <c r="F193">
        <f>Table13[[#This Row],[Act.Height (week 5)]]-Table13[[#This Row],[Est.Height (w/o factor of difference)]]</f>
        <v>1.8611111111111143</v>
      </c>
      <c r="G193" s="17">
        <f>IFERROR(Table13[[#This Row],[Act.Height (week 5)]]/Table13[[#This Row],[Est.Height (w/o factor of difference)]],"")</f>
        <v>1.0489766081871346</v>
      </c>
    </row>
    <row r="194" spans="1:7" x14ac:dyDescent="0.25">
      <c r="A194" t="s">
        <v>12</v>
      </c>
      <c r="B194" t="s">
        <v>88</v>
      </c>
      <c r="C194" s="18" t="s">
        <v>115</v>
      </c>
      <c r="D194">
        <v>30</v>
      </c>
      <c r="E194">
        <v>28.625</v>
      </c>
      <c r="F194">
        <f>Table13[[#This Row],[Act.Height (week 5)]]-Table13[[#This Row],[Est.Height (w/o factor of difference)]]</f>
        <v>-1.375</v>
      </c>
      <c r="G194" s="17">
        <f>IFERROR(Table13[[#This Row],[Act.Height (week 5)]]/Table13[[#This Row],[Est.Height (w/o factor of difference)]],"")</f>
        <v>0.95416666666666672</v>
      </c>
    </row>
    <row r="195" spans="1:7" x14ac:dyDescent="0.25">
      <c r="A195" t="s">
        <v>12</v>
      </c>
      <c r="B195" t="s">
        <v>96</v>
      </c>
      <c r="C195" s="18" t="s">
        <v>115</v>
      </c>
      <c r="D195">
        <v>20.5</v>
      </c>
      <c r="E195">
        <v>18.899999999999999</v>
      </c>
      <c r="F195">
        <f>Table13[[#This Row],[Act.Height (week 5)]]-Table13[[#This Row],[Est.Height (w/o factor of difference)]]</f>
        <v>-1.6000000000000014</v>
      </c>
      <c r="G195" s="17">
        <f>IFERROR(Table13[[#This Row],[Act.Height (week 5)]]/Table13[[#This Row],[Est.Height (w/o factor of difference)]],"")</f>
        <v>0.92195121951219505</v>
      </c>
    </row>
    <row r="196" spans="1:7" x14ac:dyDescent="0.25">
      <c r="A196" t="s">
        <v>12</v>
      </c>
      <c r="B196" t="s">
        <v>74</v>
      </c>
      <c r="C196" s="18" t="s">
        <v>115</v>
      </c>
      <c r="D196">
        <v>47.5</v>
      </c>
      <c r="E196">
        <v>44.8125</v>
      </c>
      <c r="F196">
        <f>Table13[[#This Row],[Act.Height (week 5)]]-Table13[[#This Row],[Est.Height (w/o factor of difference)]]</f>
        <v>-2.6875</v>
      </c>
      <c r="G196" s="17">
        <f>IFERROR(Table13[[#This Row],[Act.Height (week 5)]]/Table13[[#This Row],[Est.Height (w/o factor of difference)]],"")</f>
        <v>0.94342105263157894</v>
      </c>
    </row>
    <row r="197" spans="1:7" x14ac:dyDescent="0.25">
      <c r="A197" t="s">
        <v>12</v>
      </c>
      <c r="B197" t="s">
        <v>61</v>
      </c>
      <c r="C197" s="18" t="s">
        <v>115</v>
      </c>
      <c r="D197">
        <v>47.5</v>
      </c>
      <c r="E197">
        <v>46.65</v>
      </c>
      <c r="F197">
        <f>Table13[[#This Row],[Act.Height (week 5)]]-Table13[[#This Row],[Est.Height (w/o factor of difference)]]</f>
        <v>-0.85000000000000142</v>
      </c>
      <c r="G197" s="17">
        <f>IFERROR(Table13[[#This Row],[Act.Height (week 5)]]/Table13[[#This Row],[Est.Height (w/o factor of difference)]],"")</f>
        <v>0.9821052631578947</v>
      </c>
    </row>
    <row r="198" spans="1:7" x14ac:dyDescent="0.25">
      <c r="A198" t="s">
        <v>12</v>
      </c>
      <c r="B198" t="s">
        <v>109</v>
      </c>
      <c r="C198" s="18" t="s">
        <v>115</v>
      </c>
      <c r="D198">
        <v>45.5</v>
      </c>
      <c r="E198">
        <v>44.357142857142854</v>
      </c>
      <c r="F198">
        <f>Table13[[#This Row],[Act.Height (week 5)]]-Table13[[#This Row],[Est.Height (w/o factor of difference)]]</f>
        <v>-1.1428571428571459</v>
      </c>
      <c r="G198" s="17">
        <f>IFERROR(Table13[[#This Row],[Act.Height (week 5)]]/Table13[[#This Row],[Est.Height (w/o factor of difference)]],"")</f>
        <v>0.97488226059654626</v>
      </c>
    </row>
    <row r="199" spans="1:7" x14ac:dyDescent="0.25">
      <c r="A199" t="s">
        <v>12</v>
      </c>
      <c r="B199" t="s">
        <v>89</v>
      </c>
      <c r="C199" s="18" t="s">
        <v>115</v>
      </c>
      <c r="D199">
        <v>34.5</v>
      </c>
      <c r="E199">
        <v>31.3</v>
      </c>
      <c r="F199">
        <f>Table13[[#This Row],[Act.Height (week 5)]]-Table13[[#This Row],[Est.Height (w/o factor of difference)]]</f>
        <v>-3.1999999999999993</v>
      </c>
      <c r="G199" s="17">
        <f>IFERROR(Table13[[#This Row],[Act.Height (week 5)]]/Table13[[#This Row],[Est.Height (w/o factor of difference)]],"")</f>
        <v>0.90724637681159426</v>
      </c>
    </row>
    <row r="200" spans="1:7" x14ac:dyDescent="0.25">
      <c r="A200" t="s">
        <v>12</v>
      </c>
      <c r="B200" t="s">
        <v>73</v>
      </c>
      <c r="C200" s="18" t="s">
        <v>115</v>
      </c>
      <c r="D200">
        <v>34</v>
      </c>
      <c r="E200">
        <v>31.118421052631579</v>
      </c>
      <c r="F200">
        <f>Table13[[#This Row],[Act.Height (week 5)]]-Table13[[#This Row],[Est.Height (w/o factor of difference)]]</f>
        <v>-2.8815789473684212</v>
      </c>
      <c r="G200" s="17">
        <f>IFERROR(Table13[[#This Row],[Act.Height (week 5)]]/Table13[[#This Row],[Est.Height (w/o factor of difference)]],"")</f>
        <v>0.91524767801857587</v>
      </c>
    </row>
    <row r="201" spans="1:7" x14ac:dyDescent="0.25">
      <c r="A201" t="s">
        <v>12</v>
      </c>
      <c r="B201" t="s">
        <v>122</v>
      </c>
      <c r="C201" s="18" t="s">
        <v>115</v>
      </c>
      <c r="D201">
        <v>50</v>
      </c>
      <c r="E201">
        <v>47.2</v>
      </c>
      <c r="F201">
        <f>Table13[[#This Row],[Act.Height (week 5)]]-Table13[[#This Row],[Est.Height (w/o factor of difference)]]</f>
        <v>-2.7999999999999972</v>
      </c>
      <c r="G201" s="17">
        <f>IFERROR(Table13[[#This Row],[Act.Height (week 5)]]/Table13[[#This Row],[Est.Height (w/o factor of difference)]],"")</f>
        <v>0.94400000000000006</v>
      </c>
    </row>
    <row r="202" spans="1:7" x14ac:dyDescent="0.25">
      <c r="A202" t="s">
        <v>12</v>
      </c>
      <c r="B202" t="s">
        <v>97</v>
      </c>
      <c r="C202" s="18" t="s">
        <v>115</v>
      </c>
      <c r="D202">
        <v>28.5</v>
      </c>
      <c r="E202">
        <v>26.142857142857142</v>
      </c>
      <c r="F202">
        <f>Table13[[#This Row],[Act.Height (week 5)]]-Table13[[#This Row],[Est.Height (w/o factor of difference)]]</f>
        <v>-2.3571428571428577</v>
      </c>
      <c r="G202" s="17">
        <f>IFERROR(Table13[[#This Row],[Act.Height (week 5)]]/Table13[[#This Row],[Est.Height (w/o factor of difference)]],"")</f>
        <v>0.91729323308270672</v>
      </c>
    </row>
    <row r="203" spans="1:7" x14ac:dyDescent="0.25">
      <c r="A203" t="s">
        <v>12</v>
      </c>
      <c r="B203" t="s">
        <v>77</v>
      </c>
      <c r="C203" s="18" t="s">
        <v>115</v>
      </c>
      <c r="D203">
        <v>42.5</v>
      </c>
      <c r="E203">
        <v>41.274999999999999</v>
      </c>
      <c r="F203">
        <f>Table13[[#This Row],[Act.Height (week 5)]]-Table13[[#This Row],[Est.Height (w/o factor of difference)]]</f>
        <v>-1.2250000000000014</v>
      </c>
      <c r="G203" s="17">
        <f>IFERROR(Table13[[#This Row],[Act.Height (week 5)]]/Table13[[#This Row],[Est.Height (w/o factor of difference)]],"")</f>
        <v>0.97117647058823531</v>
      </c>
    </row>
    <row r="204" spans="1:7" x14ac:dyDescent="0.25">
      <c r="A204" t="s">
        <v>12</v>
      </c>
      <c r="B204" t="s">
        <v>93</v>
      </c>
      <c r="C204" s="18" t="s">
        <v>115</v>
      </c>
      <c r="D204">
        <v>34</v>
      </c>
      <c r="E204">
        <v>31.2</v>
      </c>
      <c r="F204">
        <f>Table13[[#This Row],[Act.Height (week 5)]]-Table13[[#This Row],[Est.Height (w/o factor of difference)]]</f>
        <v>-2.8000000000000007</v>
      </c>
      <c r="G204" s="17">
        <f>IFERROR(Table13[[#This Row],[Act.Height (week 5)]]/Table13[[#This Row],[Est.Height (w/o factor of difference)]],"")</f>
        <v>0.91764705882352937</v>
      </c>
    </row>
    <row r="205" spans="1:7" x14ac:dyDescent="0.25">
      <c r="A205" t="s">
        <v>12</v>
      </c>
      <c r="B205" t="s">
        <v>108</v>
      </c>
      <c r="C205" s="18" t="s">
        <v>115</v>
      </c>
      <c r="D205">
        <v>38</v>
      </c>
      <c r="E205">
        <v>34.666666666666664</v>
      </c>
      <c r="F205">
        <f>Table13[[#This Row],[Act.Height (week 5)]]-Table13[[#This Row],[Est.Height (w/o factor of difference)]]</f>
        <v>-3.3333333333333357</v>
      </c>
      <c r="G205" s="17">
        <f>IFERROR(Table13[[#This Row],[Act.Height (week 5)]]/Table13[[#This Row],[Est.Height (w/o factor of difference)]],"")</f>
        <v>0.91228070175438591</v>
      </c>
    </row>
    <row r="206" spans="1:7" x14ac:dyDescent="0.25">
      <c r="A206" t="s">
        <v>12</v>
      </c>
      <c r="B206" t="s">
        <v>95</v>
      </c>
      <c r="C206" s="18" t="s">
        <v>115</v>
      </c>
      <c r="D206">
        <v>32.5</v>
      </c>
      <c r="E206">
        <v>29.272727272727273</v>
      </c>
      <c r="F206">
        <f>Table13[[#This Row],[Act.Height (week 5)]]-Table13[[#This Row],[Est.Height (w/o factor of difference)]]</f>
        <v>-3.2272727272727266</v>
      </c>
      <c r="G206" s="17">
        <f>IFERROR(Table13[[#This Row],[Act.Height (week 5)]]/Table13[[#This Row],[Est.Height (w/o factor of difference)]],"")</f>
        <v>0.90069930069930071</v>
      </c>
    </row>
    <row r="207" spans="1:7" x14ac:dyDescent="0.25">
      <c r="A207" t="s">
        <v>12</v>
      </c>
      <c r="B207" t="s">
        <v>106</v>
      </c>
      <c r="C207" s="18" t="s">
        <v>115</v>
      </c>
      <c r="D207">
        <v>30</v>
      </c>
      <c r="E207">
        <v>31.142857142857142</v>
      </c>
      <c r="F207">
        <f>Table13[[#This Row],[Act.Height (week 5)]]-Table13[[#This Row],[Est.Height (w/o factor of difference)]]</f>
        <v>1.1428571428571423</v>
      </c>
      <c r="G207" s="17">
        <f>IFERROR(Table13[[#This Row],[Act.Height (week 5)]]/Table13[[#This Row],[Est.Height (w/o factor of difference)]],"")</f>
        <v>1.0380952380952382</v>
      </c>
    </row>
    <row r="208" spans="1:7" x14ac:dyDescent="0.25">
      <c r="A208" t="s">
        <v>12</v>
      </c>
      <c r="B208" t="s">
        <v>94</v>
      </c>
      <c r="C208" s="18" t="s">
        <v>115</v>
      </c>
      <c r="D208">
        <v>29</v>
      </c>
      <c r="E208">
        <v>28</v>
      </c>
      <c r="F208">
        <f>Table13[[#This Row],[Act.Height (week 5)]]-Table13[[#This Row],[Est.Height (w/o factor of difference)]]</f>
        <v>-1</v>
      </c>
      <c r="G208" s="17">
        <f>IFERROR(Table13[[#This Row],[Act.Height (week 5)]]/Table13[[#This Row],[Est.Height (w/o factor of difference)]],"")</f>
        <v>0.96551724137931039</v>
      </c>
    </row>
    <row r="209" spans="1:7" x14ac:dyDescent="0.25">
      <c r="A209" t="s">
        <v>12</v>
      </c>
      <c r="B209" t="s">
        <v>105</v>
      </c>
      <c r="C209" s="18" t="s">
        <v>115</v>
      </c>
      <c r="D209">
        <v>30</v>
      </c>
      <c r="E209">
        <v>27.416666666666668</v>
      </c>
      <c r="F209">
        <f>Table13[[#This Row],[Act.Height (week 5)]]-Table13[[#This Row],[Est.Height (w/o factor of difference)]]</f>
        <v>-2.5833333333333321</v>
      </c>
      <c r="G209" s="17">
        <f>IFERROR(Table13[[#This Row],[Act.Height (week 5)]]/Table13[[#This Row],[Est.Height (w/o factor of difference)]],"")</f>
        <v>0.91388888888888897</v>
      </c>
    </row>
    <row r="210" spans="1:7" x14ac:dyDescent="0.25">
      <c r="A210" t="s">
        <v>12</v>
      </c>
      <c r="B210" t="s">
        <v>121</v>
      </c>
      <c r="C210" s="18" t="s">
        <v>115</v>
      </c>
      <c r="D210">
        <v>34.5</v>
      </c>
      <c r="E210">
        <v>33.25</v>
      </c>
      <c r="F210">
        <f>Table13[[#This Row],[Act.Height (week 5)]]-Table13[[#This Row],[Est.Height (w/o factor of difference)]]</f>
        <v>-1.25</v>
      </c>
      <c r="G210" s="17">
        <f>IFERROR(Table13[[#This Row],[Act.Height (week 5)]]/Table13[[#This Row],[Est.Height (w/o factor of difference)]],"")</f>
        <v>0.96376811594202894</v>
      </c>
    </row>
    <row r="211" spans="1:7" x14ac:dyDescent="0.25">
      <c r="A211" t="s">
        <v>12</v>
      </c>
      <c r="B211" t="s">
        <v>90</v>
      </c>
      <c r="C211" s="18" t="s">
        <v>115</v>
      </c>
      <c r="D211">
        <v>38</v>
      </c>
      <c r="E211">
        <v>34.823529411764703</v>
      </c>
      <c r="F211">
        <f>Table13[[#This Row],[Act.Height (week 5)]]-Table13[[#This Row],[Est.Height (w/o factor of difference)]]</f>
        <v>-3.176470588235297</v>
      </c>
      <c r="G211" s="17">
        <f>IFERROR(Table13[[#This Row],[Act.Height (week 5)]]/Table13[[#This Row],[Est.Height (w/o factor of difference)]],"")</f>
        <v>0.91640866873065008</v>
      </c>
    </row>
    <row r="212" spans="1:7" x14ac:dyDescent="0.25">
      <c r="A212" t="s">
        <v>12</v>
      </c>
      <c r="B212" t="s">
        <v>123</v>
      </c>
      <c r="C212" s="18" t="s">
        <v>115</v>
      </c>
      <c r="D212">
        <v>35.5</v>
      </c>
      <c r="E212">
        <v>29.923076923076923</v>
      </c>
      <c r="F212">
        <f>Table13[[#This Row],[Act.Height (week 5)]]-Table13[[#This Row],[Est.Height (w/o factor of difference)]]</f>
        <v>-5.5769230769230766</v>
      </c>
      <c r="G212" s="17">
        <f>IFERROR(Table13[[#This Row],[Act.Height (week 5)]]/Table13[[#This Row],[Est.Height (w/o factor of difference)]],"")</f>
        <v>0.84290357529794147</v>
      </c>
    </row>
    <row r="213" spans="1:7" x14ac:dyDescent="0.25">
      <c r="A213" t="s">
        <v>12</v>
      </c>
      <c r="B213" t="s">
        <v>102</v>
      </c>
      <c r="C213" s="18" t="s">
        <v>115</v>
      </c>
      <c r="D213">
        <v>30.5</v>
      </c>
      <c r="E213">
        <v>25.2</v>
      </c>
      <c r="F213">
        <f>Table13[[#This Row],[Act.Height (week 5)]]-Table13[[#This Row],[Est.Height (w/o factor of difference)]]</f>
        <v>-5.3000000000000007</v>
      </c>
      <c r="G213" s="17">
        <f>IFERROR(Table13[[#This Row],[Act.Height (week 5)]]/Table13[[#This Row],[Est.Height (w/o factor of difference)]],"")</f>
        <v>0.82622950819672125</v>
      </c>
    </row>
    <row r="214" spans="1:7" x14ac:dyDescent="0.25">
      <c r="A214" t="s">
        <v>12</v>
      </c>
      <c r="B214" t="s">
        <v>59</v>
      </c>
      <c r="C214" s="18" t="s">
        <v>115</v>
      </c>
      <c r="D214">
        <v>38.5</v>
      </c>
      <c r="E214">
        <v>39.25</v>
      </c>
      <c r="F214">
        <f>Table13[[#This Row],[Act.Height (week 5)]]-Table13[[#This Row],[Est.Height (w/o factor of difference)]]</f>
        <v>0.75</v>
      </c>
      <c r="G214" s="17">
        <f>IFERROR(Table13[[#This Row],[Act.Height (week 5)]]/Table13[[#This Row],[Est.Height (w/o factor of difference)]],"")</f>
        <v>1.0194805194805194</v>
      </c>
    </row>
    <row r="215" spans="1:7" x14ac:dyDescent="0.25">
      <c r="A215" t="s">
        <v>12</v>
      </c>
      <c r="B215" t="s">
        <v>76</v>
      </c>
      <c r="C215" s="18" t="s">
        <v>115</v>
      </c>
      <c r="D215">
        <v>42</v>
      </c>
      <c r="E215">
        <v>41.642857142857146</v>
      </c>
      <c r="F215">
        <f>Table13[[#This Row],[Act.Height (week 5)]]-Table13[[#This Row],[Est.Height (w/o factor of difference)]]</f>
        <v>-0.3571428571428541</v>
      </c>
      <c r="G215" s="17">
        <f>IFERROR(Table13[[#This Row],[Act.Height (week 5)]]/Table13[[#This Row],[Est.Height (w/o factor of difference)]],"")</f>
        <v>0.99149659863945583</v>
      </c>
    </row>
    <row r="216" spans="1:7" x14ac:dyDescent="0.25">
      <c r="A216" t="s">
        <v>13</v>
      </c>
      <c r="B216" t="s">
        <v>95</v>
      </c>
      <c r="C216" s="18" t="s">
        <v>115</v>
      </c>
      <c r="D216">
        <v>26.681818181818183</v>
      </c>
      <c r="E216">
        <v>31.90909090909091</v>
      </c>
      <c r="F216">
        <f>Table13[[#This Row],[Act.Height (week 5)]]-Table13[[#This Row],[Est.Height (w/o factor of difference)]]</f>
        <v>5.2272727272727266</v>
      </c>
      <c r="G216" s="17">
        <f>IFERROR(Table13[[#This Row],[Act.Height (week 5)]]/Table13[[#This Row],[Est.Height (w/o factor of difference)]],"")</f>
        <v>1.1959114139693356</v>
      </c>
    </row>
    <row r="217" spans="1:7" x14ac:dyDescent="0.25">
      <c r="A217" t="s">
        <v>13</v>
      </c>
      <c r="B217" t="s">
        <v>105</v>
      </c>
      <c r="C217" s="18" t="s">
        <v>115</v>
      </c>
      <c r="D217">
        <v>25.76923076923077</v>
      </c>
      <c r="E217">
        <v>30.076923076923077</v>
      </c>
      <c r="F217">
        <f>Table13[[#This Row],[Act.Height (week 5)]]-Table13[[#This Row],[Est.Height (w/o factor of difference)]]</f>
        <v>4.3076923076923066</v>
      </c>
      <c r="G217" s="17">
        <f>IFERROR(Table13[[#This Row],[Act.Height (week 5)]]/Table13[[#This Row],[Est.Height (w/o factor of difference)]],"")</f>
        <v>1.1671641791044776</v>
      </c>
    </row>
    <row r="218" spans="1:7" x14ac:dyDescent="0.25">
      <c r="A218" t="s">
        <v>13</v>
      </c>
      <c r="B218" t="s">
        <v>106</v>
      </c>
      <c r="C218" s="18" t="s">
        <v>115</v>
      </c>
      <c r="D218">
        <v>27.25</v>
      </c>
      <c r="E218">
        <v>31.333333333333332</v>
      </c>
      <c r="F218">
        <f>Table13[[#This Row],[Act.Height (week 5)]]-Table13[[#This Row],[Est.Height (w/o factor of difference)]]</f>
        <v>4.0833333333333321</v>
      </c>
      <c r="G218" s="17">
        <f>IFERROR(Table13[[#This Row],[Act.Height (week 5)]]/Table13[[#This Row],[Est.Height (w/o factor of difference)]],"")</f>
        <v>1.1498470948012232</v>
      </c>
    </row>
    <row r="219" spans="1:7" x14ac:dyDescent="0.25">
      <c r="A219" t="s">
        <v>13</v>
      </c>
      <c r="B219" t="s">
        <v>96</v>
      </c>
      <c r="C219" s="18" t="s">
        <v>115</v>
      </c>
      <c r="D219">
        <v>17.8</v>
      </c>
      <c r="E219">
        <v>20</v>
      </c>
      <c r="F219">
        <f>Table13[[#This Row],[Act.Height (week 5)]]-Table13[[#This Row],[Est.Height (w/o factor of difference)]]</f>
        <v>2.1999999999999993</v>
      </c>
      <c r="G219" s="17">
        <f>IFERROR(Table13[[#This Row],[Act.Height (week 5)]]/Table13[[#This Row],[Est.Height (w/o factor of difference)]],"")</f>
        <v>1.1235955056179774</v>
      </c>
    </row>
    <row r="220" spans="1:7" x14ac:dyDescent="0.25">
      <c r="A220" t="s">
        <v>13</v>
      </c>
      <c r="B220" t="s">
        <v>50</v>
      </c>
      <c r="C220" s="18" t="s">
        <v>115</v>
      </c>
      <c r="D220">
        <v>31.894736842105264</v>
      </c>
      <c r="E220">
        <v>34.921052631578945</v>
      </c>
      <c r="F220">
        <f>Table13[[#This Row],[Act.Height (week 5)]]-Table13[[#This Row],[Est.Height (w/o factor of difference)]]</f>
        <v>3.0263157894736814</v>
      </c>
      <c r="G220" s="17">
        <f>IFERROR(Table13[[#This Row],[Act.Height (week 5)]]/Table13[[#This Row],[Est.Height (w/o factor of difference)]],"")</f>
        <v>1.0948844884488449</v>
      </c>
    </row>
    <row r="221" spans="1:7" x14ac:dyDescent="0.25">
      <c r="A221" t="s">
        <v>13</v>
      </c>
      <c r="B221" t="s">
        <v>77</v>
      </c>
      <c r="C221" s="18" t="s">
        <v>115</v>
      </c>
      <c r="D221">
        <v>36.86</v>
      </c>
      <c r="E221">
        <v>39.78</v>
      </c>
      <c r="F221">
        <f>Table13[[#This Row],[Act.Height (week 5)]]-Table13[[#This Row],[Est.Height (w/o factor of difference)]]</f>
        <v>2.9200000000000017</v>
      </c>
      <c r="G221" s="17">
        <f>IFERROR(Table13[[#This Row],[Act.Height (week 5)]]/Table13[[#This Row],[Est.Height (w/o factor of difference)]],"")</f>
        <v>1.0792186652197504</v>
      </c>
    </row>
    <row r="222" spans="1:7" x14ac:dyDescent="0.25">
      <c r="A222" t="s">
        <v>13</v>
      </c>
      <c r="B222" t="s">
        <v>63</v>
      </c>
      <c r="C222" s="18" t="s">
        <v>115</v>
      </c>
      <c r="D222">
        <v>29.5</v>
      </c>
      <c r="E222">
        <v>31.5625</v>
      </c>
      <c r="F222">
        <f>Table13[[#This Row],[Act.Height (week 5)]]-Table13[[#This Row],[Est.Height (w/o factor of difference)]]</f>
        <v>2.0625</v>
      </c>
      <c r="G222" s="17">
        <f>IFERROR(Table13[[#This Row],[Act.Height (week 5)]]/Table13[[#This Row],[Est.Height (w/o factor of difference)]],"")</f>
        <v>1.0699152542372881</v>
      </c>
    </row>
    <row r="223" spans="1:7" x14ac:dyDescent="0.25">
      <c r="A223" t="s">
        <v>13</v>
      </c>
      <c r="B223" t="s">
        <v>111</v>
      </c>
      <c r="C223" s="18" t="s">
        <v>115</v>
      </c>
      <c r="D223">
        <v>33.875</v>
      </c>
      <c r="E223">
        <v>36.125</v>
      </c>
      <c r="F223">
        <f>Table13[[#This Row],[Act.Height (week 5)]]-Table13[[#This Row],[Est.Height (w/o factor of difference)]]</f>
        <v>2.25</v>
      </c>
      <c r="G223" s="17">
        <f>IFERROR(Table13[[#This Row],[Act.Height (week 5)]]/Table13[[#This Row],[Est.Height (w/o factor of difference)]],"")</f>
        <v>1.0664206642066421</v>
      </c>
    </row>
    <row r="224" spans="1:7" x14ac:dyDescent="0.25">
      <c r="A224" t="s">
        <v>13</v>
      </c>
      <c r="B224" t="s">
        <v>59</v>
      </c>
      <c r="C224" s="18" t="s">
        <v>115</v>
      </c>
      <c r="D224">
        <v>38.676470588235297</v>
      </c>
      <c r="E224">
        <v>41.029411764705884</v>
      </c>
      <c r="F224">
        <f>Table13[[#This Row],[Act.Height (week 5)]]-Table13[[#This Row],[Est.Height (w/o factor of difference)]]</f>
        <v>2.352941176470587</v>
      </c>
      <c r="G224" s="17">
        <f>IFERROR(Table13[[#This Row],[Act.Height (week 5)]]/Table13[[#This Row],[Est.Height (w/o factor of difference)]],"")</f>
        <v>1.0608365019011405</v>
      </c>
    </row>
    <row r="225" spans="1:7" x14ac:dyDescent="0.25">
      <c r="A225" t="s">
        <v>13</v>
      </c>
      <c r="B225" t="s">
        <v>116</v>
      </c>
      <c r="C225" s="18" t="s">
        <v>115</v>
      </c>
      <c r="D225">
        <v>31.571428571428573</v>
      </c>
      <c r="E225">
        <v>33.428571428571431</v>
      </c>
      <c r="F225">
        <f>Table13[[#This Row],[Act.Height (week 5)]]-Table13[[#This Row],[Est.Height (w/o factor of difference)]]</f>
        <v>1.8571428571428577</v>
      </c>
      <c r="G225" s="17">
        <f>IFERROR(Table13[[#This Row],[Act.Height (week 5)]]/Table13[[#This Row],[Est.Height (w/o factor of difference)]],"")</f>
        <v>1.0588235294117647</v>
      </c>
    </row>
    <row r="226" spans="1:7" x14ac:dyDescent="0.25">
      <c r="A226" t="s">
        <v>13</v>
      </c>
      <c r="B226" t="s">
        <v>93</v>
      </c>
      <c r="C226" s="18" t="s">
        <v>115</v>
      </c>
      <c r="D226">
        <v>31.192307692307693</v>
      </c>
      <c r="E226">
        <v>32.884615384615387</v>
      </c>
      <c r="F226">
        <f>Table13[[#This Row],[Act.Height (week 5)]]-Table13[[#This Row],[Est.Height (w/o factor of difference)]]</f>
        <v>1.6923076923076934</v>
      </c>
      <c r="G226" s="17">
        <f>IFERROR(Table13[[#This Row],[Act.Height (week 5)]]/Table13[[#This Row],[Est.Height (w/o factor of difference)]],"")</f>
        <v>1.0542540073982738</v>
      </c>
    </row>
    <row r="227" spans="1:7" x14ac:dyDescent="0.25">
      <c r="A227" t="s">
        <v>13</v>
      </c>
      <c r="B227" t="s">
        <v>97</v>
      </c>
      <c r="C227" s="18" t="s">
        <v>115</v>
      </c>
      <c r="D227">
        <v>26.7</v>
      </c>
      <c r="E227">
        <v>27.6</v>
      </c>
      <c r="F227">
        <f>Table13[[#This Row],[Act.Height (week 5)]]-Table13[[#This Row],[Est.Height (w/o factor of difference)]]</f>
        <v>0.90000000000000213</v>
      </c>
      <c r="G227" s="17">
        <f>IFERROR(Table13[[#This Row],[Act.Height (week 5)]]/Table13[[#This Row],[Est.Height (w/o factor of difference)]],"")</f>
        <v>1.0337078651685394</v>
      </c>
    </row>
    <row r="228" spans="1:7" x14ac:dyDescent="0.25">
      <c r="A228" t="s">
        <v>13</v>
      </c>
      <c r="B228" t="s">
        <v>112</v>
      </c>
      <c r="C228" s="18" t="s">
        <v>115</v>
      </c>
      <c r="D228">
        <v>32.763157894736842</v>
      </c>
      <c r="E228">
        <v>33.842105263157897</v>
      </c>
      <c r="F228">
        <f>Table13[[#This Row],[Act.Height (week 5)]]-Table13[[#This Row],[Est.Height (w/o factor of difference)]]</f>
        <v>1.0789473684210549</v>
      </c>
      <c r="G228" s="17">
        <f>IFERROR(Table13[[#This Row],[Act.Height (week 5)]]/Table13[[#This Row],[Est.Height (w/o factor of difference)]],"")</f>
        <v>1.0329317269076306</v>
      </c>
    </row>
    <row r="229" spans="1:7" x14ac:dyDescent="0.25">
      <c r="A229" t="s">
        <v>13</v>
      </c>
      <c r="B229" t="s">
        <v>124</v>
      </c>
      <c r="C229" s="18" t="s">
        <v>115</v>
      </c>
      <c r="D229">
        <v>31</v>
      </c>
      <c r="E229">
        <v>32</v>
      </c>
      <c r="F229">
        <f>Table13[[#This Row],[Act.Height (week 5)]]-Table13[[#This Row],[Est.Height (w/o factor of difference)]]</f>
        <v>1</v>
      </c>
      <c r="G229" s="17">
        <f>IFERROR(Table13[[#This Row],[Act.Height (week 5)]]/Table13[[#This Row],[Est.Height (w/o factor of difference)]],"")</f>
        <v>1.032258064516129</v>
      </c>
    </row>
    <row r="230" spans="1:7" x14ac:dyDescent="0.25">
      <c r="A230" t="s">
        <v>13</v>
      </c>
      <c r="B230" t="s">
        <v>61</v>
      </c>
      <c r="C230" s="18" t="s">
        <v>115</v>
      </c>
      <c r="D230">
        <v>42</v>
      </c>
      <c r="E230">
        <v>43.142857142857146</v>
      </c>
      <c r="F230">
        <f>Table13[[#This Row],[Act.Height (week 5)]]-Table13[[#This Row],[Est.Height (w/o factor of difference)]]</f>
        <v>1.1428571428571459</v>
      </c>
      <c r="G230" s="17">
        <f>IFERROR(Table13[[#This Row],[Act.Height (week 5)]]/Table13[[#This Row],[Est.Height (w/o factor of difference)]],"")</f>
        <v>1.0272108843537415</v>
      </c>
    </row>
    <row r="231" spans="1:7" x14ac:dyDescent="0.25">
      <c r="A231" t="s">
        <v>13</v>
      </c>
      <c r="B231" t="s">
        <v>103</v>
      </c>
      <c r="C231" s="18" t="s">
        <v>115</v>
      </c>
      <c r="D231">
        <v>26.642857142857142</v>
      </c>
      <c r="E231">
        <v>27.285714285714285</v>
      </c>
      <c r="F231">
        <f>Table13[[#This Row],[Act.Height (week 5)]]-Table13[[#This Row],[Est.Height (w/o factor of difference)]]</f>
        <v>0.64285714285714235</v>
      </c>
      <c r="G231" s="17">
        <f>IFERROR(Table13[[#This Row],[Act.Height (week 5)]]/Table13[[#This Row],[Est.Height (w/o factor of difference)]],"")</f>
        <v>1.0241286863270778</v>
      </c>
    </row>
    <row r="232" spans="1:7" x14ac:dyDescent="0.25">
      <c r="A232" t="s">
        <v>13</v>
      </c>
      <c r="B232" t="s">
        <v>94</v>
      </c>
      <c r="C232" s="18" t="s">
        <v>115</v>
      </c>
      <c r="D232">
        <v>28.916666666666668</v>
      </c>
      <c r="E232">
        <v>29.472222222222221</v>
      </c>
      <c r="F232">
        <f>Table13[[#This Row],[Act.Height (week 5)]]-Table13[[#This Row],[Est.Height (w/o factor of difference)]]</f>
        <v>0.55555555555555358</v>
      </c>
      <c r="G232" s="17">
        <f>IFERROR(Table13[[#This Row],[Act.Height (week 5)]]/Table13[[#This Row],[Est.Height (w/o factor of difference)]],"")</f>
        <v>1.0192122958693564</v>
      </c>
    </row>
    <row r="233" spans="1:7" x14ac:dyDescent="0.25">
      <c r="A233" t="s">
        <v>13</v>
      </c>
      <c r="B233" t="s">
        <v>109</v>
      </c>
      <c r="C233" s="18" t="s">
        <v>115</v>
      </c>
      <c r="D233">
        <v>40.166666666666664</v>
      </c>
      <c r="E233">
        <v>40.666666666666664</v>
      </c>
      <c r="F233">
        <f>Table13[[#This Row],[Act.Height (week 5)]]-Table13[[#This Row],[Est.Height (w/o factor of difference)]]</f>
        <v>0.5</v>
      </c>
      <c r="G233" s="17">
        <f>IFERROR(Table13[[#This Row],[Act.Height (week 5)]]/Table13[[#This Row],[Est.Height (w/o factor of difference)]],"")</f>
        <v>1.0124481327800829</v>
      </c>
    </row>
    <row r="234" spans="1:7" x14ac:dyDescent="0.25">
      <c r="A234" t="s">
        <v>13</v>
      </c>
      <c r="B234" t="s">
        <v>123</v>
      </c>
      <c r="C234" s="18" t="s">
        <v>115</v>
      </c>
      <c r="D234">
        <v>27.416666666666668</v>
      </c>
      <c r="E234">
        <v>27.75</v>
      </c>
      <c r="F234">
        <f>Table13[[#This Row],[Act.Height (week 5)]]-Table13[[#This Row],[Est.Height (w/o factor of difference)]]</f>
        <v>0.33333333333333215</v>
      </c>
      <c r="G234" s="17">
        <f>IFERROR(Table13[[#This Row],[Act.Height (week 5)]]/Table13[[#This Row],[Est.Height (w/o factor of difference)]],"")</f>
        <v>1.0121580547112461</v>
      </c>
    </row>
    <row r="235" spans="1:7" x14ac:dyDescent="0.25">
      <c r="A235" t="s">
        <v>13</v>
      </c>
      <c r="B235" t="s">
        <v>82</v>
      </c>
      <c r="C235" s="18" t="s">
        <v>115</v>
      </c>
      <c r="D235">
        <v>42.81818181818182</v>
      </c>
      <c r="E235">
        <v>42.454545454545453</v>
      </c>
      <c r="F235">
        <f>Table13[[#This Row],[Act.Height (week 5)]]-Table13[[#This Row],[Est.Height (w/o factor of difference)]]</f>
        <v>-0.36363636363636687</v>
      </c>
      <c r="G235" s="17">
        <f>IFERROR(Table13[[#This Row],[Act.Height (week 5)]]/Table13[[#This Row],[Est.Height (w/o factor of difference)]],"")</f>
        <v>0.99150743099787675</v>
      </c>
    </row>
    <row r="236" spans="1:7" x14ac:dyDescent="0.25">
      <c r="A236" t="s">
        <v>13</v>
      </c>
      <c r="B236" t="s">
        <v>122</v>
      </c>
      <c r="C236" s="18" t="s">
        <v>115</v>
      </c>
      <c r="D236">
        <v>42</v>
      </c>
      <c r="E236">
        <v>40.799999999999997</v>
      </c>
      <c r="F236">
        <f>Table13[[#This Row],[Act.Height (week 5)]]-Table13[[#This Row],[Est.Height (w/o factor of difference)]]</f>
        <v>-1.2000000000000028</v>
      </c>
      <c r="G236" s="17">
        <f>IFERROR(Table13[[#This Row],[Act.Height (week 5)]]/Table13[[#This Row],[Est.Height (w/o factor of difference)]],"")</f>
        <v>0.97142857142857131</v>
      </c>
    </row>
    <row r="237" spans="1:7" x14ac:dyDescent="0.25">
      <c r="A237" t="s">
        <v>13</v>
      </c>
      <c r="B237" t="s">
        <v>88</v>
      </c>
      <c r="C237" s="18" t="s">
        <v>115</v>
      </c>
      <c r="D237">
        <v>27.277777777777779</v>
      </c>
      <c r="E237">
        <v>24.555555555555557</v>
      </c>
      <c r="F237">
        <f>Table13[[#This Row],[Act.Height (week 5)]]-Table13[[#This Row],[Est.Height (w/o factor of difference)]]</f>
        <v>-2.7222222222222214</v>
      </c>
      <c r="G237" s="17">
        <f>IFERROR(Table13[[#This Row],[Act.Height (week 5)]]/Table13[[#This Row],[Est.Height (w/o factor of difference)]],"")</f>
        <v>0.90020366598778012</v>
      </c>
    </row>
    <row r="238" spans="1:7" x14ac:dyDescent="0.25">
      <c r="A238" t="s">
        <v>15</v>
      </c>
      <c r="B238" t="s">
        <v>88</v>
      </c>
      <c r="C238" s="18" t="s">
        <v>115</v>
      </c>
      <c r="D238" s="18">
        <v>25.375</v>
      </c>
      <c r="E238" s="25">
        <v>33.375</v>
      </c>
      <c r="F238" s="25">
        <f>Table13[[#This Row],[Act.Height (week 5)]]-Table13[[#This Row],[Est.Height (w/o factor of difference)]]</f>
        <v>8</v>
      </c>
      <c r="G238" s="17">
        <f>IFERROR(Table13[[#This Row],[Act.Height (week 5)]]/Table13[[#This Row],[Est.Height (w/o factor of difference)]],"")</f>
        <v>1.3152709359605912</v>
      </c>
    </row>
    <row r="239" spans="1:7" x14ac:dyDescent="0.25">
      <c r="A239" t="s">
        <v>15</v>
      </c>
      <c r="B239" t="s">
        <v>60</v>
      </c>
      <c r="C239" s="18" t="s">
        <v>115</v>
      </c>
      <c r="D239" s="18">
        <v>26.75</v>
      </c>
      <c r="E239" s="25">
        <v>31.25</v>
      </c>
      <c r="F239" s="25">
        <f>Table13[[#This Row],[Act.Height (week 5)]]-Table13[[#This Row],[Est.Height (w/o factor of difference)]]</f>
        <v>4.5</v>
      </c>
      <c r="G239" s="17">
        <f>IFERROR(Table13[[#This Row],[Act.Height (week 5)]]/Table13[[#This Row],[Est.Height (w/o factor of difference)]],"")</f>
        <v>1.1682242990654206</v>
      </c>
    </row>
    <row r="240" spans="1:7" x14ac:dyDescent="0.25">
      <c r="A240" t="s">
        <v>15</v>
      </c>
      <c r="B240" t="s">
        <v>112</v>
      </c>
      <c r="C240" s="18" t="s">
        <v>115</v>
      </c>
      <c r="D240" s="18">
        <v>33.36363636363636</v>
      </c>
      <c r="E240" s="25">
        <v>39.5</v>
      </c>
      <c r="F240" s="25">
        <f>Table13[[#This Row],[Act.Height (week 5)]]-Table13[[#This Row],[Est.Height (w/o factor of difference)]]</f>
        <v>6.1363636363636402</v>
      </c>
      <c r="G240" s="17">
        <f>IFERROR(Table13[[#This Row],[Act.Height (week 5)]]/Table13[[#This Row],[Est.Height (w/o factor of difference)]],"")</f>
        <v>1.1839237057220711</v>
      </c>
    </row>
    <row r="241" spans="1:7" x14ac:dyDescent="0.25">
      <c r="A241" t="s">
        <v>15</v>
      </c>
      <c r="B241" t="s">
        <v>82</v>
      </c>
      <c r="C241" s="18" t="s">
        <v>115</v>
      </c>
      <c r="D241" s="18">
        <v>40.566666666666663</v>
      </c>
      <c r="E241" s="25">
        <v>39.833333333333336</v>
      </c>
      <c r="F241" s="25">
        <f>Table13[[#This Row],[Act.Height (week 5)]]-Table13[[#This Row],[Est.Height (w/o factor of difference)]]</f>
        <v>-0.73333333333332718</v>
      </c>
      <c r="G241" s="17">
        <f>IFERROR(Table13[[#This Row],[Act.Height (week 5)]]/Table13[[#This Row],[Est.Height (w/o factor of difference)]],"")</f>
        <v>0.98192276088742825</v>
      </c>
    </row>
    <row r="242" spans="1:7" x14ac:dyDescent="0.25">
      <c r="A242" t="s">
        <v>15</v>
      </c>
      <c r="B242" t="s">
        <v>94</v>
      </c>
      <c r="C242" s="18" t="s">
        <v>115</v>
      </c>
      <c r="D242" s="18">
        <v>27.333333333333332</v>
      </c>
      <c r="E242" s="25">
        <v>28.027777777777779</v>
      </c>
      <c r="F242" s="25">
        <f>Table13[[#This Row],[Act.Height (week 5)]]-Table13[[#This Row],[Est.Height (w/o factor of difference)]]</f>
        <v>0.69444444444444642</v>
      </c>
      <c r="G242" s="17">
        <f>IFERROR(Table13[[#This Row],[Act.Height (week 5)]]/Table13[[#This Row],[Est.Height (w/o factor of difference)]],"")</f>
        <v>1.0254065040650406</v>
      </c>
    </row>
    <row r="243" spans="1:7" x14ac:dyDescent="0.25">
      <c r="A243" t="s">
        <v>15</v>
      </c>
      <c r="B243" t="s">
        <v>48</v>
      </c>
      <c r="C243" s="18" t="s">
        <v>115</v>
      </c>
      <c r="D243" s="18">
        <v>30.833333333333332</v>
      </c>
      <c r="E243" s="25">
        <v>39.615384615384613</v>
      </c>
      <c r="F243" s="25">
        <f>Table13[[#This Row],[Act.Height (week 5)]]-Table13[[#This Row],[Est.Height (w/o factor of difference)]]</f>
        <v>8.782051282051281</v>
      </c>
      <c r="G243" s="17">
        <f>IFERROR(Table13[[#This Row],[Act.Height (week 5)]]/Table13[[#This Row],[Est.Height (w/o factor of difference)]],"")</f>
        <v>1.2848232848232848</v>
      </c>
    </row>
    <row r="244" spans="1:7" x14ac:dyDescent="0.25">
      <c r="A244" t="s">
        <v>15</v>
      </c>
      <c r="B244" t="s">
        <v>122</v>
      </c>
      <c r="C244" s="18" t="s">
        <v>115</v>
      </c>
      <c r="D244" s="18">
        <v>37.318181818181813</v>
      </c>
      <c r="E244" s="25">
        <v>38.571428571428569</v>
      </c>
      <c r="F244" s="25">
        <f>Table13[[#This Row],[Act.Height (week 5)]]-Table13[[#This Row],[Est.Height (w/o factor of difference)]]</f>
        <v>1.2532467532467564</v>
      </c>
      <c r="G244" s="17">
        <f>IFERROR(Table13[[#This Row],[Act.Height (week 5)]]/Table13[[#This Row],[Est.Height (w/o factor of difference)]],"")</f>
        <v>1.0335827388202541</v>
      </c>
    </row>
    <row r="245" spans="1:7" x14ac:dyDescent="0.25">
      <c r="A245" t="s">
        <v>15</v>
      </c>
      <c r="B245" t="s">
        <v>77</v>
      </c>
      <c r="C245" s="18" t="s">
        <v>115</v>
      </c>
      <c r="D245" s="18">
        <v>35.833333333333329</v>
      </c>
      <c r="E245" s="25">
        <v>45.25</v>
      </c>
      <c r="F245" s="25">
        <f>Table13[[#This Row],[Act.Height (week 5)]]-Table13[[#This Row],[Est.Height (w/o factor of difference)]]</f>
        <v>9.4166666666666714</v>
      </c>
      <c r="G245" s="17">
        <f>IFERROR(Table13[[#This Row],[Act.Height (week 5)]]/Table13[[#This Row],[Est.Height (w/o factor of difference)]],"")</f>
        <v>1.2627906976744188</v>
      </c>
    </row>
    <row r="246" spans="1:7" x14ac:dyDescent="0.25">
      <c r="A246" t="s">
        <v>15</v>
      </c>
      <c r="B246" t="s">
        <v>117</v>
      </c>
      <c r="C246" s="18" t="s">
        <v>115</v>
      </c>
      <c r="D246" s="18">
        <v>30.15</v>
      </c>
      <c r="E246" s="25">
        <v>35.450000000000003</v>
      </c>
      <c r="F246" s="25">
        <f>Table13[[#This Row],[Act.Height (week 5)]]-Table13[[#This Row],[Est.Height (w/o factor of difference)]]</f>
        <v>5.3000000000000043</v>
      </c>
      <c r="G246" s="17">
        <f>IFERROR(Table13[[#This Row],[Act.Height (week 5)]]/Table13[[#This Row],[Est.Height (w/o factor of difference)]],"")</f>
        <v>1.1757877280265341</v>
      </c>
    </row>
    <row r="247" spans="1:7" x14ac:dyDescent="0.25">
      <c r="A247" t="s">
        <v>15</v>
      </c>
      <c r="B247" t="s">
        <v>103</v>
      </c>
      <c r="C247" s="18" t="s">
        <v>115</v>
      </c>
      <c r="D247" s="18">
        <v>23.5</v>
      </c>
      <c r="E247" s="25">
        <v>27.4</v>
      </c>
      <c r="F247" s="25">
        <f>Table13[[#This Row],[Act.Height (week 5)]]-Table13[[#This Row],[Est.Height (w/o factor of difference)]]</f>
        <v>3.8999999999999986</v>
      </c>
      <c r="G247" s="17">
        <f>IFERROR(Table13[[#This Row],[Act.Height (week 5)]]/Table13[[#This Row],[Est.Height (w/o factor of difference)]],"")</f>
        <v>1.1659574468085105</v>
      </c>
    </row>
    <row r="248" spans="1:7" x14ac:dyDescent="0.25">
      <c r="A248" t="s">
        <v>15</v>
      </c>
      <c r="B248" t="s">
        <v>106</v>
      </c>
      <c r="C248" s="18" t="s">
        <v>115</v>
      </c>
      <c r="D248" s="18">
        <v>24.681818181818183</v>
      </c>
      <c r="E248" s="25">
        <v>31.05</v>
      </c>
      <c r="F248" s="25">
        <f>Table13[[#This Row],[Act.Height (week 5)]]-Table13[[#This Row],[Est.Height (w/o factor of difference)]]</f>
        <v>6.3681818181818173</v>
      </c>
      <c r="G248" s="17">
        <f>IFERROR(Table13[[#This Row],[Act.Height (week 5)]]/Table13[[#This Row],[Est.Height (w/o factor of difference)]],"")</f>
        <v>1.2580110497237569</v>
      </c>
    </row>
    <row r="249" spans="1:7" x14ac:dyDescent="0.25">
      <c r="A249" t="s">
        <v>15</v>
      </c>
      <c r="B249" t="s">
        <v>105</v>
      </c>
      <c r="C249" s="18" t="s">
        <v>115</v>
      </c>
      <c r="D249" s="18">
        <v>27.5</v>
      </c>
      <c r="E249" s="25">
        <v>27.1</v>
      </c>
      <c r="F249" s="25">
        <f>Table13[[#This Row],[Act.Height (week 5)]]-Table13[[#This Row],[Est.Height (w/o factor of difference)]]</f>
        <v>-0.39999999999999858</v>
      </c>
      <c r="G249" s="17">
        <f>IFERROR(Table13[[#This Row],[Act.Height (week 5)]]/Table13[[#This Row],[Est.Height (w/o factor of difference)]],"")</f>
        <v>0.98545454545454547</v>
      </c>
    </row>
    <row r="250" spans="1:7" x14ac:dyDescent="0.25">
      <c r="A250" t="s">
        <v>15</v>
      </c>
      <c r="B250" t="s">
        <v>102</v>
      </c>
      <c r="C250" s="18" t="s">
        <v>115</v>
      </c>
      <c r="D250" s="18">
        <v>26.375</v>
      </c>
      <c r="E250" s="25">
        <v>27</v>
      </c>
      <c r="F250" s="25">
        <f>Table13[[#This Row],[Act.Height (week 5)]]-Table13[[#This Row],[Est.Height (w/o factor of difference)]]</f>
        <v>0.625</v>
      </c>
      <c r="G250" s="17">
        <f>IFERROR(Table13[[#This Row],[Act.Height (week 5)]]/Table13[[#This Row],[Est.Height (w/o factor of difference)]],"")</f>
        <v>1.0236966824644549</v>
      </c>
    </row>
    <row r="251" spans="1:7" x14ac:dyDescent="0.25">
      <c r="A251" t="s">
        <v>15</v>
      </c>
      <c r="B251" t="s">
        <v>58</v>
      </c>
      <c r="C251" s="18" t="s">
        <v>115</v>
      </c>
      <c r="D251" s="18">
        <v>41.422222222222217</v>
      </c>
      <c r="E251" s="25">
        <v>44.366666666666667</v>
      </c>
      <c r="F251" s="25">
        <f>Table13[[#This Row],[Act.Height (week 5)]]-Table13[[#This Row],[Est.Height (w/o factor of difference)]]</f>
        <v>2.94444444444445</v>
      </c>
      <c r="G251" s="17">
        <f>IFERROR(Table13[[#This Row],[Act.Height (week 5)]]/Table13[[#This Row],[Est.Height (w/o factor of difference)]],"")</f>
        <v>1.0710836909871246</v>
      </c>
    </row>
    <row r="252" spans="1:7" x14ac:dyDescent="0.25">
      <c r="A252" t="s">
        <v>15</v>
      </c>
      <c r="B252" t="s">
        <v>61</v>
      </c>
      <c r="C252" s="18" t="s">
        <v>115</v>
      </c>
      <c r="D252" s="18">
        <v>42.166666666666664</v>
      </c>
      <c r="E252" s="25">
        <v>48.875</v>
      </c>
      <c r="F252" s="25">
        <f>Table13[[#This Row],[Act.Height (week 5)]]-Table13[[#This Row],[Est.Height (w/o factor of difference)]]</f>
        <v>6.7083333333333357</v>
      </c>
      <c r="G252" s="17">
        <f>IFERROR(Table13[[#This Row],[Act.Height (week 5)]]/Table13[[#This Row],[Est.Height (w/o factor of difference)]],"")</f>
        <v>1.1590909090909092</v>
      </c>
    </row>
    <row r="253" spans="1:7" x14ac:dyDescent="0.25">
      <c r="A253" t="s">
        <v>15</v>
      </c>
      <c r="B253" t="s">
        <v>114</v>
      </c>
      <c r="C253" s="18" t="s">
        <v>115</v>
      </c>
      <c r="D253" s="18">
        <v>38.545454545454547</v>
      </c>
      <c r="E253" s="25">
        <v>38.295454545454547</v>
      </c>
      <c r="F253" s="25">
        <f>Table13[[#This Row],[Act.Height (week 5)]]-Table13[[#This Row],[Est.Height (w/o factor of difference)]]</f>
        <v>-0.25</v>
      </c>
      <c r="G253" s="17">
        <f>IFERROR(Table13[[#This Row],[Act.Height (week 5)]]/Table13[[#This Row],[Est.Height (w/o factor of difference)]],"")</f>
        <v>0.99351415094339623</v>
      </c>
    </row>
    <row r="254" spans="1:7" x14ac:dyDescent="0.25">
      <c r="A254" t="s">
        <v>14</v>
      </c>
      <c r="B254" t="s">
        <v>79</v>
      </c>
      <c r="C254" s="18" t="s">
        <v>115</v>
      </c>
      <c r="D254" s="25">
        <v>29.394736842105264</v>
      </c>
      <c r="E254" s="25">
        <v>30.868421052631579</v>
      </c>
      <c r="F254" s="25">
        <f>Table13[[#This Row],[Act.Height (week 5)]]-Table13[[#This Row],[Est.Height (w/o factor of difference)]]</f>
        <v>1.473684210526315</v>
      </c>
      <c r="G254" s="17">
        <f>IFERROR(Table13[[#This Row],[Act.Height (week 5)]]/Table13[[#This Row],[Est.Height (w/o factor of difference)]],"")</f>
        <v>1.0501342882721576</v>
      </c>
    </row>
    <row r="255" spans="1:7" x14ac:dyDescent="0.25">
      <c r="A255" t="s">
        <v>14</v>
      </c>
      <c r="B255" t="s">
        <v>88</v>
      </c>
      <c r="C255" s="18" t="s">
        <v>115</v>
      </c>
      <c r="D255" s="25">
        <v>27.35</v>
      </c>
      <c r="E255" s="25">
        <v>27.55</v>
      </c>
      <c r="F255" s="25">
        <f>Table13[[#This Row],[Act.Height (week 5)]]-Table13[[#This Row],[Est.Height (w/o factor of difference)]]</f>
        <v>0.19999999999999929</v>
      </c>
      <c r="G255" s="17">
        <f>IFERROR(Table13[[#This Row],[Act.Height (week 5)]]/Table13[[#This Row],[Est.Height (w/o factor of difference)]],"")</f>
        <v>1.0073126142595978</v>
      </c>
    </row>
    <row r="256" spans="1:7" x14ac:dyDescent="0.25">
      <c r="A256" t="s">
        <v>14</v>
      </c>
      <c r="B256" t="s">
        <v>50</v>
      </c>
      <c r="C256" s="18" t="s">
        <v>115</v>
      </c>
      <c r="D256" s="25">
        <v>35.730769230769226</v>
      </c>
      <c r="E256" s="25">
        <v>36.346153846153847</v>
      </c>
      <c r="F256" s="25">
        <f>Table13[[#This Row],[Act.Height (week 5)]]-Table13[[#This Row],[Est.Height (w/o factor of difference)]]</f>
        <v>0.6153846153846203</v>
      </c>
      <c r="G256" s="17">
        <f>IFERROR(Table13[[#This Row],[Act.Height (week 5)]]/Table13[[#This Row],[Est.Height (w/o factor of difference)]],"")</f>
        <v>1.0172228202368139</v>
      </c>
    </row>
    <row r="257" spans="1:7" x14ac:dyDescent="0.25">
      <c r="A257" t="s">
        <v>14</v>
      </c>
      <c r="B257" t="s">
        <v>67</v>
      </c>
      <c r="C257" s="18" t="s">
        <v>115</v>
      </c>
      <c r="D257" s="25">
        <v>36</v>
      </c>
      <c r="E257" s="25">
        <v>36.666666666666664</v>
      </c>
      <c r="F257" s="25">
        <f>Table13[[#This Row],[Act.Height (week 5)]]-Table13[[#This Row],[Est.Height (w/o factor of difference)]]</f>
        <v>0.6666666666666643</v>
      </c>
      <c r="G257" s="17">
        <f>IFERROR(Table13[[#This Row],[Act.Height (week 5)]]/Table13[[#This Row],[Est.Height (w/o factor of difference)]],"")</f>
        <v>1.0185185185185184</v>
      </c>
    </row>
    <row r="258" spans="1:7" x14ac:dyDescent="0.25">
      <c r="A258" t="s">
        <v>14</v>
      </c>
      <c r="B258" t="s">
        <v>77</v>
      </c>
      <c r="C258" s="18" t="s">
        <v>115</v>
      </c>
      <c r="D258" s="25">
        <v>39.395833333333329</v>
      </c>
      <c r="E258" s="25">
        <v>39.291666666666664</v>
      </c>
      <c r="F258" s="25">
        <f>Table13[[#This Row],[Act.Height (week 5)]]-Table13[[#This Row],[Est.Height (w/o factor of difference)]]</f>
        <v>-0.1041666666666643</v>
      </c>
      <c r="G258" s="17">
        <f>IFERROR(Table13[[#This Row],[Act.Height (week 5)]]/Table13[[#This Row],[Est.Height (w/o factor of difference)]],"")</f>
        <v>0.99735589635113697</v>
      </c>
    </row>
    <row r="259" spans="1:7" x14ac:dyDescent="0.25">
      <c r="A259" t="s">
        <v>14</v>
      </c>
      <c r="B259" t="s">
        <v>90</v>
      </c>
      <c r="C259" s="18" t="s">
        <v>115</v>
      </c>
      <c r="D259" s="25">
        <v>32.5625</v>
      </c>
      <c r="E259" s="25">
        <v>33.75</v>
      </c>
      <c r="F259" s="25">
        <f>Table13[[#This Row],[Act.Height (week 5)]]-Table13[[#This Row],[Est.Height (w/o factor of difference)]]</f>
        <v>1.1875</v>
      </c>
      <c r="G259" s="17">
        <f>IFERROR(Table13[[#This Row],[Act.Height (week 5)]]/Table13[[#This Row],[Est.Height (w/o factor of difference)]],"")</f>
        <v>1.0364683301343569</v>
      </c>
    </row>
    <row r="260" spans="1:7" x14ac:dyDescent="0.25">
      <c r="A260" t="s">
        <v>14</v>
      </c>
      <c r="B260" t="s">
        <v>48</v>
      </c>
      <c r="C260" s="18" t="s">
        <v>115</v>
      </c>
      <c r="D260" s="25">
        <v>32.846153846153847</v>
      </c>
      <c r="E260" s="25">
        <v>33.653846153846153</v>
      </c>
      <c r="F260" s="25">
        <f>Table13[[#This Row],[Act.Height (week 5)]]-Table13[[#This Row],[Est.Height (w/o factor of difference)]]</f>
        <v>0.8076923076923066</v>
      </c>
      <c r="G260" s="17">
        <f>IFERROR(Table13[[#This Row],[Act.Height (week 5)]]/Table13[[#This Row],[Est.Height (w/o factor of difference)]],"")</f>
        <v>1.0245901639344261</v>
      </c>
    </row>
    <row r="261" spans="1:7" x14ac:dyDescent="0.25">
      <c r="A261" t="s">
        <v>14</v>
      </c>
      <c r="B261" t="s">
        <v>161</v>
      </c>
      <c r="C261" s="18" t="s">
        <v>115</v>
      </c>
      <c r="D261" s="25">
        <v>30.96875</v>
      </c>
      <c r="E261" s="25">
        <v>31.59375</v>
      </c>
      <c r="F261" s="25">
        <f>Table13[[#This Row],[Act.Height (week 5)]]-Table13[[#This Row],[Est.Height (w/o factor of difference)]]</f>
        <v>0.625</v>
      </c>
      <c r="G261" s="17">
        <f>IFERROR(Table13[[#This Row],[Act.Height (week 5)]]/Table13[[#This Row],[Est.Height (w/o factor of difference)]],"")</f>
        <v>1.0201816347124117</v>
      </c>
    </row>
    <row r="262" spans="1:7" x14ac:dyDescent="0.25">
      <c r="A262" t="s">
        <v>14</v>
      </c>
      <c r="B262" t="s">
        <v>49</v>
      </c>
      <c r="C262" s="18" t="s">
        <v>115</v>
      </c>
      <c r="D262" s="25">
        <v>22.333333333333332</v>
      </c>
      <c r="E262" s="25">
        <v>19.25</v>
      </c>
      <c r="F262" s="25">
        <f>Table13[[#This Row],[Act.Height (week 5)]]-Table13[[#This Row],[Est.Height (w/o factor of difference)]]</f>
        <v>-3.0833333333333321</v>
      </c>
      <c r="G262" s="17">
        <f>IFERROR(Table13[[#This Row],[Act.Height (week 5)]]/Table13[[#This Row],[Est.Height (w/o factor of difference)]],"")</f>
        <v>0.86194029850746279</v>
      </c>
    </row>
    <row r="263" spans="1:7" x14ac:dyDescent="0.25">
      <c r="A263" t="s">
        <v>14</v>
      </c>
      <c r="B263" t="s">
        <v>93</v>
      </c>
      <c r="C263" s="18" t="s">
        <v>115</v>
      </c>
      <c r="D263" s="25">
        <v>33.235294117647058</v>
      </c>
      <c r="E263" s="25">
        <v>34.470588235294116</v>
      </c>
      <c r="F263" s="25">
        <f>Table13[[#This Row],[Act.Height (week 5)]]-Table13[[#This Row],[Est.Height (w/o factor of difference)]]</f>
        <v>1.235294117647058</v>
      </c>
      <c r="G263" s="17">
        <f>IFERROR(Table13[[#This Row],[Act.Height (week 5)]]/Table13[[#This Row],[Est.Height (w/o factor of difference)]],"")</f>
        <v>1.0371681415929204</v>
      </c>
    </row>
    <row r="264" spans="1:7" x14ac:dyDescent="0.25">
      <c r="A264" t="s">
        <v>14</v>
      </c>
      <c r="B264" t="s">
        <v>103</v>
      </c>
      <c r="C264" s="18" t="s">
        <v>115</v>
      </c>
      <c r="D264" s="25">
        <v>28.4</v>
      </c>
      <c r="E264" s="25">
        <v>27.666666666666668</v>
      </c>
      <c r="F264" s="25">
        <f>Table13[[#This Row],[Act.Height (week 5)]]-Table13[[#This Row],[Est.Height (w/o factor of difference)]]</f>
        <v>-0.73333333333333073</v>
      </c>
      <c r="G264" s="17">
        <f>IFERROR(Table13[[#This Row],[Act.Height (week 5)]]/Table13[[#This Row],[Est.Height (w/o factor of difference)]],"")</f>
        <v>0.97417840375586862</v>
      </c>
    </row>
    <row r="265" spans="1:7" x14ac:dyDescent="0.25">
      <c r="A265" t="s">
        <v>14</v>
      </c>
      <c r="B265" t="s">
        <v>82</v>
      </c>
      <c r="C265" s="18" t="s">
        <v>115</v>
      </c>
      <c r="D265" s="25">
        <v>45.166666666666664</v>
      </c>
      <c r="E265" s="25">
        <v>47.888888888888886</v>
      </c>
      <c r="F265" s="25">
        <f>Table13[[#This Row],[Act.Height (week 5)]]-Table13[[#This Row],[Est.Height (w/o factor of difference)]]</f>
        <v>2.7222222222222214</v>
      </c>
      <c r="G265" s="17">
        <f>IFERROR(Table13[[#This Row],[Act.Height (week 5)]]/Table13[[#This Row],[Est.Height (w/o factor of difference)]],"")</f>
        <v>1.0602706027060271</v>
      </c>
    </row>
    <row r="266" spans="1:7" x14ac:dyDescent="0.25">
      <c r="A266" t="s">
        <v>14</v>
      </c>
      <c r="B266" t="s">
        <v>105</v>
      </c>
      <c r="C266" s="18" t="s">
        <v>115</v>
      </c>
      <c r="D266" s="25">
        <v>28.321428571428573</v>
      </c>
      <c r="E266" s="25">
        <v>26.392857142857142</v>
      </c>
      <c r="F266" s="25">
        <f>Table13[[#This Row],[Act.Height (week 5)]]-Table13[[#This Row],[Est.Height (w/o factor of difference)]]</f>
        <v>-1.9285714285714306</v>
      </c>
      <c r="G266" s="17">
        <f>IFERROR(Table13[[#This Row],[Act.Height (week 5)]]/Table13[[#This Row],[Est.Height (w/o factor of difference)]],"")</f>
        <v>0.9319041614123581</v>
      </c>
    </row>
    <row r="267" spans="1:7" x14ac:dyDescent="0.25">
      <c r="A267" t="s">
        <v>14</v>
      </c>
      <c r="B267" t="s">
        <v>122</v>
      </c>
      <c r="C267" s="18" t="s">
        <v>115</v>
      </c>
      <c r="D267" s="25">
        <v>39.083333333333329</v>
      </c>
      <c r="E267" s="25">
        <v>38.083333333333336</v>
      </c>
      <c r="F267" s="25">
        <f>Table13[[#This Row],[Act.Height (week 5)]]-Table13[[#This Row],[Est.Height (w/o factor of difference)]]</f>
        <v>-0.99999999999999289</v>
      </c>
      <c r="G267" s="17">
        <f>IFERROR(Table13[[#This Row],[Act.Height (week 5)]]/Table13[[#This Row],[Est.Height (w/o factor of difference)]],"")</f>
        <v>0.97441364605543723</v>
      </c>
    </row>
    <row r="268" spans="1:7" x14ac:dyDescent="0.25">
      <c r="A268" t="s">
        <v>14</v>
      </c>
      <c r="B268" t="s">
        <v>59</v>
      </c>
      <c r="C268" s="18" t="s">
        <v>115</v>
      </c>
      <c r="D268" s="25">
        <v>38.625</v>
      </c>
      <c r="E268" s="25">
        <v>40.4375</v>
      </c>
      <c r="F268" s="25">
        <f>Table13[[#This Row],[Act.Height (week 5)]]-Table13[[#This Row],[Est.Height (w/o factor of difference)]]</f>
        <v>1.8125</v>
      </c>
      <c r="G268" s="17">
        <f>IFERROR(Table13[[#This Row],[Act.Height (week 5)]]/Table13[[#This Row],[Est.Height (w/o factor of difference)]],"")</f>
        <v>1.0469255663430421</v>
      </c>
    </row>
    <row r="269" spans="1:7" x14ac:dyDescent="0.25">
      <c r="A269" t="s">
        <v>16</v>
      </c>
      <c r="B269" t="s">
        <v>58</v>
      </c>
      <c r="C269" s="18" t="s">
        <v>115</v>
      </c>
      <c r="D269">
        <v>50.527777777777779</v>
      </c>
      <c r="E269" s="25" t="e">
        <f>VLOOKUP(Table13[[#This Row],[Pheno]],#REF!,2,FALSE)</f>
        <v>#REF!</v>
      </c>
      <c r="F269" s="25" t="e">
        <f>Table13[[#This Row],[Act.Height (week 5)]]-Table13[[#This Row],[Est.Height (w/o factor of difference)]]</f>
        <v>#REF!</v>
      </c>
      <c r="G269" s="17" t="str">
        <f>IFERROR(Table13[[#This Row],[Act.Height (week 5)]]/Table13[[#This Row],[Est.Height (w/o factor of difference)]],"")</f>
        <v/>
      </c>
    </row>
    <row r="270" spans="1:7" x14ac:dyDescent="0.25">
      <c r="A270" t="s">
        <v>16</v>
      </c>
      <c r="B270" t="s">
        <v>88</v>
      </c>
      <c r="C270" s="18" t="s">
        <v>115</v>
      </c>
      <c r="D270">
        <v>29.45</v>
      </c>
      <c r="E270" s="25" t="e">
        <f>VLOOKUP(Table13[[#This Row],[Pheno]],#REF!,2,FALSE)</f>
        <v>#REF!</v>
      </c>
      <c r="F270" s="25" t="e">
        <f>Table13[[#This Row],[Act.Height (week 5)]]-Table13[[#This Row],[Est.Height (w/o factor of difference)]]</f>
        <v>#REF!</v>
      </c>
      <c r="G270" s="17" t="str">
        <f>IFERROR(Table13[[#This Row],[Act.Height (week 5)]]/Table13[[#This Row],[Est.Height (w/o factor of difference)]],"")</f>
        <v/>
      </c>
    </row>
    <row r="271" spans="1:7" x14ac:dyDescent="0.25">
      <c r="A271" t="s">
        <v>16</v>
      </c>
      <c r="B271" t="s">
        <v>60</v>
      </c>
      <c r="C271" s="18" t="s">
        <v>115</v>
      </c>
      <c r="D271">
        <v>35</v>
      </c>
      <c r="E271" s="25" t="e">
        <f>VLOOKUP(Table13[[#This Row],[Pheno]],#REF!,2,FALSE)</f>
        <v>#REF!</v>
      </c>
      <c r="F271" s="25" t="e">
        <f>Table13[[#This Row],[Act.Height (week 5)]]-Table13[[#This Row],[Est.Height (w/o factor of difference)]]</f>
        <v>#REF!</v>
      </c>
      <c r="G271" s="17" t="str">
        <f>IFERROR(Table13[[#This Row],[Act.Height (week 5)]]/Table13[[#This Row],[Est.Height (w/o factor of difference)]],"")</f>
        <v/>
      </c>
    </row>
    <row r="272" spans="1:7" x14ac:dyDescent="0.25">
      <c r="A272" t="s">
        <v>16</v>
      </c>
      <c r="B272" t="s">
        <v>114</v>
      </c>
      <c r="C272" s="18" t="s">
        <v>115</v>
      </c>
      <c r="D272">
        <v>46.194444444444443</v>
      </c>
      <c r="E272" s="25" t="e">
        <f>VLOOKUP(Table13[[#This Row],[Pheno]],#REF!,2,FALSE)</f>
        <v>#REF!</v>
      </c>
      <c r="F272" s="25" t="e">
        <f>Table13[[#This Row],[Act.Height (week 5)]]-Table13[[#This Row],[Est.Height (w/o factor of difference)]]</f>
        <v>#REF!</v>
      </c>
      <c r="G272" s="17" t="str">
        <f>IFERROR(Table13[[#This Row],[Act.Height (week 5)]]/Table13[[#This Row],[Est.Height (w/o factor of difference)]],"")</f>
        <v/>
      </c>
    </row>
    <row r="273" spans="1:7" x14ac:dyDescent="0.25">
      <c r="A273" t="s">
        <v>16</v>
      </c>
      <c r="B273" t="s">
        <v>74</v>
      </c>
      <c r="C273" s="18" t="s">
        <v>115</v>
      </c>
      <c r="D273">
        <v>54.125</v>
      </c>
      <c r="E273" s="25" t="e">
        <f>VLOOKUP(Table13[[#This Row],[Pheno]],#REF!,2,FALSE)</f>
        <v>#REF!</v>
      </c>
      <c r="F273" s="25" t="e">
        <f>Table13[[#This Row],[Act.Height (week 5)]]-Table13[[#This Row],[Est.Height (w/o factor of difference)]]</f>
        <v>#REF!</v>
      </c>
      <c r="G273" s="17" t="str">
        <f>IFERROR(Table13[[#This Row],[Act.Height (week 5)]]/Table13[[#This Row],[Est.Height (w/o factor of difference)]],"")</f>
        <v/>
      </c>
    </row>
    <row r="274" spans="1:7" x14ac:dyDescent="0.25">
      <c r="A274" t="s">
        <v>16</v>
      </c>
      <c r="B274" t="s">
        <v>161</v>
      </c>
      <c r="C274" s="18" t="s">
        <v>115</v>
      </c>
      <c r="D274">
        <v>37.85</v>
      </c>
      <c r="E274" s="25" t="e">
        <f>VLOOKUP(Table13[[#This Row],[Pheno]],#REF!,2,FALSE)</f>
        <v>#REF!</v>
      </c>
      <c r="F274" s="25" t="e">
        <f>Table13[[#This Row],[Act.Height (week 5)]]-Table13[[#This Row],[Est.Height (w/o factor of difference)]]</f>
        <v>#REF!</v>
      </c>
      <c r="G274" s="17" t="str">
        <f>IFERROR(Table13[[#This Row],[Act.Height (week 5)]]/Table13[[#This Row],[Est.Height (w/o factor of difference)]],"")</f>
        <v/>
      </c>
    </row>
    <row r="275" spans="1:7" x14ac:dyDescent="0.25">
      <c r="A275" t="s">
        <v>16</v>
      </c>
      <c r="B275" t="s">
        <v>61</v>
      </c>
      <c r="C275" s="18" t="s">
        <v>115</v>
      </c>
      <c r="D275">
        <v>52.5</v>
      </c>
      <c r="E275" s="25" t="e">
        <f>VLOOKUP(Table13[[#This Row],[Pheno]],#REF!,2,FALSE)</f>
        <v>#REF!</v>
      </c>
      <c r="F275" s="25" t="e">
        <f>Table13[[#This Row],[Act.Height (week 5)]]-Table13[[#This Row],[Est.Height (w/o factor of difference)]]</f>
        <v>#REF!</v>
      </c>
      <c r="G275" s="17" t="str">
        <f>IFERROR(Table13[[#This Row],[Act.Height (week 5)]]/Table13[[#This Row],[Est.Height (w/o factor of difference)]],"")</f>
        <v/>
      </c>
    </row>
    <row r="276" spans="1:7" x14ac:dyDescent="0.25">
      <c r="A276" t="s">
        <v>16</v>
      </c>
      <c r="B276" t="s">
        <v>102</v>
      </c>
      <c r="C276" s="18" t="s">
        <v>115</v>
      </c>
      <c r="D276">
        <v>28.625</v>
      </c>
      <c r="E276" s="25" t="e">
        <f>VLOOKUP(Table13[[#This Row],[Pheno]],#REF!,2,FALSE)</f>
        <v>#REF!</v>
      </c>
      <c r="F276" s="25" t="e">
        <f>Table13[[#This Row],[Act.Height (week 5)]]-Table13[[#This Row],[Est.Height (w/o factor of difference)]]</f>
        <v>#REF!</v>
      </c>
      <c r="G276" s="17" t="str">
        <f>IFERROR(Table13[[#This Row],[Act.Height (week 5)]]/Table13[[#This Row],[Est.Height (w/o factor of difference)]],"")</f>
        <v/>
      </c>
    </row>
    <row r="277" spans="1:7" x14ac:dyDescent="0.25">
      <c r="A277" t="s">
        <v>16</v>
      </c>
      <c r="B277" t="s">
        <v>94</v>
      </c>
      <c r="C277" s="18" t="s">
        <v>115</v>
      </c>
      <c r="D277">
        <v>32.53125</v>
      </c>
      <c r="E277" s="25" t="e">
        <f>VLOOKUP(Table13[[#This Row],[Pheno]],#REF!,2,FALSE)</f>
        <v>#REF!</v>
      </c>
      <c r="F277" s="25" t="e">
        <f>Table13[[#This Row],[Act.Height (week 5)]]-Table13[[#This Row],[Est.Height (w/o factor of difference)]]</f>
        <v>#REF!</v>
      </c>
      <c r="G277" s="17" t="str">
        <f>IFERROR(Table13[[#This Row],[Act.Height (week 5)]]/Table13[[#This Row],[Est.Height (w/o factor of difference)]],"")</f>
        <v/>
      </c>
    </row>
    <row r="278" spans="1:7" x14ac:dyDescent="0.25">
      <c r="A278" t="s">
        <v>16</v>
      </c>
      <c r="B278" t="s">
        <v>103</v>
      </c>
      <c r="C278" s="18" t="s">
        <v>115</v>
      </c>
      <c r="D278">
        <v>35.5</v>
      </c>
      <c r="E278" s="25" t="e">
        <f>VLOOKUP(Table13[[#This Row],[Pheno]],#REF!,2,FALSE)</f>
        <v>#REF!</v>
      </c>
      <c r="F278" s="25" t="e">
        <f>Table13[[#This Row],[Act.Height (week 5)]]-Table13[[#This Row],[Est.Height (w/o factor of difference)]]</f>
        <v>#REF!</v>
      </c>
      <c r="G278" s="17" t="str">
        <f>IFERROR(Table13[[#This Row],[Act.Height (week 5)]]/Table13[[#This Row],[Est.Height (w/o factor of difference)]],"")</f>
        <v/>
      </c>
    </row>
    <row r="279" spans="1:7" x14ac:dyDescent="0.25">
      <c r="A279" t="s">
        <v>16</v>
      </c>
      <c r="B279" t="s">
        <v>82</v>
      </c>
      <c r="C279" s="18" t="s">
        <v>115</v>
      </c>
      <c r="D279">
        <v>45.934090909090905</v>
      </c>
      <c r="E279" s="25" t="e">
        <f>VLOOKUP(Table13[[#This Row],[Pheno]],#REF!,2,FALSE)</f>
        <v>#REF!</v>
      </c>
      <c r="F279" s="25" t="e">
        <f>Table13[[#This Row],[Act.Height (week 5)]]-Table13[[#This Row],[Est.Height (w/o factor of difference)]]</f>
        <v>#REF!</v>
      </c>
      <c r="G279" s="17" t="str">
        <f>IFERROR(Table13[[#This Row],[Act.Height (week 5)]]/Table13[[#This Row],[Est.Height (w/o factor of difference)]],"")</f>
        <v/>
      </c>
    </row>
    <row r="280" spans="1:7" x14ac:dyDescent="0.25">
      <c r="A280" t="s">
        <v>16</v>
      </c>
      <c r="B280" t="s">
        <v>105</v>
      </c>
      <c r="C280" s="18" t="s">
        <v>115</v>
      </c>
      <c r="D280">
        <v>28.625</v>
      </c>
      <c r="E280" s="25" t="e">
        <f>VLOOKUP(Table13[[#This Row],[Pheno]],#REF!,2,FALSE)</f>
        <v>#REF!</v>
      </c>
      <c r="F280" s="25" t="e">
        <f>Table13[[#This Row],[Act.Height (week 5)]]-Table13[[#This Row],[Est.Height (w/o factor of difference)]]</f>
        <v>#REF!</v>
      </c>
      <c r="G280" s="17" t="str">
        <f>IFERROR(Table13[[#This Row],[Act.Height (week 5)]]/Table13[[#This Row],[Est.Height (w/o factor of difference)]],"")</f>
        <v/>
      </c>
    </row>
    <row r="281" spans="1:7" x14ac:dyDescent="0.25">
      <c r="A281" t="s">
        <v>16</v>
      </c>
      <c r="B281" t="s">
        <v>122</v>
      </c>
      <c r="C281" s="18" t="s">
        <v>115</v>
      </c>
      <c r="D281">
        <v>44.3</v>
      </c>
      <c r="E281" s="25" t="e">
        <f>VLOOKUP(Table13[[#This Row],[Pheno]],#REF!,2,FALSE)</f>
        <v>#REF!</v>
      </c>
      <c r="F281" s="25" t="e">
        <f>Table13[[#This Row],[Act.Height (week 5)]]-Table13[[#This Row],[Est.Height (w/o factor of difference)]]</f>
        <v>#REF!</v>
      </c>
      <c r="G281" s="17" t="str">
        <f>IFERROR(Table13[[#This Row],[Act.Height (week 5)]]/Table13[[#This Row],[Est.Height (w/o factor of difference)]],"")</f>
        <v/>
      </c>
    </row>
    <row r="282" spans="1:7" x14ac:dyDescent="0.25">
      <c r="A282" t="s">
        <v>16</v>
      </c>
      <c r="B282" t="s">
        <v>59</v>
      </c>
      <c r="C282" s="18" t="s">
        <v>115</v>
      </c>
      <c r="D282">
        <v>43.458333333333336</v>
      </c>
      <c r="E282" s="25" t="e">
        <f>VLOOKUP(Table13[[#This Row],[Pheno]],#REF!,2,FALSE)</f>
        <v>#REF!</v>
      </c>
      <c r="F282" s="25" t="e">
        <f>Table13[[#This Row],[Act.Height (week 5)]]-Table13[[#This Row],[Est.Height (w/o factor of difference)]]</f>
        <v>#REF!</v>
      </c>
      <c r="G282" s="17" t="str">
        <f>IFERROR(Table13[[#This Row],[Act.Height (week 5)]]/Table13[[#This Row],[Est.Height (w/o factor of difference)]],"")</f>
        <v/>
      </c>
    </row>
  </sheetData>
  <mergeCells count="5">
    <mergeCell ref="C2:D2"/>
    <mergeCell ref="C3:D3"/>
    <mergeCell ref="E2:G2"/>
    <mergeCell ref="E3:G3"/>
    <mergeCell ref="A1:G1"/>
  </mergeCells>
  <phoneticPr fontId="8" type="noConversion"/>
  <conditionalFormatting sqref="G6:G282">
    <cfRule type="cellIs" dxfId="6" priority="4" operator="lessThan">
      <formula>0.85</formula>
    </cfRule>
    <cfRule type="cellIs" dxfId="5" priority="5" operator="greaterThan">
      <formula>1.15</formula>
    </cfRule>
    <cfRule type="cellIs" dxfId="4" priority="6" operator="between">
      <formula>0.92</formula>
      <formula>1.08</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AE97D-E615-4268-915F-F30F3C4529C7}">
  <sheetPr>
    <pageSetUpPr fitToPage="1"/>
  </sheetPr>
  <dimension ref="A1:V187"/>
  <sheetViews>
    <sheetView zoomScale="86" zoomScaleNormal="67" zoomScalePageLayoutView="43" workbookViewId="0">
      <selection activeCell="D16" sqref="D16:D20"/>
    </sheetView>
  </sheetViews>
  <sheetFormatPr defaultRowHeight="15" x14ac:dyDescent="0.25"/>
  <cols>
    <col min="1" max="1" width="9.7109375" style="48" customWidth="1"/>
    <col min="2" max="2" width="22.42578125" style="65" customWidth="1"/>
    <col min="3" max="3" width="16.42578125" style="108" customWidth="1"/>
    <col min="4" max="4" width="44" style="48" customWidth="1"/>
    <col min="5" max="5" width="10.28515625" style="26" customWidth="1"/>
    <col min="15" max="15" width="16.42578125" customWidth="1"/>
    <col min="16" max="16" width="9.42578125" customWidth="1"/>
    <col min="17" max="17" width="6" customWidth="1"/>
    <col min="18" max="18" width="25.42578125" customWidth="1"/>
    <col min="21" max="21" width="37.42578125" customWidth="1"/>
  </cols>
  <sheetData>
    <row r="1" spans="1:22" ht="18.75" x14ac:dyDescent="0.25">
      <c r="A1" s="196" t="s">
        <v>182</v>
      </c>
      <c r="B1" s="271" t="s">
        <v>766</v>
      </c>
      <c r="C1" s="271"/>
      <c r="D1" s="271"/>
      <c r="E1" s="197">
        <v>44046</v>
      </c>
      <c r="H1" s="272"/>
      <c r="I1" s="272"/>
      <c r="J1" s="272"/>
      <c r="K1" s="272"/>
      <c r="Q1" s="47"/>
      <c r="R1" s="47"/>
    </row>
    <row r="2" spans="1:22" ht="23.25" x14ac:dyDescent="0.25">
      <c r="A2" s="198" t="s">
        <v>183</v>
      </c>
      <c r="B2" s="52" t="s">
        <v>184</v>
      </c>
      <c r="C2" s="118" t="s">
        <v>185</v>
      </c>
      <c r="D2" s="120"/>
      <c r="E2" s="199" t="s">
        <v>186</v>
      </c>
      <c r="Q2" s="49"/>
      <c r="R2" s="49"/>
      <c r="S2" s="49"/>
    </row>
    <row r="3" spans="1:22" x14ac:dyDescent="0.25">
      <c r="A3" s="130" t="s">
        <v>187</v>
      </c>
      <c r="B3" s="51"/>
      <c r="C3" s="113" t="s">
        <v>188</v>
      </c>
      <c r="D3" s="113" t="s">
        <v>189</v>
      </c>
      <c r="E3" s="200" t="s">
        <v>190</v>
      </c>
      <c r="F3" s="23"/>
      <c r="O3" s="23"/>
      <c r="Q3" s="52"/>
      <c r="R3" s="53"/>
      <c r="S3" s="23"/>
      <c r="T3" s="23"/>
      <c r="U3" s="23"/>
      <c r="V3" s="52"/>
    </row>
    <row r="4" spans="1:22" x14ac:dyDescent="0.25">
      <c r="A4" s="132" t="s">
        <v>191</v>
      </c>
      <c r="B4" s="273" t="s">
        <v>97</v>
      </c>
      <c r="C4" s="275" t="s">
        <v>158</v>
      </c>
      <c r="D4" s="277" t="s">
        <v>144</v>
      </c>
      <c r="E4" s="277">
        <v>7.5</v>
      </c>
      <c r="Q4" s="19"/>
      <c r="V4" s="19"/>
    </row>
    <row r="5" spans="1:22" x14ac:dyDescent="0.25">
      <c r="A5" s="132" t="s">
        <v>192</v>
      </c>
      <c r="B5" s="274"/>
      <c r="C5" s="276"/>
      <c r="D5" s="278"/>
      <c r="E5" s="278"/>
      <c r="Q5" s="19"/>
      <c r="V5" s="19"/>
    </row>
    <row r="6" spans="1:22" x14ac:dyDescent="0.25">
      <c r="A6" s="132" t="s">
        <v>193</v>
      </c>
      <c r="B6" s="162" t="s">
        <v>765</v>
      </c>
      <c r="C6" s="201"/>
      <c r="D6" s="127"/>
      <c r="E6" s="127"/>
      <c r="Q6" s="19"/>
      <c r="V6" s="19"/>
    </row>
    <row r="7" spans="1:22" x14ac:dyDescent="0.25">
      <c r="A7" s="132" t="s">
        <v>194</v>
      </c>
      <c r="B7" s="162" t="s">
        <v>371</v>
      </c>
      <c r="C7" s="201"/>
      <c r="D7" s="127"/>
      <c r="E7" s="127"/>
      <c r="Q7" s="19"/>
      <c r="V7" s="19"/>
    </row>
    <row r="8" spans="1:22" x14ac:dyDescent="0.25">
      <c r="A8" s="132" t="s">
        <v>195</v>
      </c>
      <c r="B8" s="154" t="s">
        <v>372</v>
      </c>
      <c r="C8" s="202"/>
      <c r="D8" s="128"/>
      <c r="E8" s="128"/>
      <c r="Q8" s="19"/>
      <c r="V8" s="19"/>
    </row>
    <row r="9" spans="1:22" x14ac:dyDescent="0.25">
      <c r="A9" s="130" t="s">
        <v>196</v>
      </c>
      <c r="B9" s="51"/>
      <c r="C9" s="203"/>
      <c r="D9" s="122"/>
      <c r="E9" s="56"/>
      <c r="Q9" s="57"/>
      <c r="R9" s="49"/>
      <c r="U9" s="23"/>
      <c r="V9" s="57"/>
    </row>
    <row r="10" spans="1:22" x14ac:dyDescent="0.25">
      <c r="A10" s="134" t="s">
        <v>197</v>
      </c>
      <c r="B10" s="279" t="s">
        <v>97</v>
      </c>
      <c r="C10" s="282" t="s">
        <v>158</v>
      </c>
      <c r="D10" s="285" t="s">
        <v>144</v>
      </c>
      <c r="E10" s="285">
        <v>7.5</v>
      </c>
      <c r="Q10" s="19"/>
      <c r="V10" s="19"/>
    </row>
    <row r="11" spans="1:22" x14ac:dyDescent="0.25">
      <c r="A11" s="134" t="s">
        <v>198</v>
      </c>
      <c r="B11" s="280"/>
      <c r="C11" s="283"/>
      <c r="D11" s="286"/>
      <c r="E11" s="286"/>
      <c r="Q11" s="19"/>
      <c r="V11" s="19"/>
    </row>
    <row r="12" spans="1:22" x14ac:dyDescent="0.25">
      <c r="A12" s="134" t="s">
        <v>199</v>
      </c>
      <c r="B12" s="280"/>
      <c r="C12" s="283"/>
      <c r="D12" s="286"/>
      <c r="E12" s="286"/>
      <c r="Q12" s="19"/>
      <c r="V12" s="19"/>
    </row>
    <row r="13" spans="1:22" x14ac:dyDescent="0.25">
      <c r="A13" s="134" t="s">
        <v>200</v>
      </c>
      <c r="B13" s="280"/>
      <c r="C13" s="283"/>
      <c r="D13" s="286"/>
      <c r="E13" s="286"/>
      <c r="Q13" s="19"/>
      <c r="V13" s="19"/>
    </row>
    <row r="14" spans="1:22" x14ac:dyDescent="0.25">
      <c r="A14" s="134" t="s">
        <v>201</v>
      </c>
      <c r="B14" s="281"/>
      <c r="C14" s="284"/>
      <c r="D14" s="287"/>
      <c r="E14" s="287"/>
      <c r="Q14" s="19"/>
      <c r="V14" s="19"/>
    </row>
    <row r="15" spans="1:22" x14ac:dyDescent="0.25">
      <c r="A15" s="130" t="s">
        <v>202</v>
      </c>
      <c r="B15" s="51"/>
      <c r="C15" s="203"/>
      <c r="D15" s="122"/>
      <c r="E15" s="56"/>
      <c r="Q15" s="57"/>
      <c r="R15" s="49"/>
      <c r="U15" s="23"/>
      <c r="V15" s="57"/>
    </row>
    <row r="16" spans="1:22" x14ac:dyDescent="0.25">
      <c r="A16" s="134" t="s">
        <v>203</v>
      </c>
      <c r="B16" s="279" t="s">
        <v>105</v>
      </c>
      <c r="C16" s="282">
        <v>2</v>
      </c>
      <c r="D16" s="285" t="s">
        <v>142</v>
      </c>
      <c r="E16" s="285">
        <v>5.5</v>
      </c>
      <c r="Q16" s="19"/>
      <c r="V16" s="19"/>
    </row>
    <row r="17" spans="1:22" x14ac:dyDescent="0.25">
      <c r="A17" s="134" t="s">
        <v>204</v>
      </c>
      <c r="B17" s="280"/>
      <c r="C17" s="283"/>
      <c r="D17" s="286"/>
      <c r="E17" s="286"/>
      <c r="Q17" s="19"/>
      <c r="V17" s="19"/>
    </row>
    <row r="18" spans="1:22" x14ac:dyDescent="0.25">
      <c r="A18" s="134" t="s">
        <v>205</v>
      </c>
      <c r="B18" s="280"/>
      <c r="C18" s="283"/>
      <c r="D18" s="286"/>
      <c r="E18" s="286"/>
      <c r="Q18" s="19"/>
      <c r="V18" s="19"/>
    </row>
    <row r="19" spans="1:22" x14ac:dyDescent="0.25">
      <c r="A19" s="134" t="s">
        <v>206</v>
      </c>
      <c r="B19" s="280"/>
      <c r="C19" s="283"/>
      <c r="D19" s="286"/>
      <c r="E19" s="286"/>
      <c r="Q19" s="19"/>
      <c r="V19" s="19"/>
    </row>
    <row r="20" spans="1:22" x14ac:dyDescent="0.25">
      <c r="A20" s="134" t="s">
        <v>207</v>
      </c>
      <c r="B20" s="281"/>
      <c r="C20" s="284"/>
      <c r="D20" s="287"/>
      <c r="E20" s="287"/>
      <c r="Q20" s="19"/>
      <c r="V20" s="19"/>
    </row>
    <row r="21" spans="1:22" x14ac:dyDescent="0.25">
      <c r="A21" s="130" t="s">
        <v>208</v>
      </c>
      <c r="B21" s="51"/>
      <c r="C21" s="203"/>
      <c r="D21" s="122"/>
      <c r="E21" s="56"/>
      <c r="Q21" s="57"/>
      <c r="R21" s="49"/>
      <c r="U21" s="23"/>
      <c r="V21" s="57"/>
    </row>
    <row r="22" spans="1:22" x14ac:dyDescent="0.25">
      <c r="A22" s="134" t="s">
        <v>209</v>
      </c>
      <c r="B22" s="279" t="s">
        <v>102</v>
      </c>
      <c r="C22" s="282" t="s">
        <v>158</v>
      </c>
      <c r="D22" s="285" t="s">
        <v>145</v>
      </c>
      <c r="E22" s="285">
        <v>5</v>
      </c>
      <c r="Q22" s="19"/>
      <c r="V22" s="19"/>
    </row>
    <row r="23" spans="1:22" x14ac:dyDescent="0.25">
      <c r="A23" s="134" t="s">
        <v>210</v>
      </c>
      <c r="B23" s="280"/>
      <c r="C23" s="283"/>
      <c r="D23" s="286"/>
      <c r="E23" s="286"/>
      <c r="Q23" s="19"/>
      <c r="V23" s="19"/>
    </row>
    <row r="24" spans="1:22" x14ac:dyDescent="0.25">
      <c r="A24" s="134" t="s">
        <v>211</v>
      </c>
      <c r="B24" s="280"/>
      <c r="C24" s="283"/>
      <c r="D24" s="286"/>
      <c r="E24" s="286"/>
      <c r="Q24" s="19"/>
      <c r="V24" s="19"/>
    </row>
    <row r="25" spans="1:22" x14ac:dyDescent="0.25">
      <c r="A25" s="134" t="s">
        <v>212</v>
      </c>
      <c r="B25" s="280"/>
      <c r="C25" s="283"/>
      <c r="D25" s="286"/>
      <c r="E25" s="286"/>
      <c r="Q25" s="19"/>
      <c r="V25" s="19"/>
    </row>
    <row r="26" spans="1:22" x14ac:dyDescent="0.25">
      <c r="A26" s="134" t="s">
        <v>213</v>
      </c>
      <c r="B26" s="281"/>
      <c r="C26" s="284"/>
      <c r="D26" s="287"/>
      <c r="E26" s="287"/>
      <c r="Q26" s="19"/>
      <c r="V26" s="19"/>
    </row>
    <row r="27" spans="1:22" x14ac:dyDescent="0.25">
      <c r="A27" s="130" t="s">
        <v>214</v>
      </c>
      <c r="B27" s="51"/>
      <c r="C27" s="203"/>
      <c r="D27" s="122"/>
      <c r="E27" s="56"/>
      <c r="Q27" s="57"/>
      <c r="R27" s="49"/>
      <c r="U27" s="23"/>
      <c r="V27" s="57"/>
    </row>
    <row r="28" spans="1:22" x14ac:dyDescent="0.25">
      <c r="A28" s="134" t="s">
        <v>215</v>
      </c>
      <c r="B28" s="279" t="s">
        <v>102</v>
      </c>
      <c r="C28" s="282" t="s">
        <v>158</v>
      </c>
      <c r="D28" s="285" t="s">
        <v>145</v>
      </c>
      <c r="E28" s="285">
        <v>5</v>
      </c>
      <c r="Q28" s="19"/>
      <c r="V28" s="19"/>
    </row>
    <row r="29" spans="1:22" x14ac:dyDescent="0.25">
      <c r="A29" s="134" t="s">
        <v>216</v>
      </c>
      <c r="B29" s="280"/>
      <c r="C29" s="283"/>
      <c r="D29" s="286"/>
      <c r="E29" s="286"/>
      <c r="Q29" s="19"/>
      <c r="V29" s="19"/>
    </row>
    <row r="30" spans="1:22" x14ac:dyDescent="0.25">
      <c r="A30" s="134" t="s">
        <v>217</v>
      </c>
      <c r="B30" s="288" t="s">
        <v>88</v>
      </c>
      <c r="C30" s="283">
        <v>1</v>
      </c>
      <c r="D30" s="286" t="s">
        <v>141</v>
      </c>
      <c r="E30" s="286">
        <v>7</v>
      </c>
      <c r="Q30" s="19"/>
      <c r="V30" s="19"/>
    </row>
    <row r="31" spans="1:22" x14ac:dyDescent="0.25">
      <c r="A31" s="134" t="s">
        <v>218</v>
      </c>
      <c r="B31" s="288"/>
      <c r="C31" s="283"/>
      <c r="D31" s="286"/>
      <c r="E31" s="286"/>
      <c r="Q31" s="19"/>
      <c r="V31" s="19"/>
    </row>
    <row r="32" spans="1:22" x14ac:dyDescent="0.25">
      <c r="A32" s="134" t="s">
        <v>219</v>
      </c>
      <c r="B32" s="281"/>
      <c r="C32" s="284"/>
      <c r="D32" s="287"/>
      <c r="E32" s="287"/>
      <c r="Q32" s="19"/>
      <c r="V32" s="19"/>
    </row>
    <row r="33" spans="1:22" x14ac:dyDescent="0.25">
      <c r="A33" s="130" t="s">
        <v>220</v>
      </c>
      <c r="B33" s="51"/>
      <c r="C33" s="203"/>
      <c r="D33" s="122"/>
      <c r="E33" s="56"/>
      <c r="Q33" s="57"/>
      <c r="R33" s="49"/>
      <c r="U33" s="23"/>
      <c r="V33" s="57"/>
    </row>
    <row r="34" spans="1:22" x14ac:dyDescent="0.25">
      <c r="A34" s="134" t="s">
        <v>221</v>
      </c>
      <c r="B34" s="279" t="s">
        <v>48</v>
      </c>
      <c r="C34" s="282" t="s">
        <v>158</v>
      </c>
      <c r="D34" s="285" t="s">
        <v>143</v>
      </c>
      <c r="E34" s="285">
        <v>11</v>
      </c>
      <c r="Q34" s="19"/>
      <c r="V34" s="19"/>
    </row>
    <row r="35" spans="1:22" x14ac:dyDescent="0.25">
      <c r="A35" s="134" t="s">
        <v>222</v>
      </c>
      <c r="B35" s="280"/>
      <c r="C35" s="283"/>
      <c r="D35" s="286"/>
      <c r="E35" s="286"/>
      <c r="Q35" s="19"/>
      <c r="V35" s="19"/>
    </row>
    <row r="36" spans="1:22" x14ac:dyDescent="0.25">
      <c r="A36" s="134" t="s">
        <v>223</v>
      </c>
      <c r="B36" s="280"/>
      <c r="C36" s="283"/>
      <c r="D36" s="286"/>
      <c r="E36" s="286"/>
      <c r="Q36" s="19"/>
      <c r="V36" s="19"/>
    </row>
    <row r="37" spans="1:22" x14ac:dyDescent="0.25">
      <c r="A37" s="134" t="s">
        <v>224</v>
      </c>
      <c r="B37" s="280" t="s">
        <v>60</v>
      </c>
      <c r="C37" s="283">
        <v>1</v>
      </c>
      <c r="D37" s="286" t="s">
        <v>141</v>
      </c>
      <c r="E37" s="286">
        <v>11</v>
      </c>
      <c r="Q37" s="19"/>
      <c r="V37" s="19"/>
    </row>
    <row r="38" spans="1:22" x14ac:dyDescent="0.25">
      <c r="A38" s="134" t="s">
        <v>225</v>
      </c>
      <c r="B38" s="281"/>
      <c r="C38" s="284"/>
      <c r="D38" s="287"/>
      <c r="E38" s="287"/>
      <c r="Q38" s="19"/>
      <c r="V38" s="19"/>
    </row>
    <row r="39" spans="1:22" x14ac:dyDescent="0.25">
      <c r="A39" s="130" t="s">
        <v>226</v>
      </c>
      <c r="B39" s="51"/>
      <c r="C39" s="203"/>
      <c r="D39" s="122"/>
      <c r="E39" s="56"/>
      <c r="Q39" s="57"/>
      <c r="R39" s="49"/>
      <c r="U39" s="23"/>
      <c r="V39" s="57"/>
    </row>
    <row r="40" spans="1:22" x14ac:dyDescent="0.25">
      <c r="A40" s="134" t="s">
        <v>227</v>
      </c>
      <c r="B40" s="279" t="s">
        <v>48</v>
      </c>
      <c r="C40" s="282" t="s">
        <v>158</v>
      </c>
      <c r="D40" s="285" t="s">
        <v>143</v>
      </c>
      <c r="E40" s="285">
        <v>11</v>
      </c>
      <c r="Q40" s="19"/>
      <c r="V40" s="19"/>
    </row>
    <row r="41" spans="1:22" x14ac:dyDescent="0.25">
      <c r="A41" s="134" t="s">
        <v>228</v>
      </c>
      <c r="B41" s="280" t="s">
        <v>48</v>
      </c>
      <c r="C41" s="283" t="s">
        <v>158</v>
      </c>
      <c r="D41" s="286" t="s">
        <v>143</v>
      </c>
      <c r="E41" s="286">
        <v>11</v>
      </c>
      <c r="Q41" s="19"/>
      <c r="V41" s="19"/>
    </row>
    <row r="42" spans="1:22" x14ac:dyDescent="0.25">
      <c r="A42" s="134" t="s">
        <v>229</v>
      </c>
      <c r="B42" s="280" t="s">
        <v>48</v>
      </c>
      <c r="C42" s="283" t="s">
        <v>158</v>
      </c>
      <c r="D42" s="286" t="s">
        <v>143</v>
      </c>
      <c r="E42" s="286">
        <v>11</v>
      </c>
      <c r="Q42" s="19"/>
      <c r="V42" s="19"/>
    </row>
    <row r="43" spans="1:22" x14ac:dyDescent="0.25">
      <c r="A43" s="134" t="s">
        <v>230</v>
      </c>
      <c r="B43" s="280" t="s">
        <v>48</v>
      </c>
      <c r="C43" s="283" t="s">
        <v>158</v>
      </c>
      <c r="D43" s="286" t="s">
        <v>143</v>
      </c>
      <c r="E43" s="286">
        <v>11</v>
      </c>
      <c r="Q43" s="19"/>
      <c r="V43" s="19"/>
    </row>
    <row r="44" spans="1:22" x14ac:dyDescent="0.25">
      <c r="A44" s="134" t="s">
        <v>231</v>
      </c>
      <c r="B44" s="281" t="s">
        <v>48</v>
      </c>
      <c r="C44" s="284" t="s">
        <v>158</v>
      </c>
      <c r="D44" s="287" t="s">
        <v>143</v>
      </c>
      <c r="E44" s="287">
        <v>11</v>
      </c>
      <c r="Q44" s="19"/>
      <c r="V44" s="19"/>
    </row>
    <row r="45" spans="1:22" x14ac:dyDescent="0.25">
      <c r="A45" s="130" t="s">
        <v>232</v>
      </c>
      <c r="B45" s="51"/>
      <c r="C45" s="203"/>
      <c r="D45" s="122"/>
      <c r="E45" s="56"/>
      <c r="Q45" s="57"/>
      <c r="R45" s="49"/>
      <c r="U45" s="23"/>
      <c r="V45" s="57"/>
    </row>
    <row r="46" spans="1:22" x14ac:dyDescent="0.25">
      <c r="A46" s="146" t="s">
        <v>233</v>
      </c>
      <c r="B46" s="279" t="s">
        <v>48</v>
      </c>
      <c r="C46" s="282" t="s">
        <v>158</v>
      </c>
      <c r="D46" s="285" t="s">
        <v>143</v>
      </c>
      <c r="E46" s="285">
        <v>11</v>
      </c>
      <c r="Q46" s="19"/>
      <c r="V46" s="19"/>
    </row>
    <row r="47" spans="1:22" x14ac:dyDescent="0.25">
      <c r="A47" s="134" t="s">
        <v>234</v>
      </c>
      <c r="B47" s="280" t="s">
        <v>48</v>
      </c>
      <c r="C47" s="283" t="s">
        <v>158</v>
      </c>
      <c r="D47" s="286" t="s">
        <v>143</v>
      </c>
      <c r="E47" s="286">
        <v>11</v>
      </c>
      <c r="Q47" s="19"/>
      <c r="V47" s="19"/>
    </row>
    <row r="48" spans="1:22" x14ac:dyDescent="0.25">
      <c r="A48" s="134" t="s">
        <v>235</v>
      </c>
      <c r="B48" s="280" t="s">
        <v>48</v>
      </c>
      <c r="C48" s="283" t="s">
        <v>158</v>
      </c>
      <c r="D48" s="286" t="s">
        <v>143</v>
      </c>
      <c r="E48" s="286">
        <v>11</v>
      </c>
      <c r="Q48" s="19"/>
      <c r="V48" s="19"/>
    </row>
    <row r="49" spans="1:22" x14ac:dyDescent="0.25">
      <c r="A49" s="134" t="s">
        <v>236</v>
      </c>
      <c r="B49" s="280" t="s">
        <v>48</v>
      </c>
      <c r="C49" s="283" t="s">
        <v>158</v>
      </c>
      <c r="D49" s="286" t="s">
        <v>143</v>
      </c>
      <c r="E49" s="286">
        <v>11</v>
      </c>
      <c r="Q49" s="19"/>
      <c r="V49" s="19"/>
    </row>
    <row r="50" spans="1:22" x14ac:dyDescent="0.25">
      <c r="A50" s="147" t="s">
        <v>237</v>
      </c>
      <c r="B50" s="281" t="s">
        <v>48</v>
      </c>
      <c r="C50" s="284" t="s">
        <v>158</v>
      </c>
      <c r="D50" s="287" t="s">
        <v>143</v>
      </c>
      <c r="E50" s="287">
        <v>11</v>
      </c>
      <c r="Q50" s="19"/>
      <c r="V50" s="19"/>
    </row>
    <row r="51" spans="1:22" x14ac:dyDescent="0.25">
      <c r="A51" s="148" t="s">
        <v>238</v>
      </c>
      <c r="B51" s="114"/>
      <c r="C51" s="114"/>
      <c r="D51" s="114"/>
      <c r="E51" s="144"/>
      <c r="Q51" s="19"/>
      <c r="V51" s="19"/>
    </row>
    <row r="52" spans="1:22" x14ac:dyDescent="0.25">
      <c r="A52" s="69" t="s">
        <v>183</v>
      </c>
      <c r="B52" s="69"/>
      <c r="C52" s="135"/>
      <c r="D52" s="135"/>
      <c r="E52" s="135"/>
      <c r="Q52" s="52"/>
      <c r="R52" s="53"/>
      <c r="S52" s="23"/>
      <c r="T52" s="23"/>
      <c r="U52" s="23"/>
      <c r="V52" s="52"/>
    </row>
    <row r="53" spans="1:22" x14ac:dyDescent="0.25">
      <c r="A53" s="150" t="s">
        <v>239</v>
      </c>
      <c r="B53" s="70"/>
      <c r="C53" s="70"/>
      <c r="D53" s="126"/>
      <c r="E53" s="204"/>
      <c r="Q53" s="19"/>
      <c r="V53" s="19"/>
    </row>
    <row r="54" spans="1:22" x14ac:dyDescent="0.25">
      <c r="A54" s="132" t="s">
        <v>240</v>
      </c>
      <c r="B54" s="156" t="s">
        <v>48</v>
      </c>
      <c r="C54" s="121" t="s">
        <v>158</v>
      </c>
      <c r="D54" s="129" t="s">
        <v>143</v>
      </c>
      <c r="E54" s="129">
        <v>11</v>
      </c>
      <c r="Q54" s="19"/>
      <c r="V54" s="19"/>
    </row>
    <row r="55" spans="1:22" x14ac:dyDescent="0.25">
      <c r="A55" s="132" t="s">
        <v>241</v>
      </c>
      <c r="B55" s="273" t="s">
        <v>103</v>
      </c>
      <c r="C55" s="275" t="s">
        <v>158</v>
      </c>
      <c r="D55" s="277" t="s">
        <v>144</v>
      </c>
      <c r="E55" s="277">
        <v>10</v>
      </c>
      <c r="Q55" s="19"/>
      <c r="V55" s="19"/>
    </row>
    <row r="56" spans="1:22" x14ac:dyDescent="0.25">
      <c r="A56" s="132" t="s">
        <v>242</v>
      </c>
      <c r="B56" s="274" t="s">
        <v>103</v>
      </c>
      <c r="C56" s="276" t="s">
        <v>158</v>
      </c>
      <c r="D56" s="278" t="s">
        <v>144</v>
      </c>
      <c r="E56" s="278">
        <v>10</v>
      </c>
      <c r="Q56" s="19"/>
      <c r="V56" s="19"/>
    </row>
    <row r="57" spans="1:22" x14ac:dyDescent="0.25">
      <c r="A57" s="132" t="s">
        <v>243</v>
      </c>
      <c r="B57" s="274" t="s">
        <v>103</v>
      </c>
      <c r="C57" s="276" t="s">
        <v>158</v>
      </c>
      <c r="D57" s="278" t="s">
        <v>144</v>
      </c>
      <c r="E57" s="278">
        <v>10</v>
      </c>
      <c r="Q57" s="19"/>
      <c r="V57" s="19"/>
    </row>
    <row r="58" spans="1:22" x14ac:dyDescent="0.25">
      <c r="A58" s="132" t="s">
        <v>244</v>
      </c>
      <c r="B58" s="274" t="s">
        <v>103</v>
      </c>
      <c r="C58" s="276" t="s">
        <v>158</v>
      </c>
      <c r="D58" s="278" t="s">
        <v>144</v>
      </c>
      <c r="E58" s="278">
        <v>10</v>
      </c>
      <c r="Q58" s="57"/>
      <c r="R58" s="49"/>
      <c r="U58" s="23"/>
      <c r="V58" s="57"/>
    </row>
    <row r="59" spans="1:22" x14ac:dyDescent="0.25">
      <c r="A59" s="130" t="s">
        <v>245</v>
      </c>
      <c r="B59" s="51"/>
      <c r="C59" s="203"/>
      <c r="D59" s="122"/>
      <c r="E59" s="56"/>
      <c r="Q59" s="19"/>
      <c r="V59" s="19"/>
    </row>
    <row r="60" spans="1:22" x14ac:dyDescent="0.25">
      <c r="A60" s="132" t="s">
        <v>246</v>
      </c>
      <c r="B60" s="273" t="s">
        <v>59</v>
      </c>
      <c r="C60" s="275" t="s">
        <v>158</v>
      </c>
      <c r="D60" s="277" t="s">
        <v>144</v>
      </c>
      <c r="E60" s="277">
        <v>7.5</v>
      </c>
      <c r="Q60" s="19"/>
      <c r="V60" s="19"/>
    </row>
    <row r="61" spans="1:22" x14ac:dyDescent="0.25">
      <c r="A61" s="132" t="s">
        <v>247</v>
      </c>
      <c r="B61" s="274" t="s">
        <v>59</v>
      </c>
      <c r="C61" s="276" t="s">
        <v>158</v>
      </c>
      <c r="D61" s="278" t="s">
        <v>144</v>
      </c>
      <c r="E61" s="278">
        <v>7.5</v>
      </c>
      <c r="Q61" s="19"/>
      <c r="V61" s="19"/>
    </row>
    <row r="62" spans="1:22" x14ac:dyDescent="0.25">
      <c r="A62" s="132" t="s">
        <v>248</v>
      </c>
      <c r="B62" s="274" t="s">
        <v>59</v>
      </c>
      <c r="C62" s="276" t="s">
        <v>158</v>
      </c>
      <c r="D62" s="278" t="s">
        <v>144</v>
      </c>
      <c r="E62" s="278">
        <v>7.5</v>
      </c>
      <c r="Q62" s="19"/>
      <c r="V62" s="19"/>
    </row>
    <row r="63" spans="1:22" x14ac:dyDescent="0.25">
      <c r="A63" s="132" t="s">
        <v>249</v>
      </c>
      <c r="B63" s="273" t="s">
        <v>103</v>
      </c>
      <c r="C63" s="275" t="s">
        <v>158</v>
      </c>
      <c r="D63" s="277" t="s">
        <v>144</v>
      </c>
      <c r="E63" s="277">
        <v>10</v>
      </c>
      <c r="Q63" s="19"/>
      <c r="V63" s="19"/>
    </row>
    <row r="64" spans="1:22" x14ac:dyDescent="0.25">
      <c r="A64" s="132" t="s">
        <v>250</v>
      </c>
      <c r="B64" s="274" t="s">
        <v>103</v>
      </c>
      <c r="C64" s="276" t="s">
        <v>158</v>
      </c>
      <c r="D64" s="278" t="s">
        <v>144</v>
      </c>
      <c r="E64" s="278">
        <v>10</v>
      </c>
      <c r="Q64" s="57"/>
      <c r="R64" s="49"/>
      <c r="U64" s="23"/>
      <c r="V64" s="57"/>
    </row>
    <row r="65" spans="1:22" x14ac:dyDescent="0.25">
      <c r="A65" s="130" t="s">
        <v>251</v>
      </c>
      <c r="B65" s="51"/>
      <c r="C65" s="203"/>
      <c r="D65" s="122"/>
      <c r="E65" s="56"/>
      <c r="Q65" s="19"/>
      <c r="V65" s="19"/>
    </row>
    <row r="66" spans="1:22" x14ac:dyDescent="0.25">
      <c r="A66" s="134" t="s">
        <v>252</v>
      </c>
      <c r="B66" s="279" t="s">
        <v>59</v>
      </c>
      <c r="C66" s="282" t="s">
        <v>158</v>
      </c>
      <c r="D66" s="285" t="s">
        <v>144</v>
      </c>
      <c r="E66" s="285">
        <v>7.5</v>
      </c>
      <c r="Q66" s="19"/>
      <c r="V66" s="19"/>
    </row>
    <row r="67" spans="1:22" x14ac:dyDescent="0.25">
      <c r="A67" s="134" t="s">
        <v>253</v>
      </c>
      <c r="B67" s="280" t="s">
        <v>59</v>
      </c>
      <c r="C67" s="283" t="s">
        <v>158</v>
      </c>
      <c r="D67" s="286" t="s">
        <v>144</v>
      </c>
      <c r="E67" s="286">
        <v>7.5</v>
      </c>
      <c r="Q67" s="19"/>
      <c r="V67" s="19"/>
    </row>
    <row r="68" spans="1:22" x14ac:dyDescent="0.25">
      <c r="A68" s="134" t="s">
        <v>254</v>
      </c>
      <c r="B68" s="280" t="s">
        <v>59</v>
      </c>
      <c r="C68" s="283" t="s">
        <v>158</v>
      </c>
      <c r="D68" s="286" t="s">
        <v>144</v>
      </c>
      <c r="E68" s="286">
        <v>7.5</v>
      </c>
      <c r="Q68" s="19"/>
      <c r="V68" s="19"/>
    </row>
    <row r="69" spans="1:22" x14ac:dyDescent="0.25">
      <c r="A69" s="134" t="s">
        <v>255</v>
      </c>
      <c r="B69" s="280" t="s">
        <v>59</v>
      </c>
      <c r="C69" s="283" t="s">
        <v>158</v>
      </c>
      <c r="D69" s="286" t="s">
        <v>144</v>
      </c>
      <c r="E69" s="286">
        <v>7.5</v>
      </c>
      <c r="Q69" s="19"/>
      <c r="V69" s="19"/>
    </row>
    <row r="70" spans="1:22" x14ac:dyDescent="0.25">
      <c r="A70" s="134" t="s">
        <v>256</v>
      </c>
      <c r="B70" s="281" t="s">
        <v>59</v>
      </c>
      <c r="C70" s="284" t="s">
        <v>158</v>
      </c>
      <c r="D70" s="287" t="s">
        <v>144</v>
      </c>
      <c r="E70" s="287">
        <v>7.5</v>
      </c>
      <c r="Q70" s="57"/>
      <c r="R70" s="49"/>
      <c r="U70" s="23"/>
      <c r="V70" s="57"/>
    </row>
    <row r="71" spans="1:22" x14ac:dyDescent="0.25">
      <c r="A71" s="130" t="s">
        <v>257</v>
      </c>
      <c r="B71" s="51"/>
      <c r="C71" s="203"/>
      <c r="D71" s="122"/>
      <c r="E71" s="56"/>
      <c r="Q71" s="19"/>
      <c r="V71" s="19"/>
    </row>
    <row r="72" spans="1:22" x14ac:dyDescent="0.25">
      <c r="A72" s="134" t="s">
        <v>258</v>
      </c>
      <c r="B72" s="273" t="s">
        <v>90</v>
      </c>
      <c r="C72" s="275" t="s">
        <v>158</v>
      </c>
      <c r="D72" s="277" t="s">
        <v>145</v>
      </c>
      <c r="E72" s="277">
        <v>7</v>
      </c>
      <c r="Q72" s="19"/>
      <c r="V72" s="19"/>
    </row>
    <row r="73" spans="1:22" x14ac:dyDescent="0.25">
      <c r="A73" s="134" t="s">
        <v>259</v>
      </c>
      <c r="B73" s="274" t="s">
        <v>90</v>
      </c>
      <c r="C73" s="276" t="s">
        <v>158</v>
      </c>
      <c r="D73" s="278" t="s">
        <v>145</v>
      </c>
      <c r="E73" s="278">
        <v>7</v>
      </c>
      <c r="Q73" s="19"/>
      <c r="V73" s="19"/>
    </row>
    <row r="74" spans="1:22" x14ac:dyDescent="0.25">
      <c r="A74" s="134" t="s">
        <v>260</v>
      </c>
      <c r="B74" s="273" t="s">
        <v>59</v>
      </c>
      <c r="C74" s="275" t="s">
        <v>158</v>
      </c>
      <c r="D74" s="277" t="s">
        <v>144</v>
      </c>
      <c r="E74" s="277">
        <v>7.5</v>
      </c>
      <c r="Q74" s="19"/>
      <c r="V74" s="19"/>
    </row>
    <row r="75" spans="1:22" x14ac:dyDescent="0.25">
      <c r="A75" s="134" t="s">
        <v>261</v>
      </c>
      <c r="B75" s="274" t="s">
        <v>59</v>
      </c>
      <c r="C75" s="276" t="s">
        <v>158</v>
      </c>
      <c r="D75" s="278" t="s">
        <v>144</v>
      </c>
      <c r="E75" s="278">
        <v>7.5</v>
      </c>
      <c r="Q75" s="19"/>
      <c r="V75" s="19"/>
    </row>
    <row r="76" spans="1:22" x14ac:dyDescent="0.25">
      <c r="A76" s="134" t="s">
        <v>262</v>
      </c>
      <c r="B76" s="274" t="s">
        <v>59</v>
      </c>
      <c r="C76" s="276" t="s">
        <v>158</v>
      </c>
      <c r="D76" s="278" t="s">
        <v>144</v>
      </c>
      <c r="E76" s="278">
        <v>7.5</v>
      </c>
      <c r="Q76" s="57"/>
      <c r="R76" s="49"/>
      <c r="U76" s="23"/>
      <c r="V76" s="57"/>
    </row>
    <row r="77" spans="1:22" x14ac:dyDescent="0.25">
      <c r="A77" s="130" t="s">
        <v>263</v>
      </c>
      <c r="B77" s="51"/>
      <c r="C77" s="203"/>
      <c r="D77" s="122"/>
      <c r="E77" s="56"/>
      <c r="Q77" s="19"/>
      <c r="V77" s="19"/>
    </row>
    <row r="78" spans="1:22" x14ac:dyDescent="0.25">
      <c r="A78" s="134" t="s">
        <v>264</v>
      </c>
      <c r="B78" s="279" t="s">
        <v>90</v>
      </c>
      <c r="C78" s="282" t="s">
        <v>158</v>
      </c>
      <c r="D78" s="285" t="s">
        <v>145</v>
      </c>
      <c r="E78" s="285">
        <v>7</v>
      </c>
      <c r="Q78" s="19"/>
      <c r="V78" s="19"/>
    </row>
    <row r="79" spans="1:22" x14ac:dyDescent="0.25">
      <c r="A79" s="134" t="s">
        <v>265</v>
      </c>
      <c r="B79" s="280" t="s">
        <v>90</v>
      </c>
      <c r="C79" s="283" t="s">
        <v>158</v>
      </c>
      <c r="D79" s="286" t="s">
        <v>145</v>
      </c>
      <c r="E79" s="286">
        <v>7</v>
      </c>
      <c r="Q79" s="19"/>
      <c r="V79" s="19"/>
    </row>
    <row r="80" spans="1:22" x14ac:dyDescent="0.25">
      <c r="A80" s="134" t="s">
        <v>266</v>
      </c>
      <c r="B80" s="280" t="s">
        <v>90</v>
      </c>
      <c r="C80" s="283" t="s">
        <v>158</v>
      </c>
      <c r="D80" s="286" t="s">
        <v>145</v>
      </c>
      <c r="E80" s="286">
        <v>7</v>
      </c>
      <c r="Q80" s="19"/>
      <c r="V80" s="19"/>
    </row>
    <row r="81" spans="1:22" x14ac:dyDescent="0.25">
      <c r="A81" s="134" t="s">
        <v>267</v>
      </c>
      <c r="B81" s="280" t="s">
        <v>90</v>
      </c>
      <c r="C81" s="283" t="s">
        <v>158</v>
      </c>
      <c r="D81" s="286" t="s">
        <v>145</v>
      </c>
      <c r="E81" s="286">
        <v>7</v>
      </c>
      <c r="Q81" s="19"/>
      <c r="V81" s="19"/>
    </row>
    <row r="82" spans="1:22" x14ac:dyDescent="0.25">
      <c r="A82" s="134" t="s">
        <v>268</v>
      </c>
      <c r="B82" s="281" t="s">
        <v>90</v>
      </c>
      <c r="C82" s="284" t="s">
        <v>158</v>
      </c>
      <c r="D82" s="287" t="s">
        <v>145</v>
      </c>
      <c r="E82" s="287">
        <v>7</v>
      </c>
      <c r="Q82" s="57"/>
      <c r="R82" s="49"/>
      <c r="U82" s="23"/>
      <c r="V82" s="57"/>
    </row>
    <row r="83" spans="1:22" x14ac:dyDescent="0.25">
      <c r="A83" s="130" t="s">
        <v>269</v>
      </c>
      <c r="B83" s="51"/>
      <c r="C83" s="203"/>
      <c r="D83" s="122"/>
      <c r="E83" s="56"/>
      <c r="Q83" s="19"/>
      <c r="V83" s="19"/>
    </row>
    <row r="84" spans="1:22" x14ac:dyDescent="0.25">
      <c r="A84" s="134" t="s">
        <v>270</v>
      </c>
      <c r="B84" s="279" t="s">
        <v>90</v>
      </c>
      <c r="C84" s="282" t="s">
        <v>158</v>
      </c>
      <c r="D84" s="285" t="s">
        <v>145</v>
      </c>
      <c r="E84" s="285">
        <v>7</v>
      </c>
      <c r="Q84" s="19"/>
      <c r="V84" s="19"/>
    </row>
    <row r="85" spans="1:22" x14ac:dyDescent="0.25">
      <c r="A85" s="134" t="s">
        <v>271</v>
      </c>
      <c r="B85" s="280" t="s">
        <v>90</v>
      </c>
      <c r="C85" s="283" t="s">
        <v>158</v>
      </c>
      <c r="D85" s="286" t="s">
        <v>145</v>
      </c>
      <c r="E85" s="286">
        <v>7</v>
      </c>
      <c r="Q85" s="19"/>
      <c r="V85" s="19"/>
    </row>
    <row r="86" spans="1:22" x14ac:dyDescent="0.25">
      <c r="A86" s="134" t="s">
        <v>272</v>
      </c>
      <c r="B86" s="280" t="s">
        <v>90</v>
      </c>
      <c r="C86" s="283" t="s">
        <v>158</v>
      </c>
      <c r="D86" s="286" t="s">
        <v>145</v>
      </c>
      <c r="E86" s="286">
        <v>7</v>
      </c>
      <c r="Q86" s="19"/>
      <c r="V86" s="19"/>
    </row>
    <row r="87" spans="1:22" x14ac:dyDescent="0.25">
      <c r="A87" s="134" t="s">
        <v>273</v>
      </c>
      <c r="B87" s="280" t="s">
        <v>90</v>
      </c>
      <c r="C87" s="283" t="s">
        <v>158</v>
      </c>
      <c r="D87" s="286" t="s">
        <v>145</v>
      </c>
      <c r="E87" s="286">
        <v>7</v>
      </c>
      <c r="Q87" s="19"/>
      <c r="V87" s="19"/>
    </row>
    <row r="88" spans="1:22" x14ac:dyDescent="0.25">
      <c r="A88" s="134" t="s">
        <v>274</v>
      </c>
      <c r="B88" s="281" t="s">
        <v>90</v>
      </c>
      <c r="C88" s="284" t="s">
        <v>158</v>
      </c>
      <c r="D88" s="287" t="s">
        <v>145</v>
      </c>
      <c r="E88" s="287">
        <v>7</v>
      </c>
      <c r="Q88" s="57"/>
      <c r="R88" s="49"/>
      <c r="U88" s="23"/>
      <c r="V88" s="57"/>
    </row>
    <row r="89" spans="1:22" x14ac:dyDescent="0.25">
      <c r="A89" s="130" t="s">
        <v>275</v>
      </c>
      <c r="B89" s="51"/>
      <c r="C89" s="203"/>
      <c r="D89" s="122"/>
      <c r="E89" s="56"/>
      <c r="Q89" s="19"/>
      <c r="V89" s="19"/>
    </row>
    <row r="90" spans="1:22" x14ac:dyDescent="0.25">
      <c r="A90" s="134" t="s">
        <v>276</v>
      </c>
      <c r="B90" s="279" t="s">
        <v>90</v>
      </c>
      <c r="C90" s="282" t="s">
        <v>158</v>
      </c>
      <c r="D90" s="285" t="s">
        <v>145</v>
      </c>
      <c r="E90" s="285">
        <v>7</v>
      </c>
      <c r="Q90" s="19"/>
      <c r="V90" s="19"/>
    </row>
    <row r="91" spans="1:22" x14ac:dyDescent="0.25">
      <c r="A91" s="134" t="s">
        <v>277</v>
      </c>
      <c r="B91" s="280" t="s">
        <v>90</v>
      </c>
      <c r="C91" s="283" t="s">
        <v>158</v>
      </c>
      <c r="D91" s="286" t="s">
        <v>145</v>
      </c>
      <c r="E91" s="286">
        <v>7</v>
      </c>
      <c r="Q91" s="19"/>
      <c r="V91" s="19"/>
    </row>
    <row r="92" spans="1:22" x14ac:dyDescent="0.25">
      <c r="A92" s="134" t="s">
        <v>278</v>
      </c>
      <c r="B92" s="280" t="s">
        <v>90</v>
      </c>
      <c r="C92" s="283" t="s">
        <v>158</v>
      </c>
      <c r="D92" s="286" t="s">
        <v>145</v>
      </c>
      <c r="E92" s="286">
        <v>7</v>
      </c>
      <c r="Q92" s="19"/>
      <c r="V92" s="19"/>
    </row>
    <row r="93" spans="1:22" x14ac:dyDescent="0.25">
      <c r="A93" s="134" t="s">
        <v>279</v>
      </c>
      <c r="B93" s="280" t="s">
        <v>90</v>
      </c>
      <c r="C93" s="283" t="s">
        <v>158</v>
      </c>
      <c r="D93" s="286" t="s">
        <v>145</v>
      </c>
      <c r="E93" s="286">
        <v>7</v>
      </c>
      <c r="Q93" s="19"/>
      <c r="V93" s="19"/>
    </row>
    <row r="94" spans="1:22" x14ac:dyDescent="0.25">
      <c r="A94" s="134" t="s">
        <v>280</v>
      </c>
      <c r="B94" s="281" t="s">
        <v>90</v>
      </c>
      <c r="C94" s="284" t="s">
        <v>158</v>
      </c>
      <c r="D94" s="287" t="s">
        <v>145</v>
      </c>
      <c r="E94" s="287">
        <v>7</v>
      </c>
      <c r="Q94" s="57"/>
      <c r="R94" s="49"/>
      <c r="U94" s="23"/>
      <c r="V94" s="57"/>
    </row>
    <row r="95" spans="1:22" x14ac:dyDescent="0.25">
      <c r="A95" s="130" t="s">
        <v>281</v>
      </c>
      <c r="B95" s="51"/>
      <c r="C95" s="203"/>
      <c r="D95" s="122"/>
      <c r="E95" s="56"/>
      <c r="Q95" s="19"/>
      <c r="V95" s="19"/>
    </row>
    <row r="96" spans="1:22" x14ac:dyDescent="0.25">
      <c r="A96" s="134" t="s">
        <v>282</v>
      </c>
      <c r="B96" s="273" t="s">
        <v>74</v>
      </c>
      <c r="C96" s="275">
        <v>3</v>
      </c>
      <c r="D96" s="277" t="s">
        <v>149</v>
      </c>
      <c r="E96" s="277">
        <v>15.5</v>
      </c>
      <c r="Q96" s="19"/>
      <c r="V96" s="19"/>
    </row>
    <row r="97" spans="1:22" x14ac:dyDescent="0.25">
      <c r="A97" s="134" t="s">
        <v>283</v>
      </c>
      <c r="B97" s="274" t="s">
        <v>74</v>
      </c>
      <c r="C97" s="276">
        <v>3</v>
      </c>
      <c r="D97" s="278" t="s">
        <v>149</v>
      </c>
      <c r="E97" s="278">
        <v>15.5</v>
      </c>
      <c r="Q97" s="19"/>
      <c r="V97" s="19"/>
    </row>
    <row r="98" spans="1:22" x14ac:dyDescent="0.25">
      <c r="A98" s="134" t="s">
        <v>284</v>
      </c>
      <c r="B98" s="274" t="s">
        <v>74</v>
      </c>
      <c r="C98" s="276">
        <v>3</v>
      </c>
      <c r="D98" s="278" t="s">
        <v>149</v>
      </c>
      <c r="E98" s="278">
        <v>15.5</v>
      </c>
      <c r="Q98" s="19"/>
      <c r="V98" s="19"/>
    </row>
    <row r="99" spans="1:22" x14ac:dyDescent="0.25">
      <c r="A99" s="134" t="s">
        <v>285</v>
      </c>
      <c r="B99" s="274" t="s">
        <v>74</v>
      </c>
      <c r="C99" s="276">
        <v>3</v>
      </c>
      <c r="D99" s="278" t="s">
        <v>149</v>
      </c>
      <c r="E99" s="278">
        <v>15.5</v>
      </c>
      <c r="Q99" s="19"/>
      <c r="V99" s="19"/>
    </row>
    <row r="100" spans="1:22" ht="30" x14ac:dyDescent="0.25">
      <c r="A100" s="147" t="s">
        <v>286</v>
      </c>
      <c r="B100" s="135" t="s">
        <v>90</v>
      </c>
      <c r="C100" s="135" t="s">
        <v>158</v>
      </c>
      <c r="D100" s="125" t="s">
        <v>145</v>
      </c>
      <c r="E100" s="125">
        <v>7</v>
      </c>
      <c r="Q100" s="57"/>
      <c r="R100" s="49"/>
      <c r="U100" s="23"/>
      <c r="V100" s="57"/>
    </row>
    <row r="101" spans="1:22" x14ac:dyDescent="0.25">
      <c r="A101" s="130" t="s">
        <v>287</v>
      </c>
      <c r="B101" s="51"/>
      <c r="C101" s="203"/>
      <c r="D101" s="122"/>
      <c r="E101" s="56"/>
      <c r="Q101" s="19"/>
      <c r="V101" s="19"/>
    </row>
    <row r="102" spans="1:22" x14ac:dyDescent="0.25">
      <c r="A102" s="161" t="s">
        <v>288</v>
      </c>
      <c r="B102" s="279" t="s">
        <v>74</v>
      </c>
      <c r="C102" s="282">
        <v>3</v>
      </c>
      <c r="D102" s="285" t="s">
        <v>149</v>
      </c>
      <c r="E102" s="285">
        <v>15.5</v>
      </c>
      <c r="Q102" s="19"/>
      <c r="V102" s="19"/>
    </row>
    <row r="103" spans="1:22" x14ac:dyDescent="0.25">
      <c r="A103" s="132" t="s">
        <v>289</v>
      </c>
      <c r="B103" s="280" t="s">
        <v>74</v>
      </c>
      <c r="C103" s="283">
        <v>3</v>
      </c>
      <c r="D103" s="286" t="s">
        <v>149</v>
      </c>
      <c r="E103" s="286">
        <v>15.5</v>
      </c>
      <c r="Q103" s="19"/>
      <c r="V103" s="19"/>
    </row>
    <row r="104" spans="1:22" x14ac:dyDescent="0.25">
      <c r="A104" s="132" t="s">
        <v>290</v>
      </c>
      <c r="B104" s="280" t="s">
        <v>74</v>
      </c>
      <c r="C104" s="283">
        <v>3</v>
      </c>
      <c r="D104" s="286" t="s">
        <v>149</v>
      </c>
      <c r="E104" s="286">
        <v>15.5</v>
      </c>
      <c r="Q104" s="19"/>
      <c r="V104" s="19"/>
    </row>
    <row r="105" spans="1:22" x14ac:dyDescent="0.25">
      <c r="A105" s="132" t="s">
        <v>291</v>
      </c>
      <c r="B105" s="280" t="s">
        <v>74</v>
      </c>
      <c r="C105" s="283">
        <v>3</v>
      </c>
      <c r="D105" s="286" t="s">
        <v>149</v>
      </c>
      <c r="E105" s="286">
        <v>15.5</v>
      </c>
      <c r="Q105" s="19"/>
      <c r="V105" s="19"/>
    </row>
    <row r="106" spans="1:22" x14ac:dyDescent="0.25">
      <c r="A106" s="163" t="s">
        <v>292</v>
      </c>
      <c r="B106" s="281" t="s">
        <v>74</v>
      </c>
      <c r="C106" s="284">
        <v>3</v>
      </c>
      <c r="D106" s="287" t="s">
        <v>149</v>
      </c>
      <c r="E106" s="287">
        <v>15.5</v>
      </c>
      <c r="Q106" s="19"/>
      <c r="V106" s="19"/>
    </row>
    <row r="107" spans="1:22" x14ac:dyDescent="0.25">
      <c r="A107" s="148" t="s">
        <v>293</v>
      </c>
      <c r="B107" s="114"/>
      <c r="C107" s="114"/>
      <c r="D107" s="114"/>
      <c r="E107" s="144"/>
      <c r="Q107" s="57"/>
      <c r="R107" s="49"/>
      <c r="U107" s="23"/>
      <c r="V107" s="57"/>
    </row>
    <row r="108" spans="1:22" x14ac:dyDescent="0.25">
      <c r="A108" s="69" t="s">
        <v>183</v>
      </c>
      <c r="B108" s="69"/>
      <c r="C108" s="135"/>
      <c r="D108" s="135"/>
      <c r="E108" s="135"/>
      <c r="Q108" s="19"/>
      <c r="V108" s="19"/>
    </row>
    <row r="109" spans="1:22" x14ac:dyDescent="0.25">
      <c r="A109" s="150" t="s">
        <v>294</v>
      </c>
      <c r="B109" s="70"/>
      <c r="C109" s="70"/>
      <c r="D109" s="126"/>
      <c r="E109" s="204"/>
      <c r="Q109" s="19"/>
      <c r="V109" s="19"/>
    </row>
    <row r="110" spans="1:22" x14ac:dyDescent="0.25">
      <c r="A110" s="132" t="s">
        <v>295</v>
      </c>
      <c r="B110" s="279" t="s">
        <v>74</v>
      </c>
      <c r="C110" s="282">
        <v>3</v>
      </c>
      <c r="D110" s="285" t="s">
        <v>149</v>
      </c>
      <c r="E110" s="285">
        <v>15.5</v>
      </c>
      <c r="Q110" s="19"/>
      <c r="V110" s="19"/>
    </row>
    <row r="111" spans="1:22" x14ac:dyDescent="0.25">
      <c r="A111" s="132" t="s">
        <v>296</v>
      </c>
      <c r="B111" s="280" t="s">
        <v>74</v>
      </c>
      <c r="C111" s="283">
        <v>3</v>
      </c>
      <c r="D111" s="286" t="s">
        <v>149</v>
      </c>
      <c r="E111" s="286">
        <v>15.5</v>
      </c>
      <c r="Q111" s="57"/>
      <c r="R111" s="49"/>
      <c r="U111" s="23"/>
      <c r="V111" s="57"/>
    </row>
    <row r="112" spans="1:22" x14ac:dyDescent="0.25">
      <c r="A112" s="132" t="s">
        <v>297</v>
      </c>
      <c r="B112" s="280" t="s">
        <v>74</v>
      </c>
      <c r="C112" s="283">
        <v>3</v>
      </c>
      <c r="D112" s="286" t="s">
        <v>149</v>
      </c>
      <c r="E112" s="286">
        <v>15.5</v>
      </c>
      <c r="Q112" s="19"/>
      <c r="V112" s="19"/>
    </row>
    <row r="113" spans="1:22" x14ac:dyDescent="0.25">
      <c r="A113" s="132" t="s">
        <v>298</v>
      </c>
      <c r="B113" s="280" t="s">
        <v>74</v>
      </c>
      <c r="C113" s="283">
        <v>3</v>
      </c>
      <c r="D113" s="286" t="s">
        <v>149</v>
      </c>
      <c r="E113" s="286">
        <v>15.5</v>
      </c>
      <c r="Q113" s="19"/>
      <c r="V113" s="19"/>
    </row>
    <row r="114" spans="1:22" x14ac:dyDescent="0.25">
      <c r="A114" s="132" t="s">
        <v>299</v>
      </c>
      <c r="B114" s="281" t="s">
        <v>74</v>
      </c>
      <c r="C114" s="284">
        <v>3</v>
      </c>
      <c r="D114" s="287" t="s">
        <v>149</v>
      </c>
      <c r="E114" s="287">
        <v>15.5</v>
      </c>
      <c r="Q114" s="19"/>
      <c r="V114" s="19"/>
    </row>
    <row r="115" spans="1:22" x14ac:dyDescent="0.25">
      <c r="A115" s="130" t="s">
        <v>300</v>
      </c>
      <c r="B115" s="51"/>
      <c r="C115" s="203"/>
      <c r="D115" s="122"/>
      <c r="E115" s="56"/>
      <c r="Q115" s="19"/>
      <c r="V115" s="19"/>
    </row>
    <row r="116" spans="1:22" x14ac:dyDescent="0.25">
      <c r="A116" s="134" t="s">
        <v>301</v>
      </c>
      <c r="B116" s="279" t="s">
        <v>122</v>
      </c>
      <c r="C116" s="282" t="s">
        <v>158</v>
      </c>
      <c r="D116" s="285" t="s">
        <v>143</v>
      </c>
      <c r="E116" s="285">
        <v>10</v>
      </c>
      <c r="Q116" s="19"/>
      <c r="V116" s="19"/>
    </row>
    <row r="117" spans="1:22" x14ac:dyDescent="0.25">
      <c r="A117" s="134" t="s">
        <v>302</v>
      </c>
      <c r="B117" s="280" t="s">
        <v>122</v>
      </c>
      <c r="C117" s="283" t="s">
        <v>158</v>
      </c>
      <c r="D117" s="286" t="s">
        <v>143</v>
      </c>
      <c r="E117" s="286">
        <v>10</v>
      </c>
      <c r="Q117" s="57"/>
      <c r="R117" s="49"/>
      <c r="U117" s="23"/>
      <c r="V117" s="57"/>
    </row>
    <row r="118" spans="1:22" x14ac:dyDescent="0.25">
      <c r="A118" s="134" t="s">
        <v>303</v>
      </c>
      <c r="B118" s="280" t="s">
        <v>122</v>
      </c>
      <c r="C118" s="283" t="s">
        <v>158</v>
      </c>
      <c r="D118" s="286" t="s">
        <v>143</v>
      </c>
      <c r="E118" s="286">
        <v>10</v>
      </c>
      <c r="Q118" s="19"/>
      <c r="V118" s="19"/>
    </row>
    <row r="119" spans="1:22" x14ac:dyDescent="0.25">
      <c r="A119" s="134" t="s">
        <v>304</v>
      </c>
      <c r="B119" s="280" t="s">
        <v>122</v>
      </c>
      <c r="C119" s="283" t="s">
        <v>158</v>
      </c>
      <c r="D119" s="286" t="s">
        <v>143</v>
      </c>
      <c r="E119" s="286">
        <v>10</v>
      </c>
      <c r="Q119" s="19"/>
      <c r="V119" s="19"/>
    </row>
    <row r="120" spans="1:22" x14ac:dyDescent="0.25">
      <c r="A120" s="134" t="s">
        <v>305</v>
      </c>
      <c r="B120" s="281" t="s">
        <v>122</v>
      </c>
      <c r="C120" s="284" t="s">
        <v>158</v>
      </c>
      <c r="D120" s="287" t="s">
        <v>143</v>
      </c>
      <c r="E120" s="287">
        <v>10</v>
      </c>
      <c r="Q120" s="19"/>
      <c r="V120" s="19"/>
    </row>
    <row r="121" spans="1:22" x14ac:dyDescent="0.25">
      <c r="A121" s="130" t="s">
        <v>306</v>
      </c>
      <c r="B121" s="51"/>
      <c r="C121" s="203"/>
      <c r="D121" s="122"/>
      <c r="E121" s="56"/>
      <c r="Q121" s="19"/>
      <c r="V121" s="19"/>
    </row>
    <row r="122" spans="1:22" x14ac:dyDescent="0.25">
      <c r="A122" s="134" t="s">
        <v>307</v>
      </c>
      <c r="B122" s="279" t="s">
        <v>122</v>
      </c>
      <c r="C122" s="282" t="s">
        <v>158</v>
      </c>
      <c r="D122" s="285" t="s">
        <v>143</v>
      </c>
      <c r="E122" s="285">
        <v>10</v>
      </c>
      <c r="Q122" s="19"/>
      <c r="V122" s="19"/>
    </row>
    <row r="123" spans="1:22" x14ac:dyDescent="0.25">
      <c r="A123" s="134" t="s">
        <v>308</v>
      </c>
      <c r="B123" s="280" t="s">
        <v>122</v>
      </c>
      <c r="C123" s="283" t="s">
        <v>158</v>
      </c>
      <c r="D123" s="286" t="s">
        <v>143</v>
      </c>
      <c r="E123" s="286">
        <v>10</v>
      </c>
      <c r="Q123" s="57"/>
      <c r="R123" s="49"/>
      <c r="U123" s="23"/>
      <c r="V123" s="57"/>
    </row>
    <row r="124" spans="1:22" x14ac:dyDescent="0.25">
      <c r="A124" s="134" t="s">
        <v>309</v>
      </c>
      <c r="B124" s="280" t="s">
        <v>122</v>
      </c>
      <c r="C124" s="283" t="s">
        <v>158</v>
      </c>
      <c r="D124" s="286" t="s">
        <v>143</v>
      </c>
      <c r="E124" s="286">
        <v>10</v>
      </c>
      <c r="Q124" s="19"/>
      <c r="V124" s="19"/>
    </row>
    <row r="125" spans="1:22" x14ac:dyDescent="0.25">
      <c r="A125" s="134" t="s">
        <v>310</v>
      </c>
      <c r="B125" s="280" t="s">
        <v>122</v>
      </c>
      <c r="C125" s="283" t="s">
        <v>158</v>
      </c>
      <c r="D125" s="286" t="s">
        <v>143</v>
      </c>
      <c r="E125" s="286">
        <v>10</v>
      </c>
      <c r="Q125" s="19"/>
      <c r="V125" s="19"/>
    </row>
    <row r="126" spans="1:22" x14ac:dyDescent="0.25">
      <c r="A126" s="134" t="s">
        <v>311</v>
      </c>
      <c r="B126" s="281" t="s">
        <v>122</v>
      </c>
      <c r="C126" s="284" t="s">
        <v>158</v>
      </c>
      <c r="D126" s="287" t="s">
        <v>143</v>
      </c>
      <c r="E126" s="287">
        <v>10</v>
      </c>
      <c r="Q126" s="19"/>
      <c r="V126" s="19"/>
    </row>
    <row r="127" spans="1:22" x14ac:dyDescent="0.25">
      <c r="A127" s="130" t="s">
        <v>312</v>
      </c>
      <c r="B127" s="51"/>
      <c r="C127" s="203"/>
      <c r="D127" s="122"/>
      <c r="E127" s="56"/>
      <c r="Q127" s="19"/>
      <c r="V127" s="19"/>
    </row>
    <row r="128" spans="1:22" x14ac:dyDescent="0.25">
      <c r="A128" s="134" t="s">
        <v>313</v>
      </c>
      <c r="B128" s="279" t="s">
        <v>122</v>
      </c>
      <c r="C128" s="282" t="s">
        <v>158</v>
      </c>
      <c r="D128" s="285" t="s">
        <v>143</v>
      </c>
      <c r="E128" s="285">
        <v>10</v>
      </c>
      <c r="Q128" s="19"/>
      <c r="V128" s="19"/>
    </row>
    <row r="129" spans="1:22" x14ac:dyDescent="0.25">
      <c r="A129" s="134" t="s">
        <v>314</v>
      </c>
      <c r="B129" s="280" t="s">
        <v>122</v>
      </c>
      <c r="C129" s="283" t="s">
        <v>158</v>
      </c>
      <c r="D129" s="286" t="s">
        <v>143</v>
      </c>
      <c r="E129" s="286">
        <v>10</v>
      </c>
      <c r="Q129" s="57"/>
      <c r="R129" s="49"/>
      <c r="U129" s="23"/>
      <c r="V129" s="57"/>
    </row>
    <row r="130" spans="1:22" x14ac:dyDescent="0.25">
      <c r="A130" s="134" t="s">
        <v>315</v>
      </c>
      <c r="B130" s="280" t="s">
        <v>122</v>
      </c>
      <c r="C130" s="283" t="s">
        <v>158</v>
      </c>
      <c r="D130" s="286" t="s">
        <v>143</v>
      </c>
      <c r="E130" s="286">
        <v>10</v>
      </c>
      <c r="Q130" s="19"/>
      <c r="V130" s="19"/>
    </row>
    <row r="131" spans="1:22" x14ac:dyDescent="0.25">
      <c r="A131" s="134" t="s">
        <v>316</v>
      </c>
      <c r="B131" s="280" t="s">
        <v>122</v>
      </c>
      <c r="C131" s="283" t="s">
        <v>158</v>
      </c>
      <c r="D131" s="286" t="s">
        <v>143</v>
      </c>
      <c r="E131" s="286">
        <v>10</v>
      </c>
      <c r="Q131" s="19"/>
      <c r="V131" s="19"/>
    </row>
    <row r="132" spans="1:22" x14ac:dyDescent="0.25">
      <c r="A132" s="134" t="s">
        <v>317</v>
      </c>
      <c r="B132" s="281" t="s">
        <v>122</v>
      </c>
      <c r="C132" s="284" t="s">
        <v>158</v>
      </c>
      <c r="D132" s="287" t="s">
        <v>143</v>
      </c>
      <c r="E132" s="287">
        <v>10</v>
      </c>
      <c r="Q132" s="19"/>
      <c r="V132" s="19"/>
    </row>
    <row r="133" spans="1:22" x14ac:dyDescent="0.25">
      <c r="A133" s="130" t="s">
        <v>318</v>
      </c>
      <c r="B133" s="51"/>
      <c r="C133" s="203"/>
      <c r="D133" s="122"/>
      <c r="E133" s="56"/>
      <c r="Q133" s="19"/>
      <c r="V133" s="19"/>
    </row>
    <row r="134" spans="1:22" x14ac:dyDescent="0.25">
      <c r="A134" s="132" t="s">
        <v>319</v>
      </c>
      <c r="B134" s="273" t="s">
        <v>58</v>
      </c>
      <c r="C134" s="275">
        <v>3</v>
      </c>
      <c r="D134" s="277" t="s">
        <v>149</v>
      </c>
      <c r="E134" s="277">
        <v>16</v>
      </c>
      <c r="Q134" s="19"/>
      <c r="V134" s="19"/>
    </row>
    <row r="135" spans="1:22" x14ac:dyDescent="0.25">
      <c r="A135" s="132" t="s">
        <v>320</v>
      </c>
      <c r="B135" s="274"/>
      <c r="C135" s="276"/>
      <c r="D135" s="278"/>
      <c r="E135" s="278"/>
      <c r="Q135" s="57"/>
      <c r="R135" s="49"/>
      <c r="U135" s="23"/>
      <c r="V135" s="57"/>
    </row>
    <row r="136" spans="1:22" x14ac:dyDescent="0.25">
      <c r="A136" s="132" t="s">
        <v>321</v>
      </c>
      <c r="B136" s="274"/>
      <c r="C136" s="276"/>
      <c r="D136" s="278"/>
      <c r="E136" s="278"/>
      <c r="Q136" s="19"/>
      <c r="V136" s="19"/>
    </row>
    <row r="137" spans="1:22" x14ac:dyDescent="0.25">
      <c r="A137" s="132" t="s">
        <v>322</v>
      </c>
      <c r="B137" s="274"/>
      <c r="C137" s="276"/>
      <c r="D137" s="278"/>
      <c r="E137" s="278"/>
      <c r="Q137" s="19"/>
      <c r="V137" s="19"/>
    </row>
    <row r="138" spans="1:22" x14ac:dyDescent="0.25">
      <c r="A138" s="132" t="s">
        <v>323</v>
      </c>
      <c r="B138" s="154" t="s">
        <v>122</v>
      </c>
      <c r="C138" s="202" t="s">
        <v>158</v>
      </c>
      <c r="D138" s="128" t="s">
        <v>143</v>
      </c>
      <c r="E138" s="128">
        <v>10</v>
      </c>
      <c r="Q138" s="19"/>
      <c r="V138" s="19"/>
    </row>
    <row r="139" spans="1:22" x14ac:dyDescent="0.25">
      <c r="A139" s="130" t="s">
        <v>324</v>
      </c>
      <c r="B139" s="51"/>
      <c r="C139" s="203"/>
      <c r="D139" s="122"/>
      <c r="E139" s="56"/>
      <c r="Q139" s="19"/>
      <c r="V139" s="19"/>
    </row>
    <row r="140" spans="1:22" x14ac:dyDescent="0.25">
      <c r="A140" s="132" t="s">
        <v>325</v>
      </c>
      <c r="B140" s="279" t="s">
        <v>58</v>
      </c>
      <c r="C140" s="282">
        <v>3</v>
      </c>
      <c r="D140" s="285" t="s">
        <v>149</v>
      </c>
      <c r="E140" s="285">
        <v>16</v>
      </c>
      <c r="Q140" s="19"/>
      <c r="V140" s="19"/>
    </row>
    <row r="141" spans="1:22" x14ac:dyDescent="0.25">
      <c r="A141" s="132" t="s">
        <v>326</v>
      </c>
      <c r="B141" s="280" t="s">
        <v>58</v>
      </c>
      <c r="C141" s="283">
        <v>3</v>
      </c>
      <c r="D141" s="286" t="s">
        <v>149</v>
      </c>
      <c r="E141" s="286">
        <v>16</v>
      </c>
      <c r="Q141" s="57"/>
      <c r="R141" s="49"/>
      <c r="U141" s="23"/>
      <c r="V141" s="57"/>
    </row>
    <row r="142" spans="1:22" x14ac:dyDescent="0.25">
      <c r="A142" s="132" t="s">
        <v>327</v>
      </c>
      <c r="B142" s="280" t="s">
        <v>58</v>
      </c>
      <c r="C142" s="283">
        <v>3</v>
      </c>
      <c r="D142" s="286" t="s">
        <v>149</v>
      </c>
      <c r="E142" s="286">
        <v>16</v>
      </c>
      <c r="Q142" s="19"/>
      <c r="V142" s="19"/>
    </row>
    <row r="143" spans="1:22" x14ac:dyDescent="0.25">
      <c r="A143" s="132" t="s">
        <v>328</v>
      </c>
      <c r="B143" s="280" t="s">
        <v>58</v>
      </c>
      <c r="C143" s="283">
        <v>3</v>
      </c>
      <c r="D143" s="286" t="s">
        <v>149</v>
      </c>
      <c r="E143" s="286">
        <v>16</v>
      </c>
      <c r="Q143" s="19"/>
      <c r="V143" s="19"/>
    </row>
    <row r="144" spans="1:22" x14ac:dyDescent="0.25">
      <c r="A144" s="163" t="s">
        <v>329</v>
      </c>
      <c r="B144" s="281" t="s">
        <v>58</v>
      </c>
      <c r="C144" s="284">
        <v>3</v>
      </c>
      <c r="D144" s="287" t="s">
        <v>149</v>
      </c>
      <c r="E144" s="287">
        <v>16</v>
      </c>
      <c r="Q144" s="19"/>
      <c r="V144" s="19"/>
    </row>
    <row r="145" spans="1:22" x14ac:dyDescent="0.25">
      <c r="A145" s="130" t="s">
        <v>330</v>
      </c>
      <c r="B145" s="51"/>
      <c r="C145" s="203"/>
      <c r="D145" s="122"/>
      <c r="E145" s="56"/>
      <c r="Q145" s="19"/>
      <c r="V145" s="19"/>
    </row>
    <row r="146" spans="1:22" x14ac:dyDescent="0.25">
      <c r="A146" s="132" t="s">
        <v>331</v>
      </c>
      <c r="B146" s="279" t="s">
        <v>58</v>
      </c>
      <c r="C146" s="282">
        <v>3</v>
      </c>
      <c r="D146" s="285" t="s">
        <v>149</v>
      </c>
      <c r="E146" s="285">
        <v>16</v>
      </c>
      <c r="Q146" s="19"/>
      <c r="V146" s="19"/>
    </row>
    <row r="147" spans="1:22" x14ac:dyDescent="0.25">
      <c r="A147" s="132" t="s">
        <v>332</v>
      </c>
      <c r="B147" s="280" t="s">
        <v>58</v>
      </c>
      <c r="C147" s="283">
        <v>3</v>
      </c>
      <c r="D147" s="286" t="s">
        <v>149</v>
      </c>
      <c r="E147" s="286">
        <v>16</v>
      </c>
      <c r="Q147" s="57"/>
      <c r="R147" s="49"/>
      <c r="U147" s="23"/>
      <c r="V147" s="71"/>
    </row>
    <row r="148" spans="1:22" x14ac:dyDescent="0.25">
      <c r="A148" s="132" t="s">
        <v>333</v>
      </c>
      <c r="B148" s="280" t="s">
        <v>58</v>
      </c>
      <c r="C148" s="283">
        <v>3</v>
      </c>
      <c r="D148" s="286" t="s">
        <v>149</v>
      </c>
      <c r="E148" s="286">
        <v>16</v>
      </c>
      <c r="Q148" s="19"/>
      <c r="V148" s="19"/>
    </row>
    <row r="149" spans="1:22" x14ac:dyDescent="0.25">
      <c r="A149" s="132" t="s">
        <v>334</v>
      </c>
      <c r="B149" s="280" t="s">
        <v>58</v>
      </c>
      <c r="C149" s="283">
        <v>3</v>
      </c>
      <c r="D149" s="286" t="s">
        <v>149</v>
      </c>
      <c r="E149" s="286">
        <v>16</v>
      </c>
      <c r="Q149" s="19"/>
      <c r="V149" s="19"/>
    </row>
    <row r="150" spans="1:22" x14ac:dyDescent="0.25">
      <c r="A150" s="163" t="s">
        <v>335</v>
      </c>
      <c r="B150" s="281" t="s">
        <v>58</v>
      </c>
      <c r="C150" s="284">
        <v>3</v>
      </c>
      <c r="D150" s="287" t="s">
        <v>149</v>
      </c>
      <c r="E150" s="287">
        <v>16</v>
      </c>
      <c r="Q150" s="19"/>
      <c r="V150" s="19"/>
    </row>
    <row r="151" spans="1:22" x14ac:dyDescent="0.25">
      <c r="A151" s="130" t="s">
        <v>336</v>
      </c>
      <c r="B151" s="51"/>
      <c r="C151" s="203"/>
      <c r="D151" s="122"/>
      <c r="E151" s="56"/>
      <c r="Q151" s="19"/>
      <c r="V151" s="19"/>
    </row>
    <row r="152" spans="1:22" x14ac:dyDescent="0.25">
      <c r="A152" s="134" t="s">
        <v>337</v>
      </c>
      <c r="B152" s="279" t="s">
        <v>58</v>
      </c>
      <c r="C152" s="282">
        <v>3</v>
      </c>
      <c r="D152" s="285" t="s">
        <v>149</v>
      </c>
      <c r="E152" s="285">
        <v>16</v>
      </c>
      <c r="Q152" s="19"/>
    </row>
    <row r="153" spans="1:22" x14ac:dyDescent="0.25">
      <c r="A153" s="134" t="s">
        <v>338</v>
      </c>
      <c r="B153" s="280" t="s">
        <v>58</v>
      </c>
      <c r="C153" s="283">
        <v>3</v>
      </c>
      <c r="D153" s="286" t="s">
        <v>149</v>
      </c>
      <c r="E153" s="286">
        <v>16</v>
      </c>
    </row>
    <row r="154" spans="1:22" x14ac:dyDescent="0.25">
      <c r="A154" s="134" t="s">
        <v>339</v>
      </c>
      <c r="B154" s="280" t="s">
        <v>58</v>
      </c>
      <c r="C154" s="283">
        <v>3</v>
      </c>
      <c r="D154" s="286" t="s">
        <v>149</v>
      </c>
      <c r="E154" s="286">
        <v>16</v>
      </c>
    </row>
    <row r="155" spans="1:22" x14ac:dyDescent="0.25">
      <c r="A155" s="134" t="s">
        <v>340</v>
      </c>
      <c r="B155" s="280" t="s">
        <v>58</v>
      </c>
      <c r="C155" s="283">
        <v>3</v>
      </c>
      <c r="D155" s="286" t="s">
        <v>149</v>
      </c>
      <c r="E155" s="286">
        <v>16</v>
      </c>
    </row>
    <row r="156" spans="1:22" x14ac:dyDescent="0.25">
      <c r="A156" s="147" t="s">
        <v>341</v>
      </c>
      <c r="B156" s="281" t="s">
        <v>58</v>
      </c>
      <c r="C156" s="284">
        <v>3</v>
      </c>
      <c r="D156" s="287" t="s">
        <v>149</v>
      </c>
      <c r="E156" s="287">
        <v>16</v>
      </c>
    </row>
    <row r="158" spans="1:22" x14ac:dyDescent="0.25">
      <c r="A158" s="50" t="s">
        <v>370</v>
      </c>
      <c r="B158" s="51"/>
      <c r="C158" s="187"/>
      <c r="D158" s="55"/>
      <c r="E158" s="56"/>
    </row>
    <row r="159" spans="1:22" x14ac:dyDescent="0.25">
      <c r="A159" s="58" t="s">
        <v>345</v>
      </c>
      <c r="B159" s="59"/>
      <c r="C159" s="188"/>
      <c r="D159" s="60"/>
      <c r="E159" s="61"/>
    </row>
    <row r="160" spans="1:22" x14ac:dyDescent="0.25">
      <c r="A160" s="58" t="s">
        <v>346</v>
      </c>
      <c r="B160" s="26"/>
      <c r="C160" s="189"/>
      <c r="D160" s="79"/>
      <c r="E160" s="81"/>
    </row>
    <row r="161" spans="1:5" x14ac:dyDescent="0.25">
      <c r="A161" s="58" t="s">
        <v>347</v>
      </c>
      <c r="B161" s="26"/>
      <c r="C161" s="189"/>
      <c r="D161" s="79"/>
      <c r="E161" s="81"/>
    </row>
    <row r="162" spans="1:5" x14ac:dyDescent="0.25">
      <c r="A162" s="58" t="s">
        <v>348</v>
      </c>
      <c r="B162" s="26"/>
      <c r="C162" s="189"/>
      <c r="D162" s="79"/>
      <c r="E162" s="81"/>
    </row>
    <row r="163" spans="1:5" x14ac:dyDescent="0.25">
      <c r="A163" s="58" t="s">
        <v>349</v>
      </c>
      <c r="B163" s="82"/>
      <c r="C163" s="190"/>
      <c r="D163" s="84"/>
      <c r="E163" s="85"/>
    </row>
    <row r="164" spans="1:5" x14ac:dyDescent="0.25">
      <c r="A164" s="50"/>
      <c r="B164" s="51"/>
      <c r="C164" s="187"/>
      <c r="D164" s="55"/>
      <c r="E164" s="56"/>
    </row>
    <row r="165" spans="1:5" x14ac:dyDescent="0.25">
      <c r="A165" s="74" t="s">
        <v>350</v>
      </c>
      <c r="B165" s="86"/>
      <c r="C165" s="191"/>
      <c r="D165" s="90"/>
      <c r="E165" s="92"/>
    </row>
    <row r="166" spans="1:5" x14ac:dyDescent="0.25">
      <c r="A166" s="74" t="s">
        <v>351</v>
      </c>
      <c r="B166" s="87"/>
      <c r="C166" s="192"/>
      <c r="D166" s="91"/>
      <c r="E166" s="93"/>
    </row>
    <row r="167" spans="1:5" x14ac:dyDescent="0.25">
      <c r="A167" s="74" t="s">
        <v>352</v>
      </c>
      <c r="B167" s="87"/>
      <c r="C167" s="192"/>
      <c r="D167" s="91"/>
      <c r="E167" s="93"/>
    </row>
    <row r="168" spans="1:5" x14ac:dyDescent="0.25">
      <c r="A168" s="74" t="s">
        <v>353</v>
      </c>
      <c r="B168" s="87"/>
      <c r="C168" s="192"/>
      <c r="D168" s="91"/>
      <c r="E168" s="93"/>
    </row>
    <row r="169" spans="1:5" x14ac:dyDescent="0.25">
      <c r="A169" s="74" t="s">
        <v>354</v>
      </c>
      <c r="B169" s="94"/>
      <c r="C169" s="193"/>
      <c r="D169" s="96"/>
      <c r="E169" s="97"/>
    </row>
    <row r="170" spans="1:5" x14ac:dyDescent="0.25">
      <c r="A170" s="50"/>
      <c r="B170" s="51"/>
      <c r="C170" s="187"/>
      <c r="D170" s="55"/>
      <c r="E170" s="56"/>
    </row>
    <row r="171" spans="1:5" x14ac:dyDescent="0.25">
      <c r="A171" s="58" t="s">
        <v>355</v>
      </c>
      <c r="B171" s="59"/>
      <c r="C171" s="188"/>
      <c r="D171" s="60"/>
      <c r="E171" s="61"/>
    </row>
    <row r="172" spans="1:5" x14ac:dyDescent="0.25">
      <c r="A172" s="58" t="s">
        <v>356</v>
      </c>
      <c r="B172" s="26"/>
      <c r="C172" s="189"/>
      <c r="D172" s="79"/>
      <c r="E172" s="81"/>
    </row>
    <row r="173" spans="1:5" x14ac:dyDescent="0.25">
      <c r="A173" s="58" t="s">
        <v>357</v>
      </c>
      <c r="B173" s="26"/>
      <c r="C173" s="189"/>
      <c r="D173" s="79"/>
      <c r="E173" s="81"/>
    </row>
    <row r="174" spans="1:5" x14ac:dyDescent="0.25">
      <c r="A174" s="58" t="s">
        <v>358</v>
      </c>
      <c r="B174" s="26"/>
      <c r="C174" s="189"/>
      <c r="D174" s="79"/>
      <c r="E174" s="81"/>
    </row>
    <row r="175" spans="1:5" x14ac:dyDescent="0.25">
      <c r="A175" s="68" t="s">
        <v>359</v>
      </c>
      <c r="B175" s="82"/>
      <c r="C175" s="190"/>
      <c r="D175" s="84"/>
      <c r="E175" s="85"/>
    </row>
    <row r="176" spans="1:5" x14ac:dyDescent="0.25">
      <c r="A176" s="50"/>
      <c r="B176" s="51"/>
      <c r="C176" s="187"/>
      <c r="D176" s="55"/>
      <c r="E176" s="56"/>
    </row>
    <row r="177" spans="1:5" x14ac:dyDescent="0.25">
      <c r="A177" s="58" t="s">
        <v>360</v>
      </c>
      <c r="B177" s="75"/>
      <c r="C177" s="194"/>
      <c r="D177" s="78"/>
      <c r="E177" s="80"/>
    </row>
    <row r="178" spans="1:5" x14ac:dyDescent="0.25">
      <c r="A178" s="58" t="s">
        <v>361</v>
      </c>
      <c r="B178" s="26"/>
      <c r="C178" s="189"/>
      <c r="D178" s="79"/>
      <c r="E178" s="81"/>
    </row>
    <row r="179" spans="1:5" x14ac:dyDescent="0.25">
      <c r="A179" s="58" t="s">
        <v>362</v>
      </c>
      <c r="B179" s="26"/>
      <c r="C179" s="189"/>
      <c r="D179" s="79"/>
      <c r="E179" s="81"/>
    </row>
    <row r="180" spans="1:5" x14ac:dyDescent="0.25">
      <c r="A180" s="58" t="s">
        <v>363</v>
      </c>
      <c r="B180" s="26"/>
      <c r="C180" s="189"/>
      <c r="D180" s="79"/>
      <c r="E180" s="81"/>
    </row>
    <row r="181" spans="1:5" x14ac:dyDescent="0.25">
      <c r="A181" s="68" t="s">
        <v>364</v>
      </c>
      <c r="B181" s="62"/>
      <c r="C181" s="195"/>
      <c r="D181" s="84"/>
      <c r="E181" s="64"/>
    </row>
    <row r="182" spans="1:5" x14ac:dyDescent="0.25">
      <c r="A182" s="50"/>
      <c r="B182" s="51"/>
      <c r="C182" s="187"/>
      <c r="D182" s="55"/>
      <c r="E182" s="72"/>
    </row>
    <row r="183" spans="1:5" x14ac:dyDescent="0.25">
      <c r="A183" s="58" t="s">
        <v>365</v>
      </c>
      <c r="B183" s="75"/>
      <c r="C183" s="194"/>
      <c r="D183" s="78"/>
      <c r="E183" s="80"/>
    </row>
    <row r="184" spans="1:5" x14ac:dyDescent="0.25">
      <c r="A184" s="58" t="s">
        <v>366</v>
      </c>
      <c r="B184" s="26"/>
      <c r="C184" s="189"/>
      <c r="D184" s="79"/>
      <c r="E184" s="81"/>
    </row>
    <row r="185" spans="1:5" x14ac:dyDescent="0.25">
      <c r="A185" s="58" t="s">
        <v>367</v>
      </c>
      <c r="D185" s="66"/>
      <c r="E185" s="67"/>
    </row>
    <row r="186" spans="1:5" x14ac:dyDescent="0.25">
      <c r="A186" s="58" t="s">
        <v>368</v>
      </c>
      <c r="D186" s="66"/>
      <c r="E186" s="67"/>
    </row>
    <row r="187" spans="1:5" x14ac:dyDescent="0.25">
      <c r="A187" s="68" t="s">
        <v>369</v>
      </c>
      <c r="B187" s="62"/>
      <c r="C187" s="195"/>
      <c r="D187" s="63"/>
      <c r="E187" s="64"/>
    </row>
  </sheetData>
  <mergeCells count="118">
    <mergeCell ref="B72:B73"/>
    <mergeCell ref="C72:C73"/>
    <mergeCell ref="D72:D73"/>
    <mergeCell ref="E72:E73"/>
    <mergeCell ref="B74:B76"/>
    <mergeCell ref="C74:C76"/>
    <mergeCell ref="D74:D76"/>
    <mergeCell ref="E74:E76"/>
    <mergeCell ref="B90:B94"/>
    <mergeCell ref="C90:C94"/>
    <mergeCell ref="D90:D94"/>
    <mergeCell ref="E90:E94"/>
    <mergeCell ref="B152:B156"/>
    <mergeCell ref="C152:C156"/>
    <mergeCell ref="D152:D156"/>
    <mergeCell ref="E152:E156"/>
    <mergeCell ref="B134:B137"/>
    <mergeCell ref="C134:C137"/>
    <mergeCell ref="D134:D137"/>
    <mergeCell ref="E134:E137"/>
    <mergeCell ref="B140:B144"/>
    <mergeCell ref="C140:C144"/>
    <mergeCell ref="D140:D144"/>
    <mergeCell ref="E140:E144"/>
    <mergeCell ref="B146:B150"/>
    <mergeCell ref="C146:C150"/>
    <mergeCell ref="D146:D150"/>
    <mergeCell ref="E146:E150"/>
    <mergeCell ref="B122:B126"/>
    <mergeCell ref="C122:C126"/>
    <mergeCell ref="D122:D126"/>
    <mergeCell ref="E122:E126"/>
    <mergeCell ref="B128:B132"/>
    <mergeCell ref="C128:C132"/>
    <mergeCell ref="D128:D132"/>
    <mergeCell ref="E128:E132"/>
    <mergeCell ref="B110:B114"/>
    <mergeCell ref="C110:C114"/>
    <mergeCell ref="D110:D114"/>
    <mergeCell ref="E110:E114"/>
    <mergeCell ref="B116:B120"/>
    <mergeCell ref="C116:C120"/>
    <mergeCell ref="D116:D120"/>
    <mergeCell ref="E116:E120"/>
    <mergeCell ref="B102:B106"/>
    <mergeCell ref="C102:C106"/>
    <mergeCell ref="D102:D106"/>
    <mergeCell ref="E102:E106"/>
    <mergeCell ref="B96:B99"/>
    <mergeCell ref="C96:C99"/>
    <mergeCell ref="B78:B82"/>
    <mergeCell ref="C78:C82"/>
    <mergeCell ref="D78:D82"/>
    <mergeCell ref="E78:E82"/>
    <mergeCell ref="B84:B88"/>
    <mergeCell ref="C84:C88"/>
    <mergeCell ref="D84:D88"/>
    <mergeCell ref="E84:E88"/>
    <mergeCell ref="D96:D99"/>
    <mergeCell ref="E96:E99"/>
    <mergeCell ref="B46:B50"/>
    <mergeCell ref="C46:C50"/>
    <mergeCell ref="D46:D50"/>
    <mergeCell ref="E46:E50"/>
    <mergeCell ref="B66:B70"/>
    <mergeCell ref="C66:C70"/>
    <mergeCell ref="D66:D70"/>
    <mergeCell ref="E66:E70"/>
    <mergeCell ref="B60:B62"/>
    <mergeCell ref="C60:C62"/>
    <mergeCell ref="B55:B58"/>
    <mergeCell ref="C55:C58"/>
    <mergeCell ref="D55:D58"/>
    <mergeCell ref="E55:E58"/>
    <mergeCell ref="D60:D62"/>
    <mergeCell ref="E60:E62"/>
    <mergeCell ref="B63:B64"/>
    <mergeCell ref="C63:C64"/>
    <mergeCell ref="D63:D64"/>
    <mergeCell ref="E63:E64"/>
    <mergeCell ref="B37:B38"/>
    <mergeCell ref="C37:C38"/>
    <mergeCell ref="D37:D38"/>
    <mergeCell ref="E37:E38"/>
    <mergeCell ref="B40:B44"/>
    <mergeCell ref="C40:C44"/>
    <mergeCell ref="D40:D44"/>
    <mergeCell ref="E40:E44"/>
    <mergeCell ref="B30:B32"/>
    <mergeCell ref="C30:C32"/>
    <mergeCell ref="D30:D32"/>
    <mergeCell ref="E30:E32"/>
    <mergeCell ref="B34:B36"/>
    <mergeCell ref="C34:C36"/>
    <mergeCell ref="D34:D36"/>
    <mergeCell ref="E34:E36"/>
    <mergeCell ref="B28:B29"/>
    <mergeCell ref="C28:C29"/>
    <mergeCell ref="D28:D29"/>
    <mergeCell ref="E28:E29"/>
    <mergeCell ref="B10:B14"/>
    <mergeCell ref="C10:C14"/>
    <mergeCell ref="D10:D14"/>
    <mergeCell ref="E10:E14"/>
    <mergeCell ref="B16:B20"/>
    <mergeCell ref="C16:C20"/>
    <mergeCell ref="D16:D20"/>
    <mergeCell ref="E16:E20"/>
    <mergeCell ref="B1:D1"/>
    <mergeCell ref="H1:K1"/>
    <mergeCell ref="B4:B5"/>
    <mergeCell ref="C4:C5"/>
    <mergeCell ref="D4:D5"/>
    <mergeCell ref="E4:E5"/>
    <mergeCell ref="B22:B26"/>
    <mergeCell ref="C22:C26"/>
    <mergeCell ref="D22:D26"/>
    <mergeCell ref="E22:E26"/>
  </mergeCells>
  <pageMargins left="0" right="0" top="0" bottom="0" header="0" footer="0"/>
  <pageSetup scale="2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CC61-9CDA-4FF1-9006-7F3F33AB010F}">
  <sheetPr>
    <pageSetUpPr fitToPage="1"/>
  </sheetPr>
  <dimension ref="A1:V187"/>
  <sheetViews>
    <sheetView topLeftCell="A186" zoomScale="86" zoomScaleNormal="67" zoomScalePageLayoutView="43" workbookViewId="0">
      <selection activeCell="A158" sqref="A158:E187"/>
    </sheetView>
  </sheetViews>
  <sheetFormatPr defaultRowHeight="15" x14ac:dyDescent="0.25"/>
  <cols>
    <col min="1" max="1" width="9.7109375" style="48" customWidth="1"/>
    <col min="2" max="2" width="22.42578125" style="65" customWidth="1"/>
    <col min="3" max="3" width="16.42578125" style="108" customWidth="1"/>
    <col min="4" max="4" width="44" style="48" customWidth="1"/>
    <col min="5" max="5" width="10.28515625" style="26" customWidth="1"/>
    <col min="15" max="15" width="16.42578125" customWidth="1"/>
    <col min="16" max="16" width="9.42578125" customWidth="1"/>
    <col min="17" max="17" width="6" customWidth="1"/>
    <col min="18" max="18" width="25.42578125" customWidth="1"/>
    <col min="21" max="21" width="37.42578125" customWidth="1"/>
  </cols>
  <sheetData>
    <row r="1" spans="1:22" ht="31.5" customHeight="1" x14ac:dyDescent="0.25">
      <c r="A1" s="46" t="s">
        <v>182</v>
      </c>
      <c r="B1" s="289" t="s">
        <v>940</v>
      </c>
      <c r="C1" s="289"/>
      <c r="D1" s="289"/>
      <c r="E1" s="108"/>
      <c r="H1" s="272"/>
      <c r="I1" s="272"/>
      <c r="J1" s="272"/>
      <c r="K1" s="272"/>
      <c r="Q1" s="47"/>
      <c r="R1" s="47"/>
    </row>
    <row r="2" spans="1:22" ht="23.25" x14ac:dyDescent="0.25">
      <c r="A2" s="117" t="s">
        <v>183</v>
      </c>
      <c r="B2" s="52" t="s">
        <v>184</v>
      </c>
      <c r="C2" s="118" t="s">
        <v>185</v>
      </c>
      <c r="D2" s="120"/>
      <c r="E2" s="119" t="s">
        <v>186</v>
      </c>
      <c r="Q2" s="49"/>
      <c r="R2" s="49"/>
      <c r="S2" s="49"/>
    </row>
    <row r="3" spans="1:22" x14ac:dyDescent="0.25">
      <c r="A3" s="130" t="s">
        <v>187</v>
      </c>
      <c r="B3" s="224"/>
      <c r="C3" s="113" t="s">
        <v>188</v>
      </c>
      <c r="D3" s="113" t="s">
        <v>189</v>
      </c>
      <c r="E3" s="131" t="s">
        <v>190</v>
      </c>
      <c r="F3" s="23"/>
      <c r="O3" s="23"/>
      <c r="Q3" s="52"/>
      <c r="R3" s="53"/>
      <c r="S3" s="23"/>
      <c r="T3" s="23"/>
      <c r="U3" s="23"/>
      <c r="V3" s="52"/>
    </row>
    <row r="4" spans="1:22" ht="15" customHeight="1" x14ac:dyDescent="0.25">
      <c r="A4" s="132" t="s">
        <v>774</v>
      </c>
      <c r="B4" s="290" t="s">
        <v>94</v>
      </c>
      <c r="C4" s="293" t="s">
        <v>158</v>
      </c>
      <c r="D4" s="277" t="s">
        <v>906</v>
      </c>
      <c r="E4" s="297">
        <v>6</v>
      </c>
      <c r="Q4" s="19"/>
      <c r="V4" s="19"/>
    </row>
    <row r="5" spans="1:22" ht="15" customHeight="1" x14ac:dyDescent="0.25">
      <c r="A5" s="132" t="s">
        <v>775</v>
      </c>
      <c r="B5" s="291"/>
      <c r="C5" s="294"/>
      <c r="D5" s="278"/>
      <c r="E5" s="298"/>
      <c r="Q5" s="19"/>
      <c r="V5" s="19"/>
    </row>
    <row r="6" spans="1:22" ht="15" customHeight="1" x14ac:dyDescent="0.25">
      <c r="A6" s="132" t="s">
        <v>776</v>
      </c>
      <c r="B6" s="291"/>
      <c r="C6" s="294"/>
      <c r="D6" s="278"/>
      <c r="E6" s="298"/>
      <c r="Q6" s="19"/>
      <c r="V6" s="19"/>
    </row>
    <row r="7" spans="1:22" ht="15" customHeight="1" x14ac:dyDescent="0.25">
      <c r="A7" s="132" t="s">
        <v>777</v>
      </c>
      <c r="B7" s="291"/>
      <c r="C7" s="294"/>
      <c r="D7" s="278"/>
      <c r="E7" s="298"/>
      <c r="Q7" s="19"/>
      <c r="V7" s="19"/>
    </row>
    <row r="8" spans="1:22" ht="15" customHeight="1" x14ac:dyDescent="0.25">
      <c r="A8" s="132" t="s">
        <v>778</v>
      </c>
      <c r="B8" s="292"/>
      <c r="C8" s="295"/>
      <c r="D8" s="296"/>
      <c r="E8" s="299"/>
      <c r="Q8" s="19"/>
      <c r="V8" s="19"/>
    </row>
    <row r="9" spans="1:22" x14ac:dyDescent="0.25">
      <c r="A9" s="130" t="s">
        <v>196</v>
      </c>
      <c r="B9" s="224" t="s">
        <v>903</v>
      </c>
      <c r="C9" s="133" t="s">
        <v>903</v>
      </c>
      <c r="D9" s="122" t="s">
        <v>903</v>
      </c>
      <c r="E9" s="116" t="s">
        <v>903</v>
      </c>
      <c r="Q9" s="57"/>
      <c r="R9" s="49"/>
      <c r="U9" s="23"/>
      <c r="V9" s="57"/>
    </row>
    <row r="10" spans="1:22" ht="15" customHeight="1" x14ac:dyDescent="0.25">
      <c r="A10" s="134" t="s">
        <v>779</v>
      </c>
      <c r="B10" s="290" t="s">
        <v>102</v>
      </c>
      <c r="C10" s="293" t="s">
        <v>158</v>
      </c>
      <c r="D10" s="277" t="s">
        <v>906</v>
      </c>
      <c r="E10" s="297">
        <v>6</v>
      </c>
      <c r="Q10" s="19"/>
      <c r="V10" s="19"/>
    </row>
    <row r="11" spans="1:22" ht="15" customHeight="1" x14ac:dyDescent="0.25">
      <c r="A11" s="134" t="s">
        <v>780</v>
      </c>
      <c r="B11" s="291" t="s">
        <v>102</v>
      </c>
      <c r="C11" s="294" t="s">
        <v>158</v>
      </c>
      <c r="D11" s="278" t="s">
        <v>906</v>
      </c>
      <c r="E11" s="298">
        <v>6</v>
      </c>
      <c r="Q11" s="19"/>
      <c r="V11" s="19"/>
    </row>
    <row r="12" spans="1:22" ht="15" customHeight="1" x14ac:dyDescent="0.25">
      <c r="A12" s="134" t="s">
        <v>781</v>
      </c>
      <c r="B12" s="291" t="s">
        <v>102</v>
      </c>
      <c r="C12" s="294" t="s">
        <v>158</v>
      </c>
      <c r="D12" s="278" t="s">
        <v>906</v>
      </c>
      <c r="E12" s="298">
        <v>6</v>
      </c>
      <c r="Q12" s="19"/>
      <c r="V12" s="19"/>
    </row>
    <row r="13" spans="1:22" ht="15" customHeight="1" x14ac:dyDescent="0.25">
      <c r="A13" s="134" t="s">
        <v>782</v>
      </c>
      <c r="B13" s="291" t="s">
        <v>102</v>
      </c>
      <c r="C13" s="294" t="s">
        <v>158</v>
      </c>
      <c r="D13" s="278" t="s">
        <v>906</v>
      </c>
      <c r="E13" s="298">
        <v>6</v>
      </c>
      <c r="Q13" s="19"/>
      <c r="V13" s="19"/>
    </row>
    <row r="14" spans="1:22" ht="15" customHeight="1" x14ac:dyDescent="0.25">
      <c r="A14" s="134" t="s">
        <v>783</v>
      </c>
      <c r="B14" s="292" t="s">
        <v>102</v>
      </c>
      <c r="C14" s="295" t="s">
        <v>158</v>
      </c>
      <c r="D14" s="296" t="s">
        <v>906</v>
      </c>
      <c r="E14" s="299">
        <v>6</v>
      </c>
      <c r="Q14" s="19"/>
      <c r="V14" s="19"/>
    </row>
    <row r="15" spans="1:22" x14ac:dyDescent="0.25">
      <c r="A15" s="130" t="s">
        <v>202</v>
      </c>
      <c r="B15" s="224" t="s">
        <v>903</v>
      </c>
      <c r="C15" s="133" t="s">
        <v>903</v>
      </c>
      <c r="D15" s="122" t="s">
        <v>903</v>
      </c>
      <c r="E15" s="116" t="s">
        <v>903</v>
      </c>
      <c r="Q15" s="57"/>
      <c r="R15" s="49"/>
      <c r="U15" s="23"/>
      <c r="V15" s="57"/>
    </row>
    <row r="16" spans="1:22" x14ac:dyDescent="0.25">
      <c r="A16" s="134" t="s">
        <v>784</v>
      </c>
      <c r="B16" s="290" t="s">
        <v>103</v>
      </c>
      <c r="C16" s="293" t="s">
        <v>158</v>
      </c>
      <c r="D16" s="277" t="s">
        <v>144</v>
      </c>
      <c r="E16" s="297">
        <v>9</v>
      </c>
      <c r="Q16" s="19"/>
      <c r="V16" s="19"/>
    </row>
    <row r="17" spans="1:22" x14ac:dyDescent="0.25">
      <c r="A17" s="134" t="s">
        <v>785</v>
      </c>
      <c r="B17" s="291" t="s">
        <v>103</v>
      </c>
      <c r="C17" s="294" t="s">
        <v>158</v>
      </c>
      <c r="D17" s="278" t="s">
        <v>144</v>
      </c>
      <c r="E17" s="298">
        <v>9</v>
      </c>
      <c r="Q17" s="19"/>
      <c r="V17" s="19"/>
    </row>
    <row r="18" spans="1:22" x14ac:dyDescent="0.25">
      <c r="A18" s="134" t="s">
        <v>786</v>
      </c>
      <c r="B18" s="291" t="s">
        <v>103</v>
      </c>
      <c r="C18" s="294" t="s">
        <v>158</v>
      </c>
      <c r="D18" s="278" t="s">
        <v>144</v>
      </c>
      <c r="E18" s="298">
        <v>9</v>
      </c>
      <c r="Q18" s="19"/>
      <c r="V18" s="19"/>
    </row>
    <row r="19" spans="1:22" x14ac:dyDescent="0.25">
      <c r="A19" s="134" t="s">
        <v>787</v>
      </c>
      <c r="B19" s="291" t="s">
        <v>103</v>
      </c>
      <c r="C19" s="294" t="s">
        <v>158</v>
      </c>
      <c r="D19" s="278" t="s">
        <v>144</v>
      </c>
      <c r="E19" s="298">
        <v>9</v>
      </c>
      <c r="Q19" s="19"/>
      <c r="V19" s="19"/>
    </row>
    <row r="20" spans="1:22" x14ac:dyDescent="0.25">
      <c r="A20" s="134" t="s">
        <v>788</v>
      </c>
      <c r="B20" s="292" t="s">
        <v>103</v>
      </c>
      <c r="C20" s="295" t="s">
        <v>158</v>
      </c>
      <c r="D20" s="296" t="s">
        <v>144</v>
      </c>
      <c r="E20" s="299">
        <v>9</v>
      </c>
      <c r="Q20" s="19"/>
      <c r="V20" s="19"/>
    </row>
    <row r="21" spans="1:22" x14ac:dyDescent="0.25">
      <c r="A21" s="130" t="s">
        <v>208</v>
      </c>
      <c r="B21" s="224" t="s">
        <v>903</v>
      </c>
      <c r="C21" s="133" t="s">
        <v>903</v>
      </c>
      <c r="D21" s="122" t="s">
        <v>903</v>
      </c>
      <c r="E21" s="116" t="s">
        <v>903</v>
      </c>
      <c r="Q21" s="57"/>
      <c r="R21" s="49"/>
      <c r="U21" s="23"/>
      <c r="V21" s="57"/>
    </row>
    <row r="22" spans="1:22" x14ac:dyDescent="0.25">
      <c r="A22" s="134" t="s">
        <v>789</v>
      </c>
      <c r="B22" s="290" t="s">
        <v>103</v>
      </c>
      <c r="C22" s="293" t="s">
        <v>158</v>
      </c>
      <c r="D22" s="277" t="s">
        <v>144</v>
      </c>
      <c r="E22" s="297">
        <v>9</v>
      </c>
      <c r="Q22" s="19"/>
      <c r="V22" s="19"/>
    </row>
    <row r="23" spans="1:22" x14ac:dyDescent="0.25">
      <c r="A23" s="134" t="s">
        <v>790</v>
      </c>
      <c r="B23" s="291" t="s">
        <v>103</v>
      </c>
      <c r="C23" s="294" t="s">
        <v>158</v>
      </c>
      <c r="D23" s="278" t="s">
        <v>144</v>
      </c>
      <c r="E23" s="298">
        <v>9</v>
      </c>
      <c r="Q23" s="19"/>
      <c r="V23" s="19"/>
    </row>
    <row r="24" spans="1:22" x14ac:dyDescent="0.25">
      <c r="A24" s="134" t="s">
        <v>791</v>
      </c>
      <c r="B24" s="291" t="s">
        <v>103</v>
      </c>
      <c r="C24" s="294" t="s">
        <v>158</v>
      </c>
      <c r="D24" s="278" t="s">
        <v>144</v>
      </c>
      <c r="E24" s="298">
        <v>9</v>
      </c>
      <c r="Q24" s="19"/>
      <c r="V24" s="19"/>
    </row>
    <row r="25" spans="1:22" x14ac:dyDescent="0.25">
      <c r="A25" s="134" t="s">
        <v>792</v>
      </c>
      <c r="B25" s="291" t="s">
        <v>103</v>
      </c>
      <c r="C25" s="294" t="s">
        <v>158</v>
      </c>
      <c r="D25" s="278" t="s">
        <v>144</v>
      </c>
      <c r="E25" s="298">
        <v>9</v>
      </c>
      <c r="Q25" s="19"/>
      <c r="V25" s="19"/>
    </row>
    <row r="26" spans="1:22" x14ac:dyDescent="0.25">
      <c r="A26" s="134" t="s">
        <v>793</v>
      </c>
      <c r="B26" s="292" t="s">
        <v>103</v>
      </c>
      <c r="C26" s="295" t="s">
        <v>158</v>
      </c>
      <c r="D26" s="296" t="s">
        <v>144</v>
      </c>
      <c r="E26" s="299">
        <v>9</v>
      </c>
      <c r="Q26" s="19"/>
      <c r="V26" s="19"/>
    </row>
    <row r="27" spans="1:22" x14ac:dyDescent="0.25">
      <c r="A27" s="130" t="s">
        <v>214</v>
      </c>
      <c r="B27" s="224" t="s">
        <v>903</v>
      </c>
      <c r="C27" s="133" t="s">
        <v>903</v>
      </c>
      <c r="D27" s="122" t="s">
        <v>903</v>
      </c>
      <c r="E27" s="116" t="s">
        <v>903</v>
      </c>
      <c r="Q27" s="57"/>
      <c r="R27" s="49"/>
      <c r="U27" s="23"/>
      <c r="V27" s="57"/>
    </row>
    <row r="28" spans="1:22" ht="15" customHeight="1" x14ac:dyDescent="0.25">
      <c r="A28" s="134" t="s">
        <v>794</v>
      </c>
      <c r="B28" s="290" t="s">
        <v>94</v>
      </c>
      <c r="C28" s="293" t="s">
        <v>158</v>
      </c>
      <c r="D28" s="277" t="s">
        <v>906</v>
      </c>
      <c r="E28" s="297">
        <v>6</v>
      </c>
      <c r="Q28" s="19"/>
      <c r="V28" s="19"/>
    </row>
    <row r="29" spans="1:22" x14ac:dyDescent="0.25">
      <c r="A29" s="134" t="s">
        <v>795</v>
      </c>
      <c r="B29" s="291"/>
      <c r="C29" s="294"/>
      <c r="D29" s="278"/>
      <c r="E29" s="298"/>
      <c r="Q29" s="19"/>
      <c r="V29" s="19"/>
    </row>
    <row r="30" spans="1:22" ht="15" customHeight="1" x14ac:dyDescent="0.25">
      <c r="A30" s="134" t="s">
        <v>796</v>
      </c>
      <c r="B30" s="291"/>
      <c r="C30" s="294"/>
      <c r="D30" s="278"/>
      <c r="E30" s="298"/>
      <c r="Q30" s="19"/>
      <c r="V30" s="19"/>
    </row>
    <row r="31" spans="1:22" x14ac:dyDescent="0.25">
      <c r="A31" s="134" t="s">
        <v>797</v>
      </c>
      <c r="B31" s="291"/>
      <c r="C31" s="294"/>
      <c r="D31" s="278"/>
      <c r="E31" s="298"/>
      <c r="Q31" s="19"/>
      <c r="V31" s="19"/>
    </row>
    <row r="32" spans="1:22" x14ac:dyDescent="0.25">
      <c r="A32" s="134" t="s">
        <v>798</v>
      </c>
      <c r="B32" s="292"/>
      <c r="C32" s="295"/>
      <c r="D32" s="296"/>
      <c r="E32" s="299"/>
      <c r="Q32" s="19"/>
      <c r="V32" s="19"/>
    </row>
    <row r="33" spans="1:22" x14ac:dyDescent="0.25">
      <c r="A33" s="130" t="s">
        <v>220</v>
      </c>
      <c r="B33" s="224" t="s">
        <v>903</v>
      </c>
      <c r="C33" s="133" t="s">
        <v>903</v>
      </c>
      <c r="D33" s="122" t="s">
        <v>903</v>
      </c>
      <c r="E33" s="116" t="s">
        <v>903</v>
      </c>
      <c r="Q33" s="57"/>
      <c r="R33" s="49"/>
      <c r="U33" s="23"/>
      <c r="V33" s="57"/>
    </row>
    <row r="34" spans="1:22" x14ac:dyDescent="0.25">
      <c r="A34" s="221" t="s">
        <v>799</v>
      </c>
      <c r="B34" s="225" t="s">
        <v>935</v>
      </c>
      <c r="C34" s="222" t="s">
        <v>903</v>
      </c>
      <c r="D34" s="215" t="s">
        <v>903</v>
      </c>
      <c r="E34" s="164" t="s">
        <v>903</v>
      </c>
      <c r="Q34" s="19"/>
      <c r="V34" s="19"/>
    </row>
    <row r="35" spans="1:22" x14ac:dyDescent="0.25">
      <c r="A35" s="221" t="s">
        <v>151</v>
      </c>
      <c r="B35" s="225" t="s">
        <v>966</v>
      </c>
      <c r="C35" s="222" t="s">
        <v>903</v>
      </c>
      <c r="D35" s="216" t="s">
        <v>903</v>
      </c>
      <c r="E35" s="165" t="s">
        <v>903</v>
      </c>
      <c r="Q35" s="19"/>
      <c r="V35" s="19"/>
    </row>
    <row r="36" spans="1:22" ht="30" x14ac:dyDescent="0.25">
      <c r="A36" s="221" t="s">
        <v>800</v>
      </c>
      <c r="B36" s="225" t="s">
        <v>967</v>
      </c>
      <c r="C36" s="222" t="s">
        <v>903</v>
      </c>
      <c r="D36" s="216" t="s">
        <v>971</v>
      </c>
      <c r="E36" s="165" t="s">
        <v>903</v>
      </c>
      <c r="Q36" s="19"/>
      <c r="V36" s="19"/>
    </row>
    <row r="37" spans="1:22" ht="30" x14ac:dyDescent="0.25">
      <c r="A37" s="221" t="s">
        <v>801</v>
      </c>
      <c r="B37" s="225" t="s">
        <v>968</v>
      </c>
      <c r="C37" s="222" t="s">
        <v>903</v>
      </c>
      <c r="D37" s="216" t="s">
        <v>903</v>
      </c>
      <c r="E37" s="165" t="s">
        <v>903</v>
      </c>
      <c r="Q37" s="19"/>
      <c r="V37" s="19"/>
    </row>
    <row r="38" spans="1:22" ht="30" x14ac:dyDescent="0.25">
      <c r="A38" s="134" t="s">
        <v>152</v>
      </c>
      <c r="B38" s="145" t="s">
        <v>969</v>
      </c>
      <c r="C38" s="170" t="s">
        <v>903</v>
      </c>
      <c r="D38" s="217" t="s">
        <v>903</v>
      </c>
      <c r="E38" s="166" t="s">
        <v>903</v>
      </c>
      <c r="Q38" s="19"/>
      <c r="V38" s="19"/>
    </row>
    <row r="39" spans="1:22" x14ac:dyDescent="0.25">
      <c r="A39" s="130" t="s">
        <v>226</v>
      </c>
      <c r="B39" s="224" t="s">
        <v>903</v>
      </c>
      <c r="C39" s="133" t="s">
        <v>903</v>
      </c>
      <c r="D39" s="122" t="s">
        <v>903</v>
      </c>
      <c r="E39" s="116" t="s">
        <v>903</v>
      </c>
      <c r="Q39" s="57"/>
      <c r="R39" s="49"/>
      <c r="U39" s="23"/>
      <c r="V39" s="57"/>
    </row>
    <row r="40" spans="1:22" x14ac:dyDescent="0.25">
      <c r="A40" s="221" t="s">
        <v>802</v>
      </c>
      <c r="B40" s="226" t="s">
        <v>935</v>
      </c>
      <c r="C40" s="182" t="s">
        <v>903</v>
      </c>
      <c r="D40" s="215" t="s">
        <v>903</v>
      </c>
      <c r="E40" s="164" t="s">
        <v>903</v>
      </c>
      <c r="Q40" s="19"/>
      <c r="V40" s="19"/>
    </row>
    <row r="41" spans="1:22" x14ac:dyDescent="0.25">
      <c r="A41" s="134" t="s">
        <v>803</v>
      </c>
      <c r="B41" s="290" t="s">
        <v>161</v>
      </c>
      <c r="C41" s="293" t="s">
        <v>158</v>
      </c>
      <c r="D41" s="277" t="s">
        <v>144</v>
      </c>
      <c r="E41" s="297">
        <v>6.5</v>
      </c>
      <c r="Q41" s="19"/>
      <c r="V41" s="19"/>
    </row>
    <row r="42" spans="1:22" x14ac:dyDescent="0.25">
      <c r="A42" s="134" t="s">
        <v>804</v>
      </c>
      <c r="B42" s="291" t="s">
        <v>161</v>
      </c>
      <c r="C42" s="294" t="s">
        <v>158</v>
      </c>
      <c r="D42" s="278" t="s">
        <v>144</v>
      </c>
      <c r="E42" s="298">
        <v>6.5</v>
      </c>
      <c r="Q42" s="19"/>
      <c r="V42" s="19"/>
    </row>
    <row r="43" spans="1:22" x14ac:dyDescent="0.25">
      <c r="A43" s="134" t="s">
        <v>805</v>
      </c>
      <c r="B43" s="291" t="s">
        <v>161</v>
      </c>
      <c r="C43" s="294" t="s">
        <v>158</v>
      </c>
      <c r="D43" s="278" t="s">
        <v>144</v>
      </c>
      <c r="E43" s="298">
        <v>6.5</v>
      </c>
      <c r="Q43" s="19"/>
      <c r="V43" s="19"/>
    </row>
    <row r="44" spans="1:22" x14ac:dyDescent="0.25">
      <c r="A44" s="134" t="s">
        <v>806</v>
      </c>
      <c r="B44" s="291" t="s">
        <v>161</v>
      </c>
      <c r="C44" s="294" t="s">
        <v>158</v>
      </c>
      <c r="D44" s="278" t="s">
        <v>144</v>
      </c>
      <c r="E44" s="298">
        <v>6.5</v>
      </c>
      <c r="Q44" s="19"/>
      <c r="V44" s="19"/>
    </row>
    <row r="45" spans="1:22" x14ac:dyDescent="0.25">
      <c r="A45" s="130" t="s">
        <v>232</v>
      </c>
      <c r="B45" s="224" t="s">
        <v>903</v>
      </c>
      <c r="C45" s="133" t="s">
        <v>903</v>
      </c>
      <c r="D45" s="122" t="s">
        <v>903</v>
      </c>
      <c r="E45" s="116" t="s">
        <v>903</v>
      </c>
      <c r="Q45" s="57"/>
      <c r="R45" s="49"/>
      <c r="U45" s="23"/>
      <c r="V45" s="57"/>
    </row>
    <row r="46" spans="1:22" x14ac:dyDescent="0.25">
      <c r="A46" s="146" t="s">
        <v>807</v>
      </c>
      <c r="B46" s="290" t="s">
        <v>161</v>
      </c>
      <c r="C46" s="293" t="s">
        <v>158</v>
      </c>
      <c r="D46" s="277" t="s">
        <v>144</v>
      </c>
      <c r="E46" s="297">
        <v>6.5</v>
      </c>
      <c r="Q46" s="19"/>
      <c r="V46" s="19"/>
    </row>
    <row r="47" spans="1:22" x14ac:dyDescent="0.25">
      <c r="A47" s="134" t="s">
        <v>808</v>
      </c>
      <c r="B47" s="291" t="s">
        <v>161</v>
      </c>
      <c r="C47" s="294" t="s">
        <v>158</v>
      </c>
      <c r="D47" s="278" t="s">
        <v>144</v>
      </c>
      <c r="E47" s="298">
        <v>6.5</v>
      </c>
      <c r="Q47" s="19"/>
      <c r="V47" s="19"/>
    </row>
    <row r="48" spans="1:22" x14ac:dyDescent="0.25">
      <c r="A48" s="134" t="s">
        <v>809</v>
      </c>
      <c r="B48" s="291" t="s">
        <v>161</v>
      </c>
      <c r="C48" s="294" t="s">
        <v>158</v>
      </c>
      <c r="D48" s="278" t="s">
        <v>144</v>
      </c>
      <c r="E48" s="298">
        <v>6.5</v>
      </c>
      <c r="Q48" s="19"/>
      <c r="V48" s="19"/>
    </row>
    <row r="49" spans="1:22" x14ac:dyDescent="0.25">
      <c r="A49" s="134" t="s">
        <v>810</v>
      </c>
      <c r="B49" s="291" t="s">
        <v>161</v>
      </c>
      <c r="C49" s="294" t="s">
        <v>158</v>
      </c>
      <c r="D49" s="278" t="s">
        <v>144</v>
      </c>
      <c r="E49" s="298">
        <v>6.5</v>
      </c>
      <c r="Q49" s="19"/>
      <c r="V49" s="19"/>
    </row>
    <row r="50" spans="1:22" x14ac:dyDescent="0.25">
      <c r="A50" s="147" t="s">
        <v>811</v>
      </c>
      <c r="B50" s="292" t="s">
        <v>161</v>
      </c>
      <c r="C50" s="295" t="s">
        <v>158</v>
      </c>
      <c r="D50" s="296" t="s">
        <v>144</v>
      </c>
      <c r="E50" s="299">
        <v>6.5</v>
      </c>
      <c r="Q50" s="19"/>
      <c r="V50" s="19"/>
    </row>
    <row r="51" spans="1:22" x14ac:dyDescent="0.25">
      <c r="A51" s="148" t="s">
        <v>897</v>
      </c>
      <c r="B51" s="218" t="s">
        <v>903</v>
      </c>
      <c r="C51" s="218" t="s">
        <v>903</v>
      </c>
      <c r="D51" s="114" t="s">
        <v>903</v>
      </c>
      <c r="E51" s="149" t="s">
        <v>903</v>
      </c>
      <c r="Q51" s="19"/>
      <c r="V51" s="19"/>
    </row>
    <row r="52" spans="1:22" x14ac:dyDescent="0.25">
      <c r="A52" s="69" t="s">
        <v>183</v>
      </c>
      <c r="B52" s="227" t="s">
        <v>903</v>
      </c>
      <c r="C52" s="145" t="s">
        <v>903</v>
      </c>
      <c r="D52" s="214" t="s">
        <v>903</v>
      </c>
      <c r="E52" s="145" t="s">
        <v>903</v>
      </c>
      <c r="Q52" s="52"/>
      <c r="R52" s="53"/>
      <c r="S52" s="23"/>
      <c r="T52" s="23"/>
      <c r="U52" s="23"/>
      <c r="V52" s="52"/>
    </row>
    <row r="53" spans="1:22" x14ac:dyDescent="0.25">
      <c r="A53" s="150" t="s">
        <v>239</v>
      </c>
      <c r="B53" s="115" t="s">
        <v>903</v>
      </c>
      <c r="C53" s="115" t="s">
        <v>903</v>
      </c>
      <c r="D53" s="126" t="s">
        <v>903</v>
      </c>
      <c r="E53" s="151" t="s">
        <v>903</v>
      </c>
      <c r="Q53" s="19"/>
      <c r="V53" s="19"/>
    </row>
    <row r="54" spans="1:22" x14ac:dyDescent="0.25">
      <c r="A54" s="132" t="s">
        <v>812</v>
      </c>
      <c r="B54" s="290" t="s">
        <v>161</v>
      </c>
      <c r="C54" s="293" t="s">
        <v>158</v>
      </c>
      <c r="D54" s="277" t="s">
        <v>144</v>
      </c>
      <c r="E54" s="297">
        <v>6.5</v>
      </c>
      <c r="Q54" s="19"/>
      <c r="V54" s="19"/>
    </row>
    <row r="55" spans="1:22" x14ac:dyDescent="0.25">
      <c r="A55" s="132" t="s">
        <v>813</v>
      </c>
      <c r="B55" s="291" t="s">
        <v>161</v>
      </c>
      <c r="C55" s="294" t="s">
        <v>158</v>
      </c>
      <c r="D55" s="278" t="s">
        <v>144</v>
      </c>
      <c r="E55" s="298">
        <v>6.5</v>
      </c>
      <c r="Q55" s="19"/>
      <c r="V55" s="19"/>
    </row>
    <row r="56" spans="1:22" x14ac:dyDescent="0.25">
      <c r="A56" s="132" t="s">
        <v>814</v>
      </c>
      <c r="B56" s="291" t="s">
        <v>161</v>
      </c>
      <c r="C56" s="294" t="s">
        <v>158</v>
      </c>
      <c r="D56" s="278" t="s">
        <v>144</v>
      </c>
      <c r="E56" s="298">
        <v>6.5</v>
      </c>
      <c r="Q56" s="19"/>
      <c r="V56" s="19"/>
    </row>
    <row r="57" spans="1:22" x14ac:dyDescent="0.25">
      <c r="A57" s="132" t="s">
        <v>815</v>
      </c>
      <c r="B57" s="291" t="s">
        <v>161</v>
      </c>
      <c r="C57" s="294" t="s">
        <v>158</v>
      </c>
      <c r="D57" s="278" t="s">
        <v>144</v>
      </c>
      <c r="E57" s="298">
        <v>6.5</v>
      </c>
      <c r="Q57" s="19"/>
      <c r="V57" s="19"/>
    </row>
    <row r="58" spans="1:22" x14ac:dyDescent="0.25">
      <c r="A58" s="132" t="s">
        <v>816</v>
      </c>
      <c r="B58" s="292" t="s">
        <v>161</v>
      </c>
      <c r="C58" s="295" t="s">
        <v>158</v>
      </c>
      <c r="D58" s="296" t="s">
        <v>144</v>
      </c>
      <c r="E58" s="299">
        <v>6.5</v>
      </c>
      <c r="Q58" s="57"/>
      <c r="R58" s="49"/>
      <c r="U58" s="23"/>
      <c r="V58" s="57"/>
    </row>
    <row r="59" spans="1:22" x14ac:dyDescent="0.25">
      <c r="A59" s="130" t="s">
        <v>245</v>
      </c>
      <c r="B59" s="224" t="s">
        <v>903</v>
      </c>
      <c r="C59" s="133" t="s">
        <v>903</v>
      </c>
      <c r="D59" s="122" t="s">
        <v>903</v>
      </c>
      <c r="E59" s="116" t="s">
        <v>903</v>
      </c>
      <c r="Q59" s="19"/>
      <c r="V59" s="19"/>
    </row>
    <row r="60" spans="1:22" ht="15" customHeight="1" x14ac:dyDescent="0.25">
      <c r="A60" s="132" t="s">
        <v>817</v>
      </c>
      <c r="B60" s="290" t="s">
        <v>90</v>
      </c>
      <c r="C60" s="293" t="s">
        <v>158</v>
      </c>
      <c r="D60" s="277" t="s">
        <v>906</v>
      </c>
      <c r="E60" s="297">
        <v>6.5</v>
      </c>
      <c r="Q60" s="19"/>
      <c r="V60" s="19"/>
    </row>
    <row r="61" spans="1:22" ht="15" customHeight="1" x14ac:dyDescent="0.25">
      <c r="A61" s="132" t="s">
        <v>818</v>
      </c>
      <c r="B61" s="291" t="s">
        <v>90</v>
      </c>
      <c r="C61" s="294" t="s">
        <v>158</v>
      </c>
      <c r="D61" s="278" t="s">
        <v>906</v>
      </c>
      <c r="E61" s="298">
        <v>6.5</v>
      </c>
      <c r="Q61" s="19"/>
      <c r="V61" s="19"/>
    </row>
    <row r="62" spans="1:22" ht="15" customHeight="1" x14ac:dyDescent="0.25">
      <c r="A62" s="132" t="s">
        <v>819</v>
      </c>
      <c r="B62" s="291" t="s">
        <v>90</v>
      </c>
      <c r="C62" s="294" t="s">
        <v>158</v>
      </c>
      <c r="D62" s="278" t="s">
        <v>906</v>
      </c>
      <c r="E62" s="298">
        <v>6.5</v>
      </c>
      <c r="Q62" s="19"/>
      <c r="V62" s="19"/>
    </row>
    <row r="63" spans="1:22" ht="15" customHeight="1" x14ac:dyDescent="0.25">
      <c r="A63" s="132" t="s">
        <v>820</v>
      </c>
      <c r="B63" s="291" t="s">
        <v>90</v>
      </c>
      <c r="C63" s="294" t="s">
        <v>158</v>
      </c>
      <c r="D63" s="278" t="s">
        <v>906</v>
      </c>
      <c r="E63" s="298">
        <v>6.5</v>
      </c>
      <c r="Q63" s="19"/>
      <c r="V63" s="19"/>
    </row>
    <row r="64" spans="1:22" ht="15" customHeight="1" x14ac:dyDescent="0.25">
      <c r="A64" s="132" t="s">
        <v>821</v>
      </c>
      <c r="B64" s="292" t="s">
        <v>90</v>
      </c>
      <c r="C64" s="295" t="s">
        <v>158</v>
      </c>
      <c r="D64" s="296" t="s">
        <v>906</v>
      </c>
      <c r="E64" s="299">
        <v>6.5</v>
      </c>
      <c r="Q64" s="57"/>
      <c r="R64" s="49"/>
      <c r="U64" s="23"/>
      <c r="V64" s="57"/>
    </row>
    <row r="65" spans="1:22" x14ac:dyDescent="0.25">
      <c r="A65" s="130" t="s">
        <v>251</v>
      </c>
      <c r="B65" s="224" t="s">
        <v>903</v>
      </c>
      <c r="C65" s="133" t="s">
        <v>903</v>
      </c>
      <c r="D65" s="122" t="s">
        <v>903</v>
      </c>
      <c r="E65" s="116" t="s">
        <v>903</v>
      </c>
      <c r="Q65" s="19"/>
      <c r="V65" s="19"/>
    </row>
    <row r="66" spans="1:22" x14ac:dyDescent="0.25">
      <c r="A66" s="134" t="s">
        <v>822</v>
      </c>
      <c r="B66" s="290" t="s">
        <v>122</v>
      </c>
      <c r="C66" s="293" t="s">
        <v>158</v>
      </c>
      <c r="D66" s="277" t="s">
        <v>143</v>
      </c>
      <c r="E66" s="297">
        <v>9.5</v>
      </c>
      <c r="Q66" s="19"/>
      <c r="V66" s="19"/>
    </row>
    <row r="67" spans="1:22" x14ac:dyDescent="0.25">
      <c r="A67" s="134" t="s">
        <v>823</v>
      </c>
      <c r="B67" s="291" t="s">
        <v>122</v>
      </c>
      <c r="C67" s="294" t="s">
        <v>158</v>
      </c>
      <c r="D67" s="278" t="s">
        <v>143</v>
      </c>
      <c r="E67" s="298">
        <v>9.5</v>
      </c>
      <c r="Q67" s="19"/>
      <c r="V67" s="19"/>
    </row>
    <row r="68" spans="1:22" x14ac:dyDescent="0.25">
      <c r="A68" s="134" t="s">
        <v>824</v>
      </c>
      <c r="B68" s="291" t="s">
        <v>122</v>
      </c>
      <c r="C68" s="294" t="s">
        <v>158</v>
      </c>
      <c r="D68" s="278" t="s">
        <v>143</v>
      </c>
      <c r="E68" s="298">
        <v>9.5</v>
      </c>
      <c r="Q68" s="19"/>
      <c r="V68" s="19"/>
    </row>
    <row r="69" spans="1:22" x14ac:dyDescent="0.25">
      <c r="A69" s="134" t="s">
        <v>825</v>
      </c>
      <c r="B69" s="291" t="s">
        <v>122</v>
      </c>
      <c r="C69" s="294" t="s">
        <v>158</v>
      </c>
      <c r="D69" s="278" t="s">
        <v>143</v>
      </c>
      <c r="E69" s="298">
        <v>9.5</v>
      </c>
      <c r="Q69" s="19"/>
      <c r="V69" s="19"/>
    </row>
    <row r="70" spans="1:22" x14ac:dyDescent="0.25">
      <c r="A70" s="134" t="s">
        <v>826</v>
      </c>
      <c r="B70" s="292" t="s">
        <v>122</v>
      </c>
      <c r="C70" s="295" t="s">
        <v>158</v>
      </c>
      <c r="D70" s="296" t="s">
        <v>143</v>
      </c>
      <c r="E70" s="299">
        <v>9.5</v>
      </c>
      <c r="Q70" s="57"/>
      <c r="R70" s="49"/>
      <c r="U70" s="23"/>
      <c r="V70" s="57"/>
    </row>
    <row r="71" spans="1:22" x14ac:dyDescent="0.25">
      <c r="A71" s="130" t="s">
        <v>257</v>
      </c>
      <c r="B71" s="224" t="s">
        <v>903</v>
      </c>
      <c r="C71" s="133" t="s">
        <v>903</v>
      </c>
      <c r="D71" s="122" t="s">
        <v>903</v>
      </c>
      <c r="E71" s="116" t="s">
        <v>903</v>
      </c>
      <c r="Q71" s="19"/>
      <c r="V71" s="19"/>
    </row>
    <row r="72" spans="1:22" x14ac:dyDescent="0.25">
      <c r="A72" s="134" t="s">
        <v>827</v>
      </c>
      <c r="B72" s="290" t="s">
        <v>122</v>
      </c>
      <c r="C72" s="293" t="s">
        <v>158</v>
      </c>
      <c r="D72" s="277" t="s">
        <v>143</v>
      </c>
      <c r="E72" s="297">
        <v>9.5</v>
      </c>
      <c r="Q72" s="19"/>
      <c r="V72" s="19"/>
    </row>
    <row r="73" spans="1:22" x14ac:dyDescent="0.25">
      <c r="A73" s="134" t="s">
        <v>828</v>
      </c>
      <c r="B73" s="291" t="s">
        <v>122</v>
      </c>
      <c r="C73" s="294" t="s">
        <v>158</v>
      </c>
      <c r="D73" s="278" t="s">
        <v>143</v>
      </c>
      <c r="E73" s="298">
        <v>9.5</v>
      </c>
      <c r="Q73" s="19"/>
      <c r="V73" s="19"/>
    </row>
    <row r="74" spans="1:22" x14ac:dyDescent="0.25">
      <c r="A74" s="134" t="s">
        <v>829</v>
      </c>
      <c r="B74" s="291" t="s">
        <v>122</v>
      </c>
      <c r="C74" s="294" t="s">
        <v>158</v>
      </c>
      <c r="D74" s="278" t="s">
        <v>143</v>
      </c>
      <c r="E74" s="298">
        <v>9.5</v>
      </c>
      <c r="Q74" s="19"/>
      <c r="V74" s="19"/>
    </row>
    <row r="75" spans="1:22" x14ac:dyDescent="0.25">
      <c r="A75" s="134" t="s">
        <v>830</v>
      </c>
      <c r="B75" s="291" t="s">
        <v>122</v>
      </c>
      <c r="C75" s="294" t="s">
        <v>158</v>
      </c>
      <c r="D75" s="278" t="s">
        <v>143</v>
      </c>
      <c r="E75" s="298">
        <v>9.5</v>
      </c>
      <c r="Q75" s="19"/>
      <c r="V75" s="19"/>
    </row>
    <row r="76" spans="1:22" x14ac:dyDescent="0.25">
      <c r="A76" s="134" t="s">
        <v>831</v>
      </c>
      <c r="B76" s="292" t="s">
        <v>122</v>
      </c>
      <c r="C76" s="295" t="s">
        <v>158</v>
      </c>
      <c r="D76" s="296" t="s">
        <v>143</v>
      </c>
      <c r="E76" s="299">
        <v>9.5</v>
      </c>
      <c r="Q76" s="57"/>
      <c r="R76" s="49"/>
      <c r="U76" s="23"/>
      <c r="V76" s="57"/>
    </row>
    <row r="77" spans="1:22" x14ac:dyDescent="0.25">
      <c r="A77" s="130" t="s">
        <v>263</v>
      </c>
      <c r="B77" s="224" t="s">
        <v>903</v>
      </c>
      <c r="C77" s="133" t="s">
        <v>903</v>
      </c>
      <c r="D77" s="122" t="s">
        <v>903</v>
      </c>
      <c r="E77" s="116" t="s">
        <v>903</v>
      </c>
      <c r="Q77" s="19"/>
      <c r="V77" s="19"/>
    </row>
    <row r="78" spans="1:22" x14ac:dyDescent="0.25">
      <c r="A78" s="134" t="s">
        <v>832</v>
      </c>
      <c r="B78" s="290" t="s">
        <v>74</v>
      </c>
      <c r="C78" s="293">
        <v>3</v>
      </c>
      <c r="D78" s="277" t="s">
        <v>904</v>
      </c>
      <c r="E78" s="297">
        <v>13</v>
      </c>
      <c r="Q78" s="19"/>
      <c r="V78" s="19"/>
    </row>
    <row r="79" spans="1:22" x14ac:dyDescent="0.25">
      <c r="A79" s="134" t="s">
        <v>833</v>
      </c>
      <c r="B79" s="291" t="s">
        <v>74</v>
      </c>
      <c r="C79" s="294">
        <v>3</v>
      </c>
      <c r="D79" s="278" t="s">
        <v>904</v>
      </c>
      <c r="E79" s="298">
        <v>13</v>
      </c>
      <c r="Q79" s="19"/>
      <c r="V79" s="19"/>
    </row>
    <row r="80" spans="1:22" x14ac:dyDescent="0.25">
      <c r="A80" s="134" t="s">
        <v>834</v>
      </c>
      <c r="B80" s="291" t="s">
        <v>74</v>
      </c>
      <c r="C80" s="294">
        <v>3</v>
      </c>
      <c r="D80" s="278" t="s">
        <v>904</v>
      </c>
      <c r="E80" s="298">
        <v>13</v>
      </c>
      <c r="Q80" s="19"/>
      <c r="V80" s="19"/>
    </row>
    <row r="81" spans="1:22" x14ac:dyDescent="0.25">
      <c r="A81" s="134" t="s">
        <v>835</v>
      </c>
      <c r="B81" s="291" t="s">
        <v>74</v>
      </c>
      <c r="C81" s="294">
        <v>3</v>
      </c>
      <c r="D81" s="278" t="s">
        <v>904</v>
      </c>
      <c r="E81" s="298">
        <v>13</v>
      </c>
      <c r="Q81" s="19"/>
      <c r="V81" s="19"/>
    </row>
    <row r="82" spans="1:22" x14ac:dyDescent="0.25">
      <c r="A82" s="134" t="s">
        <v>836</v>
      </c>
      <c r="B82" s="292" t="s">
        <v>74</v>
      </c>
      <c r="C82" s="295">
        <v>3</v>
      </c>
      <c r="D82" s="296" t="s">
        <v>904</v>
      </c>
      <c r="E82" s="299">
        <v>13</v>
      </c>
      <c r="Q82" s="57"/>
      <c r="R82" s="49"/>
      <c r="U82" s="23"/>
      <c r="V82" s="57"/>
    </row>
    <row r="83" spans="1:22" x14ac:dyDescent="0.25">
      <c r="A83" s="130" t="s">
        <v>269</v>
      </c>
      <c r="B83" s="224" t="s">
        <v>903</v>
      </c>
      <c r="C83" s="133" t="s">
        <v>903</v>
      </c>
      <c r="D83" s="122" t="s">
        <v>903</v>
      </c>
      <c r="E83" s="116" t="s">
        <v>903</v>
      </c>
      <c r="Q83" s="19"/>
      <c r="V83" s="19"/>
    </row>
    <row r="84" spans="1:22" x14ac:dyDescent="0.25">
      <c r="A84" s="134" t="s">
        <v>837</v>
      </c>
      <c r="B84" s="290" t="s">
        <v>74</v>
      </c>
      <c r="C84" s="293">
        <v>3</v>
      </c>
      <c r="D84" s="277" t="s">
        <v>904</v>
      </c>
      <c r="E84" s="297">
        <v>13</v>
      </c>
      <c r="Q84" s="19"/>
      <c r="V84" s="19"/>
    </row>
    <row r="85" spans="1:22" x14ac:dyDescent="0.25">
      <c r="A85" s="134" t="s">
        <v>838</v>
      </c>
      <c r="B85" s="291" t="s">
        <v>74</v>
      </c>
      <c r="C85" s="294">
        <v>3</v>
      </c>
      <c r="D85" s="278" t="s">
        <v>904</v>
      </c>
      <c r="E85" s="298">
        <v>13</v>
      </c>
      <c r="Q85" s="19"/>
      <c r="V85" s="19"/>
    </row>
    <row r="86" spans="1:22" x14ac:dyDescent="0.25">
      <c r="A86" s="134" t="s">
        <v>839</v>
      </c>
      <c r="B86" s="291" t="s">
        <v>74</v>
      </c>
      <c r="C86" s="294">
        <v>3</v>
      </c>
      <c r="D86" s="278" t="s">
        <v>904</v>
      </c>
      <c r="E86" s="298">
        <v>13</v>
      </c>
      <c r="Q86" s="19"/>
      <c r="V86" s="19"/>
    </row>
    <row r="87" spans="1:22" x14ac:dyDescent="0.25">
      <c r="A87" s="134" t="s">
        <v>840</v>
      </c>
      <c r="B87" s="291" t="s">
        <v>74</v>
      </c>
      <c r="C87" s="294">
        <v>3</v>
      </c>
      <c r="D87" s="278" t="s">
        <v>904</v>
      </c>
      <c r="E87" s="298">
        <v>13</v>
      </c>
      <c r="Q87" s="19"/>
      <c r="V87" s="19"/>
    </row>
    <row r="88" spans="1:22" x14ac:dyDescent="0.25">
      <c r="A88" s="134" t="s">
        <v>841</v>
      </c>
      <c r="B88" s="292" t="s">
        <v>74</v>
      </c>
      <c r="C88" s="295">
        <v>3</v>
      </c>
      <c r="D88" s="296" t="s">
        <v>904</v>
      </c>
      <c r="E88" s="299">
        <v>13</v>
      </c>
      <c r="Q88" s="57"/>
      <c r="R88" s="49"/>
      <c r="U88" s="23"/>
      <c r="V88" s="57"/>
    </row>
    <row r="89" spans="1:22" x14ac:dyDescent="0.25">
      <c r="A89" s="130" t="s">
        <v>275</v>
      </c>
      <c r="B89" s="224" t="s">
        <v>903</v>
      </c>
      <c r="C89" s="133" t="s">
        <v>903</v>
      </c>
      <c r="D89" s="122" t="s">
        <v>903</v>
      </c>
      <c r="E89" s="116" t="s">
        <v>903</v>
      </c>
      <c r="Q89" s="19"/>
      <c r="V89" s="19"/>
    </row>
    <row r="90" spans="1:22" x14ac:dyDescent="0.25">
      <c r="A90" s="134" t="s">
        <v>842</v>
      </c>
      <c r="B90" s="290" t="s">
        <v>74</v>
      </c>
      <c r="C90" s="293">
        <v>3</v>
      </c>
      <c r="D90" s="277" t="s">
        <v>904</v>
      </c>
      <c r="E90" s="297">
        <v>13</v>
      </c>
      <c r="Q90" s="19"/>
      <c r="V90" s="19"/>
    </row>
    <row r="91" spans="1:22" x14ac:dyDescent="0.25">
      <c r="A91" s="134" t="s">
        <v>843</v>
      </c>
      <c r="B91" s="291" t="s">
        <v>74</v>
      </c>
      <c r="C91" s="294">
        <v>3</v>
      </c>
      <c r="D91" s="278" t="s">
        <v>904</v>
      </c>
      <c r="E91" s="298">
        <v>13</v>
      </c>
      <c r="Q91" s="19"/>
      <c r="V91" s="19"/>
    </row>
    <row r="92" spans="1:22" x14ac:dyDescent="0.25">
      <c r="A92" s="134" t="s">
        <v>844</v>
      </c>
      <c r="B92" s="291" t="s">
        <v>74</v>
      </c>
      <c r="C92" s="294">
        <v>3</v>
      </c>
      <c r="D92" s="278" t="s">
        <v>904</v>
      </c>
      <c r="E92" s="298">
        <v>13</v>
      </c>
      <c r="Q92" s="19"/>
      <c r="V92" s="19"/>
    </row>
    <row r="93" spans="1:22" x14ac:dyDescent="0.25">
      <c r="A93" s="134" t="s">
        <v>845</v>
      </c>
      <c r="B93" s="291" t="s">
        <v>74</v>
      </c>
      <c r="C93" s="294">
        <v>3</v>
      </c>
      <c r="D93" s="278" t="s">
        <v>904</v>
      </c>
      <c r="E93" s="298">
        <v>13</v>
      </c>
      <c r="Q93" s="19"/>
      <c r="V93" s="19"/>
    </row>
    <row r="94" spans="1:22" x14ac:dyDescent="0.25">
      <c r="A94" s="134" t="s">
        <v>846</v>
      </c>
      <c r="B94" s="292" t="s">
        <v>74</v>
      </c>
      <c r="C94" s="295">
        <v>3</v>
      </c>
      <c r="D94" s="296" t="s">
        <v>904</v>
      </c>
      <c r="E94" s="299">
        <v>13</v>
      </c>
      <c r="Q94" s="57"/>
      <c r="R94" s="49"/>
      <c r="U94" s="23"/>
      <c r="V94" s="57"/>
    </row>
    <row r="95" spans="1:22" x14ac:dyDescent="0.25">
      <c r="A95" s="130" t="s">
        <v>281</v>
      </c>
      <c r="B95" s="224" t="s">
        <v>903</v>
      </c>
      <c r="C95" s="133" t="s">
        <v>903</v>
      </c>
      <c r="D95" s="122" t="s">
        <v>903</v>
      </c>
      <c r="E95" s="116" t="s">
        <v>903</v>
      </c>
      <c r="Q95" s="19"/>
      <c r="V95" s="19"/>
    </row>
    <row r="96" spans="1:22" x14ac:dyDescent="0.25">
      <c r="A96" s="134" t="s">
        <v>847</v>
      </c>
      <c r="B96" s="290" t="s">
        <v>90</v>
      </c>
      <c r="C96" s="293" t="s">
        <v>158</v>
      </c>
      <c r="D96" s="277" t="s">
        <v>906</v>
      </c>
      <c r="E96" s="297">
        <v>6.5</v>
      </c>
      <c r="Q96" s="19"/>
      <c r="V96" s="19"/>
    </row>
    <row r="97" spans="1:22" x14ac:dyDescent="0.25">
      <c r="A97" s="134" t="s">
        <v>848</v>
      </c>
      <c r="B97" s="291" t="s">
        <v>90</v>
      </c>
      <c r="C97" s="294" t="s">
        <v>158</v>
      </c>
      <c r="D97" s="278" t="s">
        <v>906</v>
      </c>
      <c r="E97" s="298">
        <v>6.5</v>
      </c>
      <c r="Q97" s="19"/>
      <c r="V97" s="19"/>
    </row>
    <row r="98" spans="1:22" x14ac:dyDescent="0.25">
      <c r="A98" s="134" t="s">
        <v>849</v>
      </c>
      <c r="B98" s="291" t="s">
        <v>90</v>
      </c>
      <c r="C98" s="294" t="s">
        <v>158</v>
      </c>
      <c r="D98" s="278" t="s">
        <v>906</v>
      </c>
      <c r="E98" s="298">
        <v>6.5</v>
      </c>
      <c r="Q98" s="19"/>
      <c r="V98" s="19"/>
    </row>
    <row r="99" spans="1:22" x14ac:dyDescent="0.25">
      <c r="A99" s="134" t="s">
        <v>850</v>
      </c>
      <c r="B99" s="291" t="s">
        <v>90</v>
      </c>
      <c r="C99" s="294" t="s">
        <v>158</v>
      </c>
      <c r="D99" s="278" t="s">
        <v>906</v>
      </c>
      <c r="E99" s="298">
        <v>6.5</v>
      </c>
      <c r="Q99" s="19"/>
      <c r="V99" s="19"/>
    </row>
    <row r="100" spans="1:22" x14ac:dyDescent="0.25">
      <c r="A100" s="147" t="s">
        <v>851</v>
      </c>
      <c r="B100" s="292" t="s">
        <v>90</v>
      </c>
      <c r="C100" s="295" t="s">
        <v>158</v>
      </c>
      <c r="D100" s="296" t="s">
        <v>906</v>
      </c>
      <c r="E100" s="299">
        <v>6.5</v>
      </c>
      <c r="Q100" s="57"/>
      <c r="R100" s="49"/>
      <c r="U100" s="23"/>
      <c r="V100" s="57"/>
    </row>
    <row r="101" spans="1:22" x14ac:dyDescent="0.25">
      <c r="A101" s="130" t="s">
        <v>287</v>
      </c>
      <c r="B101" s="224" t="s">
        <v>903</v>
      </c>
      <c r="C101" s="133" t="s">
        <v>903</v>
      </c>
      <c r="D101" s="122" t="s">
        <v>903</v>
      </c>
      <c r="E101" s="116" t="s">
        <v>903</v>
      </c>
      <c r="Q101" s="19"/>
      <c r="V101" s="19"/>
    </row>
    <row r="102" spans="1:22" ht="15" customHeight="1" x14ac:dyDescent="0.25">
      <c r="A102" s="161" t="s">
        <v>852</v>
      </c>
      <c r="B102" s="290" t="s">
        <v>90</v>
      </c>
      <c r="C102" s="293" t="s">
        <v>158</v>
      </c>
      <c r="D102" s="277" t="s">
        <v>906</v>
      </c>
      <c r="E102" s="297">
        <v>6.5</v>
      </c>
      <c r="Q102" s="19"/>
      <c r="V102" s="19"/>
    </row>
    <row r="103" spans="1:22" ht="15" customHeight="1" x14ac:dyDescent="0.25">
      <c r="A103" s="132" t="s">
        <v>853</v>
      </c>
      <c r="B103" s="291" t="s">
        <v>90</v>
      </c>
      <c r="C103" s="294" t="s">
        <v>158</v>
      </c>
      <c r="D103" s="278" t="s">
        <v>906</v>
      </c>
      <c r="E103" s="298">
        <v>6.5</v>
      </c>
      <c r="Q103" s="19"/>
      <c r="V103" s="19"/>
    </row>
    <row r="104" spans="1:22" ht="15" customHeight="1" x14ac:dyDescent="0.25">
      <c r="A104" s="163" t="s">
        <v>854</v>
      </c>
      <c r="B104" s="291" t="s">
        <v>90</v>
      </c>
      <c r="C104" s="294" t="s">
        <v>158</v>
      </c>
      <c r="D104" s="278" t="s">
        <v>906</v>
      </c>
      <c r="E104" s="298">
        <v>6.5</v>
      </c>
      <c r="Q104" s="19"/>
      <c r="V104" s="19"/>
    </row>
    <row r="105" spans="1:22" x14ac:dyDescent="0.25">
      <c r="A105" s="132" t="s">
        <v>855</v>
      </c>
      <c r="B105" s="290" t="s">
        <v>58</v>
      </c>
      <c r="C105" s="293">
        <v>3</v>
      </c>
      <c r="D105" s="277" t="s">
        <v>902</v>
      </c>
      <c r="E105" s="297">
        <v>15.5</v>
      </c>
      <c r="Q105" s="19"/>
      <c r="V105" s="19"/>
    </row>
    <row r="106" spans="1:22" x14ac:dyDescent="0.25">
      <c r="A106" s="163" t="s">
        <v>856</v>
      </c>
      <c r="B106" s="292" t="s">
        <v>58</v>
      </c>
      <c r="C106" s="295">
        <v>3</v>
      </c>
      <c r="D106" s="296" t="s">
        <v>902</v>
      </c>
      <c r="E106" s="299">
        <v>15.5</v>
      </c>
      <c r="Q106" s="19"/>
      <c r="V106" s="19"/>
    </row>
    <row r="107" spans="1:22" x14ac:dyDescent="0.25">
      <c r="A107" s="148" t="s">
        <v>293</v>
      </c>
      <c r="B107" s="218" t="s">
        <v>903</v>
      </c>
      <c r="C107" s="218" t="s">
        <v>903</v>
      </c>
      <c r="D107" s="114" t="s">
        <v>903</v>
      </c>
      <c r="E107" s="149" t="s">
        <v>903</v>
      </c>
      <c r="Q107" s="57"/>
      <c r="R107" s="49"/>
      <c r="U107" s="23"/>
      <c r="V107" s="57"/>
    </row>
    <row r="108" spans="1:22" x14ac:dyDescent="0.25">
      <c r="A108" s="69" t="s">
        <v>183</v>
      </c>
      <c r="B108" s="227" t="s">
        <v>903</v>
      </c>
      <c r="C108" s="145" t="s">
        <v>903</v>
      </c>
      <c r="D108" s="214" t="s">
        <v>903</v>
      </c>
      <c r="E108" s="145" t="s">
        <v>903</v>
      </c>
      <c r="Q108" s="19"/>
      <c r="V108" s="19"/>
    </row>
    <row r="109" spans="1:22" x14ac:dyDescent="0.25">
      <c r="A109" s="150" t="s">
        <v>294</v>
      </c>
      <c r="B109" s="115" t="s">
        <v>903</v>
      </c>
      <c r="C109" s="115" t="s">
        <v>903</v>
      </c>
      <c r="D109" s="126" t="s">
        <v>903</v>
      </c>
      <c r="E109" s="151" t="s">
        <v>903</v>
      </c>
      <c r="Q109" s="19"/>
      <c r="V109" s="19"/>
    </row>
    <row r="110" spans="1:22" x14ac:dyDescent="0.25">
      <c r="A110" s="132" t="s">
        <v>857</v>
      </c>
      <c r="B110" s="290" t="s">
        <v>58</v>
      </c>
      <c r="C110" s="293">
        <v>3</v>
      </c>
      <c r="D110" s="277" t="s">
        <v>902</v>
      </c>
      <c r="E110" s="297">
        <v>15.5</v>
      </c>
      <c r="Q110" s="19"/>
      <c r="V110" s="19"/>
    </row>
    <row r="111" spans="1:22" x14ac:dyDescent="0.25">
      <c r="A111" s="132" t="s">
        <v>858</v>
      </c>
      <c r="B111" s="291" t="s">
        <v>58</v>
      </c>
      <c r="C111" s="294">
        <v>3</v>
      </c>
      <c r="D111" s="278" t="s">
        <v>902</v>
      </c>
      <c r="E111" s="298">
        <v>15.5</v>
      </c>
      <c r="Q111" s="57"/>
      <c r="R111" s="49"/>
      <c r="U111" s="23"/>
      <c r="V111" s="57"/>
    </row>
    <row r="112" spans="1:22" x14ac:dyDescent="0.25">
      <c r="A112" s="132" t="s">
        <v>859</v>
      </c>
      <c r="B112" s="291" t="s">
        <v>58</v>
      </c>
      <c r="C112" s="294">
        <v>3</v>
      </c>
      <c r="D112" s="278" t="s">
        <v>902</v>
      </c>
      <c r="E112" s="298">
        <v>15.5</v>
      </c>
      <c r="Q112" s="19"/>
      <c r="V112" s="19"/>
    </row>
    <row r="113" spans="1:22" x14ac:dyDescent="0.25">
      <c r="A113" s="132" t="s">
        <v>860</v>
      </c>
      <c r="B113" s="291" t="s">
        <v>58</v>
      </c>
      <c r="C113" s="294">
        <v>3</v>
      </c>
      <c r="D113" s="278" t="s">
        <v>902</v>
      </c>
      <c r="E113" s="298">
        <v>15.5</v>
      </c>
      <c r="Q113" s="19"/>
      <c r="V113" s="19"/>
    </row>
    <row r="114" spans="1:22" x14ac:dyDescent="0.25">
      <c r="A114" s="132" t="s">
        <v>861</v>
      </c>
      <c r="B114" s="292" t="s">
        <v>58</v>
      </c>
      <c r="C114" s="295">
        <v>3</v>
      </c>
      <c r="D114" s="296" t="s">
        <v>902</v>
      </c>
      <c r="E114" s="299">
        <v>15.5</v>
      </c>
      <c r="Q114" s="19"/>
      <c r="V114" s="19"/>
    </row>
    <row r="115" spans="1:22" x14ac:dyDescent="0.25">
      <c r="A115" s="130" t="s">
        <v>300</v>
      </c>
      <c r="B115" s="224" t="s">
        <v>903</v>
      </c>
      <c r="C115" s="133" t="s">
        <v>903</v>
      </c>
      <c r="D115" s="122" t="s">
        <v>903</v>
      </c>
      <c r="E115" s="116" t="s">
        <v>903</v>
      </c>
      <c r="Q115" s="19"/>
      <c r="V115" s="19"/>
    </row>
    <row r="116" spans="1:22" x14ac:dyDescent="0.25">
      <c r="A116" s="134" t="s">
        <v>862</v>
      </c>
      <c r="B116" s="290" t="s">
        <v>58</v>
      </c>
      <c r="C116" s="293">
        <v>3</v>
      </c>
      <c r="D116" s="277" t="s">
        <v>902</v>
      </c>
      <c r="E116" s="297">
        <v>15.5</v>
      </c>
      <c r="Q116" s="19"/>
      <c r="V116" s="19"/>
    </row>
    <row r="117" spans="1:22" ht="15" customHeight="1" x14ac:dyDescent="0.25">
      <c r="A117" s="147" t="s">
        <v>863</v>
      </c>
      <c r="B117" s="291" t="s">
        <v>58</v>
      </c>
      <c r="C117" s="294">
        <v>3</v>
      </c>
      <c r="D117" s="278" t="s">
        <v>902</v>
      </c>
      <c r="E117" s="298">
        <v>15.5</v>
      </c>
      <c r="Q117" s="57"/>
      <c r="R117" s="49"/>
      <c r="U117" s="23"/>
      <c r="V117" s="57"/>
    </row>
    <row r="118" spans="1:22" x14ac:dyDescent="0.25">
      <c r="A118" s="134" t="s">
        <v>864</v>
      </c>
      <c r="B118" s="290" t="s">
        <v>114</v>
      </c>
      <c r="C118" s="293">
        <v>3</v>
      </c>
      <c r="D118" s="277" t="s">
        <v>905</v>
      </c>
      <c r="E118" s="297">
        <v>6.5</v>
      </c>
      <c r="Q118" s="19"/>
      <c r="V118" s="19"/>
    </row>
    <row r="119" spans="1:22" x14ac:dyDescent="0.25">
      <c r="A119" s="134" t="s">
        <v>865</v>
      </c>
      <c r="B119" s="291" t="s">
        <v>114</v>
      </c>
      <c r="C119" s="294">
        <v>3</v>
      </c>
      <c r="D119" s="278" t="s">
        <v>905</v>
      </c>
      <c r="E119" s="298">
        <v>6.5</v>
      </c>
      <c r="Q119" s="19"/>
      <c r="V119" s="19"/>
    </row>
    <row r="120" spans="1:22" x14ac:dyDescent="0.25">
      <c r="A120" s="134" t="s">
        <v>866</v>
      </c>
      <c r="B120" s="291" t="s">
        <v>114</v>
      </c>
      <c r="C120" s="294">
        <v>3</v>
      </c>
      <c r="D120" s="278" t="s">
        <v>905</v>
      </c>
      <c r="E120" s="298">
        <v>6.5</v>
      </c>
      <c r="Q120" s="19"/>
      <c r="V120" s="19"/>
    </row>
    <row r="121" spans="1:22" x14ac:dyDescent="0.25">
      <c r="A121" s="130" t="s">
        <v>306</v>
      </c>
      <c r="B121" s="224" t="s">
        <v>903</v>
      </c>
      <c r="C121" s="133" t="s">
        <v>903</v>
      </c>
      <c r="D121" s="122" t="s">
        <v>903</v>
      </c>
      <c r="E121" s="116" t="s">
        <v>903</v>
      </c>
      <c r="Q121" s="19"/>
      <c r="V121" s="19"/>
    </row>
    <row r="122" spans="1:22" ht="15" customHeight="1" x14ac:dyDescent="0.25">
      <c r="A122" s="134" t="s">
        <v>867</v>
      </c>
      <c r="B122" s="290" t="s">
        <v>114</v>
      </c>
      <c r="C122" s="293">
        <v>3</v>
      </c>
      <c r="D122" s="277" t="s">
        <v>905</v>
      </c>
      <c r="E122" s="297">
        <v>6.5</v>
      </c>
      <c r="Q122" s="19"/>
      <c r="V122" s="19"/>
    </row>
    <row r="123" spans="1:22" ht="15" customHeight="1" x14ac:dyDescent="0.25">
      <c r="A123" s="134" t="s">
        <v>868</v>
      </c>
      <c r="B123" s="291" t="s">
        <v>114</v>
      </c>
      <c r="C123" s="294">
        <v>3</v>
      </c>
      <c r="D123" s="278" t="s">
        <v>905</v>
      </c>
      <c r="E123" s="298">
        <v>6.5</v>
      </c>
      <c r="Q123" s="57"/>
      <c r="R123" s="49"/>
      <c r="U123" s="23"/>
      <c r="V123" s="57"/>
    </row>
    <row r="124" spans="1:22" ht="15" customHeight="1" x14ac:dyDescent="0.25">
      <c r="A124" s="134" t="s">
        <v>869</v>
      </c>
      <c r="B124" s="291" t="s">
        <v>114</v>
      </c>
      <c r="C124" s="294">
        <v>3</v>
      </c>
      <c r="D124" s="278" t="s">
        <v>905</v>
      </c>
      <c r="E124" s="298">
        <v>6.5</v>
      </c>
      <c r="Q124" s="19"/>
      <c r="V124" s="19"/>
    </row>
    <row r="125" spans="1:22" ht="15" customHeight="1" x14ac:dyDescent="0.25">
      <c r="A125" s="134" t="s">
        <v>870</v>
      </c>
      <c r="B125" s="291" t="s">
        <v>114</v>
      </c>
      <c r="C125" s="294">
        <v>3</v>
      </c>
      <c r="D125" s="278" t="s">
        <v>905</v>
      </c>
      <c r="E125" s="298">
        <v>6.5</v>
      </c>
      <c r="Q125" s="19"/>
      <c r="V125" s="19"/>
    </row>
    <row r="126" spans="1:22" ht="15" customHeight="1" x14ac:dyDescent="0.25">
      <c r="A126" s="134" t="s">
        <v>871</v>
      </c>
      <c r="B126" s="292" t="s">
        <v>114</v>
      </c>
      <c r="C126" s="295">
        <v>3</v>
      </c>
      <c r="D126" s="296" t="s">
        <v>905</v>
      </c>
      <c r="E126" s="299">
        <v>6.5</v>
      </c>
      <c r="Q126" s="19"/>
      <c r="V126" s="19"/>
    </row>
    <row r="127" spans="1:22" x14ac:dyDescent="0.25">
      <c r="A127" s="130" t="s">
        <v>312</v>
      </c>
      <c r="B127" s="224" t="s">
        <v>903</v>
      </c>
      <c r="C127" s="133" t="s">
        <v>903</v>
      </c>
      <c r="D127" s="122" t="s">
        <v>903</v>
      </c>
      <c r="E127" s="116" t="s">
        <v>903</v>
      </c>
      <c r="Q127" s="19"/>
      <c r="V127" s="19"/>
    </row>
    <row r="128" spans="1:22" x14ac:dyDescent="0.25">
      <c r="A128" s="134" t="s">
        <v>872</v>
      </c>
      <c r="B128" s="290" t="s">
        <v>114</v>
      </c>
      <c r="C128" s="293">
        <v>3</v>
      </c>
      <c r="D128" s="277" t="s">
        <v>905</v>
      </c>
      <c r="E128" s="297">
        <v>6.5</v>
      </c>
      <c r="Q128" s="19"/>
      <c r="V128" s="19"/>
    </row>
    <row r="129" spans="1:22" x14ac:dyDescent="0.25">
      <c r="A129" s="134" t="s">
        <v>873</v>
      </c>
      <c r="B129" s="291" t="s">
        <v>114</v>
      </c>
      <c r="C129" s="294">
        <v>3</v>
      </c>
      <c r="D129" s="278" t="s">
        <v>905</v>
      </c>
      <c r="E129" s="298">
        <v>6.5</v>
      </c>
      <c r="Q129" s="57"/>
      <c r="R129" s="49"/>
      <c r="U129" s="23"/>
      <c r="V129" s="57"/>
    </row>
    <row r="130" spans="1:22" x14ac:dyDescent="0.25">
      <c r="A130" s="134" t="s">
        <v>874</v>
      </c>
      <c r="B130" s="291" t="s">
        <v>114</v>
      </c>
      <c r="C130" s="294">
        <v>3</v>
      </c>
      <c r="D130" s="278" t="s">
        <v>905</v>
      </c>
      <c r="E130" s="298">
        <v>6.5</v>
      </c>
      <c r="Q130" s="19"/>
      <c r="V130" s="19"/>
    </row>
    <row r="131" spans="1:22" x14ac:dyDescent="0.25">
      <c r="A131" s="134" t="s">
        <v>875</v>
      </c>
      <c r="B131" s="291" t="s">
        <v>114</v>
      </c>
      <c r="C131" s="294">
        <v>3</v>
      </c>
      <c r="D131" s="278" t="s">
        <v>905</v>
      </c>
      <c r="E131" s="298">
        <v>6.5</v>
      </c>
      <c r="Q131" s="19"/>
      <c r="V131" s="19"/>
    </row>
    <row r="132" spans="1:22" x14ac:dyDescent="0.25">
      <c r="A132" s="134" t="s">
        <v>876</v>
      </c>
      <c r="B132" s="292" t="s">
        <v>114</v>
      </c>
      <c r="C132" s="295">
        <v>3</v>
      </c>
      <c r="D132" s="296" t="s">
        <v>905</v>
      </c>
      <c r="E132" s="299">
        <v>6.5</v>
      </c>
      <c r="Q132" s="19"/>
      <c r="V132" s="19"/>
    </row>
    <row r="133" spans="1:22" x14ac:dyDescent="0.25">
      <c r="A133" s="130" t="s">
        <v>318</v>
      </c>
      <c r="B133" s="224" t="s">
        <v>903</v>
      </c>
      <c r="C133" s="133" t="s">
        <v>903</v>
      </c>
      <c r="D133" s="122" t="s">
        <v>903</v>
      </c>
      <c r="E133" s="116" t="s">
        <v>903</v>
      </c>
      <c r="Q133" s="19"/>
      <c r="V133" s="19"/>
    </row>
    <row r="134" spans="1:22" ht="15" customHeight="1" x14ac:dyDescent="0.25">
      <c r="A134" s="132" t="s">
        <v>877</v>
      </c>
      <c r="B134" s="290" t="s">
        <v>61</v>
      </c>
      <c r="C134" s="293">
        <v>3</v>
      </c>
      <c r="D134" s="277" t="s">
        <v>939</v>
      </c>
      <c r="E134" s="297">
        <v>12.5</v>
      </c>
      <c r="Q134" s="19"/>
      <c r="V134" s="19"/>
    </row>
    <row r="135" spans="1:22" ht="15" customHeight="1" x14ac:dyDescent="0.25">
      <c r="A135" s="163" t="s">
        <v>878</v>
      </c>
      <c r="B135" s="291" t="s">
        <v>61</v>
      </c>
      <c r="C135" s="294">
        <v>3</v>
      </c>
      <c r="D135" s="278" t="s">
        <v>939</v>
      </c>
      <c r="E135" s="298">
        <v>12.5</v>
      </c>
      <c r="Q135" s="57"/>
      <c r="R135" s="49"/>
      <c r="U135" s="23"/>
      <c r="V135" s="57"/>
    </row>
    <row r="136" spans="1:22" x14ac:dyDescent="0.25">
      <c r="A136" s="132" t="s">
        <v>879</v>
      </c>
      <c r="B136" s="290" t="s">
        <v>114</v>
      </c>
      <c r="C136" s="293">
        <v>3</v>
      </c>
      <c r="D136" s="277" t="s">
        <v>905</v>
      </c>
      <c r="E136" s="297">
        <v>6.5</v>
      </c>
      <c r="Q136" s="19"/>
      <c r="V136" s="19"/>
    </row>
    <row r="137" spans="1:22" x14ac:dyDescent="0.25">
      <c r="A137" s="132" t="s">
        <v>880</v>
      </c>
      <c r="B137" s="291" t="s">
        <v>114</v>
      </c>
      <c r="C137" s="294">
        <v>3</v>
      </c>
      <c r="D137" s="278" t="s">
        <v>905</v>
      </c>
      <c r="E137" s="298">
        <v>6.5</v>
      </c>
      <c r="Q137" s="19"/>
      <c r="V137" s="19"/>
    </row>
    <row r="138" spans="1:22" x14ac:dyDescent="0.25">
      <c r="A138" s="132" t="s">
        <v>881</v>
      </c>
      <c r="B138" s="291" t="s">
        <v>114</v>
      </c>
      <c r="C138" s="294">
        <v>3</v>
      </c>
      <c r="D138" s="278" t="s">
        <v>905</v>
      </c>
      <c r="E138" s="298">
        <v>6.5</v>
      </c>
      <c r="Q138" s="19"/>
      <c r="V138" s="19"/>
    </row>
    <row r="139" spans="1:22" x14ac:dyDescent="0.25">
      <c r="A139" s="130" t="s">
        <v>324</v>
      </c>
      <c r="B139" s="224" t="s">
        <v>903</v>
      </c>
      <c r="C139" s="133" t="s">
        <v>903</v>
      </c>
      <c r="D139" s="122" t="s">
        <v>903</v>
      </c>
      <c r="E139" s="116" t="s">
        <v>903</v>
      </c>
      <c r="Q139" s="19"/>
      <c r="V139" s="19"/>
    </row>
    <row r="140" spans="1:22" x14ac:dyDescent="0.25">
      <c r="A140" s="132" t="s">
        <v>882</v>
      </c>
      <c r="B140" s="290" t="s">
        <v>61</v>
      </c>
      <c r="C140" s="293">
        <v>3</v>
      </c>
      <c r="D140" s="277" t="s">
        <v>939</v>
      </c>
      <c r="E140" s="297">
        <v>12.5</v>
      </c>
      <c r="Q140" s="19"/>
      <c r="V140" s="19"/>
    </row>
    <row r="141" spans="1:22" x14ac:dyDescent="0.25">
      <c r="A141" s="132" t="s">
        <v>883</v>
      </c>
      <c r="B141" s="291" t="s">
        <v>61</v>
      </c>
      <c r="C141" s="294">
        <v>3</v>
      </c>
      <c r="D141" s="278" t="s">
        <v>939</v>
      </c>
      <c r="E141" s="298">
        <v>12.5</v>
      </c>
      <c r="Q141" s="57"/>
      <c r="R141" s="49"/>
      <c r="U141" s="23"/>
      <c r="V141" s="57"/>
    </row>
    <row r="142" spans="1:22" x14ac:dyDescent="0.25">
      <c r="A142" s="132" t="s">
        <v>884</v>
      </c>
      <c r="B142" s="291" t="s">
        <v>61</v>
      </c>
      <c r="C142" s="294">
        <v>3</v>
      </c>
      <c r="D142" s="278" t="s">
        <v>939</v>
      </c>
      <c r="E142" s="298">
        <v>12.5</v>
      </c>
      <c r="Q142" s="19"/>
      <c r="V142" s="19"/>
    </row>
    <row r="143" spans="1:22" x14ac:dyDescent="0.25">
      <c r="A143" s="132" t="s">
        <v>885</v>
      </c>
      <c r="B143" s="291" t="s">
        <v>61</v>
      </c>
      <c r="C143" s="294">
        <v>3</v>
      </c>
      <c r="D143" s="278" t="s">
        <v>939</v>
      </c>
      <c r="E143" s="298">
        <v>12.5</v>
      </c>
      <c r="Q143" s="19"/>
      <c r="V143" s="19"/>
    </row>
    <row r="144" spans="1:22" x14ac:dyDescent="0.25">
      <c r="A144" s="163" t="s">
        <v>886</v>
      </c>
      <c r="B144" s="292" t="s">
        <v>61</v>
      </c>
      <c r="C144" s="295">
        <v>3</v>
      </c>
      <c r="D144" s="296" t="s">
        <v>939</v>
      </c>
      <c r="E144" s="299">
        <v>12.5</v>
      </c>
      <c r="Q144" s="19"/>
      <c r="V144" s="19"/>
    </row>
    <row r="145" spans="1:22" x14ac:dyDescent="0.25">
      <c r="A145" s="130" t="s">
        <v>330</v>
      </c>
      <c r="B145" s="224" t="s">
        <v>903</v>
      </c>
      <c r="C145" s="133" t="s">
        <v>903</v>
      </c>
      <c r="D145" s="122" t="s">
        <v>903</v>
      </c>
      <c r="E145" s="116" t="s">
        <v>903</v>
      </c>
      <c r="Q145" s="19"/>
      <c r="V145" s="19"/>
    </row>
    <row r="146" spans="1:22" x14ac:dyDescent="0.25">
      <c r="A146" s="161" t="s">
        <v>887</v>
      </c>
      <c r="B146" s="290" t="s">
        <v>58</v>
      </c>
      <c r="C146" s="293">
        <v>3</v>
      </c>
      <c r="D146" s="277" t="s">
        <v>902</v>
      </c>
      <c r="E146" s="297">
        <v>15.5</v>
      </c>
      <c r="Q146" s="19"/>
      <c r="V146" s="19"/>
    </row>
    <row r="147" spans="1:22" x14ac:dyDescent="0.25">
      <c r="A147" s="132" t="s">
        <v>888</v>
      </c>
      <c r="B147" s="291" t="s">
        <v>58</v>
      </c>
      <c r="C147" s="294">
        <v>3</v>
      </c>
      <c r="D147" s="278" t="s">
        <v>902</v>
      </c>
      <c r="E147" s="298">
        <v>15.5</v>
      </c>
      <c r="Q147" s="57"/>
      <c r="R147" s="49"/>
      <c r="U147" s="23"/>
      <c r="V147" s="71"/>
    </row>
    <row r="148" spans="1:22" x14ac:dyDescent="0.25">
      <c r="A148" s="132" t="s">
        <v>889</v>
      </c>
      <c r="B148" s="291" t="s">
        <v>58</v>
      </c>
      <c r="C148" s="294">
        <v>3</v>
      </c>
      <c r="D148" s="278" t="s">
        <v>902</v>
      </c>
      <c r="E148" s="298">
        <v>15.5</v>
      </c>
      <c r="Q148" s="19"/>
      <c r="V148" s="19"/>
    </row>
    <row r="149" spans="1:22" x14ac:dyDescent="0.25">
      <c r="A149" s="163" t="s">
        <v>890</v>
      </c>
      <c r="B149" s="292" t="s">
        <v>58</v>
      </c>
      <c r="C149" s="295">
        <v>3</v>
      </c>
      <c r="D149" s="296" t="s">
        <v>902</v>
      </c>
      <c r="E149" s="299">
        <v>15.5</v>
      </c>
      <c r="Q149" s="19"/>
      <c r="V149" s="19"/>
    </row>
    <row r="150" spans="1:22" ht="45" x14ac:dyDescent="0.25">
      <c r="A150" s="163" t="s">
        <v>891</v>
      </c>
      <c r="B150" s="219" t="s">
        <v>61</v>
      </c>
      <c r="C150" s="176">
        <v>3</v>
      </c>
      <c r="D150" s="128" t="s">
        <v>939</v>
      </c>
      <c r="E150" s="179">
        <v>12.5</v>
      </c>
      <c r="Q150" s="19"/>
      <c r="V150" s="19"/>
    </row>
    <row r="151" spans="1:22" x14ac:dyDescent="0.25">
      <c r="A151" s="130" t="s">
        <v>336</v>
      </c>
      <c r="B151" s="224" t="s">
        <v>903</v>
      </c>
      <c r="C151" s="133" t="s">
        <v>903</v>
      </c>
      <c r="D151" s="122" t="s">
        <v>903</v>
      </c>
      <c r="E151" s="116" t="s">
        <v>903</v>
      </c>
      <c r="Q151" s="19"/>
      <c r="V151" s="19"/>
    </row>
    <row r="152" spans="1:22" ht="15" customHeight="1" x14ac:dyDescent="0.25">
      <c r="A152" s="134" t="s">
        <v>892</v>
      </c>
      <c r="B152" s="290" t="s">
        <v>58</v>
      </c>
      <c r="C152" s="293">
        <v>3</v>
      </c>
      <c r="D152" s="277" t="s">
        <v>902</v>
      </c>
      <c r="E152" s="297">
        <v>15.5</v>
      </c>
      <c r="Q152" s="19"/>
    </row>
    <row r="153" spans="1:22" ht="15" customHeight="1" x14ac:dyDescent="0.25">
      <c r="A153" s="134" t="s">
        <v>893</v>
      </c>
      <c r="B153" s="291" t="s">
        <v>58</v>
      </c>
      <c r="C153" s="294">
        <v>3</v>
      </c>
      <c r="D153" s="278" t="s">
        <v>902</v>
      </c>
      <c r="E153" s="298">
        <v>15.5</v>
      </c>
    </row>
    <row r="154" spans="1:22" ht="15" customHeight="1" x14ac:dyDescent="0.25">
      <c r="A154" s="134" t="s">
        <v>894</v>
      </c>
      <c r="B154" s="291" t="s">
        <v>58</v>
      </c>
      <c r="C154" s="294">
        <v>3</v>
      </c>
      <c r="D154" s="278" t="s">
        <v>902</v>
      </c>
      <c r="E154" s="298">
        <v>15.5</v>
      </c>
    </row>
    <row r="155" spans="1:22" ht="15" customHeight="1" x14ac:dyDescent="0.25">
      <c r="A155" s="134" t="s">
        <v>895</v>
      </c>
      <c r="B155" s="291" t="s">
        <v>58</v>
      </c>
      <c r="C155" s="294">
        <v>3</v>
      </c>
      <c r="D155" s="278" t="s">
        <v>902</v>
      </c>
      <c r="E155" s="298">
        <v>15.5</v>
      </c>
    </row>
    <row r="156" spans="1:22" ht="15" customHeight="1" x14ac:dyDescent="0.25">
      <c r="A156" s="147" t="s">
        <v>896</v>
      </c>
      <c r="B156" s="292" t="s">
        <v>58</v>
      </c>
      <c r="C156" s="295">
        <v>3</v>
      </c>
      <c r="D156" s="296" t="s">
        <v>902</v>
      </c>
      <c r="E156" s="299">
        <v>15.5</v>
      </c>
    </row>
    <row r="157" spans="1:22" x14ac:dyDescent="0.25">
      <c r="B157" s="108" t="s">
        <v>903</v>
      </c>
      <c r="C157" s="108" t="s">
        <v>903</v>
      </c>
      <c r="D157" s="223" t="s">
        <v>903</v>
      </c>
      <c r="E157" s="26" t="s">
        <v>903</v>
      </c>
    </row>
    <row r="158" spans="1:22" x14ac:dyDescent="0.25">
      <c r="A158" s="50" t="s">
        <v>370</v>
      </c>
      <c r="B158" s="224" t="s">
        <v>903</v>
      </c>
      <c r="C158" s="54" t="s">
        <v>903</v>
      </c>
      <c r="D158" s="55" t="s">
        <v>903</v>
      </c>
      <c r="E158" s="56" t="s">
        <v>903</v>
      </c>
    </row>
    <row r="159" spans="1:22" x14ac:dyDescent="0.25">
      <c r="A159" s="58" t="s">
        <v>941</v>
      </c>
      <c r="B159" s="290" t="s">
        <v>102</v>
      </c>
      <c r="C159" s="293" t="s">
        <v>158</v>
      </c>
      <c r="D159" s="277" t="s">
        <v>906</v>
      </c>
      <c r="E159" s="297">
        <v>6</v>
      </c>
    </row>
    <row r="160" spans="1:22" x14ac:dyDescent="0.25">
      <c r="A160" s="58" t="s">
        <v>946</v>
      </c>
      <c r="B160" s="291" t="s">
        <v>102</v>
      </c>
      <c r="C160" s="294" t="s">
        <v>158</v>
      </c>
      <c r="D160" s="278" t="s">
        <v>906</v>
      </c>
      <c r="E160" s="298">
        <v>6</v>
      </c>
    </row>
    <row r="161" spans="1:5" x14ac:dyDescent="0.25">
      <c r="A161" s="58" t="s">
        <v>947</v>
      </c>
      <c r="B161" s="291" t="s">
        <v>102</v>
      </c>
      <c r="C161" s="294" t="s">
        <v>158</v>
      </c>
      <c r="D161" s="278" t="s">
        <v>906</v>
      </c>
      <c r="E161" s="298">
        <v>6</v>
      </c>
    </row>
    <row r="162" spans="1:5" x14ac:dyDescent="0.25">
      <c r="A162" s="58" t="s">
        <v>948</v>
      </c>
      <c r="B162" s="291" t="s">
        <v>102</v>
      </c>
      <c r="C162" s="294" t="s">
        <v>158</v>
      </c>
      <c r="D162" s="278" t="s">
        <v>906</v>
      </c>
      <c r="E162" s="298">
        <v>6</v>
      </c>
    </row>
    <row r="163" spans="1:5" x14ac:dyDescent="0.25">
      <c r="A163" s="58" t="s">
        <v>949</v>
      </c>
      <c r="B163" s="292" t="s">
        <v>102</v>
      </c>
      <c r="C163" s="295" t="s">
        <v>158</v>
      </c>
      <c r="D163" s="296" t="s">
        <v>906</v>
      </c>
      <c r="E163" s="299">
        <v>6</v>
      </c>
    </row>
    <row r="164" spans="1:5" x14ac:dyDescent="0.25">
      <c r="A164" s="50"/>
      <c r="B164" s="224" t="s">
        <v>903</v>
      </c>
      <c r="C164" s="54" t="s">
        <v>903</v>
      </c>
      <c r="D164" s="55" t="s">
        <v>903</v>
      </c>
      <c r="E164" s="56" t="s">
        <v>903</v>
      </c>
    </row>
    <row r="165" spans="1:5" ht="15" customHeight="1" x14ac:dyDescent="0.25">
      <c r="A165" s="74" t="s">
        <v>942</v>
      </c>
      <c r="B165" s="290" t="s">
        <v>94</v>
      </c>
      <c r="C165" s="293" t="s">
        <v>158</v>
      </c>
      <c r="D165" s="277" t="s">
        <v>906</v>
      </c>
      <c r="E165" s="297">
        <v>6</v>
      </c>
    </row>
    <row r="166" spans="1:5" ht="15" customHeight="1" x14ac:dyDescent="0.25">
      <c r="A166" s="74" t="s">
        <v>950</v>
      </c>
      <c r="B166" s="291" t="s">
        <v>94</v>
      </c>
      <c r="C166" s="294" t="s">
        <v>158</v>
      </c>
      <c r="D166" s="278" t="s">
        <v>906</v>
      </c>
      <c r="E166" s="298">
        <v>6</v>
      </c>
    </row>
    <row r="167" spans="1:5" ht="15" customHeight="1" x14ac:dyDescent="0.25">
      <c r="A167" s="74" t="s">
        <v>951</v>
      </c>
      <c r="B167" s="291" t="s">
        <v>94</v>
      </c>
      <c r="C167" s="294" t="s">
        <v>158</v>
      </c>
      <c r="D167" s="278" t="s">
        <v>906</v>
      </c>
      <c r="E167" s="298">
        <v>6</v>
      </c>
    </row>
    <row r="168" spans="1:5" ht="15" customHeight="1" x14ac:dyDescent="0.25">
      <c r="A168" s="74" t="s">
        <v>952</v>
      </c>
      <c r="B168" s="291" t="s">
        <v>94</v>
      </c>
      <c r="C168" s="294" t="s">
        <v>158</v>
      </c>
      <c r="D168" s="278" t="s">
        <v>906</v>
      </c>
      <c r="E168" s="298">
        <v>6</v>
      </c>
    </row>
    <row r="169" spans="1:5" ht="15" customHeight="1" x14ac:dyDescent="0.25">
      <c r="A169" s="74" t="s">
        <v>953</v>
      </c>
      <c r="B169" s="292" t="s">
        <v>94</v>
      </c>
      <c r="C169" s="295" t="s">
        <v>158</v>
      </c>
      <c r="D169" s="296" t="s">
        <v>906</v>
      </c>
      <c r="E169" s="299">
        <v>6</v>
      </c>
    </row>
    <row r="170" spans="1:5" x14ac:dyDescent="0.25">
      <c r="A170" s="50"/>
      <c r="B170" s="224" t="s">
        <v>903</v>
      </c>
      <c r="C170" s="54" t="s">
        <v>903</v>
      </c>
      <c r="D170" s="55" t="s">
        <v>903</v>
      </c>
      <c r="E170" s="56" t="s">
        <v>903</v>
      </c>
    </row>
    <row r="171" spans="1:5" x14ac:dyDescent="0.25">
      <c r="A171" s="58" t="s">
        <v>943</v>
      </c>
      <c r="B171" s="290" t="s">
        <v>105</v>
      </c>
      <c r="C171" s="293">
        <v>2</v>
      </c>
      <c r="D171" s="277" t="s">
        <v>906</v>
      </c>
      <c r="E171" s="297">
        <v>5</v>
      </c>
    </row>
    <row r="172" spans="1:5" x14ac:dyDescent="0.25">
      <c r="A172" s="58" t="s">
        <v>954</v>
      </c>
      <c r="B172" s="291" t="s">
        <v>105</v>
      </c>
      <c r="C172" s="294" t="s">
        <v>903</v>
      </c>
      <c r="D172" s="278" t="s">
        <v>903</v>
      </c>
      <c r="E172" s="298" t="s">
        <v>903</v>
      </c>
    </row>
    <row r="173" spans="1:5" x14ac:dyDescent="0.25">
      <c r="A173" s="58" t="s">
        <v>955</v>
      </c>
      <c r="B173" s="291" t="s">
        <v>105</v>
      </c>
      <c r="C173" s="294" t="s">
        <v>903</v>
      </c>
      <c r="D173" s="278" t="s">
        <v>903</v>
      </c>
      <c r="E173" s="298" t="s">
        <v>903</v>
      </c>
    </row>
    <row r="174" spans="1:5" x14ac:dyDescent="0.25">
      <c r="A174" s="58" t="s">
        <v>956</v>
      </c>
      <c r="B174" s="291" t="s">
        <v>105</v>
      </c>
      <c r="C174" s="294" t="s">
        <v>903</v>
      </c>
      <c r="D174" s="278" t="s">
        <v>903</v>
      </c>
      <c r="E174" s="298" t="s">
        <v>903</v>
      </c>
    </row>
    <row r="175" spans="1:5" x14ac:dyDescent="0.25">
      <c r="A175" s="58" t="s">
        <v>957</v>
      </c>
      <c r="B175" s="292" t="s">
        <v>105</v>
      </c>
      <c r="C175" s="295" t="s">
        <v>903</v>
      </c>
      <c r="D175" s="296" t="s">
        <v>903</v>
      </c>
      <c r="E175" s="299" t="s">
        <v>903</v>
      </c>
    </row>
    <row r="176" spans="1:5" x14ac:dyDescent="0.25">
      <c r="A176" s="50"/>
      <c r="B176" s="224" t="s">
        <v>903</v>
      </c>
      <c r="C176" s="54" t="s">
        <v>903</v>
      </c>
      <c r="D176" s="55" t="s">
        <v>903</v>
      </c>
      <c r="E176" s="56" t="s">
        <v>903</v>
      </c>
    </row>
    <row r="177" spans="1:5" x14ac:dyDescent="0.25">
      <c r="A177" s="58" t="s">
        <v>944</v>
      </c>
      <c r="B177" s="290" t="s">
        <v>88</v>
      </c>
      <c r="C177" s="293">
        <v>1</v>
      </c>
      <c r="D177" s="277" t="s">
        <v>970</v>
      </c>
      <c r="E177" s="297">
        <v>7</v>
      </c>
    </row>
    <row r="178" spans="1:5" x14ac:dyDescent="0.25">
      <c r="A178" s="58" t="s">
        <v>958</v>
      </c>
      <c r="B178" s="291" t="s">
        <v>88</v>
      </c>
      <c r="C178" s="294" t="s">
        <v>903</v>
      </c>
      <c r="D178" s="278" t="s">
        <v>903</v>
      </c>
      <c r="E178" s="298" t="s">
        <v>903</v>
      </c>
    </row>
    <row r="179" spans="1:5" x14ac:dyDescent="0.25">
      <c r="A179" s="58" t="s">
        <v>959</v>
      </c>
      <c r="B179" s="291" t="s">
        <v>88</v>
      </c>
      <c r="C179" s="294" t="s">
        <v>903</v>
      </c>
      <c r="D179" s="278" t="s">
        <v>903</v>
      </c>
      <c r="E179" s="298" t="s">
        <v>903</v>
      </c>
    </row>
    <row r="180" spans="1:5" x14ac:dyDescent="0.25">
      <c r="A180" s="58" t="s">
        <v>960</v>
      </c>
      <c r="B180" s="291" t="s">
        <v>88</v>
      </c>
      <c r="C180" s="294" t="s">
        <v>903</v>
      </c>
      <c r="D180" s="278" t="s">
        <v>903</v>
      </c>
      <c r="E180" s="298" t="s">
        <v>903</v>
      </c>
    </row>
    <row r="181" spans="1:5" x14ac:dyDescent="0.25">
      <c r="A181" s="58" t="s">
        <v>961</v>
      </c>
      <c r="B181" s="292" t="s">
        <v>88</v>
      </c>
      <c r="C181" s="295" t="s">
        <v>903</v>
      </c>
      <c r="D181" s="296" t="s">
        <v>903</v>
      </c>
      <c r="E181" s="299" t="s">
        <v>903</v>
      </c>
    </row>
    <row r="182" spans="1:5" x14ac:dyDescent="0.25">
      <c r="A182" s="50"/>
      <c r="B182" s="224" t="s">
        <v>903</v>
      </c>
      <c r="C182" s="54" t="s">
        <v>903</v>
      </c>
      <c r="D182" s="55" t="s">
        <v>903</v>
      </c>
      <c r="E182" s="72" t="s">
        <v>903</v>
      </c>
    </row>
    <row r="183" spans="1:5" x14ac:dyDescent="0.25">
      <c r="A183" s="220" t="s">
        <v>945</v>
      </c>
      <c r="B183" s="188" t="s">
        <v>88</v>
      </c>
      <c r="C183" s="76" t="s">
        <v>903</v>
      </c>
      <c r="D183" s="60" t="s">
        <v>903</v>
      </c>
      <c r="E183" s="80" t="s">
        <v>903</v>
      </c>
    </row>
    <row r="184" spans="1:5" x14ac:dyDescent="0.25">
      <c r="A184" s="58" t="s">
        <v>962</v>
      </c>
      <c r="B184" s="290" t="s">
        <v>103</v>
      </c>
      <c r="C184" s="293" t="s">
        <v>158</v>
      </c>
      <c r="D184" s="277" t="s">
        <v>144</v>
      </c>
      <c r="E184" s="297">
        <v>9</v>
      </c>
    </row>
    <row r="185" spans="1:5" x14ac:dyDescent="0.25">
      <c r="A185" s="58" t="s">
        <v>963</v>
      </c>
      <c r="B185" s="291" t="s">
        <v>103</v>
      </c>
      <c r="C185" s="294" t="s">
        <v>158</v>
      </c>
      <c r="D185" s="278" t="s">
        <v>144</v>
      </c>
      <c r="E185" s="298">
        <v>9</v>
      </c>
    </row>
    <row r="186" spans="1:5" x14ac:dyDescent="0.25">
      <c r="A186" s="58" t="s">
        <v>964</v>
      </c>
      <c r="B186" s="291" t="s">
        <v>103</v>
      </c>
      <c r="C186" s="294" t="s">
        <v>158</v>
      </c>
      <c r="D186" s="278" t="s">
        <v>144</v>
      </c>
      <c r="E186" s="298">
        <v>9</v>
      </c>
    </row>
    <row r="187" spans="1:5" x14ac:dyDescent="0.25">
      <c r="A187" s="68" t="s">
        <v>965</v>
      </c>
      <c r="B187" s="292" t="s">
        <v>103</v>
      </c>
      <c r="C187" s="295" t="s">
        <v>158</v>
      </c>
      <c r="D187" s="296" t="s">
        <v>144</v>
      </c>
      <c r="E187" s="299">
        <v>9</v>
      </c>
    </row>
  </sheetData>
  <mergeCells count="130">
    <mergeCell ref="D177:D181"/>
    <mergeCell ref="E177:E181"/>
    <mergeCell ref="B184:B187"/>
    <mergeCell ref="C184:C187"/>
    <mergeCell ref="D184:D187"/>
    <mergeCell ref="E184:E187"/>
    <mergeCell ref="B171:B175"/>
    <mergeCell ref="C171:C175"/>
    <mergeCell ref="D171:D175"/>
    <mergeCell ref="E171:E175"/>
    <mergeCell ref="B177:B181"/>
    <mergeCell ref="C177:C181"/>
    <mergeCell ref="B159:B163"/>
    <mergeCell ref="C159:C163"/>
    <mergeCell ref="D159:D163"/>
    <mergeCell ref="E159:E163"/>
    <mergeCell ref="B165:B169"/>
    <mergeCell ref="C165:C169"/>
    <mergeCell ref="D165:D169"/>
    <mergeCell ref="E165:E169"/>
    <mergeCell ref="B146:B149"/>
    <mergeCell ref="C146:C149"/>
    <mergeCell ref="D146:D149"/>
    <mergeCell ref="E146:E149"/>
    <mergeCell ref="B152:B156"/>
    <mergeCell ref="C152:C156"/>
    <mergeCell ref="D152:D156"/>
    <mergeCell ref="E152:E156"/>
    <mergeCell ref="B136:B138"/>
    <mergeCell ref="C136:C138"/>
    <mergeCell ref="D136:D138"/>
    <mergeCell ref="E136:E138"/>
    <mergeCell ref="B140:B144"/>
    <mergeCell ref="C140:C144"/>
    <mergeCell ref="D140:D144"/>
    <mergeCell ref="E140:E144"/>
    <mergeCell ref="B128:B132"/>
    <mergeCell ref="C128:C132"/>
    <mergeCell ref="D128:D132"/>
    <mergeCell ref="E128:E132"/>
    <mergeCell ref="B134:B135"/>
    <mergeCell ref="C134:C135"/>
    <mergeCell ref="D134:D135"/>
    <mergeCell ref="E134:E135"/>
    <mergeCell ref="B118:B120"/>
    <mergeCell ref="C118:C120"/>
    <mergeCell ref="D118:D120"/>
    <mergeCell ref="E118:E120"/>
    <mergeCell ref="B122:B126"/>
    <mergeCell ref="C122:C126"/>
    <mergeCell ref="D122:D126"/>
    <mergeCell ref="E122:E126"/>
    <mergeCell ref="B110:B114"/>
    <mergeCell ref="C110:C114"/>
    <mergeCell ref="D110:D114"/>
    <mergeCell ref="E110:E114"/>
    <mergeCell ref="B116:B117"/>
    <mergeCell ref="C116:C117"/>
    <mergeCell ref="D116:D117"/>
    <mergeCell ref="E116:E117"/>
    <mergeCell ref="B102:B104"/>
    <mergeCell ref="C102:C104"/>
    <mergeCell ref="D102:D104"/>
    <mergeCell ref="E102:E104"/>
    <mergeCell ref="B105:B106"/>
    <mergeCell ref="C105:C106"/>
    <mergeCell ref="D105:D106"/>
    <mergeCell ref="E105:E106"/>
    <mergeCell ref="B90:B94"/>
    <mergeCell ref="C90:C94"/>
    <mergeCell ref="D90:D94"/>
    <mergeCell ref="E90:E94"/>
    <mergeCell ref="B96:B100"/>
    <mergeCell ref="C96:C100"/>
    <mergeCell ref="D96:D100"/>
    <mergeCell ref="E96:E100"/>
    <mergeCell ref="B78:B82"/>
    <mergeCell ref="C78:C82"/>
    <mergeCell ref="D78:D82"/>
    <mergeCell ref="E78:E82"/>
    <mergeCell ref="B84:B88"/>
    <mergeCell ref="C84:C88"/>
    <mergeCell ref="D84:D88"/>
    <mergeCell ref="E84:E88"/>
    <mergeCell ref="B66:B70"/>
    <mergeCell ref="C66:C70"/>
    <mergeCell ref="D66:D70"/>
    <mergeCell ref="E66:E70"/>
    <mergeCell ref="B72:B76"/>
    <mergeCell ref="C72:C76"/>
    <mergeCell ref="D72:D76"/>
    <mergeCell ref="E72:E76"/>
    <mergeCell ref="B54:B58"/>
    <mergeCell ref="C54:C58"/>
    <mergeCell ref="D54:D58"/>
    <mergeCell ref="E54:E58"/>
    <mergeCell ref="B60:B64"/>
    <mergeCell ref="C60:C64"/>
    <mergeCell ref="D60:D64"/>
    <mergeCell ref="E60:E64"/>
    <mergeCell ref="B41:B44"/>
    <mergeCell ref="C41:C44"/>
    <mergeCell ref="D41:D44"/>
    <mergeCell ref="E41:E44"/>
    <mergeCell ref="B46:B50"/>
    <mergeCell ref="C46:C50"/>
    <mergeCell ref="D46:D50"/>
    <mergeCell ref="E46:E50"/>
    <mergeCell ref="B1:D1"/>
    <mergeCell ref="H1:K1"/>
    <mergeCell ref="B4:B8"/>
    <mergeCell ref="C4:C8"/>
    <mergeCell ref="D4:D8"/>
    <mergeCell ref="E4:E8"/>
    <mergeCell ref="B28:B32"/>
    <mergeCell ref="C28:C32"/>
    <mergeCell ref="D28:D32"/>
    <mergeCell ref="E28:E32"/>
    <mergeCell ref="B22:B26"/>
    <mergeCell ref="C22:C26"/>
    <mergeCell ref="D22:D26"/>
    <mergeCell ref="E22:E26"/>
    <mergeCell ref="B10:B14"/>
    <mergeCell ref="C10:C14"/>
    <mergeCell ref="D10:D14"/>
    <mergeCell ref="E10:E14"/>
    <mergeCell ref="B16:B20"/>
    <mergeCell ref="C16:C20"/>
    <mergeCell ref="D16:D20"/>
    <mergeCell ref="E16:E20"/>
  </mergeCells>
  <phoneticPr fontId="8" type="noConversion"/>
  <pageMargins left="0" right="0" top="0" bottom="0" header="0" footer="0"/>
  <pageSetup scale="2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D7653-A45E-46DE-AD90-2BF7160D0ED7}">
  <sheetPr>
    <pageSetUpPr fitToPage="1"/>
  </sheetPr>
  <dimension ref="A1:V187"/>
  <sheetViews>
    <sheetView tabSelected="1" topLeftCell="A172" zoomScale="86" zoomScaleNormal="67" zoomScalePageLayoutView="43" workbookViewId="0">
      <selection activeCell="H182" sqref="H182"/>
    </sheetView>
  </sheetViews>
  <sheetFormatPr defaultRowHeight="15" x14ac:dyDescent="0.25"/>
  <cols>
    <col min="1" max="1" width="9.7109375" style="48" customWidth="1"/>
    <col min="2" max="2" width="22.42578125" style="65" customWidth="1"/>
    <col min="3" max="3" width="16.42578125" style="108" customWidth="1"/>
    <col min="4" max="4" width="44" style="48" customWidth="1"/>
    <col min="5" max="5" width="10.28515625" style="26" customWidth="1"/>
    <col min="15" max="15" width="16.42578125" customWidth="1"/>
    <col min="16" max="16" width="9.42578125" customWidth="1"/>
    <col min="17" max="17" width="6" customWidth="1"/>
    <col min="18" max="18" width="25.42578125" customWidth="1"/>
    <col min="21" max="21" width="37.42578125" customWidth="1"/>
  </cols>
  <sheetData>
    <row r="1" spans="1:22" ht="18.75" x14ac:dyDescent="0.25">
      <c r="A1" s="46" t="s">
        <v>182</v>
      </c>
      <c r="B1" s="289" t="s">
        <v>1087</v>
      </c>
      <c r="C1" s="289"/>
      <c r="D1" s="289"/>
      <c r="E1" s="108"/>
      <c r="H1" s="272"/>
      <c r="I1" s="272"/>
      <c r="J1" s="272"/>
      <c r="K1" s="272"/>
      <c r="Q1" s="47"/>
      <c r="R1" s="47"/>
    </row>
    <row r="2" spans="1:22" ht="23.25" x14ac:dyDescent="0.25">
      <c r="A2" s="117" t="s">
        <v>183</v>
      </c>
      <c r="B2" s="52" t="s">
        <v>184</v>
      </c>
      <c r="C2" s="118" t="s">
        <v>185</v>
      </c>
      <c r="D2" s="120"/>
      <c r="E2" s="119" t="s">
        <v>186</v>
      </c>
      <c r="Q2" s="49"/>
      <c r="R2" s="49"/>
      <c r="S2" s="49"/>
    </row>
    <row r="3" spans="1:22" x14ac:dyDescent="0.25">
      <c r="A3" s="130" t="s">
        <v>187</v>
      </c>
      <c r="B3" s="51"/>
      <c r="C3" s="113" t="s">
        <v>188</v>
      </c>
      <c r="D3" s="113" t="s">
        <v>189</v>
      </c>
      <c r="E3" s="131" t="s">
        <v>190</v>
      </c>
      <c r="F3" s="23"/>
      <c r="O3" s="23"/>
      <c r="Q3" s="52"/>
      <c r="R3" s="53"/>
      <c r="S3" s="23"/>
      <c r="T3" s="23"/>
      <c r="U3" s="23"/>
      <c r="V3" s="52"/>
    </row>
    <row r="4" spans="1:22" x14ac:dyDescent="0.25">
      <c r="A4" s="132" t="s">
        <v>774</v>
      </c>
      <c r="B4" s="300" t="s">
        <v>88</v>
      </c>
      <c r="C4" s="302">
        <v>1</v>
      </c>
      <c r="D4" s="304" t="s">
        <v>141</v>
      </c>
      <c r="E4" s="306">
        <v>7.5</v>
      </c>
      <c r="Q4" s="19"/>
      <c r="V4" s="19"/>
    </row>
    <row r="5" spans="1:22" x14ac:dyDescent="0.25">
      <c r="A5" s="132" t="s">
        <v>775</v>
      </c>
      <c r="B5" s="301" t="s">
        <v>88</v>
      </c>
      <c r="C5" s="303">
        <v>1</v>
      </c>
      <c r="D5" s="305" t="s">
        <v>141</v>
      </c>
      <c r="E5" s="307">
        <v>7.5</v>
      </c>
      <c r="Q5" s="19"/>
      <c r="V5" s="19"/>
    </row>
    <row r="6" spans="1:22" ht="45" x14ac:dyDescent="0.25">
      <c r="A6" s="132" t="s">
        <v>776</v>
      </c>
      <c r="B6" s="172" t="s">
        <v>1088</v>
      </c>
      <c r="C6" s="244" t="s">
        <v>903</v>
      </c>
      <c r="D6" s="298" t="s">
        <v>1094</v>
      </c>
      <c r="E6" s="178" t="s">
        <v>903</v>
      </c>
      <c r="Q6" s="19"/>
      <c r="V6" s="19"/>
    </row>
    <row r="7" spans="1:22" ht="30" x14ac:dyDescent="0.25">
      <c r="A7" s="132" t="s">
        <v>777</v>
      </c>
      <c r="B7" s="172" t="s">
        <v>1089</v>
      </c>
      <c r="C7" s="244" t="s">
        <v>903</v>
      </c>
      <c r="D7" s="298"/>
      <c r="E7" s="178" t="s">
        <v>903</v>
      </c>
      <c r="Q7" s="19"/>
      <c r="V7" s="19"/>
    </row>
    <row r="8" spans="1:22" ht="45" x14ac:dyDescent="0.25">
      <c r="A8" s="132" t="s">
        <v>778</v>
      </c>
      <c r="B8" s="173" t="s">
        <v>1090</v>
      </c>
      <c r="C8" s="245" t="s">
        <v>903</v>
      </c>
      <c r="D8" s="299"/>
      <c r="E8" s="179" t="s">
        <v>903</v>
      </c>
      <c r="Q8" s="19"/>
      <c r="V8" s="19"/>
    </row>
    <row r="9" spans="1:22" x14ac:dyDescent="0.25">
      <c r="A9" s="130" t="s">
        <v>196</v>
      </c>
      <c r="B9" s="51" t="s">
        <v>903</v>
      </c>
      <c r="C9" s="133" t="s">
        <v>903</v>
      </c>
      <c r="D9" s="122" t="s">
        <v>903</v>
      </c>
      <c r="E9" s="116" t="s">
        <v>903</v>
      </c>
      <c r="Q9" s="57"/>
      <c r="R9" s="49"/>
      <c r="U9" s="23"/>
      <c r="V9" s="57"/>
    </row>
    <row r="10" spans="1:22" x14ac:dyDescent="0.25">
      <c r="A10" s="134" t="s">
        <v>779</v>
      </c>
      <c r="B10" s="300" t="s">
        <v>88</v>
      </c>
      <c r="C10" s="302">
        <v>1</v>
      </c>
      <c r="D10" s="304" t="s">
        <v>141</v>
      </c>
      <c r="E10" s="306">
        <v>7.5</v>
      </c>
      <c r="Q10" s="19"/>
      <c r="V10" s="19"/>
    </row>
    <row r="11" spans="1:22" x14ac:dyDescent="0.25">
      <c r="A11" s="134" t="s">
        <v>780</v>
      </c>
      <c r="B11" s="301" t="s">
        <v>88</v>
      </c>
      <c r="C11" s="303">
        <v>1</v>
      </c>
      <c r="D11" s="305" t="s">
        <v>141</v>
      </c>
      <c r="E11" s="307">
        <v>7.5</v>
      </c>
      <c r="Q11" s="19"/>
      <c r="V11" s="19"/>
    </row>
    <row r="12" spans="1:22" x14ac:dyDescent="0.25">
      <c r="A12" s="134" t="s">
        <v>781</v>
      </c>
      <c r="B12" s="301" t="s">
        <v>88</v>
      </c>
      <c r="C12" s="303">
        <v>1</v>
      </c>
      <c r="D12" s="305" t="s">
        <v>141</v>
      </c>
      <c r="E12" s="307">
        <v>7.5</v>
      </c>
      <c r="Q12" s="19"/>
      <c r="V12" s="19"/>
    </row>
    <row r="13" spans="1:22" x14ac:dyDescent="0.25">
      <c r="A13" s="134" t="s">
        <v>782</v>
      </c>
      <c r="B13" s="301" t="s">
        <v>88</v>
      </c>
      <c r="C13" s="303">
        <v>1</v>
      </c>
      <c r="D13" s="305" t="s">
        <v>141</v>
      </c>
      <c r="E13" s="307">
        <v>7.5</v>
      </c>
      <c r="Q13" s="19"/>
      <c r="V13" s="19"/>
    </row>
    <row r="14" spans="1:22" x14ac:dyDescent="0.25">
      <c r="A14" s="134" t="s">
        <v>783</v>
      </c>
      <c r="B14" s="308" t="s">
        <v>88</v>
      </c>
      <c r="C14" s="309">
        <v>1</v>
      </c>
      <c r="D14" s="310" t="s">
        <v>141</v>
      </c>
      <c r="E14" s="311">
        <v>7.5</v>
      </c>
      <c r="Q14" s="19"/>
      <c r="V14" s="19"/>
    </row>
    <row r="15" spans="1:22" x14ac:dyDescent="0.25">
      <c r="A15" s="130" t="s">
        <v>202</v>
      </c>
      <c r="B15" s="51" t="s">
        <v>903</v>
      </c>
      <c r="C15" s="133" t="s">
        <v>903</v>
      </c>
      <c r="D15" s="122" t="s">
        <v>903</v>
      </c>
      <c r="E15" s="116" t="s">
        <v>903</v>
      </c>
      <c r="Q15" s="57"/>
      <c r="R15" s="49"/>
      <c r="U15" s="23"/>
      <c r="V15" s="57"/>
    </row>
    <row r="16" spans="1:22" x14ac:dyDescent="0.25">
      <c r="A16" s="134" t="s">
        <v>784</v>
      </c>
      <c r="B16" s="300" t="s">
        <v>88</v>
      </c>
      <c r="C16" s="302">
        <v>1</v>
      </c>
      <c r="D16" s="304" t="s">
        <v>141</v>
      </c>
      <c r="E16" s="306">
        <v>7.5</v>
      </c>
      <c r="Q16" s="19"/>
      <c r="V16" s="19"/>
    </row>
    <row r="17" spans="1:22" x14ac:dyDescent="0.25">
      <c r="A17" s="134" t="s">
        <v>785</v>
      </c>
      <c r="B17" s="301" t="s">
        <v>88</v>
      </c>
      <c r="C17" s="303">
        <v>1</v>
      </c>
      <c r="D17" s="305" t="s">
        <v>141</v>
      </c>
      <c r="E17" s="307">
        <v>7.5</v>
      </c>
      <c r="Q17" s="19"/>
      <c r="V17" s="19"/>
    </row>
    <row r="18" spans="1:22" x14ac:dyDescent="0.25">
      <c r="A18" s="134" t="s">
        <v>786</v>
      </c>
      <c r="B18" s="301" t="s">
        <v>88</v>
      </c>
      <c r="C18" s="303">
        <v>1</v>
      </c>
      <c r="D18" s="305" t="s">
        <v>141</v>
      </c>
      <c r="E18" s="307">
        <v>7.5</v>
      </c>
      <c r="Q18" s="19"/>
      <c r="V18" s="19"/>
    </row>
    <row r="19" spans="1:22" x14ac:dyDescent="0.25">
      <c r="A19" s="134" t="s">
        <v>787</v>
      </c>
      <c r="B19" s="301" t="s">
        <v>88</v>
      </c>
      <c r="C19" s="303">
        <v>1</v>
      </c>
      <c r="D19" s="305" t="s">
        <v>141</v>
      </c>
      <c r="E19" s="307">
        <v>7.5</v>
      </c>
      <c r="Q19" s="19"/>
      <c r="V19" s="19"/>
    </row>
    <row r="20" spans="1:22" x14ac:dyDescent="0.25">
      <c r="A20" s="134" t="s">
        <v>788</v>
      </c>
      <c r="B20" s="308" t="s">
        <v>88</v>
      </c>
      <c r="C20" s="309">
        <v>1</v>
      </c>
      <c r="D20" s="310" t="s">
        <v>141</v>
      </c>
      <c r="E20" s="311">
        <v>7.5</v>
      </c>
      <c r="Q20" s="19"/>
      <c r="V20" s="19"/>
    </row>
    <row r="21" spans="1:22" x14ac:dyDescent="0.25">
      <c r="A21" s="130" t="s">
        <v>208</v>
      </c>
      <c r="B21" s="51" t="s">
        <v>903</v>
      </c>
      <c r="C21" s="133" t="s">
        <v>903</v>
      </c>
      <c r="D21" s="122" t="s">
        <v>903</v>
      </c>
      <c r="E21" s="116" t="s">
        <v>903</v>
      </c>
      <c r="Q21" s="57"/>
      <c r="R21" s="49"/>
      <c r="U21" s="23"/>
      <c r="V21" s="57"/>
    </row>
    <row r="22" spans="1:22" x14ac:dyDescent="0.25">
      <c r="A22" s="134" t="s">
        <v>789</v>
      </c>
      <c r="B22" s="300" t="s">
        <v>973</v>
      </c>
      <c r="C22" s="302">
        <v>1</v>
      </c>
      <c r="D22" s="304" t="s">
        <v>141</v>
      </c>
      <c r="E22" s="306">
        <v>8</v>
      </c>
      <c r="Q22" s="19"/>
      <c r="V22" s="19"/>
    </row>
    <row r="23" spans="1:22" x14ac:dyDescent="0.25">
      <c r="A23" s="134" t="s">
        <v>790</v>
      </c>
      <c r="B23" s="301" t="s">
        <v>973</v>
      </c>
      <c r="C23" s="303">
        <v>1</v>
      </c>
      <c r="D23" s="305" t="s">
        <v>141</v>
      </c>
      <c r="E23" s="307">
        <v>8</v>
      </c>
      <c r="Q23" s="19"/>
      <c r="V23" s="19"/>
    </row>
    <row r="24" spans="1:22" x14ac:dyDescent="0.25">
      <c r="A24" s="134" t="s">
        <v>791</v>
      </c>
      <c r="B24" s="301" t="s">
        <v>973</v>
      </c>
      <c r="C24" s="303">
        <v>1</v>
      </c>
      <c r="D24" s="305" t="s">
        <v>141</v>
      </c>
      <c r="E24" s="307">
        <v>8</v>
      </c>
      <c r="Q24" s="19"/>
      <c r="V24" s="19"/>
    </row>
    <row r="25" spans="1:22" x14ac:dyDescent="0.25">
      <c r="A25" s="134" t="s">
        <v>792</v>
      </c>
      <c r="B25" s="301" t="s">
        <v>973</v>
      </c>
      <c r="C25" s="303">
        <v>1</v>
      </c>
      <c r="D25" s="305" t="s">
        <v>141</v>
      </c>
      <c r="E25" s="307">
        <v>8</v>
      </c>
      <c r="Q25" s="19"/>
      <c r="V25" s="19"/>
    </row>
    <row r="26" spans="1:22" x14ac:dyDescent="0.25">
      <c r="A26" s="134" t="s">
        <v>793</v>
      </c>
      <c r="B26" s="308" t="s">
        <v>973</v>
      </c>
      <c r="C26" s="309">
        <v>1</v>
      </c>
      <c r="D26" s="310" t="s">
        <v>141</v>
      </c>
      <c r="E26" s="311">
        <v>8</v>
      </c>
      <c r="Q26" s="19"/>
      <c r="V26" s="19"/>
    </row>
    <row r="27" spans="1:22" x14ac:dyDescent="0.25">
      <c r="A27" s="130" t="s">
        <v>214</v>
      </c>
      <c r="B27" s="51" t="s">
        <v>903</v>
      </c>
      <c r="C27" s="133" t="s">
        <v>903</v>
      </c>
      <c r="D27" s="122" t="s">
        <v>903</v>
      </c>
      <c r="E27" s="116" t="s">
        <v>903</v>
      </c>
      <c r="Q27" s="57"/>
      <c r="R27" s="49"/>
      <c r="U27" s="23"/>
      <c r="V27" s="57"/>
    </row>
    <row r="28" spans="1:22" x14ac:dyDescent="0.25">
      <c r="A28" s="134" t="s">
        <v>794</v>
      </c>
      <c r="B28" s="300" t="s">
        <v>973</v>
      </c>
      <c r="C28" s="302">
        <v>1</v>
      </c>
      <c r="D28" s="304" t="s">
        <v>141</v>
      </c>
      <c r="E28" s="306">
        <v>8</v>
      </c>
      <c r="Q28" s="19"/>
      <c r="V28" s="19"/>
    </row>
    <row r="29" spans="1:22" x14ac:dyDescent="0.25">
      <c r="A29" s="134" t="s">
        <v>795</v>
      </c>
      <c r="B29" s="301" t="s">
        <v>973</v>
      </c>
      <c r="C29" s="303">
        <v>1</v>
      </c>
      <c r="D29" s="305" t="s">
        <v>141</v>
      </c>
      <c r="E29" s="307">
        <v>8</v>
      </c>
      <c r="Q29" s="19"/>
      <c r="V29" s="19"/>
    </row>
    <row r="30" spans="1:22" x14ac:dyDescent="0.25">
      <c r="A30" s="134" t="s">
        <v>796</v>
      </c>
      <c r="B30" s="301" t="s">
        <v>973</v>
      </c>
      <c r="C30" s="303">
        <v>1</v>
      </c>
      <c r="D30" s="305" t="s">
        <v>141</v>
      </c>
      <c r="E30" s="307">
        <v>8</v>
      </c>
      <c r="Q30" s="19"/>
      <c r="V30" s="19"/>
    </row>
    <row r="31" spans="1:22" x14ac:dyDescent="0.25">
      <c r="A31" s="134" t="s">
        <v>797</v>
      </c>
      <c r="B31" s="301" t="s">
        <v>973</v>
      </c>
      <c r="C31" s="303">
        <v>1</v>
      </c>
      <c r="D31" s="305" t="s">
        <v>141</v>
      </c>
      <c r="E31" s="307">
        <v>8</v>
      </c>
      <c r="Q31" s="19"/>
      <c r="V31" s="19"/>
    </row>
    <row r="32" spans="1:22" x14ac:dyDescent="0.25">
      <c r="A32" s="134" t="s">
        <v>798</v>
      </c>
      <c r="B32" s="308" t="s">
        <v>973</v>
      </c>
      <c r="C32" s="309">
        <v>1</v>
      </c>
      <c r="D32" s="310" t="s">
        <v>141</v>
      </c>
      <c r="E32" s="311">
        <v>8</v>
      </c>
      <c r="Q32" s="19"/>
      <c r="V32" s="19"/>
    </row>
    <row r="33" spans="1:22" x14ac:dyDescent="0.25">
      <c r="A33" s="130" t="s">
        <v>220</v>
      </c>
      <c r="B33" s="51" t="s">
        <v>903</v>
      </c>
      <c r="C33" s="133" t="s">
        <v>903</v>
      </c>
      <c r="D33" s="122" t="s">
        <v>903</v>
      </c>
      <c r="E33" s="116" t="s">
        <v>903</v>
      </c>
      <c r="Q33" s="57"/>
      <c r="R33" s="49"/>
      <c r="U33" s="23"/>
      <c r="V33" s="57"/>
    </row>
    <row r="34" spans="1:22" x14ac:dyDescent="0.25">
      <c r="A34" s="134" t="s">
        <v>799</v>
      </c>
      <c r="B34" s="300" t="s">
        <v>97</v>
      </c>
      <c r="C34" s="302" t="s">
        <v>158</v>
      </c>
      <c r="D34" s="304" t="s">
        <v>144</v>
      </c>
      <c r="E34" s="306">
        <v>8</v>
      </c>
      <c r="Q34" s="19"/>
      <c r="V34" s="19"/>
    </row>
    <row r="35" spans="1:22" x14ac:dyDescent="0.25">
      <c r="A35" s="134" t="s">
        <v>151</v>
      </c>
      <c r="B35" s="301" t="s">
        <v>97</v>
      </c>
      <c r="C35" s="303" t="s">
        <v>158</v>
      </c>
      <c r="D35" s="305" t="s">
        <v>144</v>
      </c>
      <c r="E35" s="307">
        <v>8</v>
      </c>
      <c r="Q35" s="19"/>
      <c r="V35" s="19"/>
    </row>
    <row r="36" spans="1:22" x14ac:dyDescent="0.25">
      <c r="A36" s="147" t="s">
        <v>800</v>
      </c>
      <c r="B36" s="301" t="s">
        <v>97</v>
      </c>
      <c r="C36" s="303" t="s">
        <v>158</v>
      </c>
      <c r="D36" s="305" t="s">
        <v>144</v>
      </c>
      <c r="E36" s="307">
        <v>8</v>
      </c>
      <c r="Q36" s="19"/>
      <c r="V36" s="19"/>
    </row>
    <row r="37" spans="1:22" x14ac:dyDescent="0.25">
      <c r="A37" s="134" t="s">
        <v>801</v>
      </c>
      <c r="B37" s="300" t="s">
        <v>973</v>
      </c>
      <c r="C37" s="302">
        <v>1</v>
      </c>
      <c r="D37" s="304" t="s">
        <v>141</v>
      </c>
      <c r="E37" s="306">
        <v>8</v>
      </c>
      <c r="Q37" s="19"/>
      <c r="V37" s="19"/>
    </row>
    <row r="38" spans="1:22" x14ac:dyDescent="0.25">
      <c r="A38" s="134" t="s">
        <v>152</v>
      </c>
      <c r="B38" s="301" t="s">
        <v>973</v>
      </c>
      <c r="C38" s="303">
        <v>1</v>
      </c>
      <c r="D38" s="305" t="s">
        <v>141</v>
      </c>
      <c r="E38" s="307">
        <v>8</v>
      </c>
      <c r="Q38" s="19"/>
      <c r="V38" s="19"/>
    </row>
    <row r="39" spans="1:22" x14ac:dyDescent="0.25">
      <c r="A39" s="130" t="s">
        <v>226</v>
      </c>
      <c r="B39" s="51" t="s">
        <v>903</v>
      </c>
      <c r="C39" s="133" t="s">
        <v>903</v>
      </c>
      <c r="D39" s="122" t="s">
        <v>903</v>
      </c>
      <c r="E39" s="116" t="s">
        <v>903</v>
      </c>
      <c r="Q39" s="57"/>
      <c r="R39" s="49"/>
      <c r="U39" s="23"/>
      <c r="V39" s="57"/>
    </row>
    <row r="40" spans="1:22" x14ac:dyDescent="0.25">
      <c r="A40" s="134" t="s">
        <v>802</v>
      </c>
      <c r="B40" s="300" t="s">
        <v>935</v>
      </c>
      <c r="C40" s="302">
        <v>2</v>
      </c>
      <c r="D40" s="304" t="s">
        <v>143</v>
      </c>
      <c r="E40" s="306">
        <v>5</v>
      </c>
      <c r="Q40" s="19"/>
      <c r="V40" s="19"/>
    </row>
    <row r="41" spans="1:22" x14ac:dyDescent="0.25">
      <c r="A41" s="134" t="s">
        <v>803</v>
      </c>
      <c r="B41" s="301" t="s">
        <v>935</v>
      </c>
      <c r="C41" s="303">
        <v>2</v>
      </c>
      <c r="D41" s="305" t="s">
        <v>143</v>
      </c>
      <c r="E41" s="307">
        <v>5</v>
      </c>
      <c r="Q41" s="19"/>
      <c r="V41" s="19"/>
    </row>
    <row r="42" spans="1:22" x14ac:dyDescent="0.25">
      <c r="A42" s="134" t="s">
        <v>804</v>
      </c>
      <c r="B42" s="301" t="s">
        <v>935</v>
      </c>
      <c r="C42" s="303">
        <v>2</v>
      </c>
      <c r="D42" s="305" t="s">
        <v>143</v>
      </c>
      <c r="E42" s="307">
        <v>5</v>
      </c>
      <c r="Q42" s="19"/>
      <c r="V42" s="19"/>
    </row>
    <row r="43" spans="1:22" x14ac:dyDescent="0.25">
      <c r="A43" s="134" t="s">
        <v>805</v>
      </c>
      <c r="B43" s="301" t="s">
        <v>935</v>
      </c>
      <c r="C43" s="303">
        <v>2</v>
      </c>
      <c r="D43" s="305" t="s">
        <v>143</v>
      </c>
      <c r="E43" s="307">
        <v>5</v>
      </c>
      <c r="Q43" s="19"/>
      <c r="V43" s="19"/>
    </row>
    <row r="44" spans="1:22" x14ac:dyDescent="0.25">
      <c r="A44" s="134" t="s">
        <v>806</v>
      </c>
      <c r="B44" s="308" t="s">
        <v>935</v>
      </c>
      <c r="C44" s="309">
        <v>2</v>
      </c>
      <c r="D44" s="310" t="s">
        <v>143</v>
      </c>
      <c r="E44" s="311">
        <v>5</v>
      </c>
      <c r="Q44" s="19"/>
      <c r="V44" s="19"/>
    </row>
    <row r="45" spans="1:22" x14ac:dyDescent="0.25">
      <c r="A45" s="130" t="s">
        <v>232</v>
      </c>
      <c r="B45" s="51" t="s">
        <v>903</v>
      </c>
      <c r="C45" s="133" t="s">
        <v>903</v>
      </c>
      <c r="D45" s="122" t="s">
        <v>903</v>
      </c>
      <c r="E45" s="116" t="s">
        <v>903</v>
      </c>
      <c r="Q45" s="57"/>
      <c r="R45" s="49"/>
      <c r="U45" s="23"/>
      <c r="V45" s="57"/>
    </row>
    <row r="46" spans="1:22" ht="30" x14ac:dyDescent="0.25">
      <c r="A46" s="221" t="s">
        <v>807</v>
      </c>
      <c r="B46" s="240" t="s">
        <v>972</v>
      </c>
      <c r="C46" s="137" t="s">
        <v>158</v>
      </c>
      <c r="D46" s="242" t="s">
        <v>906</v>
      </c>
      <c r="E46" s="246">
        <v>5</v>
      </c>
      <c r="Q46" s="19"/>
      <c r="V46" s="19"/>
    </row>
    <row r="47" spans="1:22" x14ac:dyDescent="0.25">
      <c r="A47" s="134" t="s">
        <v>808</v>
      </c>
      <c r="B47" s="300" t="s">
        <v>935</v>
      </c>
      <c r="C47" s="302">
        <v>2</v>
      </c>
      <c r="D47" s="304" t="s">
        <v>143</v>
      </c>
      <c r="E47" s="306">
        <v>5</v>
      </c>
      <c r="Q47" s="19"/>
      <c r="V47" s="19"/>
    </row>
    <row r="48" spans="1:22" x14ac:dyDescent="0.25">
      <c r="A48" s="134" t="s">
        <v>809</v>
      </c>
      <c r="B48" s="301" t="s">
        <v>935</v>
      </c>
      <c r="C48" s="303">
        <v>2</v>
      </c>
      <c r="D48" s="305" t="s">
        <v>143</v>
      </c>
      <c r="E48" s="307">
        <v>5</v>
      </c>
      <c r="Q48" s="19"/>
      <c r="V48" s="19"/>
    </row>
    <row r="49" spans="1:22" x14ac:dyDescent="0.25">
      <c r="A49" s="134" t="s">
        <v>810</v>
      </c>
      <c r="B49" s="301" t="s">
        <v>935</v>
      </c>
      <c r="C49" s="303">
        <v>2</v>
      </c>
      <c r="D49" s="305" t="s">
        <v>143</v>
      </c>
      <c r="E49" s="307">
        <v>5</v>
      </c>
      <c r="Q49" s="19"/>
      <c r="V49" s="19"/>
    </row>
    <row r="50" spans="1:22" x14ac:dyDescent="0.25">
      <c r="A50" s="147" t="s">
        <v>811</v>
      </c>
      <c r="B50" s="308" t="s">
        <v>935</v>
      </c>
      <c r="C50" s="309">
        <v>2</v>
      </c>
      <c r="D50" s="310" t="s">
        <v>143</v>
      </c>
      <c r="E50" s="311">
        <v>5</v>
      </c>
      <c r="Q50" s="19"/>
      <c r="V50" s="19"/>
    </row>
    <row r="51" spans="1:22" x14ac:dyDescent="0.25">
      <c r="A51" s="148" t="s">
        <v>897</v>
      </c>
      <c r="B51" s="114" t="s">
        <v>903</v>
      </c>
      <c r="C51" s="243" t="s">
        <v>903</v>
      </c>
      <c r="D51" s="114" t="s">
        <v>903</v>
      </c>
      <c r="E51" s="149" t="s">
        <v>903</v>
      </c>
      <c r="Q51" s="19"/>
      <c r="V51" s="19"/>
    </row>
    <row r="52" spans="1:22" x14ac:dyDescent="0.25">
      <c r="A52" s="69" t="s">
        <v>183</v>
      </c>
      <c r="B52" s="69" t="s">
        <v>903</v>
      </c>
      <c r="C52" s="145" t="s">
        <v>903</v>
      </c>
      <c r="D52" s="241" t="s">
        <v>903</v>
      </c>
      <c r="E52" s="145" t="s">
        <v>903</v>
      </c>
      <c r="Q52" s="52"/>
      <c r="R52" s="53"/>
      <c r="S52" s="23"/>
      <c r="T52" s="23"/>
      <c r="U52" s="23"/>
      <c r="V52" s="52"/>
    </row>
    <row r="53" spans="1:22" x14ac:dyDescent="0.25">
      <c r="A53" s="150" t="s">
        <v>239</v>
      </c>
      <c r="B53" s="70" t="s">
        <v>903</v>
      </c>
      <c r="C53" s="115" t="s">
        <v>903</v>
      </c>
      <c r="D53" s="126" t="s">
        <v>903</v>
      </c>
      <c r="E53" s="151" t="s">
        <v>903</v>
      </c>
      <c r="Q53" s="19"/>
      <c r="V53" s="19"/>
    </row>
    <row r="54" spans="1:22" x14ac:dyDescent="0.25">
      <c r="A54" s="132" t="s">
        <v>812</v>
      </c>
      <c r="B54" s="300" t="s">
        <v>972</v>
      </c>
      <c r="C54" s="302" t="s">
        <v>158</v>
      </c>
      <c r="D54" s="304" t="s">
        <v>906</v>
      </c>
      <c r="E54" s="306">
        <v>5</v>
      </c>
      <c r="Q54" s="19"/>
      <c r="V54" s="19"/>
    </row>
    <row r="55" spans="1:22" x14ac:dyDescent="0.25">
      <c r="A55" s="132" t="s">
        <v>813</v>
      </c>
      <c r="B55" s="301" t="s">
        <v>972</v>
      </c>
      <c r="C55" s="303" t="s">
        <v>158</v>
      </c>
      <c r="D55" s="305" t="s">
        <v>906</v>
      </c>
      <c r="E55" s="307">
        <v>5</v>
      </c>
      <c r="Q55" s="19"/>
      <c r="V55" s="19"/>
    </row>
    <row r="56" spans="1:22" x14ac:dyDescent="0.25">
      <c r="A56" s="132" t="s">
        <v>814</v>
      </c>
      <c r="B56" s="301" t="s">
        <v>972</v>
      </c>
      <c r="C56" s="303" t="s">
        <v>158</v>
      </c>
      <c r="D56" s="305" t="s">
        <v>906</v>
      </c>
      <c r="E56" s="307">
        <v>5</v>
      </c>
      <c r="Q56" s="19"/>
      <c r="V56" s="19"/>
    </row>
    <row r="57" spans="1:22" x14ac:dyDescent="0.25">
      <c r="A57" s="132" t="s">
        <v>815</v>
      </c>
      <c r="B57" s="301" t="s">
        <v>972</v>
      </c>
      <c r="C57" s="303" t="s">
        <v>158</v>
      </c>
      <c r="D57" s="305" t="s">
        <v>906</v>
      </c>
      <c r="E57" s="307">
        <v>5</v>
      </c>
      <c r="Q57" s="19"/>
      <c r="V57" s="19"/>
    </row>
    <row r="58" spans="1:22" x14ac:dyDescent="0.25">
      <c r="A58" s="132" t="s">
        <v>816</v>
      </c>
      <c r="B58" s="308" t="s">
        <v>972</v>
      </c>
      <c r="C58" s="309" t="s">
        <v>158</v>
      </c>
      <c r="D58" s="310" t="s">
        <v>906</v>
      </c>
      <c r="E58" s="311">
        <v>5</v>
      </c>
      <c r="Q58" s="57"/>
      <c r="R58" s="49"/>
      <c r="U58" s="23"/>
      <c r="V58" s="57"/>
    </row>
    <row r="59" spans="1:22" x14ac:dyDescent="0.25">
      <c r="A59" s="130" t="s">
        <v>245</v>
      </c>
      <c r="B59" s="51" t="s">
        <v>903</v>
      </c>
      <c r="C59" s="133" t="s">
        <v>903</v>
      </c>
      <c r="D59" s="122" t="s">
        <v>903</v>
      </c>
      <c r="E59" s="116" t="s">
        <v>903</v>
      </c>
      <c r="Q59" s="19"/>
      <c r="V59" s="19"/>
    </row>
    <row r="60" spans="1:22" x14ac:dyDescent="0.25">
      <c r="A60" s="251" t="s">
        <v>817</v>
      </c>
      <c r="B60" s="171" t="s">
        <v>936</v>
      </c>
      <c r="C60" s="174">
        <v>1</v>
      </c>
      <c r="D60" s="177" t="s">
        <v>141</v>
      </c>
      <c r="E60" s="177">
        <v>8.5</v>
      </c>
      <c r="Q60" s="19"/>
      <c r="V60" s="19"/>
    </row>
    <row r="61" spans="1:22" x14ac:dyDescent="0.25">
      <c r="A61" s="132" t="s">
        <v>818</v>
      </c>
      <c r="B61" s="300" t="s">
        <v>975</v>
      </c>
      <c r="C61" s="302" t="s">
        <v>158</v>
      </c>
      <c r="D61" s="304" t="s">
        <v>143</v>
      </c>
      <c r="E61" s="306">
        <v>9.5</v>
      </c>
      <c r="Q61" s="19"/>
      <c r="V61" s="19"/>
    </row>
    <row r="62" spans="1:22" x14ac:dyDescent="0.25">
      <c r="A62" s="132" t="s">
        <v>819</v>
      </c>
      <c r="B62" s="301" t="s">
        <v>975</v>
      </c>
      <c r="C62" s="303" t="s">
        <v>158</v>
      </c>
      <c r="D62" s="305" t="s">
        <v>143</v>
      </c>
      <c r="E62" s="307">
        <v>9.5</v>
      </c>
      <c r="Q62" s="19"/>
      <c r="V62" s="19"/>
    </row>
    <row r="63" spans="1:22" x14ac:dyDescent="0.25">
      <c r="A63" s="132" t="s">
        <v>820</v>
      </c>
      <c r="B63" s="301" t="s">
        <v>975</v>
      </c>
      <c r="C63" s="303" t="s">
        <v>158</v>
      </c>
      <c r="D63" s="305" t="s">
        <v>143</v>
      </c>
      <c r="E63" s="307">
        <v>9.5</v>
      </c>
      <c r="Q63" s="19"/>
      <c r="V63" s="19"/>
    </row>
    <row r="64" spans="1:22" x14ac:dyDescent="0.25">
      <c r="A64" s="132" t="s">
        <v>821</v>
      </c>
      <c r="B64" s="301" t="s">
        <v>975</v>
      </c>
      <c r="C64" s="303" t="s">
        <v>158</v>
      </c>
      <c r="D64" s="305" t="s">
        <v>143</v>
      </c>
      <c r="E64" s="307">
        <v>9.5</v>
      </c>
      <c r="Q64" s="57"/>
      <c r="R64" s="49"/>
      <c r="U64" s="23"/>
      <c r="V64" s="57"/>
    </row>
    <row r="65" spans="1:22" x14ac:dyDescent="0.25">
      <c r="A65" s="130" t="s">
        <v>251</v>
      </c>
      <c r="B65" s="51" t="s">
        <v>903</v>
      </c>
      <c r="C65" s="133" t="s">
        <v>903</v>
      </c>
      <c r="D65" s="122" t="s">
        <v>903</v>
      </c>
      <c r="E65" s="116" t="s">
        <v>903</v>
      </c>
      <c r="Q65" s="19"/>
      <c r="V65" s="19"/>
    </row>
    <row r="66" spans="1:22" x14ac:dyDescent="0.25">
      <c r="A66" s="134" t="s">
        <v>822</v>
      </c>
      <c r="B66" s="300" t="s">
        <v>77</v>
      </c>
      <c r="C66" s="302" t="s">
        <v>158</v>
      </c>
      <c r="D66" s="304" t="s">
        <v>143</v>
      </c>
      <c r="E66" s="306">
        <v>10.5</v>
      </c>
      <c r="Q66" s="19"/>
      <c r="V66" s="19"/>
    </row>
    <row r="67" spans="1:22" x14ac:dyDescent="0.25">
      <c r="A67" s="134" t="s">
        <v>823</v>
      </c>
      <c r="B67" s="301" t="s">
        <v>77</v>
      </c>
      <c r="C67" s="303" t="s">
        <v>158</v>
      </c>
      <c r="D67" s="305" t="s">
        <v>143</v>
      </c>
      <c r="E67" s="307">
        <v>10.5</v>
      </c>
      <c r="Q67" s="19"/>
      <c r="V67" s="19"/>
    </row>
    <row r="68" spans="1:22" x14ac:dyDescent="0.25">
      <c r="A68" s="134" t="s">
        <v>824</v>
      </c>
      <c r="B68" s="301" t="s">
        <v>77</v>
      </c>
      <c r="C68" s="303" t="s">
        <v>158</v>
      </c>
      <c r="D68" s="305" t="s">
        <v>143</v>
      </c>
      <c r="E68" s="307">
        <v>10.5</v>
      </c>
      <c r="Q68" s="19"/>
      <c r="V68" s="19"/>
    </row>
    <row r="69" spans="1:22" x14ac:dyDescent="0.25">
      <c r="A69" s="134" t="s">
        <v>825</v>
      </c>
      <c r="B69" s="301" t="s">
        <v>77</v>
      </c>
      <c r="C69" s="303" t="s">
        <v>158</v>
      </c>
      <c r="D69" s="305" t="s">
        <v>143</v>
      </c>
      <c r="E69" s="307">
        <v>10.5</v>
      </c>
      <c r="Q69" s="19"/>
      <c r="V69" s="19"/>
    </row>
    <row r="70" spans="1:22" x14ac:dyDescent="0.25">
      <c r="A70" s="134" t="s">
        <v>826</v>
      </c>
      <c r="B70" s="308" t="s">
        <v>77</v>
      </c>
      <c r="C70" s="309" t="s">
        <v>158</v>
      </c>
      <c r="D70" s="310" t="s">
        <v>143</v>
      </c>
      <c r="E70" s="311">
        <v>10.5</v>
      </c>
      <c r="Q70" s="57"/>
      <c r="R70" s="49"/>
      <c r="U70" s="23"/>
      <c r="V70" s="57"/>
    </row>
    <row r="71" spans="1:22" x14ac:dyDescent="0.25">
      <c r="A71" s="130" t="s">
        <v>257</v>
      </c>
      <c r="B71" s="51" t="s">
        <v>903</v>
      </c>
      <c r="C71" s="133" t="s">
        <v>903</v>
      </c>
      <c r="D71" s="122" t="s">
        <v>903</v>
      </c>
      <c r="E71" s="116" t="s">
        <v>903</v>
      </c>
      <c r="Q71" s="19"/>
      <c r="V71" s="19"/>
    </row>
    <row r="72" spans="1:22" x14ac:dyDescent="0.25">
      <c r="A72" s="134" t="s">
        <v>827</v>
      </c>
      <c r="B72" s="300" t="s">
        <v>90</v>
      </c>
      <c r="C72" s="302" t="s">
        <v>158</v>
      </c>
      <c r="D72" s="304" t="s">
        <v>906</v>
      </c>
      <c r="E72" s="306">
        <v>7</v>
      </c>
      <c r="Q72" s="19"/>
      <c r="V72" s="19"/>
    </row>
    <row r="73" spans="1:22" x14ac:dyDescent="0.25">
      <c r="A73" s="134" t="s">
        <v>828</v>
      </c>
      <c r="B73" s="301" t="s">
        <v>90</v>
      </c>
      <c r="C73" s="303" t="s">
        <v>158</v>
      </c>
      <c r="D73" s="305" t="s">
        <v>906</v>
      </c>
      <c r="E73" s="307">
        <v>7</v>
      </c>
      <c r="Q73" s="19"/>
      <c r="V73" s="19"/>
    </row>
    <row r="74" spans="1:22" x14ac:dyDescent="0.25">
      <c r="A74" s="134" t="s">
        <v>829</v>
      </c>
      <c r="B74" s="301" t="s">
        <v>90</v>
      </c>
      <c r="C74" s="303" t="s">
        <v>158</v>
      </c>
      <c r="D74" s="305" t="s">
        <v>906</v>
      </c>
      <c r="E74" s="307">
        <v>7</v>
      </c>
      <c r="Q74" s="19"/>
      <c r="V74" s="19"/>
    </row>
    <row r="75" spans="1:22" x14ac:dyDescent="0.25">
      <c r="A75" s="134" t="s">
        <v>830</v>
      </c>
      <c r="B75" s="301" t="s">
        <v>90</v>
      </c>
      <c r="C75" s="303" t="s">
        <v>158</v>
      </c>
      <c r="D75" s="305" t="s">
        <v>906</v>
      </c>
      <c r="E75" s="307">
        <v>7</v>
      </c>
      <c r="Q75" s="19"/>
      <c r="V75" s="19"/>
    </row>
    <row r="76" spans="1:22" x14ac:dyDescent="0.25">
      <c r="A76" s="134" t="s">
        <v>831</v>
      </c>
      <c r="B76" s="308" t="s">
        <v>90</v>
      </c>
      <c r="C76" s="309" t="s">
        <v>158</v>
      </c>
      <c r="D76" s="310" t="s">
        <v>906</v>
      </c>
      <c r="E76" s="311">
        <v>7</v>
      </c>
      <c r="Q76" s="57"/>
      <c r="R76" s="49"/>
      <c r="U76" s="23"/>
      <c r="V76" s="57"/>
    </row>
    <row r="77" spans="1:22" x14ac:dyDescent="0.25">
      <c r="A77" s="130" t="s">
        <v>263</v>
      </c>
      <c r="B77" s="51" t="s">
        <v>903</v>
      </c>
      <c r="C77" s="133" t="s">
        <v>903</v>
      </c>
      <c r="D77" s="122" t="s">
        <v>903</v>
      </c>
      <c r="E77" s="116" t="s">
        <v>903</v>
      </c>
      <c r="Q77" s="19"/>
      <c r="V77" s="19"/>
    </row>
    <row r="78" spans="1:22" x14ac:dyDescent="0.25">
      <c r="A78" s="134" t="s">
        <v>832</v>
      </c>
      <c r="B78" s="300" t="s">
        <v>90</v>
      </c>
      <c r="C78" s="302" t="s">
        <v>158</v>
      </c>
      <c r="D78" s="304" t="s">
        <v>906</v>
      </c>
      <c r="E78" s="306">
        <v>7</v>
      </c>
      <c r="Q78" s="19"/>
      <c r="V78" s="19"/>
    </row>
    <row r="79" spans="1:22" x14ac:dyDescent="0.25">
      <c r="A79" s="134" t="s">
        <v>833</v>
      </c>
      <c r="B79" s="301" t="s">
        <v>90</v>
      </c>
      <c r="C79" s="303" t="s">
        <v>158</v>
      </c>
      <c r="D79" s="305" t="s">
        <v>906</v>
      </c>
      <c r="E79" s="307">
        <v>7</v>
      </c>
      <c r="Q79" s="19"/>
      <c r="V79" s="19"/>
    </row>
    <row r="80" spans="1:22" x14ac:dyDescent="0.25">
      <c r="A80" s="134" t="s">
        <v>834</v>
      </c>
      <c r="B80" s="301" t="s">
        <v>90</v>
      </c>
      <c r="C80" s="303" t="s">
        <v>158</v>
      </c>
      <c r="D80" s="305" t="s">
        <v>906</v>
      </c>
      <c r="E80" s="307">
        <v>7</v>
      </c>
      <c r="Q80" s="19"/>
      <c r="V80" s="19"/>
    </row>
    <row r="81" spans="1:22" x14ac:dyDescent="0.25">
      <c r="A81" s="134" t="s">
        <v>835</v>
      </c>
      <c r="B81" s="301" t="s">
        <v>90</v>
      </c>
      <c r="C81" s="303" t="s">
        <v>158</v>
      </c>
      <c r="D81" s="305" t="s">
        <v>906</v>
      </c>
      <c r="E81" s="307">
        <v>7</v>
      </c>
      <c r="Q81" s="19"/>
      <c r="V81" s="19"/>
    </row>
    <row r="82" spans="1:22" x14ac:dyDescent="0.25">
      <c r="A82" s="134" t="s">
        <v>836</v>
      </c>
      <c r="B82" s="308" t="s">
        <v>90</v>
      </c>
      <c r="C82" s="309" t="s">
        <v>158</v>
      </c>
      <c r="D82" s="310" t="s">
        <v>906</v>
      </c>
      <c r="E82" s="311">
        <v>7</v>
      </c>
      <c r="Q82" s="57"/>
      <c r="R82" s="49"/>
      <c r="U82" s="23"/>
      <c r="V82" s="57"/>
    </row>
    <row r="83" spans="1:22" x14ac:dyDescent="0.25">
      <c r="A83" s="130" t="s">
        <v>269</v>
      </c>
      <c r="B83" s="51" t="s">
        <v>903</v>
      </c>
      <c r="C83" s="133" t="s">
        <v>903</v>
      </c>
      <c r="D83" s="122" t="s">
        <v>903</v>
      </c>
      <c r="E83" s="116" t="s">
        <v>903</v>
      </c>
      <c r="Q83" s="19"/>
      <c r="V83" s="19"/>
    </row>
    <row r="84" spans="1:22" x14ac:dyDescent="0.25">
      <c r="A84" s="134" t="s">
        <v>837</v>
      </c>
      <c r="B84" s="300" t="s">
        <v>90</v>
      </c>
      <c r="C84" s="302" t="s">
        <v>158</v>
      </c>
      <c r="D84" s="304" t="s">
        <v>906</v>
      </c>
      <c r="E84" s="306">
        <v>7</v>
      </c>
      <c r="Q84" s="19"/>
      <c r="V84" s="19"/>
    </row>
    <row r="85" spans="1:22" x14ac:dyDescent="0.25">
      <c r="A85" s="134" t="s">
        <v>838</v>
      </c>
      <c r="B85" s="301" t="s">
        <v>90</v>
      </c>
      <c r="C85" s="303" t="s">
        <v>158</v>
      </c>
      <c r="D85" s="305" t="s">
        <v>906</v>
      </c>
      <c r="E85" s="307">
        <v>7</v>
      </c>
      <c r="Q85" s="19"/>
      <c r="V85" s="19"/>
    </row>
    <row r="86" spans="1:22" x14ac:dyDescent="0.25">
      <c r="A86" s="134" t="s">
        <v>839</v>
      </c>
      <c r="B86" s="301" t="s">
        <v>90</v>
      </c>
      <c r="C86" s="303" t="s">
        <v>158</v>
      </c>
      <c r="D86" s="305" t="s">
        <v>906</v>
      </c>
      <c r="E86" s="307">
        <v>7</v>
      </c>
      <c r="Q86" s="19"/>
      <c r="V86" s="19"/>
    </row>
    <row r="87" spans="1:22" x14ac:dyDescent="0.25">
      <c r="A87" s="134" t="s">
        <v>840</v>
      </c>
      <c r="B87" s="301" t="s">
        <v>90</v>
      </c>
      <c r="C87" s="303" t="s">
        <v>158</v>
      </c>
      <c r="D87" s="305" t="s">
        <v>906</v>
      </c>
      <c r="E87" s="307">
        <v>7</v>
      </c>
      <c r="Q87" s="19"/>
      <c r="V87" s="19"/>
    </row>
    <row r="88" spans="1:22" x14ac:dyDescent="0.25">
      <c r="A88" s="134" t="s">
        <v>841</v>
      </c>
      <c r="B88" s="308" t="s">
        <v>90</v>
      </c>
      <c r="C88" s="309" t="s">
        <v>158</v>
      </c>
      <c r="D88" s="310" t="s">
        <v>906</v>
      </c>
      <c r="E88" s="311">
        <v>7</v>
      </c>
      <c r="Q88" s="57"/>
      <c r="R88" s="49"/>
      <c r="U88" s="23"/>
      <c r="V88" s="57"/>
    </row>
    <row r="89" spans="1:22" x14ac:dyDescent="0.25">
      <c r="A89" s="130" t="s">
        <v>275</v>
      </c>
      <c r="B89" s="51" t="s">
        <v>903</v>
      </c>
      <c r="C89" s="133" t="s">
        <v>903</v>
      </c>
      <c r="D89" s="122" t="s">
        <v>903</v>
      </c>
      <c r="E89" s="116" t="s">
        <v>903</v>
      </c>
      <c r="Q89" s="19"/>
      <c r="V89" s="19"/>
    </row>
    <row r="90" spans="1:22" x14ac:dyDescent="0.25">
      <c r="A90" s="134" t="s">
        <v>842</v>
      </c>
      <c r="B90" s="300" t="s">
        <v>90</v>
      </c>
      <c r="C90" s="302" t="s">
        <v>158</v>
      </c>
      <c r="D90" s="304" t="s">
        <v>906</v>
      </c>
      <c r="E90" s="306">
        <v>7</v>
      </c>
      <c r="Q90" s="19"/>
      <c r="V90" s="19"/>
    </row>
    <row r="91" spans="1:22" x14ac:dyDescent="0.25">
      <c r="A91" s="134" t="s">
        <v>843</v>
      </c>
      <c r="B91" s="301" t="s">
        <v>90</v>
      </c>
      <c r="C91" s="303" t="s">
        <v>158</v>
      </c>
      <c r="D91" s="305" t="s">
        <v>906</v>
      </c>
      <c r="E91" s="307">
        <v>7</v>
      </c>
      <c r="Q91" s="19"/>
      <c r="V91" s="19"/>
    </row>
    <row r="92" spans="1:22" x14ac:dyDescent="0.25">
      <c r="A92" s="134" t="s">
        <v>844</v>
      </c>
      <c r="B92" s="301" t="s">
        <v>90</v>
      </c>
      <c r="C92" s="303" t="s">
        <v>158</v>
      </c>
      <c r="D92" s="305" t="s">
        <v>906</v>
      </c>
      <c r="E92" s="307">
        <v>7</v>
      </c>
      <c r="Q92" s="19"/>
      <c r="V92" s="19"/>
    </row>
    <row r="93" spans="1:22" x14ac:dyDescent="0.25">
      <c r="A93" s="134" t="s">
        <v>845</v>
      </c>
      <c r="B93" s="301" t="s">
        <v>90</v>
      </c>
      <c r="C93" s="303" t="s">
        <v>158</v>
      </c>
      <c r="D93" s="305" t="s">
        <v>906</v>
      </c>
      <c r="E93" s="307">
        <v>7</v>
      </c>
      <c r="Q93" s="19"/>
      <c r="V93" s="19"/>
    </row>
    <row r="94" spans="1:22" x14ac:dyDescent="0.25">
      <c r="A94" s="134" t="s">
        <v>846</v>
      </c>
      <c r="B94" s="308" t="s">
        <v>90</v>
      </c>
      <c r="C94" s="309" t="s">
        <v>158</v>
      </c>
      <c r="D94" s="310" t="s">
        <v>906</v>
      </c>
      <c r="E94" s="311">
        <v>7</v>
      </c>
      <c r="Q94" s="57"/>
      <c r="R94" s="49"/>
      <c r="U94" s="23"/>
      <c r="V94" s="57"/>
    </row>
    <row r="95" spans="1:22" x14ac:dyDescent="0.25">
      <c r="A95" s="130" t="s">
        <v>281</v>
      </c>
      <c r="B95" s="51" t="s">
        <v>903</v>
      </c>
      <c r="C95" s="133" t="s">
        <v>903</v>
      </c>
      <c r="D95" s="122" t="s">
        <v>903</v>
      </c>
      <c r="E95" s="116" t="s">
        <v>903</v>
      </c>
      <c r="Q95" s="19"/>
      <c r="V95" s="19"/>
    </row>
    <row r="96" spans="1:22" x14ac:dyDescent="0.25">
      <c r="A96" s="221" t="s">
        <v>847</v>
      </c>
      <c r="B96" s="180" t="s">
        <v>1091</v>
      </c>
      <c r="C96" s="182" t="s">
        <v>903</v>
      </c>
      <c r="D96" s="164" t="s">
        <v>903</v>
      </c>
      <c r="E96" s="164" t="s">
        <v>903</v>
      </c>
      <c r="Q96" s="19"/>
      <c r="V96" s="19"/>
    </row>
    <row r="97" spans="1:22" x14ac:dyDescent="0.25">
      <c r="A97" s="134" t="s">
        <v>848</v>
      </c>
      <c r="B97" s="300" t="s">
        <v>82</v>
      </c>
      <c r="C97" s="302" t="s">
        <v>158</v>
      </c>
      <c r="D97" s="304" t="s">
        <v>1025</v>
      </c>
      <c r="E97" s="306">
        <v>14.5</v>
      </c>
      <c r="Q97" s="19"/>
      <c r="V97" s="19"/>
    </row>
    <row r="98" spans="1:22" x14ac:dyDescent="0.25">
      <c r="A98" s="134" t="s">
        <v>849</v>
      </c>
      <c r="B98" s="301" t="s">
        <v>82</v>
      </c>
      <c r="C98" s="303" t="s">
        <v>158</v>
      </c>
      <c r="D98" s="305" t="s">
        <v>1025</v>
      </c>
      <c r="E98" s="307">
        <v>14.5</v>
      </c>
      <c r="Q98" s="19"/>
      <c r="V98" s="19"/>
    </row>
    <row r="99" spans="1:22" x14ac:dyDescent="0.25">
      <c r="A99" s="134" t="s">
        <v>850</v>
      </c>
      <c r="B99" s="301" t="s">
        <v>82</v>
      </c>
      <c r="C99" s="303" t="s">
        <v>158</v>
      </c>
      <c r="D99" s="305" t="s">
        <v>1025</v>
      </c>
      <c r="E99" s="307">
        <v>14.5</v>
      </c>
      <c r="Q99" s="19"/>
      <c r="V99" s="19"/>
    </row>
    <row r="100" spans="1:22" x14ac:dyDescent="0.25">
      <c r="A100" s="147" t="s">
        <v>851</v>
      </c>
      <c r="B100" s="301" t="s">
        <v>82</v>
      </c>
      <c r="C100" s="303" t="s">
        <v>158</v>
      </c>
      <c r="D100" s="305" t="s">
        <v>1025</v>
      </c>
      <c r="E100" s="307">
        <v>14.5</v>
      </c>
      <c r="Q100" s="57"/>
      <c r="R100" s="49"/>
      <c r="U100" s="23"/>
      <c r="V100" s="57"/>
    </row>
    <row r="101" spans="1:22" x14ac:dyDescent="0.25">
      <c r="A101" s="130" t="s">
        <v>287</v>
      </c>
      <c r="B101" s="51" t="s">
        <v>903</v>
      </c>
      <c r="C101" s="133" t="s">
        <v>903</v>
      </c>
      <c r="D101" s="122" t="s">
        <v>903</v>
      </c>
      <c r="E101" s="116" t="s">
        <v>903</v>
      </c>
      <c r="Q101" s="19"/>
      <c r="V101" s="19"/>
    </row>
    <row r="102" spans="1:22" x14ac:dyDescent="0.25">
      <c r="A102" s="161" t="s">
        <v>852</v>
      </c>
      <c r="B102" s="300" t="s">
        <v>82</v>
      </c>
      <c r="C102" s="302" t="s">
        <v>158</v>
      </c>
      <c r="D102" s="304" t="s">
        <v>1025</v>
      </c>
      <c r="E102" s="306">
        <v>14.5</v>
      </c>
      <c r="Q102" s="19"/>
      <c r="V102" s="19"/>
    </row>
    <row r="103" spans="1:22" x14ac:dyDescent="0.25">
      <c r="A103" s="132" t="s">
        <v>853</v>
      </c>
      <c r="B103" s="301" t="s">
        <v>82</v>
      </c>
      <c r="C103" s="303" t="s">
        <v>158</v>
      </c>
      <c r="D103" s="305" t="s">
        <v>1025</v>
      </c>
      <c r="E103" s="307">
        <v>14.5</v>
      </c>
      <c r="Q103" s="19"/>
      <c r="V103" s="19"/>
    </row>
    <row r="104" spans="1:22" x14ac:dyDescent="0.25">
      <c r="A104" s="132" t="s">
        <v>854</v>
      </c>
      <c r="B104" s="301" t="s">
        <v>82</v>
      </c>
      <c r="C104" s="303" t="s">
        <v>158</v>
      </c>
      <c r="D104" s="305" t="s">
        <v>1025</v>
      </c>
      <c r="E104" s="307">
        <v>14.5</v>
      </c>
      <c r="Q104" s="19"/>
      <c r="V104" s="19"/>
    </row>
    <row r="105" spans="1:22" x14ac:dyDescent="0.25">
      <c r="A105" s="132" t="s">
        <v>855</v>
      </c>
      <c r="B105" s="301" t="s">
        <v>82</v>
      </c>
      <c r="C105" s="303" t="s">
        <v>158</v>
      </c>
      <c r="D105" s="305" t="s">
        <v>1025</v>
      </c>
      <c r="E105" s="307">
        <v>14.5</v>
      </c>
      <c r="Q105" s="19"/>
      <c r="V105" s="19"/>
    </row>
    <row r="106" spans="1:22" x14ac:dyDescent="0.25">
      <c r="A106" s="163" t="s">
        <v>856</v>
      </c>
      <c r="B106" s="308" t="s">
        <v>82</v>
      </c>
      <c r="C106" s="309" t="s">
        <v>158</v>
      </c>
      <c r="D106" s="310" t="s">
        <v>1025</v>
      </c>
      <c r="E106" s="311">
        <v>14.5</v>
      </c>
      <c r="Q106" s="19"/>
      <c r="V106" s="19"/>
    </row>
    <row r="107" spans="1:22" x14ac:dyDescent="0.25">
      <c r="A107" s="148" t="s">
        <v>293</v>
      </c>
      <c r="B107" s="114" t="s">
        <v>903</v>
      </c>
      <c r="C107" s="243" t="s">
        <v>903</v>
      </c>
      <c r="D107" s="114" t="s">
        <v>903</v>
      </c>
      <c r="E107" s="149" t="s">
        <v>903</v>
      </c>
      <c r="Q107" s="57"/>
      <c r="R107" s="49"/>
      <c r="U107" s="23"/>
      <c r="V107" s="57"/>
    </row>
    <row r="108" spans="1:22" x14ac:dyDescent="0.25">
      <c r="A108" s="69" t="s">
        <v>183</v>
      </c>
      <c r="B108" s="69" t="s">
        <v>903</v>
      </c>
      <c r="C108" s="145" t="s">
        <v>903</v>
      </c>
      <c r="D108" s="241" t="s">
        <v>903</v>
      </c>
      <c r="E108" s="145" t="s">
        <v>903</v>
      </c>
      <c r="Q108" s="19"/>
      <c r="V108" s="19"/>
    </row>
    <row r="109" spans="1:22" x14ac:dyDescent="0.25">
      <c r="A109" s="150" t="s">
        <v>294</v>
      </c>
      <c r="B109" s="70" t="s">
        <v>903</v>
      </c>
      <c r="C109" s="115" t="s">
        <v>903</v>
      </c>
      <c r="D109" s="126" t="s">
        <v>903</v>
      </c>
      <c r="E109" s="151" t="s">
        <v>903</v>
      </c>
      <c r="Q109" s="19"/>
      <c r="V109" s="19"/>
    </row>
    <row r="110" spans="1:22" x14ac:dyDescent="0.25">
      <c r="A110" s="132" t="s">
        <v>857</v>
      </c>
      <c r="B110" s="300" t="s">
        <v>114</v>
      </c>
      <c r="C110" s="302">
        <v>3</v>
      </c>
      <c r="D110" s="304" t="s">
        <v>905</v>
      </c>
      <c r="E110" s="306">
        <v>8</v>
      </c>
      <c r="Q110" s="19"/>
      <c r="V110" s="19"/>
    </row>
    <row r="111" spans="1:22" x14ac:dyDescent="0.25">
      <c r="A111" s="132" t="s">
        <v>858</v>
      </c>
      <c r="B111" s="301" t="s">
        <v>114</v>
      </c>
      <c r="C111" s="303">
        <v>3</v>
      </c>
      <c r="D111" s="305" t="s">
        <v>905</v>
      </c>
      <c r="E111" s="307">
        <v>8</v>
      </c>
      <c r="Q111" s="57"/>
      <c r="R111" s="49"/>
      <c r="U111" s="23"/>
      <c r="V111" s="57"/>
    </row>
    <row r="112" spans="1:22" x14ac:dyDescent="0.25">
      <c r="A112" s="163" t="s">
        <v>859</v>
      </c>
      <c r="B112" s="301" t="s">
        <v>114</v>
      </c>
      <c r="C112" s="303">
        <v>3</v>
      </c>
      <c r="D112" s="305" t="s">
        <v>905</v>
      </c>
      <c r="E112" s="307">
        <v>8</v>
      </c>
      <c r="Q112" s="19"/>
      <c r="V112" s="19"/>
    </row>
    <row r="113" spans="1:22" x14ac:dyDescent="0.25">
      <c r="A113" s="132" t="s">
        <v>860</v>
      </c>
      <c r="B113" s="300" t="s">
        <v>82</v>
      </c>
      <c r="C113" s="302" t="s">
        <v>158</v>
      </c>
      <c r="D113" s="304" t="s">
        <v>1025</v>
      </c>
      <c r="E113" s="306">
        <v>14.5</v>
      </c>
      <c r="Q113" s="19"/>
      <c r="V113" s="19"/>
    </row>
    <row r="114" spans="1:22" ht="41.25" customHeight="1" x14ac:dyDescent="0.25">
      <c r="A114" s="132" t="s">
        <v>861</v>
      </c>
      <c r="B114" s="301" t="s">
        <v>82</v>
      </c>
      <c r="C114" s="303" t="s">
        <v>158</v>
      </c>
      <c r="D114" s="305" t="s">
        <v>1025</v>
      </c>
      <c r="E114" s="307">
        <v>14.5</v>
      </c>
      <c r="Q114" s="19"/>
      <c r="V114" s="19"/>
    </row>
    <row r="115" spans="1:22" x14ac:dyDescent="0.25">
      <c r="A115" s="130" t="s">
        <v>300</v>
      </c>
      <c r="B115" s="51" t="s">
        <v>903</v>
      </c>
      <c r="C115" s="133" t="s">
        <v>903</v>
      </c>
      <c r="D115" s="122" t="s">
        <v>903</v>
      </c>
      <c r="E115" s="116" t="s">
        <v>903</v>
      </c>
      <c r="Q115" s="19"/>
      <c r="V115" s="19"/>
    </row>
    <row r="116" spans="1:22" x14ac:dyDescent="0.25">
      <c r="A116" s="134" t="s">
        <v>862</v>
      </c>
      <c r="B116" s="300" t="s">
        <v>114</v>
      </c>
      <c r="C116" s="302">
        <v>3</v>
      </c>
      <c r="D116" s="304" t="s">
        <v>905</v>
      </c>
      <c r="E116" s="306">
        <v>8</v>
      </c>
      <c r="Q116" s="19"/>
      <c r="V116" s="19"/>
    </row>
    <row r="117" spans="1:22" ht="15" customHeight="1" x14ac:dyDescent="0.25">
      <c r="A117" s="134" t="s">
        <v>863</v>
      </c>
      <c r="B117" s="301" t="s">
        <v>114</v>
      </c>
      <c r="C117" s="303">
        <v>3</v>
      </c>
      <c r="D117" s="305" t="s">
        <v>905</v>
      </c>
      <c r="E117" s="307">
        <v>8</v>
      </c>
      <c r="Q117" s="57"/>
      <c r="R117" s="49"/>
      <c r="U117" s="23"/>
      <c r="V117" s="57"/>
    </row>
    <row r="118" spans="1:22" x14ac:dyDescent="0.25">
      <c r="A118" s="134" t="s">
        <v>864</v>
      </c>
      <c r="B118" s="301" t="s">
        <v>114</v>
      </c>
      <c r="C118" s="303">
        <v>3</v>
      </c>
      <c r="D118" s="305" t="s">
        <v>905</v>
      </c>
      <c r="E118" s="307">
        <v>8</v>
      </c>
      <c r="Q118" s="19"/>
      <c r="V118" s="19"/>
    </row>
    <row r="119" spans="1:22" x14ac:dyDescent="0.25">
      <c r="A119" s="134" t="s">
        <v>865</v>
      </c>
      <c r="B119" s="301" t="s">
        <v>114</v>
      </c>
      <c r="C119" s="303">
        <v>3</v>
      </c>
      <c r="D119" s="305" t="s">
        <v>905</v>
      </c>
      <c r="E119" s="307">
        <v>8</v>
      </c>
      <c r="Q119" s="19"/>
      <c r="V119" s="19"/>
    </row>
    <row r="120" spans="1:22" x14ac:dyDescent="0.25">
      <c r="A120" s="134" t="s">
        <v>866</v>
      </c>
      <c r="B120" s="308" t="s">
        <v>114</v>
      </c>
      <c r="C120" s="309">
        <v>3</v>
      </c>
      <c r="D120" s="310" t="s">
        <v>905</v>
      </c>
      <c r="E120" s="311">
        <v>8</v>
      </c>
      <c r="Q120" s="19"/>
      <c r="V120" s="19"/>
    </row>
    <row r="121" spans="1:22" x14ac:dyDescent="0.25">
      <c r="A121" s="130" t="s">
        <v>306</v>
      </c>
      <c r="B121" s="51" t="s">
        <v>903</v>
      </c>
      <c r="C121" s="133" t="s">
        <v>903</v>
      </c>
      <c r="D121" s="122" t="s">
        <v>903</v>
      </c>
      <c r="E121" s="116" t="s">
        <v>903</v>
      </c>
      <c r="Q121" s="19"/>
      <c r="V121" s="19"/>
    </row>
    <row r="122" spans="1:22" x14ac:dyDescent="0.25">
      <c r="A122" s="134" t="s">
        <v>867</v>
      </c>
      <c r="B122" s="300" t="s">
        <v>980</v>
      </c>
      <c r="C122" s="302" t="s">
        <v>158</v>
      </c>
      <c r="D122" s="304" t="s">
        <v>143</v>
      </c>
      <c r="E122" s="306">
        <v>10</v>
      </c>
      <c r="Q122" s="19"/>
      <c r="V122" s="19"/>
    </row>
    <row r="123" spans="1:22" x14ac:dyDescent="0.25">
      <c r="A123" s="134" t="s">
        <v>868</v>
      </c>
      <c r="B123" s="301" t="s">
        <v>980</v>
      </c>
      <c r="C123" s="303" t="s">
        <v>158</v>
      </c>
      <c r="D123" s="305" t="s">
        <v>143</v>
      </c>
      <c r="E123" s="307">
        <v>10</v>
      </c>
      <c r="Q123" s="57"/>
      <c r="R123" s="49"/>
      <c r="U123" s="23"/>
      <c r="V123" s="57"/>
    </row>
    <row r="124" spans="1:22" x14ac:dyDescent="0.25">
      <c r="A124" s="134" t="s">
        <v>869</v>
      </c>
      <c r="B124" s="301" t="s">
        <v>980</v>
      </c>
      <c r="C124" s="303" t="s">
        <v>158</v>
      </c>
      <c r="D124" s="305" t="s">
        <v>143</v>
      </c>
      <c r="E124" s="307">
        <v>10</v>
      </c>
      <c r="Q124" s="19"/>
      <c r="V124" s="19"/>
    </row>
    <row r="125" spans="1:22" ht="30" x14ac:dyDescent="0.25">
      <c r="A125" s="147" t="s">
        <v>870</v>
      </c>
      <c r="B125" s="181" t="s">
        <v>1092</v>
      </c>
      <c r="C125" s="169" t="s">
        <v>903</v>
      </c>
      <c r="D125" s="165" t="s">
        <v>903</v>
      </c>
      <c r="E125" s="165" t="s">
        <v>903</v>
      </c>
      <c r="Q125" s="19"/>
      <c r="V125" s="19"/>
    </row>
    <row r="126" spans="1:22" ht="38.25" x14ac:dyDescent="0.25">
      <c r="A126" s="134" t="s">
        <v>871</v>
      </c>
      <c r="B126" s="250" t="s">
        <v>114</v>
      </c>
      <c r="C126" s="247">
        <v>3</v>
      </c>
      <c r="D126" s="248" t="s">
        <v>905</v>
      </c>
      <c r="E126" s="249">
        <v>8</v>
      </c>
      <c r="Q126" s="19"/>
      <c r="V126" s="19"/>
    </row>
    <row r="127" spans="1:22" x14ac:dyDescent="0.25">
      <c r="A127" s="130" t="s">
        <v>312</v>
      </c>
      <c r="B127" s="51" t="s">
        <v>903</v>
      </c>
      <c r="C127" s="133" t="s">
        <v>903</v>
      </c>
      <c r="D127" s="122" t="s">
        <v>903</v>
      </c>
      <c r="E127" s="116" t="s">
        <v>903</v>
      </c>
      <c r="Q127" s="19"/>
      <c r="V127" s="19"/>
    </row>
    <row r="128" spans="1:22" x14ac:dyDescent="0.25">
      <c r="A128" s="134" t="s">
        <v>872</v>
      </c>
      <c r="B128" s="300" t="s">
        <v>980</v>
      </c>
      <c r="C128" s="302" t="s">
        <v>158</v>
      </c>
      <c r="D128" s="304" t="s">
        <v>143</v>
      </c>
      <c r="E128" s="306">
        <v>10</v>
      </c>
      <c r="Q128" s="19"/>
      <c r="V128" s="19"/>
    </row>
    <row r="129" spans="1:22" x14ac:dyDescent="0.25">
      <c r="A129" s="134" t="s">
        <v>873</v>
      </c>
      <c r="B129" s="301" t="s">
        <v>980</v>
      </c>
      <c r="C129" s="303" t="s">
        <v>158</v>
      </c>
      <c r="D129" s="305" t="s">
        <v>143</v>
      </c>
      <c r="E129" s="307">
        <v>10</v>
      </c>
      <c r="Q129" s="57"/>
      <c r="R129" s="49"/>
      <c r="U129" s="23"/>
      <c r="V129" s="57"/>
    </row>
    <row r="130" spans="1:22" x14ac:dyDescent="0.25">
      <c r="A130" s="134" t="s">
        <v>874</v>
      </c>
      <c r="B130" s="301" t="s">
        <v>980</v>
      </c>
      <c r="C130" s="303" t="s">
        <v>158</v>
      </c>
      <c r="D130" s="305" t="s">
        <v>143</v>
      </c>
      <c r="E130" s="307">
        <v>10</v>
      </c>
      <c r="Q130" s="19"/>
      <c r="V130" s="19"/>
    </row>
    <row r="131" spans="1:22" x14ac:dyDescent="0.25">
      <c r="A131" s="134" t="s">
        <v>875</v>
      </c>
      <c r="B131" s="301" t="s">
        <v>980</v>
      </c>
      <c r="C131" s="303" t="s">
        <v>158</v>
      </c>
      <c r="D131" s="305" t="s">
        <v>143</v>
      </c>
      <c r="E131" s="307">
        <v>10</v>
      </c>
      <c r="Q131" s="19"/>
      <c r="V131" s="19"/>
    </row>
    <row r="132" spans="1:22" x14ac:dyDescent="0.25">
      <c r="A132" s="134" t="s">
        <v>876</v>
      </c>
      <c r="B132" s="308" t="s">
        <v>980</v>
      </c>
      <c r="C132" s="309" t="s">
        <v>158</v>
      </c>
      <c r="D132" s="310" t="s">
        <v>143</v>
      </c>
      <c r="E132" s="311">
        <v>10</v>
      </c>
      <c r="Q132" s="19"/>
      <c r="V132" s="19"/>
    </row>
    <row r="133" spans="1:22" x14ac:dyDescent="0.25">
      <c r="A133" s="130" t="s">
        <v>318</v>
      </c>
      <c r="B133" s="51" t="s">
        <v>903</v>
      </c>
      <c r="C133" s="133" t="s">
        <v>903</v>
      </c>
      <c r="D133" s="122" t="s">
        <v>903</v>
      </c>
      <c r="E133" s="116" t="s">
        <v>903</v>
      </c>
      <c r="Q133" s="19"/>
      <c r="V133" s="19"/>
    </row>
    <row r="134" spans="1:22" x14ac:dyDescent="0.25">
      <c r="A134" s="132" t="s">
        <v>877</v>
      </c>
      <c r="B134" s="300" t="s">
        <v>980</v>
      </c>
      <c r="C134" s="302" t="s">
        <v>158</v>
      </c>
      <c r="D134" s="304" t="s">
        <v>143</v>
      </c>
      <c r="E134" s="306">
        <v>10</v>
      </c>
      <c r="Q134" s="19"/>
      <c r="V134" s="19"/>
    </row>
    <row r="135" spans="1:22" x14ac:dyDescent="0.25">
      <c r="A135" s="132" t="s">
        <v>878</v>
      </c>
      <c r="B135" s="301" t="s">
        <v>980</v>
      </c>
      <c r="C135" s="303" t="s">
        <v>158</v>
      </c>
      <c r="D135" s="305" t="s">
        <v>143</v>
      </c>
      <c r="E135" s="307">
        <v>10</v>
      </c>
      <c r="Q135" s="57"/>
      <c r="R135" s="49"/>
      <c r="U135" s="23"/>
      <c r="V135" s="57"/>
    </row>
    <row r="136" spans="1:22" x14ac:dyDescent="0.25">
      <c r="A136" s="132" t="s">
        <v>879</v>
      </c>
      <c r="B136" s="301" t="s">
        <v>980</v>
      </c>
      <c r="C136" s="303" t="s">
        <v>158</v>
      </c>
      <c r="D136" s="305" t="s">
        <v>143</v>
      </c>
      <c r="E136" s="307">
        <v>10</v>
      </c>
      <c r="Q136" s="19"/>
      <c r="V136" s="19"/>
    </row>
    <row r="137" spans="1:22" x14ac:dyDescent="0.25">
      <c r="A137" s="132" t="s">
        <v>880</v>
      </c>
      <c r="B137" s="301" t="s">
        <v>980</v>
      </c>
      <c r="C137" s="303" t="s">
        <v>158</v>
      </c>
      <c r="D137" s="305" t="s">
        <v>143</v>
      </c>
      <c r="E137" s="307">
        <v>10</v>
      </c>
      <c r="Q137" s="19"/>
      <c r="V137" s="19"/>
    </row>
    <row r="138" spans="1:22" x14ac:dyDescent="0.25">
      <c r="A138" s="132" t="s">
        <v>881</v>
      </c>
      <c r="B138" s="308" t="s">
        <v>980</v>
      </c>
      <c r="C138" s="309" t="s">
        <v>158</v>
      </c>
      <c r="D138" s="310" t="s">
        <v>143</v>
      </c>
      <c r="E138" s="311">
        <v>10</v>
      </c>
      <c r="Q138" s="19"/>
      <c r="V138" s="19"/>
    </row>
    <row r="139" spans="1:22" x14ac:dyDescent="0.25">
      <c r="A139" s="130" t="s">
        <v>324</v>
      </c>
      <c r="B139" s="51" t="s">
        <v>903</v>
      </c>
      <c r="C139" s="133" t="s">
        <v>903</v>
      </c>
      <c r="D139" s="122" t="s">
        <v>903</v>
      </c>
      <c r="E139" s="116" t="s">
        <v>903</v>
      </c>
      <c r="Q139" s="19"/>
      <c r="V139" s="19"/>
    </row>
    <row r="140" spans="1:22" x14ac:dyDescent="0.25">
      <c r="A140" s="132" t="s">
        <v>882</v>
      </c>
      <c r="B140" s="300" t="s">
        <v>980</v>
      </c>
      <c r="C140" s="302" t="s">
        <v>158</v>
      </c>
      <c r="D140" s="304" t="s">
        <v>143</v>
      </c>
      <c r="E140" s="306">
        <v>10</v>
      </c>
      <c r="Q140" s="19"/>
      <c r="V140" s="19"/>
    </row>
    <row r="141" spans="1:22" x14ac:dyDescent="0.25">
      <c r="A141" s="132" t="s">
        <v>883</v>
      </c>
      <c r="B141" s="301" t="s">
        <v>980</v>
      </c>
      <c r="C141" s="303" t="s">
        <v>158</v>
      </c>
      <c r="D141" s="305" t="s">
        <v>143</v>
      </c>
      <c r="E141" s="307">
        <v>10</v>
      </c>
      <c r="Q141" s="57"/>
      <c r="R141" s="49"/>
      <c r="U141" s="23"/>
      <c r="V141" s="57"/>
    </row>
    <row r="142" spans="1:22" x14ac:dyDescent="0.25">
      <c r="A142" s="132" t="s">
        <v>884</v>
      </c>
      <c r="B142" s="301" t="s">
        <v>980</v>
      </c>
      <c r="C142" s="303" t="s">
        <v>158</v>
      </c>
      <c r="D142" s="305" t="s">
        <v>143</v>
      </c>
      <c r="E142" s="307">
        <v>10</v>
      </c>
      <c r="Q142" s="19"/>
      <c r="V142" s="19"/>
    </row>
    <row r="143" spans="1:22" x14ac:dyDescent="0.25">
      <c r="A143" s="132" t="s">
        <v>885</v>
      </c>
      <c r="B143" s="301" t="s">
        <v>980</v>
      </c>
      <c r="C143" s="303" t="s">
        <v>158</v>
      </c>
      <c r="D143" s="305" t="s">
        <v>143</v>
      </c>
      <c r="E143" s="307">
        <v>10</v>
      </c>
      <c r="Q143" s="19"/>
      <c r="V143" s="19"/>
    </row>
    <row r="144" spans="1:22" x14ac:dyDescent="0.25">
      <c r="A144" s="163" t="s">
        <v>886</v>
      </c>
      <c r="B144" s="308" t="s">
        <v>980</v>
      </c>
      <c r="C144" s="309" t="s">
        <v>158</v>
      </c>
      <c r="D144" s="310" t="s">
        <v>143</v>
      </c>
      <c r="E144" s="311">
        <v>10</v>
      </c>
      <c r="Q144" s="19"/>
      <c r="V144" s="19"/>
    </row>
    <row r="145" spans="1:22" x14ac:dyDescent="0.25">
      <c r="A145" s="130" t="s">
        <v>330</v>
      </c>
      <c r="B145" s="51" t="s">
        <v>903</v>
      </c>
      <c r="C145" s="133" t="s">
        <v>903</v>
      </c>
      <c r="D145" s="122" t="s">
        <v>903</v>
      </c>
      <c r="E145" s="116" t="s">
        <v>903</v>
      </c>
      <c r="Q145" s="19"/>
      <c r="V145" s="19"/>
    </row>
    <row r="146" spans="1:22" x14ac:dyDescent="0.25">
      <c r="A146" s="132" t="s">
        <v>887</v>
      </c>
      <c r="B146" s="300" t="s">
        <v>74</v>
      </c>
      <c r="C146" s="302">
        <v>3</v>
      </c>
      <c r="D146" s="304" t="s">
        <v>904</v>
      </c>
      <c r="E146" s="306">
        <v>16</v>
      </c>
      <c r="Q146" s="19"/>
      <c r="V146" s="19"/>
    </row>
    <row r="147" spans="1:22" x14ac:dyDescent="0.25">
      <c r="A147" s="132" t="s">
        <v>888</v>
      </c>
      <c r="B147" s="301" t="s">
        <v>74</v>
      </c>
      <c r="C147" s="303">
        <v>3</v>
      </c>
      <c r="D147" s="305" t="s">
        <v>904</v>
      </c>
      <c r="E147" s="307">
        <v>16</v>
      </c>
      <c r="Q147" s="57"/>
      <c r="R147" s="49"/>
      <c r="U147" s="23"/>
      <c r="V147" s="71"/>
    </row>
    <row r="148" spans="1:22" x14ac:dyDescent="0.25">
      <c r="A148" s="163" t="s">
        <v>889</v>
      </c>
      <c r="B148" s="301" t="s">
        <v>74</v>
      </c>
      <c r="C148" s="303">
        <v>3</v>
      </c>
      <c r="D148" s="305" t="s">
        <v>904</v>
      </c>
      <c r="E148" s="307">
        <v>16</v>
      </c>
      <c r="Q148" s="19"/>
      <c r="V148" s="19"/>
    </row>
    <row r="149" spans="1:22" x14ac:dyDescent="0.25">
      <c r="A149" s="132" t="s">
        <v>890</v>
      </c>
      <c r="B149" s="300" t="s">
        <v>980</v>
      </c>
      <c r="C149" s="302" t="s">
        <v>158</v>
      </c>
      <c r="D149" s="304" t="s">
        <v>143</v>
      </c>
      <c r="E149" s="306">
        <v>10</v>
      </c>
      <c r="Q149" s="19"/>
      <c r="V149" s="19"/>
    </row>
    <row r="150" spans="1:22" x14ac:dyDescent="0.25">
      <c r="A150" s="163" t="s">
        <v>891</v>
      </c>
      <c r="B150" s="301" t="s">
        <v>980</v>
      </c>
      <c r="C150" s="303" t="s">
        <v>158</v>
      </c>
      <c r="D150" s="305" t="s">
        <v>143</v>
      </c>
      <c r="E150" s="307">
        <v>10</v>
      </c>
      <c r="Q150" s="19"/>
      <c r="V150" s="19"/>
    </row>
    <row r="151" spans="1:22" x14ac:dyDescent="0.25">
      <c r="A151" s="130" t="s">
        <v>336</v>
      </c>
      <c r="B151" s="51" t="s">
        <v>903</v>
      </c>
      <c r="C151" s="133" t="s">
        <v>903</v>
      </c>
      <c r="D151" s="122" t="s">
        <v>903</v>
      </c>
      <c r="E151" s="116" t="s">
        <v>903</v>
      </c>
      <c r="Q151" s="19"/>
      <c r="V151" s="19"/>
    </row>
    <row r="152" spans="1:22" ht="15" customHeight="1" x14ac:dyDescent="0.25">
      <c r="A152" s="134" t="s">
        <v>892</v>
      </c>
      <c r="B152" s="300" t="s">
        <v>74</v>
      </c>
      <c r="C152" s="302">
        <v>3</v>
      </c>
      <c r="D152" s="304" t="s">
        <v>904</v>
      </c>
      <c r="E152" s="306">
        <v>16</v>
      </c>
      <c r="Q152" s="19"/>
    </row>
    <row r="153" spans="1:22" ht="15" customHeight="1" x14ac:dyDescent="0.25">
      <c r="A153" s="134" t="s">
        <v>893</v>
      </c>
      <c r="B153" s="301" t="s">
        <v>74</v>
      </c>
      <c r="C153" s="303">
        <v>3</v>
      </c>
      <c r="D153" s="305" t="s">
        <v>904</v>
      </c>
      <c r="E153" s="307">
        <v>16</v>
      </c>
    </row>
    <row r="154" spans="1:22" ht="15" customHeight="1" x14ac:dyDescent="0.25">
      <c r="A154" s="134" t="s">
        <v>894</v>
      </c>
      <c r="B154" s="301" t="s">
        <v>74</v>
      </c>
      <c r="C154" s="303">
        <v>3</v>
      </c>
      <c r="D154" s="305" t="s">
        <v>904</v>
      </c>
      <c r="E154" s="307">
        <v>16</v>
      </c>
    </row>
    <row r="155" spans="1:22" ht="15" customHeight="1" x14ac:dyDescent="0.25">
      <c r="A155" s="134" t="s">
        <v>895</v>
      </c>
      <c r="B155" s="301" t="s">
        <v>74</v>
      </c>
      <c r="C155" s="303">
        <v>3</v>
      </c>
      <c r="D155" s="305" t="s">
        <v>904</v>
      </c>
      <c r="E155" s="307">
        <v>16</v>
      </c>
    </row>
    <row r="156" spans="1:22" ht="15" customHeight="1" x14ac:dyDescent="0.25">
      <c r="A156" s="147" t="s">
        <v>896</v>
      </c>
      <c r="B156" s="308" t="s">
        <v>74</v>
      </c>
      <c r="C156" s="309">
        <v>3</v>
      </c>
      <c r="D156" s="310" t="s">
        <v>904</v>
      </c>
      <c r="E156" s="311">
        <v>16</v>
      </c>
    </row>
    <row r="157" spans="1:22" x14ac:dyDescent="0.25">
      <c r="B157" s="65" t="s">
        <v>903</v>
      </c>
      <c r="C157" s="108" t="s">
        <v>903</v>
      </c>
      <c r="D157" s="48" t="s">
        <v>903</v>
      </c>
      <c r="E157" s="26" t="s">
        <v>903</v>
      </c>
    </row>
    <row r="158" spans="1:22" x14ac:dyDescent="0.25">
      <c r="A158" s="50" t="s">
        <v>370</v>
      </c>
      <c r="B158" s="51" t="s">
        <v>903</v>
      </c>
      <c r="C158" s="54" t="s">
        <v>903</v>
      </c>
      <c r="D158" s="55" t="s">
        <v>903</v>
      </c>
      <c r="E158" s="56" t="s">
        <v>903</v>
      </c>
    </row>
    <row r="159" spans="1:22" x14ac:dyDescent="0.25">
      <c r="A159" s="18" t="s">
        <v>941</v>
      </c>
      <c r="B159" s="300" t="s">
        <v>102</v>
      </c>
      <c r="C159" s="302" t="s">
        <v>158</v>
      </c>
      <c r="D159" s="304" t="s">
        <v>906</v>
      </c>
      <c r="E159" s="306">
        <v>6.5</v>
      </c>
    </row>
    <row r="160" spans="1:22" x14ac:dyDescent="0.25">
      <c r="A160" s="18" t="s">
        <v>946</v>
      </c>
      <c r="B160" s="301" t="s">
        <v>102</v>
      </c>
      <c r="C160" s="303" t="s">
        <v>158</v>
      </c>
      <c r="D160" s="305" t="s">
        <v>906</v>
      </c>
      <c r="E160" s="307">
        <v>6.5</v>
      </c>
    </row>
    <row r="161" spans="1:5" x14ac:dyDescent="0.25">
      <c r="A161" s="18" t="s">
        <v>947</v>
      </c>
      <c r="B161" s="301" t="s">
        <v>102</v>
      </c>
      <c r="C161" s="303" t="s">
        <v>158</v>
      </c>
      <c r="D161" s="305" t="s">
        <v>906</v>
      </c>
      <c r="E161" s="307">
        <v>6.5</v>
      </c>
    </row>
    <row r="162" spans="1:5" x14ac:dyDescent="0.25">
      <c r="A162" s="18" t="s">
        <v>948</v>
      </c>
      <c r="B162" s="301" t="s">
        <v>102</v>
      </c>
      <c r="C162" s="303" t="s">
        <v>158</v>
      </c>
      <c r="D162" s="305" t="s">
        <v>906</v>
      </c>
      <c r="E162" s="307">
        <v>6.5</v>
      </c>
    </row>
    <row r="163" spans="1:5" x14ac:dyDescent="0.25">
      <c r="A163" s="18" t="s">
        <v>949</v>
      </c>
      <c r="B163" s="308" t="s">
        <v>102</v>
      </c>
      <c r="C163" s="309" t="s">
        <v>158</v>
      </c>
      <c r="D163" s="310" t="s">
        <v>906</v>
      </c>
      <c r="E163" s="311">
        <v>6.5</v>
      </c>
    </row>
    <row r="164" spans="1:5" x14ac:dyDescent="0.25">
      <c r="A164" s="50"/>
      <c r="B164" s="51" t="s">
        <v>903</v>
      </c>
      <c r="C164" s="54" t="s">
        <v>903</v>
      </c>
      <c r="D164" s="55" t="s">
        <v>903</v>
      </c>
      <c r="E164" s="56" t="s">
        <v>903</v>
      </c>
    </row>
    <row r="165" spans="1:5" ht="15" customHeight="1" x14ac:dyDescent="0.25">
      <c r="A165" s="18" t="s">
        <v>942</v>
      </c>
      <c r="B165" s="300" t="s">
        <v>102</v>
      </c>
      <c r="C165" s="302" t="s">
        <v>158</v>
      </c>
      <c r="D165" s="304" t="s">
        <v>906</v>
      </c>
      <c r="E165" s="306">
        <v>6.5</v>
      </c>
    </row>
    <row r="166" spans="1:5" ht="15" customHeight="1" x14ac:dyDescent="0.25">
      <c r="A166" s="18" t="s">
        <v>950</v>
      </c>
      <c r="B166" s="301" t="s">
        <v>102</v>
      </c>
      <c r="C166" s="303" t="s">
        <v>158</v>
      </c>
      <c r="D166" s="305" t="s">
        <v>906</v>
      </c>
      <c r="E166" s="307">
        <v>6.5</v>
      </c>
    </row>
    <row r="167" spans="1:5" ht="15" customHeight="1" x14ac:dyDescent="0.25">
      <c r="A167" s="18" t="s">
        <v>951</v>
      </c>
      <c r="B167" s="301" t="s">
        <v>102</v>
      </c>
      <c r="C167" s="303" t="s">
        <v>158</v>
      </c>
      <c r="D167" s="305" t="s">
        <v>906</v>
      </c>
      <c r="E167" s="307">
        <v>6.5</v>
      </c>
    </row>
    <row r="168" spans="1:5" ht="15" customHeight="1" x14ac:dyDescent="0.25">
      <c r="A168" s="18" t="s">
        <v>952</v>
      </c>
      <c r="B168" s="301" t="s">
        <v>102</v>
      </c>
      <c r="C168" s="303" t="s">
        <v>158</v>
      </c>
      <c r="D168" s="305" t="s">
        <v>906</v>
      </c>
      <c r="E168" s="307">
        <v>6.5</v>
      </c>
    </row>
    <row r="169" spans="1:5" ht="15" customHeight="1" x14ac:dyDescent="0.25">
      <c r="A169" s="18" t="s">
        <v>953</v>
      </c>
      <c r="B169" s="308" t="s">
        <v>102</v>
      </c>
      <c r="C169" s="309" t="s">
        <v>158</v>
      </c>
      <c r="D169" s="310" t="s">
        <v>906</v>
      </c>
      <c r="E169" s="311">
        <v>6.5</v>
      </c>
    </row>
    <row r="170" spans="1:5" x14ac:dyDescent="0.25">
      <c r="A170" s="50"/>
      <c r="B170" s="51" t="s">
        <v>903</v>
      </c>
      <c r="C170" s="54" t="s">
        <v>903</v>
      </c>
      <c r="D170" s="55" t="s">
        <v>903</v>
      </c>
      <c r="E170" s="56" t="s">
        <v>903</v>
      </c>
    </row>
    <row r="171" spans="1:5" x14ac:dyDescent="0.25">
      <c r="A171" s="252" t="s">
        <v>943</v>
      </c>
      <c r="B171" s="59" t="s">
        <v>1093</v>
      </c>
      <c r="C171" s="59" t="s">
        <v>903</v>
      </c>
      <c r="D171" s="60" t="s">
        <v>903</v>
      </c>
      <c r="E171" s="61" t="s">
        <v>903</v>
      </c>
    </row>
    <row r="172" spans="1:5" ht="15" customHeight="1" x14ac:dyDescent="0.25">
      <c r="A172" s="18" t="s">
        <v>954</v>
      </c>
      <c r="B172" s="300" t="s">
        <v>105</v>
      </c>
      <c r="C172" s="302">
        <v>2</v>
      </c>
      <c r="D172" s="304" t="s">
        <v>906</v>
      </c>
      <c r="E172" s="306">
        <v>4</v>
      </c>
    </row>
    <row r="173" spans="1:5" ht="15" customHeight="1" x14ac:dyDescent="0.25">
      <c r="A173" s="18" t="s">
        <v>955</v>
      </c>
      <c r="B173" s="301" t="s">
        <v>105</v>
      </c>
      <c r="C173" s="303">
        <v>2</v>
      </c>
      <c r="D173" s="305" t="s">
        <v>906</v>
      </c>
      <c r="E173" s="307">
        <v>4</v>
      </c>
    </row>
    <row r="174" spans="1:5" ht="15" customHeight="1" x14ac:dyDescent="0.25">
      <c r="A174" s="18" t="s">
        <v>956</v>
      </c>
      <c r="B174" s="301" t="s">
        <v>105</v>
      </c>
      <c r="C174" s="303">
        <v>2</v>
      </c>
      <c r="D174" s="305" t="s">
        <v>906</v>
      </c>
      <c r="E174" s="307">
        <v>4</v>
      </c>
    </row>
    <row r="175" spans="1:5" ht="15" customHeight="1" x14ac:dyDescent="0.25">
      <c r="A175" s="18" t="s">
        <v>957</v>
      </c>
      <c r="B175" s="301" t="s">
        <v>105</v>
      </c>
      <c r="C175" s="303">
        <v>2</v>
      </c>
      <c r="D175" s="305" t="s">
        <v>906</v>
      </c>
      <c r="E175" s="307">
        <v>4</v>
      </c>
    </row>
    <row r="176" spans="1:5" x14ac:dyDescent="0.25">
      <c r="A176" s="50"/>
      <c r="B176" s="51" t="s">
        <v>903</v>
      </c>
      <c r="C176" s="54" t="s">
        <v>903</v>
      </c>
      <c r="D176" s="55" t="s">
        <v>903</v>
      </c>
      <c r="E176" s="56" t="s">
        <v>903</v>
      </c>
    </row>
    <row r="177" spans="1:5" ht="15" customHeight="1" x14ac:dyDescent="0.25">
      <c r="A177" s="18" t="s">
        <v>944</v>
      </c>
      <c r="B177" s="300" t="s">
        <v>105</v>
      </c>
      <c r="C177" s="302">
        <v>2</v>
      </c>
      <c r="D177" s="304" t="s">
        <v>906</v>
      </c>
      <c r="E177" s="306">
        <v>4</v>
      </c>
    </row>
    <row r="178" spans="1:5" ht="15" customHeight="1" x14ac:dyDescent="0.25">
      <c r="A178" s="253" t="s">
        <v>958</v>
      </c>
      <c r="B178" s="301" t="s">
        <v>105</v>
      </c>
      <c r="C178" s="303">
        <v>2</v>
      </c>
      <c r="D178" s="305" t="s">
        <v>906</v>
      </c>
      <c r="E178" s="307">
        <v>4</v>
      </c>
    </row>
    <row r="179" spans="1:5" x14ac:dyDescent="0.25">
      <c r="A179" s="18" t="s">
        <v>959</v>
      </c>
      <c r="B179" s="300" t="s">
        <v>97</v>
      </c>
      <c r="C179" s="302" t="s">
        <v>158</v>
      </c>
      <c r="D179" s="304" t="s">
        <v>144</v>
      </c>
      <c r="E179" s="306">
        <v>8</v>
      </c>
    </row>
    <row r="180" spans="1:5" x14ac:dyDescent="0.25">
      <c r="A180" s="18" t="s">
        <v>960</v>
      </c>
      <c r="B180" s="301" t="s">
        <v>97</v>
      </c>
      <c r="C180" s="303" t="s">
        <v>158</v>
      </c>
      <c r="D180" s="305" t="s">
        <v>144</v>
      </c>
      <c r="E180" s="307">
        <v>8</v>
      </c>
    </row>
    <row r="181" spans="1:5" x14ac:dyDescent="0.25">
      <c r="A181" s="18" t="s">
        <v>961</v>
      </c>
      <c r="B181" s="301" t="s">
        <v>97</v>
      </c>
      <c r="C181" s="303" t="s">
        <v>158</v>
      </c>
      <c r="D181" s="305" t="s">
        <v>144</v>
      </c>
      <c r="E181" s="307">
        <v>8</v>
      </c>
    </row>
    <row r="182" spans="1:5" x14ac:dyDescent="0.25">
      <c r="A182" s="50"/>
      <c r="B182" s="51" t="s">
        <v>903</v>
      </c>
      <c r="C182" s="54" t="s">
        <v>903</v>
      </c>
      <c r="D182" s="55" t="s">
        <v>903</v>
      </c>
      <c r="E182" s="72" t="s">
        <v>903</v>
      </c>
    </row>
    <row r="183" spans="1:5" x14ac:dyDescent="0.25">
      <c r="A183" s="18" t="s">
        <v>945</v>
      </c>
      <c r="B183" s="300" t="s">
        <v>974</v>
      </c>
      <c r="C183" s="302">
        <v>1</v>
      </c>
      <c r="D183" s="304" t="s">
        <v>141</v>
      </c>
      <c r="E183" s="306">
        <v>10</v>
      </c>
    </row>
    <row r="184" spans="1:5" x14ac:dyDescent="0.25">
      <c r="A184" s="18" t="s">
        <v>962</v>
      </c>
      <c r="B184" s="301"/>
      <c r="C184" s="303"/>
      <c r="D184" s="305"/>
      <c r="E184" s="307"/>
    </row>
    <row r="185" spans="1:5" x14ac:dyDescent="0.25">
      <c r="A185" s="18" t="s">
        <v>963</v>
      </c>
      <c r="B185" s="301"/>
      <c r="C185" s="303"/>
      <c r="D185" s="305"/>
      <c r="E185" s="307"/>
    </row>
    <row r="186" spans="1:5" x14ac:dyDescent="0.25">
      <c r="A186" s="18" t="s">
        <v>964</v>
      </c>
      <c r="B186" s="301"/>
      <c r="C186" s="303"/>
      <c r="D186" s="305"/>
      <c r="E186" s="307"/>
    </row>
    <row r="187" spans="1:5" x14ac:dyDescent="0.25">
      <c r="A187" s="253" t="s">
        <v>965</v>
      </c>
      <c r="B187" s="308"/>
      <c r="C187" s="309"/>
      <c r="D187" s="310"/>
      <c r="E187" s="311"/>
    </row>
  </sheetData>
  <mergeCells count="139">
    <mergeCell ref="D159:D163"/>
    <mergeCell ref="E159:E163"/>
    <mergeCell ref="B152:B156"/>
    <mergeCell ref="C152:C156"/>
    <mergeCell ref="D152:D156"/>
    <mergeCell ref="E152:E156"/>
    <mergeCell ref="B149:B150"/>
    <mergeCell ref="C149:C150"/>
    <mergeCell ref="H1:K1"/>
    <mergeCell ref="B183:B187"/>
    <mergeCell ref="C183:C187"/>
    <mergeCell ref="D183:D187"/>
    <mergeCell ref="E183:E187"/>
    <mergeCell ref="B179:B181"/>
    <mergeCell ref="C179:C181"/>
    <mergeCell ref="D179:D181"/>
    <mergeCell ref="E179:E181"/>
    <mergeCell ref="B172:B175"/>
    <mergeCell ref="C172:C175"/>
    <mergeCell ref="D172:D175"/>
    <mergeCell ref="E172:E175"/>
    <mergeCell ref="B165:B169"/>
    <mergeCell ref="C165:C169"/>
    <mergeCell ref="D165:D169"/>
    <mergeCell ref="B177:B178"/>
    <mergeCell ref="C177:C178"/>
    <mergeCell ref="D177:D178"/>
    <mergeCell ref="E177:E178"/>
    <mergeCell ref="B1:D1"/>
    <mergeCell ref="E165:E169"/>
    <mergeCell ref="B159:B163"/>
    <mergeCell ref="C159:C163"/>
    <mergeCell ref="B140:B144"/>
    <mergeCell ref="C140:C144"/>
    <mergeCell ref="D140:D144"/>
    <mergeCell ref="E140:E144"/>
    <mergeCell ref="B134:B138"/>
    <mergeCell ref="C134:C138"/>
    <mergeCell ref="D134:D138"/>
    <mergeCell ref="E134:E138"/>
    <mergeCell ref="D149:D150"/>
    <mergeCell ref="E149:E150"/>
    <mergeCell ref="B146:B148"/>
    <mergeCell ref="C146:C148"/>
    <mergeCell ref="D146:D148"/>
    <mergeCell ref="E146:E148"/>
    <mergeCell ref="B116:B120"/>
    <mergeCell ref="C116:C120"/>
    <mergeCell ref="D116:D120"/>
    <mergeCell ref="E116:E120"/>
    <mergeCell ref="B113:B114"/>
    <mergeCell ref="C113:C114"/>
    <mergeCell ref="D113:D114"/>
    <mergeCell ref="E113:E114"/>
    <mergeCell ref="B128:B132"/>
    <mergeCell ref="C128:C132"/>
    <mergeCell ref="D128:D132"/>
    <mergeCell ref="E128:E132"/>
    <mergeCell ref="B122:B124"/>
    <mergeCell ref="C122:C124"/>
    <mergeCell ref="D122:D124"/>
    <mergeCell ref="E122:E124"/>
    <mergeCell ref="B97:B100"/>
    <mergeCell ref="C97:C100"/>
    <mergeCell ref="D97:D100"/>
    <mergeCell ref="E97:E100"/>
    <mergeCell ref="B90:B94"/>
    <mergeCell ref="C90:C94"/>
    <mergeCell ref="D90:D94"/>
    <mergeCell ref="E90:E94"/>
    <mergeCell ref="B110:B112"/>
    <mergeCell ref="C110:C112"/>
    <mergeCell ref="D110:D112"/>
    <mergeCell ref="E110:E112"/>
    <mergeCell ref="B102:B106"/>
    <mergeCell ref="C102:C106"/>
    <mergeCell ref="D102:D106"/>
    <mergeCell ref="E102:E106"/>
    <mergeCell ref="B72:B76"/>
    <mergeCell ref="C72:C76"/>
    <mergeCell ref="D72:D76"/>
    <mergeCell ref="E72:E76"/>
    <mergeCell ref="B66:B70"/>
    <mergeCell ref="C66:C70"/>
    <mergeCell ref="D66:D70"/>
    <mergeCell ref="E66:E70"/>
    <mergeCell ref="B84:B88"/>
    <mergeCell ref="C84:C88"/>
    <mergeCell ref="D84:D88"/>
    <mergeCell ref="E84:E88"/>
    <mergeCell ref="B78:B82"/>
    <mergeCell ref="C78:C82"/>
    <mergeCell ref="D78:D82"/>
    <mergeCell ref="E78:E82"/>
    <mergeCell ref="B47:B50"/>
    <mergeCell ref="C47:C50"/>
    <mergeCell ref="D47:D50"/>
    <mergeCell ref="E47:E50"/>
    <mergeCell ref="B40:B44"/>
    <mergeCell ref="C40:C44"/>
    <mergeCell ref="D40:D44"/>
    <mergeCell ref="E40:E44"/>
    <mergeCell ref="B61:B64"/>
    <mergeCell ref="C61:C64"/>
    <mergeCell ref="D61:D64"/>
    <mergeCell ref="E61:E64"/>
    <mergeCell ref="B54:B58"/>
    <mergeCell ref="C54:C58"/>
    <mergeCell ref="D54:D58"/>
    <mergeCell ref="E54:E58"/>
    <mergeCell ref="B28:B32"/>
    <mergeCell ref="C28:C32"/>
    <mergeCell ref="D28:D32"/>
    <mergeCell ref="E28:E32"/>
    <mergeCell ref="B22:B26"/>
    <mergeCell ref="C22:C26"/>
    <mergeCell ref="D22:D26"/>
    <mergeCell ref="E22:E26"/>
    <mergeCell ref="B37:B38"/>
    <mergeCell ref="C37:C38"/>
    <mergeCell ref="D37:D38"/>
    <mergeCell ref="E37:E38"/>
    <mergeCell ref="B34:B36"/>
    <mergeCell ref="C34:C36"/>
    <mergeCell ref="D34:D36"/>
    <mergeCell ref="E34:E36"/>
    <mergeCell ref="B4:B5"/>
    <mergeCell ref="C4:C5"/>
    <mergeCell ref="D4:D5"/>
    <mergeCell ref="E4:E5"/>
    <mergeCell ref="D6:D8"/>
    <mergeCell ref="B16:B20"/>
    <mergeCell ref="C16:C20"/>
    <mergeCell ref="D16:D20"/>
    <mergeCell ref="E16:E20"/>
    <mergeCell ref="B10:B14"/>
    <mergeCell ref="C10:C14"/>
    <mergeCell ref="D10:D14"/>
    <mergeCell ref="E10:E14"/>
  </mergeCells>
  <pageMargins left="0" right="0" top="0" bottom="0" header="0" footer="0"/>
  <pageSetup scale="2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D5E8-1443-45E6-9E63-2BB598534246}">
  <sheetPr>
    <pageSetUpPr fitToPage="1"/>
  </sheetPr>
  <dimension ref="A1:V187"/>
  <sheetViews>
    <sheetView zoomScale="86" zoomScaleNormal="67" zoomScalePageLayoutView="43" workbookViewId="0">
      <selection activeCell="C8" sqref="C8"/>
    </sheetView>
  </sheetViews>
  <sheetFormatPr defaultRowHeight="15" x14ac:dyDescent="0.25"/>
  <cols>
    <col min="1" max="1" width="9.7109375" style="48" customWidth="1"/>
    <col min="2" max="2" width="22.42578125" style="65" customWidth="1"/>
    <col min="3" max="3" width="16.42578125" style="73" customWidth="1"/>
    <col min="4" max="4" width="44" style="48" customWidth="1"/>
    <col min="5" max="5" width="10.28515625" style="26" customWidth="1"/>
    <col min="15" max="15" width="16.42578125" customWidth="1"/>
    <col min="16" max="16" width="9.42578125" customWidth="1"/>
    <col min="17" max="17" width="6" customWidth="1"/>
    <col min="18" max="18" width="25.42578125" customWidth="1"/>
    <col min="21" max="21" width="37.42578125" customWidth="1"/>
  </cols>
  <sheetData>
    <row r="1" spans="1:22" ht="18.75" x14ac:dyDescent="0.25">
      <c r="A1" s="46" t="s">
        <v>182</v>
      </c>
      <c r="B1" s="289" t="s">
        <v>342</v>
      </c>
      <c r="C1" s="289"/>
      <c r="D1" s="289"/>
      <c r="E1" s="108"/>
      <c r="H1" s="272"/>
      <c r="I1" s="272"/>
      <c r="J1" s="272"/>
      <c r="K1" s="272"/>
      <c r="Q1" s="47"/>
      <c r="R1" s="47"/>
    </row>
    <row r="2" spans="1:22" ht="23.25" x14ac:dyDescent="0.25">
      <c r="A2" s="117" t="s">
        <v>183</v>
      </c>
      <c r="B2" s="52" t="s">
        <v>184</v>
      </c>
      <c r="C2" s="118" t="s">
        <v>185</v>
      </c>
      <c r="D2" s="120"/>
      <c r="E2" s="119" t="s">
        <v>186</v>
      </c>
      <c r="Q2" s="49"/>
      <c r="R2" s="49"/>
      <c r="S2" s="49"/>
    </row>
    <row r="3" spans="1:22" x14ac:dyDescent="0.25">
      <c r="A3" s="130" t="s">
        <v>187</v>
      </c>
      <c r="B3" s="51"/>
      <c r="C3" s="113" t="s">
        <v>188</v>
      </c>
      <c r="D3" s="113" t="s">
        <v>189</v>
      </c>
      <c r="E3" s="131" t="s">
        <v>190</v>
      </c>
      <c r="F3" s="23"/>
      <c r="O3" s="23"/>
      <c r="Q3" s="52"/>
      <c r="R3" s="53"/>
      <c r="S3" s="23"/>
      <c r="T3" s="23"/>
      <c r="U3" s="23"/>
      <c r="V3" s="52"/>
    </row>
    <row r="4" spans="1:22" x14ac:dyDescent="0.25">
      <c r="A4" s="132" t="s">
        <v>774</v>
      </c>
      <c r="B4" s="156"/>
      <c r="C4" s="159"/>
      <c r="D4" s="121"/>
      <c r="E4" s="158"/>
      <c r="Q4" s="19"/>
      <c r="V4" s="19"/>
    </row>
    <row r="5" spans="1:22" x14ac:dyDescent="0.25">
      <c r="A5" s="132" t="s">
        <v>775</v>
      </c>
      <c r="B5" s="172"/>
      <c r="C5" s="159"/>
      <c r="D5" s="178"/>
      <c r="E5" s="178"/>
      <c r="Q5" s="19"/>
      <c r="V5" s="19"/>
    </row>
    <row r="6" spans="1:22" x14ac:dyDescent="0.25">
      <c r="A6" s="132" t="s">
        <v>776</v>
      </c>
      <c r="B6" s="172"/>
      <c r="C6" s="159"/>
      <c r="D6" s="178"/>
      <c r="E6" s="178"/>
      <c r="Q6" s="19"/>
      <c r="V6" s="19"/>
    </row>
    <row r="7" spans="1:22" x14ac:dyDescent="0.25">
      <c r="A7" s="132" t="s">
        <v>777</v>
      </c>
      <c r="B7" s="172"/>
      <c r="C7" s="159"/>
      <c r="D7" s="178"/>
      <c r="E7" s="178"/>
      <c r="Q7" s="19"/>
      <c r="V7" s="19"/>
    </row>
    <row r="8" spans="1:22" x14ac:dyDescent="0.25">
      <c r="A8" s="132" t="s">
        <v>778</v>
      </c>
      <c r="B8" s="173"/>
      <c r="C8" s="160"/>
      <c r="D8" s="179"/>
      <c r="E8" s="179"/>
      <c r="Q8" s="19"/>
      <c r="V8" s="19"/>
    </row>
    <row r="9" spans="1:22" x14ac:dyDescent="0.25">
      <c r="A9" s="130" t="s">
        <v>196</v>
      </c>
      <c r="B9" s="51"/>
      <c r="C9" s="133"/>
      <c r="D9" s="122"/>
      <c r="E9" s="116"/>
      <c r="Q9" s="57"/>
      <c r="R9" s="49"/>
      <c r="U9" s="23"/>
      <c r="V9" s="57"/>
    </row>
    <row r="10" spans="1:22" x14ac:dyDescent="0.25">
      <c r="A10" s="134" t="s">
        <v>779</v>
      </c>
      <c r="B10" s="180"/>
      <c r="C10" s="182"/>
      <c r="D10" s="164"/>
      <c r="E10" s="164"/>
      <c r="Q10" s="19"/>
      <c r="V10" s="19"/>
    </row>
    <row r="11" spans="1:22" x14ac:dyDescent="0.25">
      <c r="A11" s="134" t="s">
        <v>780</v>
      </c>
      <c r="B11" s="181"/>
      <c r="C11" s="169"/>
      <c r="D11" s="165"/>
      <c r="E11" s="165"/>
      <c r="Q11" s="19"/>
      <c r="V11" s="19"/>
    </row>
    <row r="12" spans="1:22" x14ac:dyDescent="0.25">
      <c r="A12" s="134" t="s">
        <v>781</v>
      </c>
      <c r="B12" s="181"/>
      <c r="C12" s="169"/>
      <c r="D12" s="165"/>
      <c r="E12" s="165"/>
      <c r="Q12" s="19"/>
      <c r="V12" s="19"/>
    </row>
    <row r="13" spans="1:22" x14ac:dyDescent="0.25">
      <c r="A13" s="134" t="s">
        <v>782</v>
      </c>
      <c r="B13" s="181"/>
      <c r="C13" s="169"/>
      <c r="D13" s="165"/>
      <c r="E13" s="165"/>
      <c r="Q13" s="19"/>
      <c r="V13" s="19"/>
    </row>
    <row r="14" spans="1:22" x14ac:dyDescent="0.25">
      <c r="A14" s="134" t="s">
        <v>783</v>
      </c>
      <c r="B14" s="168"/>
      <c r="C14" s="170"/>
      <c r="D14" s="166"/>
      <c r="E14" s="166"/>
      <c r="Q14" s="19"/>
      <c r="V14" s="19"/>
    </row>
    <row r="15" spans="1:22" x14ac:dyDescent="0.25">
      <c r="A15" s="130" t="s">
        <v>202</v>
      </c>
      <c r="B15" s="51"/>
      <c r="C15" s="133"/>
      <c r="D15" s="122"/>
      <c r="E15" s="116"/>
      <c r="Q15" s="57"/>
      <c r="R15" s="49"/>
      <c r="U15" s="23"/>
      <c r="V15" s="57"/>
    </row>
    <row r="16" spans="1:22" x14ac:dyDescent="0.25">
      <c r="A16" s="134" t="s">
        <v>784</v>
      </c>
      <c r="B16" s="136"/>
      <c r="C16" s="137"/>
      <c r="D16" s="123"/>
      <c r="E16" s="138"/>
      <c r="Q16" s="19"/>
      <c r="V16" s="19"/>
    </row>
    <row r="17" spans="1:22" x14ac:dyDescent="0.25">
      <c r="A17" s="134" t="s">
        <v>785</v>
      </c>
      <c r="B17" s="139"/>
      <c r="C17" s="140"/>
      <c r="D17" s="124"/>
      <c r="E17" s="141"/>
      <c r="Q17" s="19"/>
      <c r="V17" s="19"/>
    </row>
    <row r="18" spans="1:22" x14ac:dyDescent="0.25">
      <c r="A18" s="134" t="s">
        <v>786</v>
      </c>
      <c r="B18" s="139"/>
      <c r="C18" s="140"/>
      <c r="D18" s="124"/>
      <c r="E18" s="141"/>
      <c r="Q18" s="19"/>
      <c r="V18" s="19"/>
    </row>
    <row r="19" spans="1:22" x14ac:dyDescent="0.25">
      <c r="A19" s="134" t="s">
        <v>787</v>
      </c>
      <c r="B19" s="139"/>
      <c r="C19" s="140"/>
      <c r="D19" s="124"/>
      <c r="E19" s="141"/>
      <c r="Q19" s="19"/>
      <c r="V19" s="19"/>
    </row>
    <row r="20" spans="1:22" x14ac:dyDescent="0.25">
      <c r="A20" s="134" t="s">
        <v>788</v>
      </c>
      <c r="B20" s="135"/>
      <c r="C20" s="142"/>
      <c r="D20" s="125"/>
      <c r="E20" s="143"/>
      <c r="Q20" s="19"/>
      <c r="V20" s="19"/>
    </row>
    <row r="21" spans="1:22" x14ac:dyDescent="0.25">
      <c r="A21" s="130" t="s">
        <v>208</v>
      </c>
      <c r="B21" s="51"/>
      <c r="C21" s="133"/>
      <c r="D21" s="122"/>
      <c r="E21" s="116"/>
      <c r="Q21" s="57"/>
      <c r="R21" s="49"/>
      <c r="U21" s="23"/>
      <c r="V21" s="57"/>
    </row>
    <row r="22" spans="1:22" x14ac:dyDescent="0.25">
      <c r="A22" s="134" t="s">
        <v>789</v>
      </c>
      <c r="B22" s="136"/>
      <c r="C22" s="137"/>
      <c r="D22" s="123"/>
      <c r="E22" s="138"/>
      <c r="Q22" s="19"/>
      <c r="V22" s="19"/>
    </row>
    <row r="23" spans="1:22" x14ac:dyDescent="0.25">
      <c r="A23" s="134" t="s">
        <v>790</v>
      </c>
      <c r="B23" s="181"/>
      <c r="C23" s="169"/>
      <c r="D23" s="165"/>
      <c r="E23" s="165"/>
      <c r="Q23" s="19"/>
      <c r="V23" s="19"/>
    </row>
    <row r="24" spans="1:22" x14ac:dyDescent="0.25">
      <c r="A24" s="134" t="s">
        <v>791</v>
      </c>
      <c r="B24" s="181"/>
      <c r="C24" s="169"/>
      <c r="D24" s="165"/>
      <c r="E24" s="165"/>
      <c r="Q24" s="19"/>
      <c r="V24" s="19"/>
    </row>
    <row r="25" spans="1:22" x14ac:dyDescent="0.25">
      <c r="A25" s="134" t="s">
        <v>792</v>
      </c>
      <c r="B25" s="181"/>
      <c r="C25" s="169"/>
      <c r="D25" s="165"/>
      <c r="E25" s="165"/>
      <c r="Q25" s="19"/>
      <c r="V25" s="19"/>
    </row>
    <row r="26" spans="1:22" x14ac:dyDescent="0.25">
      <c r="A26" s="134" t="s">
        <v>793</v>
      </c>
      <c r="B26" s="168"/>
      <c r="C26" s="170"/>
      <c r="D26" s="166"/>
      <c r="E26" s="166"/>
      <c r="Q26" s="19"/>
      <c r="V26" s="19"/>
    </row>
    <row r="27" spans="1:22" x14ac:dyDescent="0.25">
      <c r="A27" s="130" t="s">
        <v>214</v>
      </c>
      <c r="B27" s="51"/>
      <c r="C27" s="133"/>
      <c r="D27" s="122"/>
      <c r="E27" s="116"/>
      <c r="Q27" s="57"/>
      <c r="R27" s="49"/>
      <c r="U27" s="23"/>
      <c r="V27" s="57"/>
    </row>
    <row r="28" spans="1:22" x14ac:dyDescent="0.25">
      <c r="A28" s="134" t="s">
        <v>794</v>
      </c>
      <c r="B28" s="180"/>
      <c r="C28" s="182"/>
      <c r="D28" s="164"/>
      <c r="E28" s="164"/>
      <c r="Q28" s="19"/>
      <c r="V28" s="19"/>
    </row>
    <row r="29" spans="1:22" x14ac:dyDescent="0.25">
      <c r="A29" s="134" t="s">
        <v>795</v>
      </c>
      <c r="B29" s="181"/>
      <c r="C29" s="169"/>
      <c r="D29" s="165"/>
      <c r="E29" s="165"/>
      <c r="Q29" s="19"/>
      <c r="V29" s="19"/>
    </row>
    <row r="30" spans="1:22" x14ac:dyDescent="0.25">
      <c r="A30" s="134" t="s">
        <v>796</v>
      </c>
      <c r="B30" s="144"/>
      <c r="C30" s="140"/>
      <c r="D30" s="124"/>
      <c r="E30" s="141"/>
      <c r="Q30" s="19"/>
      <c r="V30" s="19"/>
    </row>
    <row r="31" spans="1:22" x14ac:dyDescent="0.25">
      <c r="A31" s="134" t="s">
        <v>797</v>
      </c>
      <c r="B31" s="167"/>
      <c r="C31" s="169"/>
      <c r="D31" s="165"/>
      <c r="E31" s="165"/>
      <c r="Q31" s="19"/>
      <c r="V31" s="19"/>
    </row>
    <row r="32" spans="1:22" x14ac:dyDescent="0.25">
      <c r="A32" s="134" t="s">
        <v>798</v>
      </c>
      <c r="B32" s="168"/>
      <c r="C32" s="170"/>
      <c r="D32" s="166"/>
      <c r="E32" s="166"/>
      <c r="Q32" s="19"/>
      <c r="V32" s="19"/>
    </row>
    <row r="33" spans="1:22" x14ac:dyDescent="0.25">
      <c r="A33" s="130" t="s">
        <v>220</v>
      </c>
      <c r="B33" s="51"/>
      <c r="C33" s="133"/>
      <c r="D33" s="122"/>
      <c r="E33" s="116"/>
      <c r="Q33" s="57"/>
      <c r="R33" s="49"/>
      <c r="U33" s="23"/>
      <c r="V33" s="57"/>
    </row>
    <row r="34" spans="1:22" x14ac:dyDescent="0.25">
      <c r="A34" s="134" t="s">
        <v>799</v>
      </c>
      <c r="B34" s="180"/>
      <c r="C34" s="182"/>
      <c r="D34" s="164"/>
      <c r="E34" s="164"/>
      <c r="Q34" s="19"/>
      <c r="V34" s="19"/>
    </row>
    <row r="35" spans="1:22" x14ac:dyDescent="0.25">
      <c r="A35" s="134" t="s">
        <v>151</v>
      </c>
      <c r="B35" s="181"/>
      <c r="C35" s="169"/>
      <c r="D35" s="165"/>
      <c r="E35" s="165"/>
      <c r="Q35" s="19"/>
      <c r="V35" s="19"/>
    </row>
    <row r="36" spans="1:22" x14ac:dyDescent="0.25">
      <c r="A36" s="134" t="s">
        <v>800</v>
      </c>
      <c r="B36" s="181"/>
      <c r="C36" s="169"/>
      <c r="D36" s="165"/>
      <c r="E36" s="165"/>
      <c r="Q36" s="19"/>
      <c r="V36" s="19"/>
    </row>
    <row r="37" spans="1:22" x14ac:dyDescent="0.25">
      <c r="A37" s="134" t="s">
        <v>801</v>
      </c>
      <c r="B37" s="181"/>
      <c r="C37" s="169"/>
      <c r="D37" s="165"/>
      <c r="E37" s="165"/>
      <c r="Q37" s="19"/>
      <c r="V37" s="19"/>
    </row>
    <row r="38" spans="1:22" x14ac:dyDescent="0.25">
      <c r="A38" s="134" t="s">
        <v>152</v>
      </c>
      <c r="B38" s="168"/>
      <c r="C38" s="170"/>
      <c r="D38" s="166"/>
      <c r="E38" s="166"/>
      <c r="Q38" s="19"/>
      <c r="V38" s="19"/>
    </row>
    <row r="39" spans="1:22" x14ac:dyDescent="0.25">
      <c r="A39" s="130" t="s">
        <v>226</v>
      </c>
      <c r="B39" s="51"/>
      <c r="C39" s="133"/>
      <c r="D39" s="122"/>
      <c r="E39" s="116"/>
      <c r="Q39" s="57"/>
      <c r="R39" s="49"/>
      <c r="U39" s="23"/>
      <c r="V39" s="57"/>
    </row>
    <row r="40" spans="1:22" x14ac:dyDescent="0.25">
      <c r="A40" s="134" t="s">
        <v>802</v>
      </c>
      <c r="B40" s="180"/>
      <c r="C40" s="182"/>
      <c r="D40" s="164"/>
      <c r="E40" s="164"/>
      <c r="Q40" s="19"/>
      <c r="V40" s="19"/>
    </row>
    <row r="41" spans="1:22" x14ac:dyDescent="0.25">
      <c r="A41" s="134" t="s">
        <v>803</v>
      </c>
      <c r="B41" s="181"/>
      <c r="C41" s="169"/>
      <c r="D41" s="165"/>
      <c r="E41" s="165"/>
      <c r="Q41" s="19"/>
      <c r="V41" s="19"/>
    </row>
    <row r="42" spans="1:22" x14ac:dyDescent="0.25">
      <c r="A42" s="134" t="s">
        <v>804</v>
      </c>
      <c r="B42" s="181"/>
      <c r="C42" s="169"/>
      <c r="D42" s="165"/>
      <c r="E42" s="165"/>
      <c r="Q42" s="19"/>
      <c r="V42" s="19"/>
    </row>
    <row r="43" spans="1:22" x14ac:dyDescent="0.25">
      <c r="A43" s="134" t="s">
        <v>805</v>
      </c>
      <c r="B43" s="139"/>
      <c r="C43" s="140"/>
      <c r="D43" s="124"/>
      <c r="E43" s="141"/>
      <c r="Q43" s="19"/>
      <c r="V43" s="19"/>
    </row>
    <row r="44" spans="1:22" x14ac:dyDescent="0.25">
      <c r="A44" s="134" t="s">
        <v>806</v>
      </c>
      <c r="B44" s="135"/>
      <c r="C44" s="145"/>
      <c r="D44" s="125"/>
      <c r="E44" s="143"/>
      <c r="Q44" s="19"/>
      <c r="V44" s="19"/>
    </row>
    <row r="45" spans="1:22" x14ac:dyDescent="0.25">
      <c r="A45" s="130" t="s">
        <v>232</v>
      </c>
      <c r="B45" s="51"/>
      <c r="C45" s="133"/>
      <c r="D45" s="122"/>
      <c r="E45" s="116"/>
      <c r="Q45" s="57"/>
      <c r="R45" s="49"/>
      <c r="U45" s="23"/>
      <c r="V45" s="57"/>
    </row>
    <row r="46" spans="1:22" x14ac:dyDescent="0.25">
      <c r="A46" s="146" t="s">
        <v>807</v>
      </c>
      <c r="B46" s="136"/>
      <c r="C46" s="137"/>
      <c r="D46" s="123"/>
      <c r="E46" s="138"/>
      <c r="Q46" s="19"/>
      <c r="V46" s="19"/>
    </row>
    <row r="47" spans="1:22" x14ac:dyDescent="0.25">
      <c r="A47" s="134" t="s">
        <v>808</v>
      </c>
      <c r="B47" s="139"/>
      <c r="C47" s="140"/>
      <c r="D47" s="124"/>
      <c r="E47" s="141"/>
      <c r="Q47" s="19"/>
      <c r="V47" s="19"/>
    </row>
    <row r="48" spans="1:22" x14ac:dyDescent="0.25">
      <c r="A48" s="134" t="s">
        <v>809</v>
      </c>
      <c r="B48" s="181"/>
      <c r="C48" s="169"/>
      <c r="D48" s="165"/>
      <c r="E48" s="165"/>
      <c r="Q48" s="19"/>
      <c r="V48" s="19"/>
    </row>
    <row r="49" spans="1:22" x14ac:dyDescent="0.25">
      <c r="A49" s="134" t="s">
        <v>810</v>
      </c>
      <c r="B49" s="181"/>
      <c r="C49" s="169"/>
      <c r="D49" s="165"/>
      <c r="E49" s="165"/>
      <c r="Q49" s="19"/>
      <c r="V49" s="19"/>
    </row>
    <row r="50" spans="1:22" x14ac:dyDescent="0.25">
      <c r="A50" s="147" t="s">
        <v>811</v>
      </c>
      <c r="B50" s="168"/>
      <c r="C50" s="170"/>
      <c r="D50" s="166"/>
      <c r="E50" s="166"/>
      <c r="Q50" s="19"/>
      <c r="V50" s="19"/>
    </row>
    <row r="51" spans="1:22" x14ac:dyDescent="0.25">
      <c r="A51" s="148" t="s">
        <v>897</v>
      </c>
      <c r="B51" s="114"/>
      <c r="C51" s="112"/>
      <c r="D51" s="114"/>
      <c r="E51" s="149"/>
      <c r="Q51" s="19"/>
      <c r="V51" s="19"/>
    </row>
    <row r="52" spans="1:22" x14ac:dyDescent="0.25">
      <c r="A52" s="69" t="s">
        <v>183</v>
      </c>
      <c r="B52" s="69"/>
      <c r="C52" s="145"/>
      <c r="D52" s="135"/>
      <c r="E52" s="145"/>
      <c r="Q52" s="52"/>
      <c r="R52" s="53"/>
      <c r="S52" s="23"/>
      <c r="T52" s="23"/>
      <c r="U52" s="23"/>
      <c r="V52" s="52"/>
    </row>
    <row r="53" spans="1:22" x14ac:dyDescent="0.25">
      <c r="A53" s="150" t="s">
        <v>239</v>
      </c>
      <c r="B53" s="70"/>
      <c r="C53" s="115"/>
      <c r="D53" s="126"/>
      <c r="E53" s="151"/>
      <c r="Q53" s="19"/>
      <c r="V53" s="19"/>
    </row>
    <row r="54" spans="1:22" x14ac:dyDescent="0.25">
      <c r="A54" s="132" t="s">
        <v>812</v>
      </c>
      <c r="B54" s="156"/>
      <c r="C54" s="157"/>
      <c r="D54" s="129"/>
      <c r="E54" s="158"/>
      <c r="Q54" s="19"/>
      <c r="V54" s="19"/>
    </row>
    <row r="55" spans="1:22" x14ac:dyDescent="0.25">
      <c r="A55" s="132" t="s">
        <v>813</v>
      </c>
      <c r="B55" s="152"/>
      <c r="C55" s="159"/>
      <c r="D55" s="127"/>
      <c r="E55" s="153"/>
      <c r="Q55" s="19"/>
      <c r="V55" s="19"/>
    </row>
    <row r="56" spans="1:22" x14ac:dyDescent="0.25">
      <c r="A56" s="132" t="s">
        <v>814</v>
      </c>
      <c r="B56" s="152"/>
      <c r="C56" s="159"/>
      <c r="D56" s="127"/>
      <c r="E56" s="153"/>
      <c r="Q56" s="19"/>
      <c r="V56" s="19"/>
    </row>
    <row r="57" spans="1:22" x14ac:dyDescent="0.25">
      <c r="A57" s="132" t="s">
        <v>815</v>
      </c>
      <c r="B57" s="152"/>
      <c r="C57" s="159"/>
      <c r="D57" s="127"/>
      <c r="E57" s="153"/>
      <c r="Q57" s="19"/>
      <c r="V57" s="19"/>
    </row>
    <row r="58" spans="1:22" x14ac:dyDescent="0.25">
      <c r="A58" s="132" t="s">
        <v>816</v>
      </c>
      <c r="B58" s="154"/>
      <c r="C58" s="160"/>
      <c r="D58" s="128"/>
      <c r="E58" s="155"/>
      <c r="Q58" s="57"/>
      <c r="R58" s="49"/>
      <c r="U58" s="23"/>
      <c r="V58" s="57"/>
    </row>
    <row r="59" spans="1:22" x14ac:dyDescent="0.25">
      <c r="A59" s="130" t="s">
        <v>245</v>
      </c>
      <c r="B59" s="51"/>
      <c r="C59" s="133"/>
      <c r="D59" s="122"/>
      <c r="E59" s="116"/>
      <c r="Q59" s="19"/>
      <c r="V59" s="19"/>
    </row>
    <row r="60" spans="1:22" x14ac:dyDescent="0.25">
      <c r="A60" s="132" t="s">
        <v>817</v>
      </c>
      <c r="B60" s="171"/>
      <c r="C60" s="174"/>
      <c r="D60" s="177"/>
      <c r="E60" s="177"/>
      <c r="Q60" s="19"/>
      <c r="V60" s="19"/>
    </row>
    <row r="61" spans="1:22" x14ac:dyDescent="0.25">
      <c r="A61" s="132" t="s">
        <v>818</v>
      </c>
      <c r="B61" s="172"/>
      <c r="C61" s="175"/>
      <c r="D61" s="178"/>
      <c r="E61" s="178"/>
      <c r="Q61" s="19"/>
      <c r="V61" s="19"/>
    </row>
    <row r="62" spans="1:22" x14ac:dyDescent="0.25">
      <c r="A62" s="132" t="s">
        <v>819</v>
      </c>
      <c r="B62" s="172"/>
      <c r="C62" s="175"/>
      <c r="D62" s="178"/>
      <c r="E62" s="178"/>
      <c r="Q62" s="19"/>
      <c r="V62" s="19"/>
    </row>
    <row r="63" spans="1:22" x14ac:dyDescent="0.25">
      <c r="A63" s="132" t="s">
        <v>820</v>
      </c>
      <c r="B63" s="172"/>
      <c r="C63" s="175"/>
      <c r="D63" s="178"/>
      <c r="E63" s="178"/>
      <c r="Q63" s="19"/>
      <c r="V63" s="19"/>
    </row>
    <row r="64" spans="1:22" x14ac:dyDescent="0.25">
      <c r="A64" s="132" t="s">
        <v>821</v>
      </c>
      <c r="B64" s="173"/>
      <c r="C64" s="176"/>
      <c r="D64" s="179"/>
      <c r="E64" s="179"/>
      <c r="Q64" s="57"/>
      <c r="R64" s="49"/>
      <c r="U64" s="23"/>
      <c r="V64" s="57"/>
    </row>
    <row r="65" spans="1:22" x14ac:dyDescent="0.25">
      <c r="A65" s="130" t="s">
        <v>251</v>
      </c>
      <c r="B65" s="51"/>
      <c r="C65" s="133"/>
      <c r="D65" s="122"/>
      <c r="E65" s="116"/>
      <c r="Q65" s="19"/>
      <c r="V65" s="19"/>
    </row>
    <row r="66" spans="1:22" x14ac:dyDescent="0.25">
      <c r="A66" s="134" t="s">
        <v>822</v>
      </c>
      <c r="B66" s="180"/>
      <c r="C66" s="182"/>
      <c r="D66" s="164"/>
      <c r="E66" s="164"/>
      <c r="Q66" s="19"/>
      <c r="V66" s="19"/>
    </row>
    <row r="67" spans="1:22" x14ac:dyDescent="0.25">
      <c r="A67" s="134" t="s">
        <v>823</v>
      </c>
      <c r="B67" s="181"/>
      <c r="C67" s="169"/>
      <c r="D67" s="165"/>
      <c r="E67" s="165"/>
      <c r="Q67" s="19"/>
      <c r="V67" s="19"/>
    </row>
    <row r="68" spans="1:22" x14ac:dyDescent="0.25">
      <c r="A68" s="134" t="s">
        <v>824</v>
      </c>
      <c r="B68" s="144"/>
      <c r="C68" s="140"/>
      <c r="D68" s="124"/>
      <c r="E68" s="141"/>
      <c r="Q68" s="19"/>
      <c r="V68" s="19"/>
    </row>
    <row r="69" spans="1:22" x14ac:dyDescent="0.25">
      <c r="A69" s="134" t="s">
        <v>825</v>
      </c>
      <c r="B69" s="167"/>
      <c r="C69" s="169"/>
      <c r="D69" s="165"/>
      <c r="E69" s="165"/>
      <c r="Q69" s="19"/>
      <c r="V69" s="19"/>
    </row>
    <row r="70" spans="1:22" x14ac:dyDescent="0.25">
      <c r="A70" s="134" t="s">
        <v>826</v>
      </c>
      <c r="B70" s="168"/>
      <c r="C70" s="170"/>
      <c r="D70" s="166"/>
      <c r="E70" s="166"/>
      <c r="Q70" s="57"/>
      <c r="R70" s="49"/>
      <c r="U70" s="23"/>
      <c r="V70" s="57"/>
    </row>
    <row r="71" spans="1:22" x14ac:dyDescent="0.25">
      <c r="A71" s="130" t="s">
        <v>257</v>
      </c>
      <c r="B71" s="51"/>
      <c r="C71" s="133"/>
      <c r="D71" s="122"/>
      <c r="E71" s="116"/>
      <c r="Q71" s="19"/>
      <c r="V71" s="19"/>
    </row>
    <row r="72" spans="1:22" x14ac:dyDescent="0.25">
      <c r="A72" s="134" t="s">
        <v>827</v>
      </c>
      <c r="B72" s="180"/>
      <c r="C72" s="182"/>
      <c r="D72" s="164"/>
      <c r="E72" s="164"/>
      <c r="Q72" s="19"/>
      <c r="V72" s="19"/>
    </row>
    <row r="73" spans="1:22" x14ac:dyDescent="0.25">
      <c r="A73" s="134" t="s">
        <v>828</v>
      </c>
      <c r="B73" s="181"/>
      <c r="C73" s="169"/>
      <c r="D73" s="165"/>
      <c r="E73" s="165"/>
      <c r="Q73" s="19"/>
      <c r="V73" s="19"/>
    </row>
    <row r="74" spans="1:22" x14ac:dyDescent="0.25">
      <c r="A74" s="134" t="s">
        <v>829</v>
      </c>
      <c r="B74" s="181"/>
      <c r="C74" s="169"/>
      <c r="D74" s="165"/>
      <c r="E74" s="165"/>
      <c r="Q74" s="19"/>
      <c r="V74" s="19"/>
    </row>
    <row r="75" spans="1:22" x14ac:dyDescent="0.25">
      <c r="A75" s="134" t="s">
        <v>830</v>
      </c>
      <c r="B75" s="181"/>
      <c r="C75" s="169"/>
      <c r="D75" s="165"/>
      <c r="E75" s="165"/>
      <c r="Q75" s="19"/>
      <c r="V75" s="19"/>
    </row>
    <row r="76" spans="1:22" x14ac:dyDescent="0.25">
      <c r="A76" s="134" t="s">
        <v>831</v>
      </c>
      <c r="B76" s="168"/>
      <c r="C76" s="170"/>
      <c r="D76" s="166"/>
      <c r="E76" s="166"/>
      <c r="Q76" s="57"/>
      <c r="R76" s="49"/>
      <c r="U76" s="23"/>
      <c r="V76" s="57"/>
    </row>
    <row r="77" spans="1:22" x14ac:dyDescent="0.25">
      <c r="A77" s="130" t="s">
        <v>263</v>
      </c>
      <c r="B77" s="51"/>
      <c r="C77" s="133"/>
      <c r="D77" s="122"/>
      <c r="E77" s="116"/>
      <c r="Q77" s="19"/>
      <c r="V77" s="19"/>
    </row>
    <row r="78" spans="1:22" x14ac:dyDescent="0.25">
      <c r="A78" s="134" t="s">
        <v>832</v>
      </c>
      <c r="B78" s="180"/>
      <c r="C78" s="182"/>
      <c r="D78" s="164"/>
      <c r="E78" s="164"/>
      <c r="Q78" s="19"/>
      <c r="V78" s="19"/>
    </row>
    <row r="79" spans="1:22" x14ac:dyDescent="0.25">
      <c r="A79" s="134" t="s">
        <v>833</v>
      </c>
      <c r="B79" s="181"/>
      <c r="C79" s="169"/>
      <c r="D79" s="165"/>
      <c r="E79" s="165"/>
      <c r="Q79" s="19"/>
      <c r="V79" s="19"/>
    </row>
    <row r="80" spans="1:22" x14ac:dyDescent="0.25">
      <c r="A80" s="134" t="s">
        <v>834</v>
      </c>
      <c r="B80" s="181"/>
      <c r="C80" s="169"/>
      <c r="D80" s="165"/>
      <c r="E80" s="165"/>
      <c r="Q80" s="19"/>
      <c r="V80" s="19"/>
    </row>
    <row r="81" spans="1:22" x14ac:dyDescent="0.25">
      <c r="A81" s="134" t="s">
        <v>835</v>
      </c>
      <c r="B81" s="181"/>
      <c r="C81" s="169"/>
      <c r="D81" s="165"/>
      <c r="E81" s="165"/>
      <c r="Q81" s="19"/>
      <c r="V81" s="19"/>
    </row>
    <row r="82" spans="1:22" x14ac:dyDescent="0.25">
      <c r="A82" s="134" t="s">
        <v>836</v>
      </c>
      <c r="B82" s="168"/>
      <c r="C82" s="170"/>
      <c r="D82" s="166"/>
      <c r="E82" s="166"/>
      <c r="Q82" s="57"/>
      <c r="R82" s="49"/>
      <c r="U82" s="23"/>
      <c r="V82" s="57"/>
    </row>
    <row r="83" spans="1:22" x14ac:dyDescent="0.25">
      <c r="A83" s="130" t="s">
        <v>269</v>
      </c>
      <c r="B83" s="51"/>
      <c r="C83" s="133"/>
      <c r="D83" s="122"/>
      <c r="E83" s="116"/>
      <c r="Q83" s="19"/>
      <c r="V83" s="19"/>
    </row>
    <row r="84" spans="1:22" x14ac:dyDescent="0.25">
      <c r="A84" s="134" t="s">
        <v>837</v>
      </c>
      <c r="B84" s="180"/>
      <c r="C84" s="182"/>
      <c r="D84" s="164"/>
      <c r="E84" s="164"/>
      <c r="Q84" s="19"/>
      <c r="V84" s="19"/>
    </row>
    <row r="85" spans="1:22" x14ac:dyDescent="0.25">
      <c r="A85" s="134" t="s">
        <v>838</v>
      </c>
      <c r="B85" s="181"/>
      <c r="C85" s="169"/>
      <c r="D85" s="165"/>
      <c r="E85" s="165"/>
      <c r="Q85" s="19"/>
      <c r="V85" s="19"/>
    </row>
    <row r="86" spans="1:22" x14ac:dyDescent="0.25">
      <c r="A86" s="134" t="s">
        <v>839</v>
      </c>
      <c r="B86" s="181"/>
      <c r="C86" s="169"/>
      <c r="D86" s="165"/>
      <c r="E86" s="165"/>
      <c r="Q86" s="19"/>
      <c r="V86" s="19"/>
    </row>
    <row r="87" spans="1:22" x14ac:dyDescent="0.25">
      <c r="A87" s="134" t="s">
        <v>840</v>
      </c>
      <c r="B87" s="181"/>
      <c r="C87" s="169"/>
      <c r="D87" s="165"/>
      <c r="E87" s="165"/>
      <c r="Q87" s="19"/>
      <c r="V87" s="19"/>
    </row>
    <row r="88" spans="1:22" x14ac:dyDescent="0.25">
      <c r="A88" s="134" t="s">
        <v>841</v>
      </c>
      <c r="B88" s="168"/>
      <c r="C88" s="170"/>
      <c r="D88" s="166"/>
      <c r="E88" s="166"/>
      <c r="Q88" s="57"/>
      <c r="R88" s="49"/>
      <c r="U88" s="23"/>
      <c r="V88" s="57"/>
    </row>
    <row r="89" spans="1:22" x14ac:dyDescent="0.25">
      <c r="A89" s="130" t="s">
        <v>275</v>
      </c>
      <c r="B89" s="51"/>
      <c r="C89" s="133"/>
      <c r="D89" s="122"/>
      <c r="E89" s="116"/>
      <c r="Q89" s="19"/>
      <c r="V89" s="19"/>
    </row>
    <row r="90" spans="1:22" x14ac:dyDescent="0.25">
      <c r="A90" s="134" t="s">
        <v>842</v>
      </c>
      <c r="B90" s="180"/>
      <c r="C90" s="182"/>
      <c r="D90" s="164"/>
      <c r="E90" s="164"/>
      <c r="Q90" s="19"/>
      <c r="V90" s="19"/>
    </row>
    <row r="91" spans="1:22" x14ac:dyDescent="0.25">
      <c r="A91" s="134" t="s">
        <v>843</v>
      </c>
      <c r="B91" s="181"/>
      <c r="C91" s="169"/>
      <c r="D91" s="165"/>
      <c r="E91" s="165"/>
      <c r="Q91" s="19"/>
      <c r="V91" s="19"/>
    </row>
    <row r="92" spans="1:22" x14ac:dyDescent="0.25">
      <c r="A92" s="134" t="s">
        <v>844</v>
      </c>
      <c r="B92" s="181"/>
      <c r="C92" s="169"/>
      <c r="D92" s="165"/>
      <c r="E92" s="165"/>
      <c r="Q92" s="19"/>
      <c r="V92" s="19"/>
    </row>
    <row r="93" spans="1:22" x14ac:dyDescent="0.25">
      <c r="A93" s="134" t="s">
        <v>845</v>
      </c>
      <c r="B93" s="181"/>
      <c r="C93" s="169"/>
      <c r="D93" s="165"/>
      <c r="E93" s="165"/>
      <c r="Q93" s="19"/>
      <c r="V93" s="19"/>
    </row>
    <row r="94" spans="1:22" x14ac:dyDescent="0.25">
      <c r="A94" s="134" t="s">
        <v>846</v>
      </c>
      <c r="B94" s="168"/>
      <c r="C94" s="170"/>
      <c r="D94" s="166"/>
      <c r="E94" s="166"/>
      <c r="Q94" s="57"/>
      <c r="R94" s="49"/>
      <c r="U94" s="23"/>
      <c r="V94" s="57"/>
    </row>
    <row r="95" spans="1:22" x14ac:dyDescent="0.25">
      <c r="A95" s="130" t="s">
        <v>281</v>
      </c>
      <c r="B95" s="51"/>
      <c r="C95" s="133"/>
      <c r="D95" s="122"/>
      <c r="E95" s="116"/>
      <c r="Q95" s="19"/>
      <c r="V95" s="19"/>
    </row>
    <row r="96" spans="1:22" x14ac:dyDescent="0.25">
      <c r="A96" s="134" t="s">
        <v>847</v>
      </c>
      <c r="B96" s="180"/>
      <c r="C96" s="182"/>
      <c r="D96" s="164"/>
      <c r="E96" s="164"/>
      <c r="Q96" s="19"/>
      <c r="V96" s="19"/>
    </row>
    <row r="97" spans="1:22" x14ac:dyDescent="0.25">
      <c r="A97" s="134" t="s">
        <v>848</v>
      </c>
      <c r="B97" s="181"/>
      <c r="C97" s="169"/>
      <c r="D97" s="165"/>
      <c r="E97" s="165"/>
      <c r="Q97" s="19"/>
      <c r="V97" s="19"/>
    </row>
    <row r="98" spans="1:22" x14ac:dyDescent="0.25">
      <c r="A98" s="134" t="s">
        <v>849</v>
      </c>
      <c r="B98" s="181"/>
      <c r="C98" s="169"/>
      <c r="D98" s="165"/>
      <c r="E98" s="165"/>
      <c r="Q98" s="19"/>
      <c r="V98" s="19"/>
    </row>
    <row r="99" spans="1:22" x14ac:dyDescent="0.25">
      <c r="A99" s="134" t="s">
        <v>850</v>
      </c>
      <c r="B99" s="181"/>
      <c r="C99" s="169"/>
      <c r="D99" s="165"/>
      <c r="E99" s="165"/>
      <c r="Q99" s="19"/>
      <c r="V99" s="19"/>
    </row>
    <row r="100" spans="1:22" x14ac:dyDescent="0.25">
      <c r="A100" s="147" t="s">
        <v>851</v>
      </c>
      <c r="B100" s="135"/>
      <c r="C100" s="145"/>
      <c r="D100" s="125"/>
      <c r="E100" s="143"/>
      <c r="Q100" s="57"/>
      <c r="R100" s="49"/>
      <c r="U100" s="23"/>
      <c r="V100" s="57"/>
    </row>
    <row r="101" spans="1:22" x14ac:dyDescent="0.25">
      <c r="A101" s="130" t="s">
        <v>287</v>
      </c>
      <c r="B101" s="51"/>
      <c r="C101" s="133"/>
      <c r="D101" s="122"/>
      <c r="E101" s="116"/>
      <c r="Q101" s="19"/>
      <c r="V101" s="19"/>
    </row>
    <row r="102" spans="1:22" x14ac:dyDescent="0.25">
      <c r="A102" s="161" t="s">
        <v>852</v>
      </c>
      <c r="B102" s="171"/>
      <c r="C102" s="174"/>
      <c r="D102" s="177"/>
      <c r="E102" s="177"/>
      <c r="Q102" s="19"/>
      <c r="V102" s="19"/>
    </row>
    <row r="103" spans="1:22" x14ac:dyDescent="0.25">
      <c r="A103" s="132" t="s">
        <v>853</v>
      </c>
      <c r="B103" s="172"/>
      <c r="C103" s="175"/>
      <c r="D103" s="178"/>
      <c r="E103" s="178"/>
      <c r="Q103" s="19"/>
      <c r="V103" s="19"/>
    </row>
    <row r="104" spans="1:22" x14ac:dyDescent="0.25">
      <c r="A104" s="132" t="s">
        <v>854</v>
      </c>
      <c r="B104" s="172"/>
      <c r="C104" s="175"/>
      <c r="D104" s="178"/>
      <c r="E104" s="178"/>
      <c r="Q104" s="19"/>
      <c r="V104" s="19"/>
    </row>
    <row r="105" spans="1:22" x14ac:dyDescent="0.25">
      <c r="A105" s="132" t="s">
        <v>855</v>
      </c>
      <c r="B105" s="162"/>
      <c r="C105" s="159"/>
      <c r="D105" s="127"/>
      <c r="E105" s="153"/>
      <c r="Q105" s="19"/>
      <c r="V105" s="19"/>
    </row>
    <row r="106" spans="1:22" x14ac:dyDescent="0.25">
      <c r="A106" s="163" t="s">
        <v>856</v>
      </c>
      <c r="B106" s="154"/>
      <c r="C106" s="160"/>
      <c r="D106" s="128"/>
      <c r="E106" s="155"/>
      <c r="Q106" s="19"/>
      <c r="V106" s="19"/>
    </row>
    <row r="107" spans="1:22" x14ac:dyDescent="0.25">
      <c r="A107" s="148" t="s">
        <v>293</v>
      </c>
      <c r="B107" s="114"/>
      <c r="C107" s="112"/>
      <c r="D107" s="114"/>
      <c r="E107" s="149"/>
      <c r="Q107" s="57"/>
      <c r="R107" s="49"/>
      <c r="U107" s="23"/>
      <c r="V107" s="57"/>
    </row>
    <row r="108" spans="1:22" x14ac:dyDescent="0.25">
      <c r="A108" s="69" t="s">
        <v>183</v>
      </c>
      <c r="B108" s="69"/>
      <c r="C108" s="145"/>
      <c r="D108" s="135"/>
      <c r="E108" s="145"/>
      <c r="Q108" s="19"/>
      <c r="V108" s="19"/>
    </row>
    <row r="109" spans="1:22" x14ac:dyDescent="0.25">
      <c r="A109" s="150" t="s">
        <v>294</v>
      </c>
      <c r="B109" s="70"/>
      <c r="C109" s="115"/>
      <c r="D109" s="126"/>
      <c r="E109" s="151"/>
      <c r="Q109" s="19"/>
      <c r="V109" s="19"/>
    </row>
    <row r="110" spans="1:22" x14ac:dyDescent="0.25">
      <c r="A110" s="132" t="s">
        <v>857</v>
      </c>
      <c r="B110" s="171"/>
      <c r="C110" s="174"/>
      <c r="D110" s="177"/>
      <c r="E110" s="177"/>
      <c r="Q110" s="19"/>
      <c r="V110" s="19"/>
    </row>
    <row r="111" spans="1:22" x14ac:dyDescent="0.25">
      <c r="A111" s="132" t="s">
        <v>858</v>
      </c>
      <c r="B111" s="172"/>
      <c r="C111" s="175"/>
      <c r="D111" s="178"/>
      <c r="E111" s="178"/>
      <c r="Q111" s="57"/>
      <c r="R111" s="49"/>
      <c r="U111" s="23"/>
      <c r="V111" s="57"/>
    </row>
    <row r="112" spans="1:22" x14ac:dyDescent="0.25">
      <c r="A112" s="132" t="s">
        <v>859</v>
      </c>
      <c r="B112" s="172"/>
      <c r="C112" s="175"/>
      <c r="D112" s="178"/>
      <c r="E112" s="178"/>
      <c r="Q112" s="19"/>
      <c r="V112" s="19"/>
    </row>
    <row r="113" spans="1:22" x14ac:dyDescent="0.25">
      <c r="A113" s="132" t="s">
        <v>860</v>
      </c>
      <c r="B113" s="172"/>
      <c r="C113" s="175"/>
      <c r="D113" s="178"/>
      <c r="E113" s="178"/>
      <c r="Q113" s="19"/>
      <c r="V113" s="19"/>
    </row>
    <row r="114" spans="1:22" x14ac:dyDescent="0.25">
      <c r="A114" s="132" t="s">
        <v>861</v>
      </c>
      <c r="B114" s="173"/>
      <c r="C114" s="176"/>
      <c r="D114" s="179"/>
      <c r="E114" s="179"/>
      <c r="Q114" s="19"/>
      <c r="V114" s="19"/>
    </row>
    <row r="115" spans="1:22" x14ac:dyDescent="0.25">
      <c r="A115" s="130" t="s">
        <v>300</v>
      </c>
      <c r="B115" s="51"/>
      <c r="C115" s="133"/>
      <c r="D115" s="122"/>
      <c r="E115" s="116"/>
      <c r="Q115" s="19"/>
      <c r="V115" s="19"/>
    </row>
    <row r="116" spans="1:22" x14ac:dyDescent="0.25">
      <c r="A116" s="134" t="s">
        <v>862</v>
      </c>
      <c r="B116" s="180"/>
      <c r="C116" s="182"/>
      <c r="D116" s="164"/>
      <c r="E116" s="164"/>
      <c r="Q116" s="19"/>
      <c r="V116" s="19"/>
    </row>
    <row r="117" spans="1:22" ht="15" customHeight="1" x14ac:dyDescent="0.25">
      <c r="A117" s="134" t="s">
        <v>863</v>
      </c>
      <c r="B117" s="181"/>
      <c r="C117" s="169"/>
      <c r="D117" s="165"/>
      <c r="E117" s="165"/>
      <c r="Q117" s="57"/>
      <c r="R117" s="49"/>
      <c r="U117" s="23"/>
      <c r="V117" s="57"/>
    </row>
    <row r="118" spans="1:22" x14ac:dyDescent="0.25">
      <c r="A118" s="134" t="s">
        <v>864</v>
      </c>
      <c r="B118" s="181"/>
      <c r="C118" s="169"/>
      <c r="D118" s="165"/>
      <c r="E118" s="165"/>
      <c r="Q118" s="19"/>
      <c r="V118" s="19"/>
    </row>
    <row r="119" spans="1:22" x14ac:dyDescent="0.25">
      <c r="A119" s="134" t="s">
        <v>865</v>
      </c>
      <c r="B119" s="181"/>
      <c r="C119" s="169"/>
      <c r="D119" s="165"/>
      <c r="E119" s="165"/>
      <c r="Q119" s="19"/>
      <c r="V119" s="19"/>
    </row>
    <row r="120" spans="1:22" x14ac:dyDescent="0.25">
      <c r="A120" s="134" t="s">
        <v>866</v>
      </c>
      <c r="B120" s="135"/>
      <c r="C120" s="142"/>
      <c r="D120" s="125"/>
      <c r="E120" s="143"/>
      <c r="Q120" s="19"/>
      <c r="V120" s="19"/>
    </row>
    <row r="121" spans="1:22" x14ac:dyDescent="0.25">
      <c r="A121" s="130" t="s">
        <v>306</v>
      </c>
      <c r="B121" s="51"/>
      <c r="C121" s="133"/>
      <c r="D121" s="122"/>
      <c r="E121" s="116"/>
      <c r="Q121" s="19"/>
      <c r="V121" s="19"/>
    </row>
    <row r="122" spans="1:22" x14ac:dyDescent="0.25">
      <c r="A122" s="134" t="s">
        <v>867</v>
      </c>
      <c r="B122" s="180"/>
      <c r="C122" s="182"/>
      <c r="D122" s="164"/>
      <c r="E122" s="164"/>
      <c r="Q122" s="19"/>
      <c r="V122" s="19"/>
    </row>
    <row r="123" spans="1:22" x14ac:dyDescent="0.25">
      <c r="A123" s="134" t="s">
        <v>868</v>
      </c>
      <c r="B123" s="181"/>
      <c r="C123" s="169"/>
      <c r="D123" s="165"/>
      <c r="E123" s="165"/>
      <c r="Q123" s="57"/>
      <c r="R123" s="49"/>
      <c r="U123" s="23"/>
      <c r="V123" s="57"/>
    </row>
    <row r="124" spans="1:22" x14ac:dyDescent="0.25">
      <c r="A124" s="134" t="s">
        <v>869</v>
      </c>
      <c r="B124" s="181"/>
      <c r="C124" s="169"/>
      <c r="D124" s="165"/>
      <c r="E124" s="165"/>
      <c r="Q124" s="19"/>
      <c r="V124" s="19"/>
    </row>
    <row r="125" spans="1:22" x14ac:dyDescent="0.25">
      <c r="A125" s="134" t="s">
        <v>870</v>
      </c>
      <c r="B125" s="181"/>
      <c r="C125" s="169"/>
      <c r="D125" s="165"/>
      <c r="E125" s="165"/>
      <c r="Q125" s="19"/>
      <c r="V125" s="19"/>
    </row>
    <row r="126" spans="1:22" x14ac:dyDescent="0.25">
      <c r="A126" s="134" t="s">
        <v>871</v>
      </c>
      <c r="B126" s="168"/>
      <c r="C126" s="170"/>
      <c r="D126" s="166"/>
      <c r="E126" s="166"/>
      <c r="Q126" s="19"/>
      <c r="V126" s="19"/>
    </row>
    <row r="127" spans="1:22" x14ac:dyDescent="0.25">
      <c r="A127" s="130" t="s">
        <v>312</v>
      </c>
      <c r="B127" s="51"/>
      <c r="C127" s="133"/>
      <c r="D127" s="122"/>
      <c r="E127" s="116"/>
      <c r="Q127" s="19"/>
      <c r="V127" s="19"/>
    </row>
    <row r="128" spans="1:22" x14ac:dyDescent="0.25">
      <c r="A128" s="134" t="s">
        <v>872</v>
      </c>
      <c r="B128" s="180"/>
      <c r="C128" s="182"/>
      <c r="D128" s="164"/>
      <c r="E128" s="164"/>
      <c r="Q128" s="19"/>
      <c r="V128" s="19"/>
    </row>
    <row r="129" spans="1:22" x14ac:dyDescent="0.25">
      <c r="A129" s="134" t="s">
        <v>873</v>
      </c>
      <c r="B129" s="181"/>
      <c r="C129" s="169"/>
      <c r="D129" s="165"/>
      <c r="E129" s="165"/>
      <c r="Q129" s="57"/>
      <c r="R129" s="49"/>
      <c r="U129" s="23"/>
      <c r="V129" s="57"/>
    </row>
    <row r="130" spans="1:22" x14ac:dyDescent="0.25">
      <c r="A130" s="134" t="s">
        <v>874</v>
      </c>
      <c r="B130" s="144"/>
      <c r="C130" s="140"/>
      <c r="D130" s="124"/>
      <c r="E130" s="141"/>
      <c r="Q130" s="19"/>
      <c r="V130" s="19"/>
    </row>
    <row r="131" spans="1:22" x14ac:dyDescent="0.25">
      <c r="A131" s="134" t="s">
        <v>875</v>
      </c>
      <c r="B131" s="167"/>
      <c r="C131" s="169"/>
      <c r="D131" s="165"/>
      <c r="E131" s="165"/>
      <c r="Q131" s="19"/>
      <c r="V131" s="19"/>
    </row>
    <row r="132" spans="1:22" x14ac:dyDescent="0.25">
      <c r="A132" s="134" t="s">
        <v>876</v>
      </c>
      <c r="B132" s="168"/>
      <c r="C132" s="170"/>
      <c r="D132" s="166"/>
      <c r="E132" s="166"/>
      <c r="Q132" s="19"/>
      <c r="V132" s="19"/>
    </row>
    <row r="133" spans="1:22" x14ac:dyDescent="0.25">
      <c r="A133" s="130" t="s">
        <v>318</v>
      </c>
      <c r="B133" s="51"/>
      <c r="C133" s="133"/>
      <c r="D133" s="122"/>
      <c r="E133" s="116"/>
      <c r="Q133" s="19"/>
      <c r="V133" s="19"/>
    </row>
    <row r="134" spans="1:22" x14ac:dyDescent="0.25">
      <c r="A134" s="132" t="s">
        <v>877</v>
      </c>
      <c r="B134" s="171"/>
      <c r="C134" s="174"/>
      <c r="D134" s="177"/>
      <c r="E134" s="177"/>
      <c r="Q134" s="19"/>
      <c r="V134" s="19"/>
    </row>
    <row r="135" spans="1:22" x14ac:dyDescent="0.25">
      <c r="A135" s="132" t="s">
        <v>878</v>
      </c>
      <c r="B135" s="172"/>
      <c r="C135" s="175"/>
      <c r="D135" s="178"/>
      <c r="E135" s="178"/>
      <c r="Q135" s="57"/>
      <c r="R135" s="49"/>
      <c r="U135" s="23"/>
      <c r="V135" s="57"/>
    </row>
    <row r="136" spans="1:22" x14ac:dyDescent="0.25">
      <c r="A136" s="132" t="s">
        <v>879</v>
      </c>
      <c r="B136" s="172"/>
      <c r="C136" s="175"/>
      <c r="D136" s="178"/>
      <c r="E136" s="178"/>
      <c r="Q136" s="19"/>
      <c r="V136" s="19"/>
    </row>
    <row r="137" spans="1:22" x14ac:dyDescent="0.25">
      <c r="A137" s="132" t="s">
        <v>880</v>
      </c>
      <c r="B137" s="172"/>
      <c r="C137" s="175"/>
      <c r="D137" s="178"/>
      <c r="E137" s="178"/>
      <c r="Q137" s="19"/>
      <c r="V137" s="19"/>
    </row>
    <row r="138" spans="1:22" x14ac:dyDescent="0.25">
      <c r="A138" s="132" t="s">
        <v>881</v>
      </c>
      <c r="B138" s="173"/>
      <c r="C138" s="176"/>
      <c r="D138" s="179"/>
      <c r="E138" s="179"/>
      <c r="Q138" s="19"/>
      <c r="V138" s="19"/>
    </row>
    <row r="139" spans="1:22" x14ac:dyDescent="0.25">
      <c r="A139" s="130" t="s">
        <v>324</v>
      </c>
      <c r="B139" s="51"/>
      <c r="C139" s="133"/>
      <c r="D139" s="122"/>
      <c r="E139" s="116"/>
      <c r="Q139" s="19"/>
      <c r="V139" s="19"/>
    </row>
    <row r="140" spans="1:22" x14ac:dyDescent="0.25">
      <c r="A140" s="132" t="s">
        <v>882</v>
      </c>
      <c r="B140" s="171"/>
      <c r="C140" s="174"/>
      <c r="D140" s="177"/>
      <c r="E140" s="177"/>
      <c r="Q140" s="19"/>
      <c r="V140" s="19"/>
    </row>
    <row r="141" spans="1:22" x14ac:dyDescent="0.25">
      <c r="A141" s="132" t="s">
        <v>883</v>
      </c>
      <c r="B141" s="172"/>
      <c r="C141" s="175"/>
      <c r="D141" s="178"/>
      <c r="E141" s="178"/>
      <c r="Q141" s="57"/>
      <c r="R141" s="49"/>
      <c r="U141" s="23"/>
      <c r="V141" s="57"/>
    </row>
    <row r="142" spans="1:22" x14ac:dyDescent="0.25">
      <c r="A142" s="132" t="s">
        <v>884</v>
      </c>
      <c r="B142" s="172"/>
      <c r="C142" s="175"/>
      <c r="D142" s="178"/>
      <c r="E142" s="178"/>
      <c r="Q142" s="19"/>
      <c r="V142" s="19"/>
    </row>
    <row r="143" spans="1:22" x14ac:dyDescent="0.25">
      <c r="A143" s="132" t="s">
        <v>885</v>
      </c>
      <c r="B143" s="172"/>
      <c r="C143" s="175"/>
      <c r="D143" s="178"/>
      <c r="E143" s="178"/>
      <c r="Q143" s="19"/>
      <c r="V143" s="19"/>
    </row>
    <row r="144" spans="1:22" x14ac:dyDescent="0.25">
      <c r="A144" s="163" t="s">
        <v>886</v>
      </c>
      <c r="B144" s="173"/>
      <c r="C144" s="176"/>
      <c r="D144" s="179"/>
      <c r="E144" s="179"/>
      <c r="Q144" s="19"/>
      <c r="V144" s="19"/>
    </row>
    <row r="145" spans="1:22" x14ac:dyDescent="0.25">
      <c r="A145" s="130" t="s">
        <v>330</v>
      </c>
      <c r="B145" s="51"/>
      <c r="C145" s="133"/>
      <c r="D145" s="122"/>
      <c r="E145" s="116"/>
      <c r="Q145" s="19"/>
      <c r="V145" s="19"/>
    </row>
    <row r="146" spans="1:22" x14ac:dyDescent="0.25">
      <c r="A146" s="132" t="s">
        <v>887</v>
      </c>
      <c r="B146" s="171"/>
      <c r="C146" s="174"/>
      <c r="D146" s="177"/>
      <c r="E146" s="177"/>
      <c r="Q146" s="19"/>
      <c r="V146" s="19"/>
    </row>
    <row r="147" spans="1:22" x14ac:dyDescent="0.25">
      <c r="A147" s="132" t="s">
        <v>888</v>
      </c>
      <c r="B147" s="172"/>
      <c r="C147" s="175"/>
      <c r="D147" s="178"/>
      <c r="E147" s="178"/>
      <c r="Q147" s="57"/>
      <c r="R147" s="49"/>
      <c r="U147" s="23"/>
      <c r="V147" s="71"/>
    </row>
    <row r="148" spans="1:22" x14ac:dyDescent="0.25">
      <c r="A148" s="132" t="s">
        <v>889</v>
      </c>
      <c r="B148" s="172"/>
      <c r="C148" s="175"/>
      <c r="D148" s="178"/>
      <c r="E148" s="178"/>
      <c r="Q148" s="19"/>
      <c r="V148" s="19"/>
    </row>
    <row r="149" spans="1:22" x14ac:dyDescent="0.25">
      <c r="A149" s="132" t="s">
        <v>890</v>
      </c>
      <c r="B149" s="172"/>
      <c r="C149" s="175"/>
      <c r="D149" s="178"/>
      <c r="E149" s="178"/>
      <c r="Q149" s="19"/>
      <c r="V149" s="19"/>
    </row>
    <row r="150" spans="1:22" x14ac:dyDescent="0.25">
      <c r="A150" s="163" t="s">
        <v>891</v>
      </c>
      <c r="B150" s="173"/>
      <c r="C150" s="176"/>
      <c r="D150" s="179"/>
      <c r="E150" s="179"/>
      <c r="Q150" s="19"/>
      <c r="V150" s="19"/>
    </row>
    <row r="151" spans="1:22" x14ac:dyDescent="0.25">
      <c r="A151" s="130" t="s">
        <v>336</v>
      </c>
      <c r="B151" s="51"/>
      <c r="C151" s="133"/>
      <c r="D151" s="122"/>
      <c r="E151" s="116"/>
      <c r="Q151" s="19"/>
      <c r="V151" s="19"/>
    </row>
    <row r="152" spans="1:22" x14ac:dyDescent="0.25">
      <c r="A152" s="134" t="s">
        <v>892</v>
      </c>
      <c r="B152" s="180"/>
      <c r="C152" s="182"/>
      <c r="D152" s="164"/>
      <c r="E152" s="164"/>
      <c r="Q152" s="19"/>
    </row>
    <row r="153" spans="1:22" x14ac:dyDescent="0.25">
      <c r="A153" s="134" t="s">
        <v>893</v>
      </c>
      <c r="B153" s="181"/>
      <c r="C153" s="169"/>
      <c r="D153" s="165"/>
      <c r="E153" s="165"/>
    </row>
    <row r="154" spans="1:22" x14ac:dyDescent="0.25">
      <c r="A154" s="134" t="s">
        <v>894</v>
      </c>
      <c r="B154" s="181"/>
      <c r="C154" s="169"/>
      <c r="D154" s="165"/>
      <c r="E154" s="165"/>
    </row>
    <row r="155" spans="1:22" x14ac:dyDescent="0.25">
      <c r="A155" s="134" t="s">
        <v>895</v>
      </c>
      <c r="B155" s="181"/>
      <c r="C155" s="169"/>
      <c r="D155" s="165"/>
      <c r="E155" s="165"/>
    </row>
    <row r="156" spans="1:22" x14ac:dyDescent="0.25">
      <c r="A156" s="147" t="s">
        <v>896</v>
      </c>
      <c r="B156" s="168"/>
      <c r="C156" s="170"/>
      <c r="D156" s="166"/>
      <c r="E156" s="166"/>
    </row>
    <row r="158" spans="1:22" x14ac:dyDescent="0.25">
      <c r="A158" s="50" t="s">
        <v>370</v>
      </c>
      <c r="B158" s="51"/>
      <c r="C158" s="54"/>
      <c r="D158" s="55"/>
      <c r="E158" s="56"/>
    </row>
    <row r="159" spans="1:22" x14ac:dyDescent="0.25">
      <c r="A159" s="58" t="s">
        <v>345</v>
      </c>
      <c r="B159" s="59"/>
      <c r="C159" s="59"/>
      <c r="D159" s="60"/>
      <c r="E159" s="61"/>
    </row>
    <row r="160" spans="1:22" x14ac:dyDescent="0.25">
      <c r="A160" s="58" t="s">
        <v>346</v>
      </c>
      <c r="B160" s="26"/>
      <c r="C160" s="77"/>
      <c r="D160" s="79"/>
      <c r="E160" s="81"/>
    </row>
    <row r="161" spans="1:5" x14ac:dyDescent="0.25">
      <c r="A161" s="58" t="s">
        <v>347</v>
      </c>
      <c r="B161" s="26"/>
      <c r="C161" s="77"/>
      <c r="D161" s="79"/>
      <c r="E161" s="81"/>
    </row>
    <row r="162" spans="1:5" x14ac:dyDescent="0.25">
      <c r="A162" s="58" t="s">
        <v>348</v>
      </c>
      <c r="B162" s="26"/>
      <c r="C162" s="77"/>
      <c r="D162" s="79"/>
      <c r="E162" s="81"/>
    </row>
    <row r="163" spans="1:5" x14ac:dyDescent="0.25">
      <c r="A163" s="58" t="s">
        <v>349</v>
      </c>
      <c r="B163" s="82"/>
      <c r="C163" s="83"/>
      <c r="D163" s="84"/>
      <c r="E163" s="85"/>
    </row>
    <row r="164" spans="1:5" x14ac:dyDescent="0.25">
      <c r="A164" s="50"/>
      <c r="B164" s="51"/>
      <c r="C164" s="54"/>
      <c r="D164" s="55"/>
      <c r="E164" s="56"/>
    </row>
    <row r="165" spans="1:5" x14ac:dyDescent="0.25">
      <c r="A165" s="74" t="s">
        <v>350</v>
      </c>
      <c r="B165" s="86"/>
      <c r="C165" s="88"/>
      <c r="D165" s="90"/>
      <c r="E165" s="92"/>
    </row>
    <row r="166" spans="1:5" x14ac:dyDescent="0.25">
      <c r="A166" s="74" t="s">
        <v>351</v>
      </c>
      <c r="B166" s="87"/>
      <c r="C166" s="89"/>
      <c r="D166" s="91"/>
      <c r="E166" s="93"/>
    </row>
    <row r="167" spans="1:5" x14ac:dyDescent="0.25">
      <c r="A167" s="74" t="s">
        <v>352</v>
      </c>
      <c r="B167" s="87"/>
      <c r="C167" s="89"/>
      <c r="D167" s="91"/>
      <c r="E167" s="93"/>
    </row>
    <row r="168" spans="1:5" x14ac:dyDescent="0.25">
      <c r="A168" s="74" t="s">
        <v>353</v>
      </c>
      <c r="B168" s="87"/>
      <c r="C168" s="89"/>
      <c r="D168" s="91"/>
      <c r="E168" s="93"/>
    </row>
    <row r="169" spans="1:5" x14ac:dyDescent="0.25">
      <c r="A169" s="74" t="s">
        <v>354</v>
      </c>
      <c r="B169" s="94"/>
      <c r="C169" s="95"/>
      <c r="D169" s="96"/>
      <c r="E169" s="97"/>
    </row>
    <row r="170" spans="1:5" x14ac:dyDescent="0.25">
      <c r="A170" s="50"/>
      <c r="B170" s="51"/>
      <c r="C170" s="54"/>
      <c r="D170" s="55"/>
      <c r="E170" s="56"/>
    </row>
    <row r="171" spans="1:5" x14ac:dyDescent="0.25">
      <c r="A171" s="58" t="s">
        <v>355</v>
      </c>
      <c r="B171" s="59"/>
      <c r="C171" s="59"/>
      <c r="D171" s="60"/>
      <c r="E171" s="61"/>
    </row>
    <row r="172" spans="1:5" x14ac:dyDescent="0.25">
      <c r="A172" s="58" t="s">
        <v>356</v>
      </c>
      <c r="B172" s="26"/>
      <c r="C172" s="77"/>
      <c r="D172" s="79"/>
      <c r="E172" s="81"/>
    </row>
    <row r="173" spans="1:5" x14ac:dyDescent="0.25">
      <c r="A173" s="58" t="s">
        <v>357</v>
      </c>
      <c r="B173" s="26"/>
      <c r="C173" s="77"/>
      <c r="D173" s="79"/>
      <c r="E173" s="81"/>
    </row>
    <row r="174" spans="1:5" x14ac:dyDescent="0.25">
      <c r="A174" s="58" t="s">
        <v>358</v>
      </c>
      <c r="B174" s="26"/>
      <c r="C174" s="77"/>
      <c r="D174" s="79"/>
      <c r="E174" s="81"/>
    </row>
    <row r="175" spans="1:5" x14ac:dyDescent="0.25">
      <c r="A175" s="68" t="s">
        <v>359</v>
      </c>
      <c r="B175" s="82"/>
      <c r="C175" s="83"/>
      <c r="D175" s="84"/>
      <c r="E175" s="85"/>
    </row>
    <row r="176" spans="1:5" x14ac:dyDescent="0.25">
      <c r="A176" s="50"/>
      <c r="B176" s="51"/>
      <c r="C176" s="54"/>
      <c r="D176" s="55"/>
      <c r="E176" s="56"/>
    </row>
    <row r="177" spans="1:5" x14ac:dyDescent="0.25">
      <c r="A177" s="58" t="s">
        <v>360</v>
      </c>
      <c r="B177" s="75"/>
      <c r="C177" s="76"/>
      <c r="D177" s="78"/>
      <c r="E177" s="80"/>
    </row>
    <row r="178" spans="1:5" x14ac:dyDescent="0.25">
      <c r="A178" s="58" t="s">
        <v>361</v>
      </c>
      <c r="B178" s="26"/>
      <c r="C178" s="77"/>
      <c r="D178" s="79"/>
      <c r="E178" s="81"/>
    </row>
    <row r="179" spans="1:5" x14ac:dyDescent="0.25">
      <c r="A179" s="58" t="s">
        <v>362</v>
      </c>
      <c r="B179" s="26"/>
      <c r="C179" s="77"/>
      <c r="D179" s="79"/>
      <c r="E179" s="81"/>
    </row>
    <row r="180" spans="1:5" x14ac:dyDescent="0.25">
      <c r="A180" s="58" t="s">
        <v>363</v>
      </c>
      <c r="B180" s="26"/>
      <c r="C180" s="77"/>
      <c r="D180" s="79"/>
      <c r="E180" s="81"/>
    </row>
    <row r="181" spans="1:5" x14ac:dyDescent="0.25">
      <c r="A181" s="68" t="s">
        <v>364</v>
      </c>
      <c r="B181" s="62"/>
      <c r="C181" s="62"/>
      <c r="D181" s="84"/>
      <c r="E181" s="64"/>
    </row>
    <row r="182" spans="1:5" x14ac:dyDescent="0.25">
      <c r="A182" s="50"/>
      <c r="B182" s="51"/>
      <c r="C182" s="54"/>
      <c r="D182" s="55"/>
      <c r="E182" s="72"/>
    </row>
    <row r="183" spans="1:5" x14ac:dyDescent="0.25">
      <c r="A183" s="58" t="s">
        <v>365</v>
      </c>
      <c r="B183" s="75"/>
      <c r="C183" s="76"/>
      <c r="D183" s="78"/>
      <c r="E183" s="80"/>
    </row>
    <row r="184" spans="1:5" x14ac:dyDescent="0.25">
      <c r="A184" s="58" t="s">
        <v>366</v>
      </c>
      <c r="B184" s="26"/>
      <c r="C184" s="77"/>
      <c r="D184" s="79"/>
      <c r="E184" s="81"/>
    </row>
    <row r="185" spans="1:5" x14ac:dyDescent="0.25">
      <c r="A185" s="58" t="s">
        <v>367</v>
      </c>
      <c r="C185" s="65"/>
      <c r="D185" s="66"/>
      <c r="E185" s="67"/>
    </row>
    <row r="186" spans="1:5" x14ac:dyDescent="0.25">
      <c r="A186" s="58" t="s">
        <v>368</v>
      </c>
      <c r="C186" s="65"/>
      <c r="D186" s="66"/>
      <c r="E186" s="67"/>
    </row>
    <row r="187" spans="1:5" x14ac:dyDescent="0.25">
      <c r="A187" s="68" t="s">
        <v>369</v>
      </c>
      <c r="B187" s="62"/>
      <c r="C187" s="62"/>
      <c r="D187" s="63"/>
      <c r="E187" s="64"/>
    </row>
  </sheetData>
  <mergeCells count="2">
    <mergeCell ref="B1:D1"/>
    <mergeCell ref="H1:K1"/>
  </mergeCells>
  <pageMargins left="0" right="0" top="0" bottom="0" header="0" footer="0"/>
  <pageSetup scale="3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HOW TO</vt:lpstr>
      <vt:lpstr>DateWeight</vt:lpstr>
      <vt:lpstr>Historical</vt:lpstr>
      <vt:lpstr>MAKENUMBERS</vt:lpstr>
      <vt:lpstr>V5toF5_PredictionAccuracy</vt:lpstr>
      <vt:lpstr>PrintC29</vt:lpstr>
      <vt:lpstr>PrintC32</vt:lpstr>
      <vt:lpstr>PrintC36</vt:lpstr>
      <vt:lpstr>PrintFormat</vt:lpstr>
      <vt:lpstr>C34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Blice</dc:creator>
  <cp:lastModifiedBy>Hannah Blice</cp:lastModifiedBy>
  <cp:lastPrinted>2020-12-28T12:12:23Z</cp:lastPrinted>
  <dcterms:created xsi:type="dcterms:W3CDTF">2020-05-29T12:04:08Z</dcterms:created>
  <dcterms:modified xsi:type="dcterms:W3CDTF">2020-12-28T16:34:31Z</dcterms:modified>
</cp:coreProperties>
</file>