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4735" windowHeight="11145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B159" i="1"/>
  <c r="C159"/>
  <c r="D159"/>
  <c r="D163" s="1"/>
  <c r="E159"/>
  <c r="E163" s="1"/>
  <c r="F159"/>
  <c r="C149"/>
  <c r="D149"/>
  <c r="E149"/>
  <c r="F149"/>
  <c r="C150"/>
  <c r="D150"/>
  <c r="E150"/>
  <c r="F150"/>
  <c r="C151"/>
  <c r="D151"/>
  <c r="E151"/>
  <c r="F151"/>
  <c r="C152"/>
  <c r="C161" s="1"/>
  <c r="D152"/>
  <c r="E152"/>
  <c r="F152"/>
  <c r="C153"/>
  <c r="D153"/>
  <c r="E153"/>
  <c r="F153"/>
  <c r="C154"/>
  <c r="D154"/>
  <c r="E154"/>
  <c r="F154"/>
  <c r="C155"/>
  <c r="D155"/>
  <c r="E155"/>
  <c r="F155"/>
  <c r="C160"/>
  <c r="B150"/>
  <c r="B151"/>
  <c r="B162" s="1"/>
  <c r="B152"/>
  <c r="B161" s="1"/>
  <c r="B163" s="1"/>
  <c r="B153"/>
  <c r="B154"/>
  <c r="B155"/>
  <c r="B109"/>
  <c r="F163"/>
  <c r="D160"/>
  <c r="E160"/>
  <c r="F160"/>
  <c r="D161"/>
  <c r="E161"/>
  <c r="F161"/>
  <c r="C162"/>
  <c r="D162"/>
  <c r="E162"/>
  <c r="F162"/>
  <c r="B111"/>
  <c r="D111"/>
  <c r="E111"/>
  <c r="F111"/>
  <c r="C111"/>
  <c r="B160"/>
  <c r="B149"/>
  <c r="F144"/>
  <c r="E144"/>
  <c r="D144"/>
  <c r="C144"/>
  <c r="B144"/>
  <c r="G144" s="1"/>
  <c r="B135"/>
  <c r="B136"/>
  <c r="C141"/>
  <c r="C140"/>
  <c r="C139"/>
  <c r="C138"/>
  <c r="C137"/>
  <c r="C136"/>
  <c r="C135"/>
  <c r="D141"/>
  <c r="D140"/>
  <c r="D139"/>
  <c r="D138"/>
  <c r="D136"/>
  <c r="D135"/>
  <c r="D137"/>
  <c r="E141"/>
  <c r="E140"/>
  <c r="E139"/>
  <c r="F140"/>
  <c r="F141"/>
  <c r="C130"/>
  <c r="D130"/>
  <c r="G130" s="1"/>
  <c r="E130"/>
  <c r="F130"/>
  <c r="B130"/>
  <c r="B122"/>
  <c r="B121"/>
  <c r="E127"/>
  <c r="D127"/>
  <c r="D126"/>
  <c r="C127"/>
  <c r="C126"/>
  <c r="C125"/>
  <c r="C124"/>
  <c r="D125" s="1"/>
  <c r="E126" s="1"/>
  <c r="F127" s="1"/>
  <c r="C123"/>
  <c r="C122"/>
  <c r="C121"/>
  <c r="D121" s="1"/>
  <c r="E121" s="1"/>
  <c r="B68"/>
  <c r="C68"/>
  <c r="D68"/>
  <c r="E68"/>
  <c r="F68"/>
  <c r="B123"/>
  <c r="B124"/>
  <c r="B125"/>
  <c r="B126"/>
  <c r="B127"/>
  <c r="K10"/>
  <c r="L10"/>
  <c r="M10"/>
  <c r="I10"/>
  <c r="D25" i="3"/>
  <c r="D24"/>
  <c r="E25" s="1"/>
  <c r="D23"/>
  <c r="E24" s="1"/>
  <c r="D22"/>
  <c r="E23" s="1"/>
  <c r="F24" s="1"/>
  <c r="D21"/>
  <c r="D20"/>
  <c r="E22" s="1"/>
  <c r="E19"/>
  <c r="F19" s="1"/>
  <c r="G19" s="1"/>
  <c r="D19"/>
  <c r="C67" i="1"/>
  <c r="J110"/>
  <c r="O116" s="1" a="1"/>
  <c r="O116" s="1"/>
  <c r="O123" s="1"/>
  <c r="K117"/>
  <c r="I8"/>
  <c r="J7"/>
  <c r="J10" s="1"/>
  <c r="E77"/>
  <c r="E75"/>
  <c r="D72"/>
  <c r="E74"/>
  <c r="E76"/>
  <c r="D76" s="1"/>
  <c r="E78"/>
  <c r="D78" s="1"/>
  <c r="C78" s="1"/>
  <c r="R14"/>
  <c r="R15"/>
  <c r="R16"/>
  <c r="R13"/>
  <c r="I20" i="2"/>
  <c r="I19"/>
  <c r="I18"/>
  <c r="I17"/>
  <c r="I16"/>
  <c r="I21" s="1"/>
  <c r="I15"/>
  <c r="I14"/>
  <c r="D169" i="1" l="1"/>
  <c r="D168"/>
  <c r="D167"/>
  <c r="D170"/>
  <c r="E168"/>
  <c r="E167"/>
  <c r="E170"/>
  <c r="E169"/>
  <c r="F167"/>
  <c r="F170"/>
  <c r="F169"/>
  <c r="F168"/>
  <c r="C163"/>
  <c r="B169"/>
  <c r="B168"/>
  <c r="B170"/>
  <c r="B167"/>
  <c r="D124"/>
  <c r="E125" s="1"/>
  <c r="F126" s="1"/>
  <c r="D122"/>
  <c r="D123"/>
  <c r="F23" i="3"/>
  <c r="G24"/>
  <c r="F25"/>
  <c r="G25" s="1"/>
  <c r="H25" s="1"/>
  <c r="D75" i="1"/>
  <c r="E20" i="3"/>
  <c r="F22" s="1"/>
  <c r="E21"/>
  <c r="F21" s="1"/>
  <c r="Z8" i="1"/>
  <c r="Z11" s="1"/>
  <c r="P119"/>
  <c r="P126" s="1"/>
  <c r="P118"/>
  <c r="P125" s="1"/>
  <c r="P117"/>
  <c r="P124" s="1"/>
  <c r="P116"/>
  <c r="P123" s="1"/>
  <c r="Q119"/>
  <c r="Q126" s="1"/>
  <c r="Q118"/>
  <c r="Q125" s="1"/>
  <c r="Q117"/>
  <c r="Q124" s="1"/>
  <c r="Q116"/>
  <c r="Q123" s="1"/>
  <c r="R119"/>
  <c r="R126" s="1"/>
  <c r="R118"/>
  <c r="R125" s="1"/>
  <c r="R117"/>
  <c r="R124" s="1"/>
  <c r="R116"/>
  <c r="R123" s="1"/>
  <c r="O119"/>
  <c r="O126" s="1"/>
  <c r="O118"/>
  <c r="O125" s="1"/>
  <c r="O117"/>
  <c r="O124" s="1"/>
  <c r="D73"/>
  <c r="B78"/>
  <c r="B102" s="1"/>
  <c r="C89"/>
  <c r="C102"/>
  <c r="D89"/>
  <c r="D74"/>
  <c r="C74" s="1"/>
  <c r="D77"/>
  <c r="C77" s="1"/>
  <c r="B77" s="1"/>
  <c r="B101" s="1"/>
  <c r="B89"/>
  <c r="C75"/>
  <c r="C72"/>
  <c r="U16"/>
  <c r="C65"/>
  <c r="C66"/>
  <c r="D67" s="1"/>
  <c r="D102" s="1"/>
  <c r="C63"/>
  <c r="C64"/>
  <c r="C62"/>
  <c r="C61"/>
  <c r="D61" s="1"/>
  <c r="N18"/>
  <c r="N14"/>
  <c r="N15"/>
  <c r="N16"/>
  <c r="N17"/>
  <c r="N19"/>
  <c r="N13"/>
  <c r="C169" l="1"/>
  <c r="C170"/>
  <c r="C168"/>
  <c r="C167"/>
  <c r="E122"/>
  <c r="E123"/>
  <c r="E124"/>
  <c r="J129" a="1"/>
  <c r="F20" i="3"/>
  <c r="G20" s="1"/>
  <c r="G23"/>
  <c r="B74" i="1"/>
  <c r="C83"/>
  <c r="C85"/>
  <c r="C98"/>
  <c r="D63"/>
  <c r="C99"/>
  <c r="C86"/>
  <c r="C76"/>
  <c r="B76" s="1"/>
  <c r="B100" s="1"/>
  <c r="D83"/>
  <c r="D96"/>
  <c r="D66"/>
  <c r="E67" s="1"/>
  <c r="C101"/>
  <c r="C88"/>
  <c r="C96"/>
  <c r="B88"/>
  <c r="E61"/>
  <c r="C73"/>
  <c r="C97" s="1"/>
  <c r="B98"/>
  <c r="B85"/>
  <c r="D64"/>
  <c r="D62"/>
  <c r="E62" s="1"/>
  <c r="E97" s="1"/>
  <c r="B72"/>
  <c r="B96" s="1"/>
  <c r="D65"/>
  <c r="N20"/>
  <c r="N21" s="1"/>
  <c r="G21" i="3" l="1"/>
  <c r="B87" i="1"/>
  <c r="E89"/>
  <c r="E102"/>
  <c r="C87"/>
  <c r="L129"/>
  <c r="M129"/>
  <c r="J129"/>
  <c r="K129"/>
  <c r="G22" i="3"/>
  <c r="B73" i="1"/>
  <c r="G72" s="1"/>
  <c r="C84"/>
  <c r="E63"/>
  <c r="E98" s="1"/>
  <c r="B75"/>
  <c r="C100"/>
  <c r="E66"/>
  <c r="D100"/>
  <c r="D87"/>
  <c r="U19"/>
  <c r="D99"/>
  <c r="E96"/>
  <c r="E83"/>
  <c r="F61"/>
  <c r="D101"/>
  <c r="D88"/>
  <c r="B84"/>
  <c r="B97"/>
  <c r="D84"/>
  <c r="D97"/>
  <c r="D85"/>
  <c r="D98"/>
  <c r="D86"/>
  <c r="B83"/>
  <c r="F62"/>
  <c r="E84"/>
  <c r="F63"/>
  <c r="E64"/>
  <c r="E99" s="1"/>
  <c r="E65"/>
  <c r="E100" s="1"/>
  <c r="C109" l="1"/>
  <c r="E109"/>
  <c r="C110"/>
  <c r="C90"/>
  <c r="D109"/>
  <c r="D110"/>
  <c r="B86"/>
  <c r="B90" s="1"/>
  <c r="B99"/>
  <c r="B110" s="1"/>
  <c r="E85"/>
  <c r="D90"/>
  <c r="F83"/>
  <c r="F96"/>
  <c r="F67"/>
  <c r="E101"/>
  <c r="E110" s="1"/>
  <c r="E88"/>
  <c r="F85"/>
  <c r="F98"/>
  <c r="F84"/>
  <c r="F97"/>
  <c r="F109" s="1"/>
  <c r="F66"/>
  <c r="F101" s="1"/>
  <c r="E87"/>
  <c r="F64"/>
  <c r="E86"/>
  <c r="F65"/>
  <c r="F86" l="1"/>
  <c r="F99"/>
  <c r="F110" s="1"/>
  <c r="F87"/>
  <c r="F100"/>
  <c r="F89"/>
  <c r="F102"/>
  <c r="G67"/>
  <c r="F88"/>
  <c r="E90"/>
  <c r="F90" l="1"/>
</calcChain>
</file>

<file path=xl/comments1.xml><?xml version="1.0" encoding="utf-8"?>
<comments xmlns="http://schemas.openxmlformats.org/spreadsheetml/2006/main">
  <authors>
    <author>7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 xml:space="preserve">softmax </t>
        </r>
        <r>
          <rPr>
            <b/>
            <sz val="9"/>
            <color indexed="81"/>
            <rFont val="돋움"/>
            <family val="3"/>
            <charset val="129"/>
          </rPr>
          <t>취하기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 xml:space="preserve">softmax </t>
        </r>
        <r>
          <rPr>
            <b/>
            <sz val="9"/>
            <color indexed="81"/>
            <rFont val="돋움"/>
            <family val="3"/>
            <charset val="129"/>
          </rPr>
          <t>취한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Groud True: "egg"
Length 5 sequence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대하여</t>
        </r>
        <r>
          <rPr>
            <b/>
            <sz val="9"/>
            <color indexed="81"/>
            <rFont val="Tahoma"/>
            <family val="2"/>
          </rPr>
          <t xml:space="preserve"> "egg"</t>
        </r>
        <r>
          <rPr>
            <b/>
            <sz val="9"/>
            <color indexed="81"/>
            <rFont val="돋움"/>
            <family val="3"/>
            <charset val="129"/>
          </rPr>
          <t>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case</t>
        </r>
        <r>
          <rPr>
            <b/>
            <sz val="9"/>
            <color indexed="81"/>
            <rFont val="돋움"/>
            <family val="3"/>
            <charset val="129"/>
          </rPr>
          <t>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모두</t>
        </r>
        <r>
          <rPr>
            <b/>
            <sz val="9"/>
            <color indexed="81"/>
            <rFont val="Tahoma"/>
            <family val="2"/>
          </rPr>
          <t xml:space="preserve"> 7</t>
        </r>
        <r>
          <rPr>
            <b/>
            <sz val="9"/>
            <color indexed="81"/>
            <rFont val="돋움"/>
            <family val="3"/>
            <charset val="129"/>
          </rPr>
          <t>가지</t>
        </r>
      </text>
    </comment>
    <comment ref="J109" authorId="0">
      <text>
        <r>
          <rPr>
            <b/>
            <sz val="12"/>
            <color indexed="81"/>
            <rFont val="Tahoma"/>
            <family val="2"/>
          </rPr>
          <t xml:space="preserve">t2 softmax </t>
        </r>
        <r>
          <rPr>
            <b/>
            <sz val="12"/>
            <color indexed="81"/>
            <rFont val="돋움"/>
            <family val="3"/>
            <charset val="129"/>
          </rPr>
          <t>확률</t>
        </r>
        <r>
          <rPr>
            <b/>
            <sz val="12"/>
            <color indexed="81"/>
            <rFont val="Tahoma"/>
            <family val="2"/>
          </rPr>
          <t>(S)</t>
        </r>
      </text>
    </comment>
    <comment ref="O109" authorId="0">
      <text>
        <r>
          <rPr>
            <b/>
            <sz val="12"/>
            <color indexed="81"/>
            <rFont val="Tahoma"/>
            <family val="2"/>
          </rPr>
          <t>S.T</t>
        </r>
      </text>
    </comment>
    <comment ref="J116" authorId="0">
      <text>
        <r>
          <rPr>
            <b/>
            <sz val="12"/>
            <color indexed="81"/>
            <rFont val="Tahoma"/>
            <family val="2"/>
          </rPr>
          <t>diag(S)</t>
        </r>
      </text>
    </comment>
    <comment ref="O116" authorId="0">
      <text>
        <r>
          <rPr>
            <b/>
            <sz val="12"/>
            <color indexed="81"/>
            <rFont val="Tahoma"/>
            <family val="2"/>
          </rPr>
          <t>matmul(S,S.T)</t>
        </r>
      </text>
    </comment>
    <comment ref="A120" authorId="0">
      <text>
        <r>
          <rPr>
            <b/>
            <sz val="9"/>
            <color indexed="81"/>
            <rFont val="Tahoma"/>
            <family val="2"/>
          </rPr>
          <t>rescaling</t>
        </r>
      </text>
    </comment>
    <comment ref="O123" authorId="0">
      <text>
        <r>
          <rPr>
            <b/>
            <sz val="12"/>
            <color indexed="81"/>
            <rFont val="Tahoma"/>
            <family val="2"/>
          </rPr>
          <t>diag(S) - matmul(S,S.T)</t>
        </r>
      </text>
    </comment>
    <comment ref="J124" authorId="0">
      <text>
        <r>
          <rPr>
            <b/>
            <sz val="12"/>
            <color indexed="81"/>
            <rFont val="Tahoma"/>
            <family val="2"/>
          </rPr>
          <t>L</t>
        </r>
        <r>
          <rPr>
            <b/>
            <sz val="12"/>
            <color indexed="81"/>
            <rFont val="돋움"/>
            <family val="3"/>
            <charset val="129"/>
          </rPr>
          <t>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대한</t>
        </r>
        <r>
          <rPr>
            <b/>
            <sz val="12"/>
            <color indexed="81"/>
            <rFont val="Tahoma"/>
            <family val="2"/>
          </rPr>
          <t xml:space="preserve"> softmax</t>
        </r>
        <r>
          <rPr>
            <b/>
            <sz val="12"/>
            <color indexed="81"/>
            <rFont val="돋움"/>
            <family val="3"/>
            <charset val="129"/>
          </rPr>
          <t>미분</t>
        </r>
        <r>
          <rPr>
            <b/>
            <sz val="12"/>
            <color indexed="81"/>
            <rFont val="Tahoma"/>
            <family val="2"/>
          </rPr>
          <t>(C108:C111)</t>
        </r>
      </text>
    </comment>
    <comment ref="J129" authorId="0">
      <text>
        <r>
          <rPr>
            <b/>
            <sz val="12"/>
            <color indexed="81"/>
            <rFont val="Tahoma"/>
            <family val="2"/>
          </rPr>
          <t>logit</t>
        </r>
        <r>
          <rPr>
            <b/>
            <sz val="12"/>
            <color indexed="81"/>
            <rFont val="돋움"/>
            <family val="3"/>
            <charset val="129"/>
          </rPr>
          <t>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대한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미분</t>
        </r>
        <r>
          <rPr>
            <b/>
            <sz val="12"/>
            <color indexed="81"/>
            <rFont val="Tahoma"/>
            <family val="2"/>
          </rPr>
          <t xml:space="preserve">
= matmul(  L</t>
        </r>
        <r>
          <rPr>
            <b/>
            <sz val="12"/>
            <color indexed="81"/>
            <rFont val="돋움"/>
            <family val="3"/>
            <charset val="129"/>
          </rPr>
          <t>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대한</t>
        </r>
        <r>
          <rPr>
            <b/>
            <sz val="12"/>
            <color indexed="81"/>
            <rFont val="Tahoma"/>
            <family val="2"/>
          </rPr>
          <t xml:space="preserve"> softmax</t>
        </r>
        <r>
          <rPr>
            <b/>
            <sz val="12"/>
            <color indexed="81"/>
            <rFont val="돋움"/>
            <family val="3"/>
            <charset val="129"/>
          </rPr>
          <t>미분</t>
        </r>
        <r>
          <rPr>
            <b/>
            <sz val="12"/>
            <color indexed="81"/>
            <rFont val="Tahoma"/>
            <family val="2"/>
          </rPr>
          <t xml:space="preserve">   ,   diag(S) - matmul(S,S.T)  )
tensorflow </t>
        </r>
        <r>
          <rPr>
            <b/>
            <sz val="12"/>
            <color indexed="81"/>
            <rFont val="돋움"/>
            <family val="3"/>
            <charset val="129"/>
          </rPr>
          <t>값과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비교</t>
        </r>
        <r>
          <rPr>
            <b/>
            <sz val="12"/>
            <color indexed="81"/>
            <rFont val="Tahoma"/>
            <family val="2"/>
          </rPr>
          <t>.</t>
        </r>
      </text>
    </comment>
    <comment ref="A134" authorId="0">
      <text>
        <r>
          <rPr>
            <b/>
            <sz val="9"/>
            <color indexed="81"/>
            <rFont val="Tahoma"/>
            <family val="2"/>
          </rPr>
          <t>rescaling</t>
        </r>
      </text>
    </comment>
  </commentList>
</comments>
</file>

<file path=xl/sharedStrings.xml><?xml version="1.0" encoding="utf-8"?>
<sst xmlns="http://schemas.openxmlformats.org/spreadsheetml/2006/main" count="328" uniqueCount="58">
  <si>
    <t>blank</t>
    <phoneticPr fontId="2" type="noConversion"/>
  </si>
  <si>
    <t>t1</t>
    <phoneticPr fontId="2" type="noConversion"/>
  </si>
  <si>
    <t>t2</t>
    <phoneticPr fontId="2" type="noConversion"/>
  </si>
  <si>
    <t>t3</t>
  </si>
  <si>
    <t>t4</t>
  </si>
  <si>
    <t>t5</t>
  </si>
  <si>
    <t>-</t>
    <phoneticPr fontId="2" type="noConversion"/>
  </si>
  <si>
    <t>case1</t>
    <phoneticPr fontId="2" type="noConversion"/>
  </si>
  <si>
    <t>case2</t>
    <phoneticPr fontId="2" type="noConversion"/>
  </si>
  <si>
    <t>case3</t>
  </si>
  <si>
    <t>case4</t>
  </si>
  <si>
    <t>case5</t>
  </si>
  <si>
    <t>case6</t>
  </si>
  <si>
    <t>case7</t>
  </si>
  <si>
    <t>case1</t>
    <phoneticPr fontId="2" type="noConversion"/>
  </si>
  <si>
    <t>case2</t>
    <phoneticPr fontId="2" type="noConversion"/>
  </si>
  <si>
    <t>case3</t>
    <phoneticPr fontId="2" type="noConversion"/>
  </si>
  <si>
    <t>case4</t>
    <phoneticPr fontId="2" type="noConversion"/>
  </si>
  <si>
    <t>case5</t>
    <phoneticPr fontId="2" type="noConversion"/>
  </si>
  <si>
    <t>case6</t>
    <phoneticPr fontId="2" type="noConversion"/>
  </si>
  <si>
    <t>case7</t>
    <phoneticPr fontId="2" type="noConversion"/>
  </si>
  <si>
    <t>a</t>
    <phoneticPr fontId="2" type="noConversion"/>
  </si>
  <si>
    <t>e</t>
    <phoneticPr fontId="2" type="noConversion"/>
  </si>
  <si>
    <t>g</t>
    <phoneticPr fontId="2" type="noConversion"/>
  </si>
  <si>
    <t>확률</t>
    <phoneticPr fontId="2" type="noConversion"/>
  </si>
  <si>
    <t>"-eg-g"</t>
    <phoneticPr fontId="2" type="noConversion"/>
  </si>
  <si>
    <t>"e-g-g"</t>
    <phoneticPr fontId="2" type="noConversion"/>
  </si>
  <si>
    <t>"eeg-g"</t>
    <phoneticPr fontId="2" type="noConversion"/>
  </si>
  <si>
    <t>"egg-g"</t>
    <phoneticPr fontId="2" type="noConversion"/>
  </si>
  <si>
    <t>"eg-g-"</t>
    <phoneticPr fontId="2" type="noConversion"/>
  </si>
  <si>
    <t>"eg-gg"</t>
    <phoneticPr fontId="2" type="noConversion"/>
  </si>
  <si>
    <t>"eg--g"</t>
    <phoneticPr fontId="2" type="noConversion"/>
  </si>
  <si>
    <t>alpha*beta/p</t>
    <phoneticPr fontId="2" type="noConversion"/>
  </si>
  <si>
    <t>+</t>
    <phoneticPr fontId="2" type="noConversion"/>
  </si>
  <si>
    <t>-</t>
    <phoneticPr fontId="2" type="noConversion"/>
  </si>
  <si>
    <t>alpha*beta</t>
    <phoneticPr fontId="2" type="noConversion"/>
  </si>
  <si>
    <t>forward</t>
    <phoneticPr fontId="2" type="noConversion"/>
  </si>
  <si>
    <t>backward</t>
    <phoneticPr fontId="2" type="noConversion"/>
  </si>
  <si>
    <t>g</t>
    <phoneticPr fontId="2" type="noConversion"/>
  </si>
  <si>
    <t>e</t>
    <phoneticPr fontId="2" type="noConversion"/>
  </si>
  <si>
    <t>e</t>
    <phoneticPr fontId="2" type="noConversion"/>
  </si>
  <si>
    <t>Loss=-log(P) 에 대한 softmax미분</t>
    <phoneticPr fontId="2" type="noConversion"/>
  </si>
  <si>
    <t>0(a)</t>
    <phoneticPr fontId="2" type="noConversion"/>
  </si>
  <si>
    <t>1(e)</t>
    <phoneticPr fontId="2" type="noConversion"/>
  </si>
  <si>
    <t>2(g)</t>
    <phoneticPr fontId="2" type="noConversion"/>
  </si>
  <si>
    <t>e</t>
    <phoneticPr fontId="2" type="noConversion"/>
  </si>
  <si>
    <t>g</t>
    <phoneticPr fontId="2" type="noConversion"/>
  </si>
  <si>
    <t>t1</t>
  </si>
  <si>
    <t>t2</t>
  </si>
  <si>
    <t>확률합</t>
    <phoneticPr fontId="2" type="noConversion"/>
  </si>
  <si>
    <t>alpha^*beta^</t>
    <phoneticPr fontId="2" type="noConversion"/>
  </si>
  <si>
    <t>Zt</t>
    <phoneticPr fontId="2" type="noConversion"/>
  </si>
  <si>
    <t>logit에 대한 미분</t>
    <phoneticPr fontId="2" type="noConversion"/>
  </si>
  <si>
    <t>Ct</t>
    <phoneticPr fontId="2" type="noConversion"/>
  </si>
  <si>
    <t>-log Ct</t>
    <phoneticPr fontId="2" type="noConversion"/>
  </si>
  <si>
    <t>-log Dt</t>
    <phoneticPr fontId="2" type="noConversion"/>
  </si>
  <si>
    <t>Dt</t>
    <phoneticPr fontId="2" type="noConversion"/>
  </si>
  <si>
    <t>forward</t>
    <phoneticPr fontId="2" type="noConversion"/>
  </si>
</sst>
</file>

<file path=xl/styles.xml><?xml version="1.0" encoding="utf-8"?>
<styleSheet xmlns="http://schemas.openxmlformats.org/spreadsheetml/2006/main">
  <numFmts count="9">
    <numFmt numFmtId="41" formatCode="_-* #,##0_-;\-* #,##0_-;_-* &quot;-&quot;_-;_-@_-"/>
    <numFmt numFmtId="176" formatCode="_-* #,##0.000000_-;\-* #,##0.000000_-;_-* &quot;-&quot;_-;_-@_-"/>
    <numFmt numFmtId="177" formatCode="_-* #,##0.00000000_-;\-* #,##0.00000000_-;_-* &quot;-&quot;_-;_-@_-"/>
    <numFmt numFmtId="178" formatCode="0.0000000000_ "/>
    <numFmt numFmtId="179" formatCode="0.000000000_ "/>
    <numFmt numFmtId="180" formatCode="0.0000000_ "/>
    <numFmt numFmtId="181" formatCode="0.000000000000_ "/>
    <numFmt numFmtId="182" formatCode="_-* #,##0.0000000_-;\-* #,##0.0000000_-;_-* &quot;-&quot;??_-;_-@_-"/>
    <numFmt numFmtId="183" formatCode="_-* #,##0.0000000000000_-;\-* #,##0.0000000000000_-;_-* &quot;-&quot;??_-;_-@_-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indexed="81"/>
      <name val="Tahoma"/>
      <family val="2"/>
    </font>
    <font>
      <b/>
      <sz val="12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indexed="64"/>
      </top>
      <bottom style="thin">
        <color rgb="FFFF0000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76" fontId="0" fillId="0" borderId="0" xfId="1" applyNumberFormat="1" applyFont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177" fontId="0" fillId="0" borderId="0" xfId="1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1" applyNumberFormat="1" applyFont="1" applyBorder="1">
      <alignment vertical="center"/>
    </xf>
    <xf numFmtId="176" fontId="5" fillId="0" borderId="0" xfId="0" applyNumberFormat="1" applyFont="1">
      <alignment vertical="center"/>
    </xf>
    <xf numFmtId="49" fontId="0" fillId="0" borderId="1" xfId="0" applyNumberFormat="1" applyBorder="1">
      <alignment vertical="center"/>
    </xf>
    <xf numFmtId="178" fontId="0" fillId="0" borderId="0" xfId="0" applyNumberFormat="1">
      <alignment vertical="center"/>
    </xf>
    <xf numFmtId="0" fontId="0" fillId="6" borderId="1" xfId="0" applyFill="1" applyBorder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76" fontId="0" fillId="0" borderId="1" xfId="1" applyNumberFormat="1" applyFont="1" applyFill="1" applyBorder="1">
      <alignment vertical="center"/>
    </xf>
    <xf numFmtId="0" fontId="6" fillId="0" borderId="1" xfId="0" applyFont="1" applyBorder="1">
      <alignment vertical="center"/>
    </xf>
    <xf numFmtId="181" fontId="0" fillId="0" borderId="0" xfId="0" applyNumberFormat="1">
      <alignment vertical="center"/>
    </xf>
    <xf numFmtId="183" fontId="0" fillId="0" borderId="0" xfId="0" applyNumberFormat="1">
      <alignment vertical="center"/>
    </xf>
    <xf numFmtId="0" fontId="7" fillId="0" borderId="1" xfId="0" applyFont="1" applyBorder="1">
      <alignment vertical="center"/>
    </xf>
    <xf numFmtId="176" fontId="0" fillId="0" borderId="2" xfId="1" applyNumberFormat="1" applyFont="1" applyFill="1" applyBorder="1">
      <alignment vertical="center"/>
    </xf>
    <xf numFmtId="176" fontId="0" fillId="0" borderId="3" xfId="1" applyNumberFormat="1" applyFont="1" applyFill="1" applyBorder="1">
      <alignment vertical="center"/>
    </xf>
    <xf numFmtId="176" fontId="0" fillId="0" borderId="4" xfId="1" applyNumberFormat="1" applyFont="1" applyFill="1" applyBorder="1">
      <alignment vertical="center"/>
    </xf>
    <xf numFmtId="176" fontId="0" fillId="0" borderId="5" xfId="1" applyNumberFormat="1" applyFont="1" applyFill="1" applyBorder="1">
      <alignment vertical="center"/>
    </xf>
    <xf numFmtId="176" fontId="0" fillId="0" borderId="6" xfId="1" applyNumberFormat="1" applyFont="1" applyFill="1" applyBorder="1">
      <alignment vertical="center"/>
    </xf>
    <xf numFmtId="176" fontId="0" fillId="0" borderId="7" xfId="1" applyNumberFormat="1" applyFont="1" applyFill="1" applyBorder="1">
      <alignment vertical="center"/>
    </xf>
    <xf numFmtId="182" fontId="0" fillId="0" borderId="1" xfId="0" applyNumberForma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7" borderId="0" xfId="0" applyFill="1">
      <alignment vertical="center"/>
    </xf>
    <xf numFmtId="0" fontId="0" fillId="7" borderId="1" xfId="0" applyFill="1" applyBorder="1">
      <alignment vertical="center"/>
    </xf>
    <xf numFmtId="0" fontId="0" fillId="7" borderId="16" xfId="0" applyFill="1" applyBorder="1">
      <alignment vertical="center"/>
    </xf>
    <xf numFmtId="0" fontId="0" fillId="7" borderId="17" xfId="0" applyFill="1" applyBorder="1">
      <alignment vertical="center"/>
    </xf>
    <xf numFmtId="0" fontId="0" fillId="7" borderId="18" xfId="0" applyFill="1" applyBorder="1">
      <alignment vertical="center"/>
    </xf>
    <xf numFmtId="0" fontId="6" fillId="7" borderId="1" xfId="0" applyFont="1" applyFill="1" applyBorder="1">
      <alignment vertical="center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19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14" xfId="0" applyFill="1" applyBorder="1">
      <alignment vertical="center"/>
    </xf>
    <xf numFmtId="0" fontId="0" fillId="7" borderId="15" xfId="0" applyFill="1" applyBorder="1">
      <alignment vertical="center"/>
    </xf>
    <xf numFmtId="0" fontId="0" fillId="7" borderId="20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7" xfId="0" applyFill="1" applyBorder="1">
      <alignment vertical="center"/>
    </xf>
    <xf numFmtId="182" fontId="0" fillId="0" borderId="0" xfId="0" applyNumberFormat="1">
      <alignment vertical="center"/>
    </xf>
    <xf numFmtId="0" fontId="10" fillId="0" borderId="1" xfId="0" applyFont="1" applyBorder="1">
      <alignment vertical="center"/>
    </xf>
    <xf numFmtId="182" fontId="0" fillId="0" borderId="3" xfId="0" applyNumberFormat="1" applyBorder="1">
      <alignment vertical="center"/>
    </xf>
    <xf numFmtId="182" fontId="0" fillId="0" borderId="24" xfId="0" applyNumberFormat="1" applyBorder="1">
      <alignment vertical="center"/>
    </xf>
    <xf numFmtId="182" fontId="0" fillId="0" borderId="24" xfId="0" applyNumberFormat="1" applyFill="1" applyBorder="1">
      <alignment vertical="center"/>
    </xf>
    <xf numFmtId="0" fontId="0" fillId="0" borderId="4" xfId="0" applyBorder="1" applyAlignment="1">
      <alignment horizontal="center" vertical="center"/>
    </xf>
    <xf numFmtId="182" fontId="0" fillId="0" borderId="25" xfId="0" applyNumberFormat="1" applyBorder="1">
      <alignment vertical="center"/>
    </xf>
    <xf numFmtId="182" fontId="0" fillId="0" borderId="26" xfId="0" applyNumberFormat="1" applyBorder="1">
      <alignment vertical="center"/>
    </xf>
    <xf numFmtId="182" fontId="0" fillId="0" borderId="27" xfId="0" applyNumberFormat="1" applyBorder="1">
      <alignment vertical="center"/>
    </xf>
    <xf numFmtId="0" fontId="11" fillId="0" borderId="0" xfId="0" applyFont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AA170"/>
  <sheetViews>
    <sheetView tabSelected="1" topLeftCell="A115" workbookViewId="0">
      <selection activeCell="J135" sqref="J135"/>
    </sheetView>
  </sheetViews>
  <sheetFormatPr defaultRowHeight="16.5"/>
  <cols>
    <col min="1" max="1" width="14.25" customWidth="1"/>
    <col min="2" max="6" width="12.875" customWidth="1"/>
    <col min="7" max="7" width="14.25" bestFit="1" customWidth="1"/>
    <col min="14" max="14" width="15.25" customWidth="1"/>
    <col min="21" max="21" width="15.5" bestFit="1" customWidth="1"/>
    <col min="25" max="25" width="11" customWidth="1"/>
    <col min="26" max="26" width="19.375" customWidth="1"/>
    <col min="27" max="27" width="12.75" customWidth="1"/>
  </cols>
  <sheetData>
    <row r="5" spans="1:27">
      <c r="A5" s="2"/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4"/>
      <c r="H5" s="2"/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27">
      <c r="A6" s="3" t="s">
        <v>42</v>
      </c>
      <c r="B6" s="2">
        <v>0.74273745999999996</v>
      </c>
      <c r="C6" s="2">
        <v>0.35377891</v>
      </c>
      <c r="D6" s="2">
        <v>-0.40195639999999999</v>
      </c>
      <c r="E6" s="2">
        <v>0.28194173</v>
      </c>
      <c r="F6" s="2">
        <v>0.1487472</v>
      </c>
      <c r="G6" s="5"/>
      <c r="H6" s="3" t="s">
        <v>42</v>
      </c>
      <c r="I6" s="2">
        <v>0.35140475291221601</v>
      </c>
      <c r="J6" s="2">
        <v>0.22371905087369007</v>
      </c>
      <c r="K6" s="2">
        <v>0.1787166513658611</v>
      </c>
      <c r="L6" s="2">
        <v>0.24930190636846544</v>
      </c>
      <c r="M6" s="2">
        <v>0.22197619682315342</v>
      </c>
      <c r="Y6" t="s">
        <v>34</v>
      </c>
      <c r="Z6">
        <v>0</v>
      </c>
      <c r="AA6" t="s">
        <v>33</v>
      </c>
    </row>
    <row r="7" spans="1:27">
      <c r="A7" s="3" t="s">
        <v>43</v>
      </c>
      <c r="B7" s="2">
        <v>7.8476329999999997E-2</v>
      </c>
      <c r="C7" s="2">
        <v>0.87161664000000005</v>
      </c>
      <c r="D7" s="2">
        <v>0.59862391999999998</v>
      </c>
      <c r="E7" s="2">
        <v>0.82136262999999998</v>
      </c>
      <c r="F7" s="2">
        <v>1.0465200699999999</v>
      </c>
      <c r="G7" s="5"/>
      <c r="H7" s="3" t="s">
        <v>43</v>
      </c>
      <c r="I7" s="2">
        <v>0.18085173850313299</v>
      </c>
      <c r="J7" s="23">
        <f>0.375488842658677</f>
        <v>0.37548884265867699</v>
      </c>
      <c r="K7" s="2">
        <v>0.48608422841652699</v>
      </c>
      <c r="L7" s="2">
        <v>0.42755611263345977</v>
      </c>
      <c r="M7" s="2">
        <v>0.54475874373344024</v>
      </c>
      <c r="Y7">
        <v>1.0509583248507353E-3</v>
      </c>
      <c r="Z7" s="11">
        <v>1.0542482372129774E-3</v>
      </c>
      <c r="AA7">
        <v>1.0575381495752194E-3</v>
      </c>
    </row>
    <row r="8" spans="1:27">
      <c r="A8" s="3" t="s">
        <v>44</v>
      </c>
      <c r="B8" s="2">
        <v>-0.89669566000000001</v>
      </c>
      <c r="C8" s="2">
        <v>0.45004633999999999</v>
      </c>
      <c r="D8" s="2">
        <v>-0.90470980999999995</v>
      </c>
      <c r="E8" s="2">
        <v>6.7005990000000001E-2</v>
      </c>
      <c r="F8" s="2">
        <v>-0.51399114000000001</v>
      </c>
      <c r="G8" s="5"/>
      <c r="H8" s="3" t="s">
        <v>44</v>
      </c>
      <c r="I8" s="2">
        <f>0.0682041614494413</f>
        <v>6.8204161449441303E-2</v>
      </c>
      <c r="J8" s="2">
        <v>0.24632663936280097</v>
      </c>
      <c r="K8" s="2">
        <v>0.10809907723401639</v>
      </c>
      <c r="L8" s="2">
        <v>0.20108523992372618</v>
      </c>
      <c r="M8" s="2">
        <v>0.1144149571372689</v>
      </c>
      <c r="Z8">
        <f>J7*0.01</f>
        <v>3.7548884265867699E-3</v>
      </c>
    </row>
    <row r="9" spans="1:27">
      <c r="A9" s="3" t="s">
        <v>0</v>
      </c>
      <c r="B9" s="2">
        <v>0.87111101000000002</v>
      </c>
      <c r="C9" s="2">
        <v>-1.664156E-2</v>
      </c>
      <c r="D9" s="2">
        <v>-0.16236735999999999</v>
      </c>
      <c r="E9" s="2">
        <v>-0.43223687999999999</v>
      </c>
      <c r="F9" s="2">
        <v>-0.47595989999999999</v>
      </c>
      <c r="G9" s="5"/>
      <c r="H9" s="3" t="s">
        <v>0</v>
      </c>
      <c r="I9" s="2">
        <v>0.39953934713521</v>
      </c>
      <c r="J9" s="2">
        <v>0.15446546710483236</v>
      </c>
      <c r="K9" s="2">
        <v>0.22710004298359593</v>
      </c>
      <c r="L9" s="2">
        <v>0.12205674107434862</v>
      </c>
      <c r="M9" s="2">
        <v>0.11885010230613731</v>
      </c>
    </row>
    <row r="10" spans="1:27">
      <c r="H10" s="14" t="s">
        <v>49</v>
      </c>
      <c r="I10" s="2">
        <f>SUM(I6:I9)</f>
        <v>1.0000000000000004</v>
      </c>
      <c r="J10" s="2">
        <f t="shared" ref="J10:M10" si="0">SUM(J6:J9)</f>
        <v>1.0000000000000004</v>
      </c>
      <c r="K10" s="2">
        <f t="shared" si="0"/>
        <v>1.0000000000000004</v>
      </c>
      <c r="L10" s="2">
        <f t="shared" si="0"/>
        <v>1</v>
      </c>
      <c r="M10" s="2">
        <f t="shared" si="0"/>
        <v>0.99999999999999989</v>
      </c>
      <c r="Z10" s="24"/>
    </row>
    <row r="11" spans="1:27">
      <c r="Z11">
        <f>(AA7-Y7)/(2*Z8)</f>
        <v>8.7616780806256723E-4</v>
      </c>
    </row>
    <row r="12" spans="1:27">
      <c r="B12" s="3" t="s">
        <v>1</v>
      </c>
      <c r="C12" s="3" t="s">
        <v>2</v>
      </c>
      <c r="D12" s="3" t="s">
        <v>3</v>
      </c>
      <c r="E12" s="3" t="s">
        <v>4</v>
      </c>
      <c r="F12" s="3" t="s">
        <v>5</v>
      </c>
      <c r="G12" s="4"/>
      <c r="H12" s="2"/>
      <c r="I12" s="3" t="s">
        <v>1</v>
      </c>
      <c r="J12" s="3" t="s">
        <v>2</v>
      </c>
      <c r="K12" s="3" t="s">
        <v>3</v>
      </c>
      <c r="L12" s="3" t="s">
        <v>4</v>
      </c>
      <c r="M12" s="3" t="s">
        <v>5</v>
      </c>
      <c r="Z12" s="25"/>
    </row>
    <row r="13" spans="1:27">
      <c r="A13" t="s">
        <v>7</v>
      </c>
      <c r="B13" s="55" t="s">
        <v>6</v>
      </c>
      <c r="C13" s="55" t="s">
        <v>45</v>
      </c>
      <c r="D13" s="55" t="s">
        <v>46</v>
      </c>
      <c r="E13" s="55" t="s">
        <v>6</v>
      </c>
      <c r="F13" s="55" t="s">
        <v>46</v>
      </c>
      <c r="G13" s="1"/>
      <c r="H13" s="2" t="s">
        <v>7</v>
      </c>
      <c r="I13" s="2">
        <v>0.39953934713520967</v>
      </c>
      <c r="J13" s="2">
        <v>0.37548884265867677</v>
      </c>
      <c r="K13" s="2">
        <v>0.10809907723401639</v>
      </c>
      <c r="L13" s="2">
        <v>0.12205674107434862</v>
      </c>
      <c r="M13" s="2">
        <v>0.1144149571372689</v>
      </c>
      <c r="N13" s="6">
        <f>PRODUCT(I13:M13)</f>
        <v>2.2647650349359518E-4</v>
      </c>
      <c r="R13">
        <f>PRODUCT(I13:K13)</f>
        <v>1.6217301062643134E-2</v>
      </c>
      <c r="Z13" s="25"/>
    </row>
    <row r="14" spans="1:27">
      <c r="A14" t="s">
        <v>8</v>
      </c>
      <c r="B14" s="55" t="s">
        <v>45</v>
      </c>
      <c r="C14" s="55" t="s">
        <v>6</v>
      </c>
      <c r="D14" s="55" t="s">
        <v>46</v>
      </c>
      <c r="E14" s="55" t="s">
        <v>6</v>
      </c>
      <c r="F14" s="55" t="s">
        <v>46</v>
      </c>
      <c r="G14" s="1"/>
      <c r="H14" s="2" t="s">
        <v>8</v>
      </c>
      <c r="I14" s="2">
        <v>0.1808517385031333</v>
      </c>
      <c r="J14" s="2">
        <v>0.154465467104832</v>
      </c>
      <c r="K14" s="2">
        <v>0.10809907723401639</v>
      </c>
      <c r="L14" s="2">
        <v>0.12205674107434862</v>
      </c>
      <c r="M14" s="2">
        <v>0.1144149571372689</v>
      </c>
      <c r="N14" s="6">
        <f t="shared" ref="N14:N19" si="1">PRODUCT(I14:M14)</f>
        <v>4.2171655392579908E-5</v>
      </c>
      <c r="R14">
        <f t="shared" ref="R14:R16" si="2">PRODUCT(I14:K14)</f>
        <v>3.0197853696149425E-3</v>
      </c>
    </row>
    <row r="15" spans="1:27">
      <c r="A15" t="s">
        <v>9</v>
      </c>
      <c r="B15" s="55" t="s">
        <v>45</v>
      </c>
      <c r="C15" s="55" t="s">
        <v>45</v>
      </c>
      <c r="D15" s="55" t="s">
        <v>46</v>
      </c>
      <c r="E15" s="55" t="s">
        <v>6</v>
      </c>
      <c r="F15" s="55" t="s">
        <v>46</v>
      </c>
      <c r="G15" s="1"/>
      <c r="H15" s="2" t="s">
        <v>9</v>
      </c>
      <c r="I15" s="2">
        <v>0.1808517385031333</v>
      </c>
      <c r="J15" s="2">
        <v>0.37548884265867699</v>
      </c>
      <c r="K15" s="2">
        <v>0.10809907723401639</v>
      </c>
      <c r="L15" s="2">
        <v>0.12205674107434862</v>
      </c>
      <c r="M15" s="2">
        <v>0.1144149571372689</v>
      </c>
      <c r="N15" s="6">
        <f t="shared" si="1"/>
        <v>1.0251473273060807E-4</v>
      </c>
      <c r="R15">
        <f t="shared" si="2"/>
        <v>7.3407715961831925E-3</v>
      </c>
    </row>
    <row r="16" spans="1:27">
      <c r="A16" t="s">
        <v>10</v>
      </c>
      <c r="B16" s="55" t="s">
        <v>45</v>
      </c>
      <c r="C16" s="55" t="s">
        <v>46</v>
      </c>
      <c r="D16" s="55" t="s">
        <v>46</v>
      </c>
      <c r="E16" s="55" t="s">
        <v>6</v>
      </c>
      <c r="F16" s="55" t="s">
        <v>46</v>
      </c>
      <c r="G16" s="1"/>
      <c r="H16" s="2" t="s">
        <v>10</v>
      </c>
      <c r="I16" s="2">
        <v>0.1808517385031333</v>
      </c>
      <c r="J16" s="2">
        <v>0.246326639362801</v>
      </c>
      <c r="K16" s="2">
        <v>0.10809907723401639</v>
      </c>
      <c r="L16" s="2">
        <v>0.12205674107434862</v>
      </c>
      <c r="M16" s="2">
        <v>0.1144149571372689</v>
      </c>
      <c r="N16" s="6">
        <f t="shared" si="1"/>
        <v>6.725129146290196E-5</v>
      </c>
      <c r="R16">
        <f t="shared" si="2"/>
        <v>4.8156626567501144E-3</v>
      </c>
      <c r="U16" s="18">
        <f>SUM(R13:R16)</f>
        <v>3.1393520685191384E-2</v>
      </c>
    </row>
    <row r="17" spans="1:21">
      <c r="A17" t="s">
        <v>11</v>
      </c>
      <c r="B17" s="55" t="s">
        <v>45</v>
      </c>
      <c r="C17" s="55" t="s">
        <v>46</v>
      </c>
      <c r="D17" s="55" t="s">
        <v>6</v>
      </c>
      <c r="E17" s="55" t="s">
        <v>46</v>
      </c>
      <c r="F17" s="55" t="s">
        <v>6</v>
      </c>
      <c r="G17" s="1"/>
      <c r="H17" s="2" t="s">
        <v>11</v>
      </c>
      <c r="I17" s="2">
        <v>0.1808517385031333</v>
      </c>
      <c r="J17" s="2">
        <v>0.24632663936280097</v>
      </c>
      <c r="K17" s="2">
        <v>0.22710004298359593</v>
      </c>
      <c r="L17" s="2">
        <v>0.20108523992372618</v>
      </c>
      <c r="M17" s="2">
        <v>0.11885010230613731</v>
      </c>
      <c r="N17" s="6">
        <f t="shared" si="1"/>
        <v>2.4178593829442193E-4</v>
      </c>
      <c r="U17" s="18"/>
    </row>
    <row r="18" spans="1:21">
      <c r="A18" t="s">
        <v>12</v>
      </c>
      <c r="B18" s="55" t="s">
        <v>45</v>
      </c>
      <c r="C18" s="55" t="s">
        <v>46</v>
      </c>
      <c r="D18" s="55" t="s">
        <v>6</v>
      </c>
      <c r="E18" s="55" t="s">
        <v>46</v>
      </c>
      <c r="F18" s="55" t="s">
        <v>46</v>
      </c>
      <c r="G18" s="1"/>
      <c r="H18" s="2" t="s">
        <v>12</v>
      </c>
      <c r="I18" s="2">
        <v>0.1808517385031333</v>
      </c>
      <c r="J18" s="2">
        <v>0.24632663936280097</v>
      </c>
      <c r="K18" s="2">
        <v>0.22710004298359593</v>
      </c>
      <c r="L18" s="2">
        <v>0.20108523992372618</v>
      </c>
      <c r="M18" s="2">
        <v>0.1144149571372689</v>
      </c>
      <c r="N18" s="6">
        <f t="shared" si="1"/>
        <v>2.3276318008623277E-4</v>
      </c>
      <c r="U18" s="18"/>
    </row>
    <row r="19" spans="1:21">
      <c r="A19" t="s">
        <v>13</v>
      </c>
      <c r="B19" s="55" t="s">
        <v>45</v>
      </c>
      <c r="C19" s="55" t="s">
        <v>46</v>
      </c>
      <c r="D19" s="55" t="s">
        <v>6</v>
      </c>
      <c r="E19" s="55" t="s">
        <v>6</v>
      </c>
      <c r="F19" s="55" t="s">
        <v>46</v>
      </c>
      <c r="G19" s="1"/>
      <c r="H19" s="2" t="s">
        <v>13</v>
      </c>
      <c r="I19" s="2">
        <v>0.1808517385031333</v>
      </c>
      <c r="J19" s="2">
        <v>0.24632663936280097</v>
      </c>
      <c r="K19" s="2">
        <v>0.22710004298359593</v>
      </c>
      <c r="L19" s="2">
        <v>0.12205674107434862</v>
      </c>
      <c r="M19" s="2">
        <v>0.1144149571372689</v>
      </c>
      <c r="N19" s="6">
        <f t="shared" si="1"/>
        <v>1.4128493575263723E-4</v>
      </c>
      <c r="U19" s="18">
        <f>D64</f>
        <v>3.1393520685191398E-2</v>
      </c>
    </row>
    <row r="20" spans="1:21">
      <c r="B20" s="55"/>
      <c r="C20" s="55"/>
      <c r="D20" s="55"/>
      <c r="E20" s="55"/>
      <c r="F20" s="55"/>
      <c r="G20" s="1"/>
      <c r="N20" s="11">
        <f>SUM(N13:N19)</f>
        <v>1.0542482372129772E-3</v>
      </c>
    </row>
    <row r="21" spans="1:21">
      <c r="B21" s="1"/>
      <c r="C21" s="1"/>
      <c r="D21" s="1"/>
      <c r="E21" s="1"/>
      <c r="F21" s="1"/>
      <c r="G21" s="1"/>
      <c r="N21">
        <f>-LN(N20)</f>
        <v>6.8549273374158561</v>
      </c>
    </row>
    <row r="22" spans="1:21">
      <c r="B22" s="1"/>
      <c r="C22" s="1"/>
      <c r="D22" s="1"/>
      <c r="E22" s="1"/>
      <c r="F22" s="1"/>
      <c r="G22" s="1"/>
    </row>
    <row r="23" spans="1:21">
      <c r="B23" s="1"/>
      <c r="C23" s="1"/>
      <c r="D23" s="1"/>
      <c r="E23" s="1"/>
      <c r="F23" s="1"/>
      <c r="G23" s="1"/>
    </row>
    <row r="26" spans="1:21">
      <c r="A26" s="2" t="s">
        <v>14</v>
      </c>
      <c r="B26" s="3" t="s">
        <v>1</v>
      </c>
      <c r="C26" s="3" t="s">
        <v>2</v>
      </c>
      <c r="D26" s="3" t="s">
        <v>3</v>
      </c>
      <c r="E26" s="3" t="s">
        <v>4</v>
      </c>
      <c r="F26" s="3" t="s">
        <v>5</v>
      </c>
      <c r="H26" s="2" t="s">
        <v>15</v>
      </c>
      <c r="I26" s="3" t="s">
        <v>1</v>
      </c>
      <c r="J26" s="3" t="s">
        <v>2</v>
      </c>
      <c r="K26" s="3" t="s">
        <v>3</v>
      </c>
      <c r="L26" s="3" t="s">
        <v>4</v>
      </c>
      <c r="M26" s="3" t="s">
        <v>5</v>
      </c>
      <c r="O26" s="2" t="s">
        <v>16</v>
      </c>
      <c r="P26" s="3" t="s">
        <v>1</v>
      </c>
      <c r="Q26" s="3" t="s">
        <v>2</v>
      </c>
      <c r="R26" s="3" t="s">
        <v>3</v>
      </c>
      <c r="S26" s="3" t="s">
        <v>4</v>
      </c>
      <c r="T26" s="3" t="s">
        <v>5</v>
      </c>
    </row>
    <row r="27" spans="1:21">
      <c r="A27" s="3" t="s">
        <v>0</v>
      </c>
      <c r="B27" s="7"/>
      <c r="C27" s="2"/>
      <c r="D27" s="2"/>
      <c r="E27" s="2"/>
      <c r="F27" s="2"/>
      <c r="H27" s="3" t="s">
        <v>0</v>
      </c>
      <c r="I27" s="8"/>
      <c r="J27" s="8"/>
      <c r="K27" s="8"/>
      <c r="L27" s="8"/>
      <c r="M27" s="8"/>
      <c r="O27" s="3" t="s">
        <v>0</v>
      </c>
      <c r="P27" s="8"/>
      <c r="Q27" s="8"/>
      <c r="R27" s="8"/>
      <c r="S27" s="8"/>
      <c r="T27" s="8"/>
    </row>
    <row r="28" spans="1:21">
      <c r="A28" s="3">
        <v>1</v>
      </c>
      <c r="B28" s="2"/>
      <c r="C28" s="7"/>
      <c r="D28" s="2"/>
      <c r="E28" s="2"/>
      <c r="F28" s="2"/>
      <c r="H28" s="3">
        <v>1</v>
      </c>
      <c r="I28" s="7"/>
      <c r="J28" s="8"/>
      <c r="K28" s="8"/>
      <c r="L28" s="8"/>
      <c r="M28" s="8"/>
      <c r="O28" s="3">
        <v>1</v>
      </c>
      <c r="P28" s="7"/>
      <c r="Q28" s="7"/>
      <c r="R28" s="8"/>
      <c r="S28" s="8"/>
      <c r="T28" s="8"/>
    </row>
    <row r="29" spans="1:21">
      <c r="A29" s="3" t="s">
        <v>0</v>
      </c>
      <c r="B29" s="2"/>
      <c r="C29" s="2"/>
      <c r="D29" s="2"/>
      <c r="E29" s="2"/>
      <c r="F29" s="2"/>
      <c r="H29" s="3" t="s">
        <v>0</v>
      </c>
      <c r="I29" s="8"/>
      <c r="J29" s="7"/>
      <c r="K29" s="8"/>
      <c r="L29" s="8"/>
      <c r="M29" s="8"/>
      <c r="O29" s="3" t="s">
        <v>0</v>
      </c>
      <c r="P29" s="8"/>
      <c r="Q29" s="8"/>
      <c r="R29" s="8"/>
      <c r="S29" s="8"/>
      <c r="T29" s="8"/>
    </row>
    <row r="30" spans="1:21">
      <c r="A30" s="3">
        <v>2</v>
      </c>
      <c r="B30" s="2"/>
      <c r="C30" s="2"/>
      <c r="D30" s="7"/>
      <c r="E30" s="2"/>
      <c r="F30" s="2"/>
      <c r="H30" s="3">
        <v>2</v>
      </c>
      <c r="I30" s="8"/>
      <c r="J30" s="8"/>
      <c r="K30" s="7"/>
      <c r="L30" s="2"/>
      <c r="M30" s="2"/>
      <c r="O30" s="3">
        <v>2</v>
      </c>
      <c r="P30" s="8"/>
      <c r="Q30" s="8"/>
      <c r="R30" s="7"/>
      <c r="S30" s="2"/>
      <c r="T30" s="2"/>
    </row>
    <row r="31" spans="1:21">
      <c r="A31" s="3" t="s">
        <v>0</v>
      </c>
      <c r="B31" s="2"/>
      <c r="C31" s="2"/>
      <c r="D31" s="2"/>
      <c r="E31" s="7"/>
      <c r="F31" s="2"/>
      <c r="H31" s="3" t="s">
        <v>0</v>
      </c>
      <c r="I31" s="8"/>
      <c r="J31" s="8"/>
      <c r="K31" s="2"/>
      <c r="L31" s="7"/>
      <c r="M31" s="2"/>
      <c r="O31" s="3" t="s">
        <v>0</v>
      </c>
      <c r="P31" s="8"/>
      <c r="Q31" s="8"/>
      <c r="R31" s="2"/>
      <c r="S31" s="7"/>
      <c r="T31" s="2"/>
    </row>
    <row r="32" spans="1:21">
      <c r="A32" s="3">
        <v>2</v>
      </c>
      <c r="B32" s="2"/>
      <c r="C32" s="2"/>
      <c r="D32" s="2"/>
      <c r="E32" s="2"/>
      <c r="F32" s="7"/>
      <c r="H32" s="3">
        <v>2</v>
      </c>
      <c r="I32" s="8"/>
      <c r="J32" s="8"/>
      <c r="K32" s="2"/>
      <c r="L32" s="2"/>
      <c r="M32" s="7"/>
      <c r="O32" s="3">
        <v>2</v>
      </c>
      <c r="P32" s="8"/>
      <c r="Q32" s="8"/>
      <c r="R32" s="2"/>
      <c r="S32" s="2"/>
      <c r="T32" s="7"/>
    </row>
    <row r="33" spans="1:20">
      <c r="A33" s="3" t="s">
        <v>0</v>
      </c>
      <c r="B33" s="2"/>
      <c r="C33" s="2"/>
      <c r="D33" s="2"/>
      <c r="E33" s="2"/>
      <c r="F33" s="2"/>
      <c r="H33" s="3" t="s">
        <v>0</v>
      </c>
      <c r="I33" s="8"/>
      <c r="J33" s="8"/>
      <c r="K33" s="8"/>
      <c r="L33" s="8"/>
      <c r="M33" s="8"/>
      <c r="O33" s="3" t="s">
        <v>0</v>
      </c>
      <c r="P33" s="8"/>
      <c r="Q33" s="8"/>
      <c r="R33" s="8"/>
      <c r="S33" s="8"/>
      <c r="T33" s="8"/>
    </row>
    <row r="34" spans="1:20">
      <c r="B34" s="2">
        <v>0.39953931999999998</v>
      </c>
      <c r="C34" s="2">
        <v>0.37548884265867677</v>
      </c>
      <c r="D34" s="2">
        <v>0.10809907723401639</v>
      </c>
      <c r="E34" s="2">
        <v>0.12205674107434862</v>
      </c>
      <c r="F34" s="2">
        <v>0.1144149571372689</v>
      </c>
      <c r="I34" s="2">
        <v>0.18085171</v>
      </c>
      <c r="J34" s="2">
        <v>0.15446545</v>
      </c>
      <c r="K34" s="2">
        <v>0.10809907723401639</v>
      </c>
      <c r="L34" s="2">
        <v>0.12205674107434862</v>
      </c>
      <c r="M34" s="2">
        <v>0.1144149571372689</v>
      </c>
      <c r="P34" s="2">
        <v>0.18085171</v>
      </c>
      <c r="Q34" s="2">
        <v>0.37548884265867677</v>
      </c>
      <c r="R34" s="2">
        <v>0.10809907723401639</v>
      </c>
      <c r="S34" s="2">
        <v>0.12205674107434862</v>
      </c>
      <c r="T34" s="2">
        <v>0.1144149571372689</v>
      </c>
    </row>
    <row r="37" spans="1:20">
      <c r="A37" s="2" t="s">
        <v>17</v>
      </c>
      <c r="B37" s="3" t="s">
        <v>1</v>
      </c>
      <c r="C37" s="3" t="s">
        <v>2</v>
      </c>
      <c r="D37" s="3" t="s">
        <v>3</v>
      </c>
      <c r="E37" s="3" t="s">
        <v>4</v>
      </c>
      <c r="F37" s="3" t="s">
        <v>5</v>
      </c>
      <c r="H37" s="2" t="s">
        <v>18</v>
      </c>
      <c r="I37" s="3" t="s">
        <v>1</v>
      </c>
      <c r="J37" s="3" t="s">
        <v>2</v>
      </c>
      <c r="K37" s="3" t="s">
        <v>3</v>
      </c>
      <c r="L37" s="3" t="s">
        <v>4</v>
      </c>
      <c r="M37" s="3" t="s">
        <v>5</v>
      </c>
      <c r="O37" s="2" t="s">
        <v>19</v>
      </c>
      <c r="P37" s="3" t="s">
        <v>1</v>
      </c>
      <c r="Q37" s="3" t="s">
        <v>2</v>
      </c>
      <c r="R37" s="3" t="s">
        <v>3</v>
      </c>
      <c r="S37" s="3" t="s">
        <v>4</v>
      </c>
      <c r="T37" s="3" t="s">
        <v>5</v>
      </c>
    </row>
    <row r="38" spans="1:20">
      <c r="A38" s="3" t="s">
        <v>0</v>
      </c>
      <c r="B38" s="8"/>
      <c r="C38" s="8"/>
      <c r="D38" s="8"/>
      <c r="E38" s="8"/>
      <c r="F38" s="8"/>
      <c r="H38" s="3" t="s">
        <v>0</v>
      </c>
      <c r="I38" s="8"/>
      <c r="J38" s="8"/>
      <c r="K38" s="8"/>
      <c r="L38" s="8"/>
      <c r="M38" s="8"/>
      <c r="O38" s="3" t="s">
        <v>0</v>
      </c>
      <c r="P38" s="8"/>
      <c r="Q38" s="8"/>
      <c r="R38" s="8"/>
      <c r="S38" s="8"/>
      <c r="T38" s="8"/>
    </row>
    <row r="39" spans="1:20">
      <c r="A39" s="3">
        <v>1</v>
      </c>
      <c r="B39" s="7"/>
      <c r="C39" s="8"/>
      <c r="D39" s="8"/>
      <c r="E39" s="8"/>
      <c r="F39" s="8"/>
      <c r="H39" s="3">
        <v>1</v>
      </c>
      <c r="I39" s="7"/>
      <c r="J39" s="8"/>
      <c r="K39" s="8"/>
      <c r="L39" s="8"/>
      <c r="M39" s="8"/>
      <c r="O39" s="3">
        <v>1</v>
      </c>
      <c r="P39" s="7"/>
      <c r="Q39" s="8"/>
      <c r="R39" s="8"/>
      <c r="S39" s="8"/>
      <c r="T39" s="8"/>
    </row>
    <row r="40" spans="1:20">
      <c r="A40" s="3" t="s">
        <v>0</v>
      </c>
      <c r="B40" s="8"/>
      <c r="C40" s="8"/>
      <c r="D40" s="8"/>
      <c r="E40" s="8"/>
      <c r="F40" s="8"/>
      <c r="H40" s="3" t="s">
        <v>0</v>
      </c>
      <c r="I40" s="8"/>
      <c r="J40" s="8"/>
      <c r="K40" s="8"/>
      <c r="L40" s="8"/>
      <c r="M40" s="8"/>
      <c r="O40" s="3" t="s">
        <v>0</v>
      </c>
      <c r="P40" s="8"/>
      <c r="Q40" s="8"/>
      <c r="R40" s="8"/>
      <c r="S40" s="8"/>
      <c r="T40" s="8"/>
    </row>
    <row r="41" spans="1:20">
      <c r="A41" s="3">
        <v>2</v>
      </c>
      <c r="B41" s="8"/>
      <c r="C41" s="7"/>
      <c r="D41" s="7"/>
      <c r="E41" s="2"/>
      <c r="F41" s="2"/>
      <c r="H41" s="3">
        <v>2</v>
      </c>
      <c r="I41" s="8"/>
      <c r="J41" s="7"/>
      <c r="K41" s="8"/>
      <c r="L41" s="8"/>
      <c r="M41" s="8"/>
      <c r="O41" s="3">
        <v>2</v>
      </c>
      <c r="P41" s="8"/>
      <c r="Q41" s="7"/>
      <c r="R41" s="8"/>
      <c r="S41" s="8"/>
      <c r="T41" s="8"/>
    </row>
    <row r="42" spans="1:20">
      <c r="A42" s="3" t="s">
        <v>0</v>
      </c>
      <c r="B42" s="8"/>
      <c r="C42" s="8"/>
      <c r="D42" s="2"/>
      <c r="E42" s="7"/>
      <c r="F42" s="2"/>
      <c r="H42" s="3" t="s">
        <v>0</v>
      </c>
      <c r="I42" s="8"/>
      <c r="J42" s="8"/>
      <c r="K42" s="7"/>
      <c r="L42" s="8"/>
      <c r="M42" s="8"/>
      <c r="O42" s="3" t="s">
        <v>0</v>
      </c>
      <c r="P42" s="8"/>
      <c r="Q42" s="8"/>
      <c r="R42" s="7"/>
      <c r="S42" s="8"/>
      <c r="T42" s="8"/>
    </row>
    <row r="43" spans="1:20">
      <c r="A43" s="3">
        <v>2</v>
      </c>
      <c r="B43" s="8"/>
      <c r="C43" s="8"/>
      <c r="D43" s="2"/>
      <c r="E43" s="2"/>
      <c r="F43" s="7"/>
      <c r="H43" s="3">
        <v>2</v>
      </c>
      <c r="I43" s="8"/>
      <c r="J43" s="8"/>
      <c r="K43" s="8"/>
      <c r="L43" s="7"/>
      <c r="M43" s="8"/>
      <c r="O43" s="3">
        <v>2</v>
      </c>
      <c r="P43" s="8"/>
      <c r="Q43" s="8"/>
      <c r="R43" s="8"/>
      <c r="S43" s="7"/>
      <c r="T43" s="7"/>
    </row>
    <row r="44" spans="1:20">
      <c r="A44" s="3" t="s">
        <v>0</v>
      </c>
      <c r="B44" s="8"/>
      <c r="C44" s="8"/>
      <c r="D44" s="8"/>
      <c r="E44" s="8"/>
      <c r="F44" s="8"/>
      <c r="H44" s="3" t="s">
        <v>0</v>
      </c>
      <c r="I44" s="8"/>
      <c r="J44" s="8"/>
      <c r="K44" s="8"/>
      <c r="L44" s="8"/>
      <c r="M44" s="7"/>
      <c r="O44" s="3" t="s">
        <v>0</v>
      </c>
      <c r="P44" s="8"/>
      <c r="Q44" s="8"/>
      <c r="R44" s="8"/>
      <c r="S44" s="8"/>
      <c r="T44" s="8"/>
    </row>
    <row r="45" spans="1:20">
      <c r="B45" s="2">
        <v>0.18085171</v>
      </c>
      <c r="C45" s="2">
        <v>0.24632662999999999</v>
      </c>
      <c r="D45" s="2">
        <v>0.10809907723401639</v>
      </c>
      <c r="E45" s="2">
        <v>0.12205674107434862</v>
      </c>
      <c r="F45" s="2">
        <v>0.1144149571372689</v>
      </c>
      <c r="I45" s="2">
        <v>0.18085171</v>
      </c>
      <c r="J45" s="2">
        <v>0.24632662999999999</v>
      </c>
      <c r="K45" s="2">
        <v>0.22710004298359593</v>
      </c>
      <c r="L45" s="2">
        <v>0.20108523992372618</v>
      </c>
      <c r="M45" s="2">
        <v>0.11885010230613731</v>
      </c>
      <c r="P45" s="2">
        <v>0.18085171</v>
      </c>
      <c r="Q45" s="2">
        <v>0.24632662999999999</v>
      </c>
      <c r="R45" s="2">
        <v>0.22710004298359593</v>
      </c>
      <c r="S45" s="2">
        <v>0.20108523992372618</v>
      </c>
      <c r="T45" s="2">
        <v>0.1144149571372689</v>
      </c>
    </row>
    <row r="48" spans="1:20">
      <c r="A48" s="2" t="s">
        <v>20</v>
      </c>
      <c r="B48" s="3" t="s">
        <v>1</v>
      </c>
      <c r="C48" s="3" t="s">
        <v>2</v>
      </c>
      <c r="D48" s="3" t="s">
        <v>3</v>
      </c>
      <c r="E48" s="3" t="s">
        <v>4</v>
      </c>
      <c r="F48" s="3" t="s">
        <v>5</v>
      </c>
    </row>
    <row r="49" spans="1:6">
      <c r="A49" s="3" t="s">
        <v>0</v>
      </c>
      <c r="B49" s="8"/>
      <c r="C49" s="8"/>
      <c r="D49" s="8"/>
      <c r="E49" s="8"/>
      <c r="F49" s="8"/>
    </row>
    <row r="50" spans="1:6">
      <c r="A50" s="3">
        <v>1</v>
      </c>
      <c r="B50" s="7"/>
      <c r="C50" s="8"/>
      <c r="D50" s="8"/>
      <c r="E50" s="8"/>
      <c r="F50" s="8"/>
    </row>
    <row r="51" spans="1:6">
      <c r="A51" s="3" t="s">
        <v>0</v>
      </c>
      <c r="B51" s="8"/>
      <c r="C51" s="8"/>
      <c r="D51" s="8"/>
      <c r="E51" s="8"/>
      <c r="F51" s="8"/>
    </row>
    <row r="52" spans="1:6">
      <c r="A52" s="3">
        <v>2</v>
      </c>
      <c r="B52" s="8"/>
      <c r="C52" s="7"/>
      <c r="D52" s="8"/>
      <c r="E52" s="8"/>
      <c r="F52" s="8"/>
    </row>
    <row r="53" spans="1:6">
      <c r="A53" s="3" t="s">
        <v>0</v>
      </c>
      <c r="B53" s="8"/>
      <c r="C53" s="8"/>
      <c r="D53" s="7"/>
      <c r="E53" s="7"/>
      <c r="F53" s="8"/>
    </row>
    <row r="54" spans="1:6">
      <c r="A54" s="3">
        <v>2</v>
      </c>
      <c r="B54" s="8"/>
      <c r="C54" s="8"/>
      <c r="D54" s="8"/>
      <c r="E54" s="8"/>
      <c r="F54" s="7"/>
    </row>
    <row r="55" spans="1:6">
      <c r="A55" s="3" t="s">
        <v>0</v>
      </c>
      <c r="B55" s="8"/>
      <c r="C55" s="8"/>
      <c r="D55" s="8"/>
      <c r="E55" s="8"/>
      <c r="F55" s="8"/>
    </row>
    <row r="56" spans="1:6">
      <c r="B56" s="2">
        <v>0.18085171</v>
      </c>
      <c r="C56" s="2">
        <v>0.24632662999999999</v>
      </c>
      <c r="D56" s="2">
        <v>0.22710004298359593</v>
      </c>
      <c r="E56" s="2">
        <v>0.12205674107434862</v>
      </c>
      <c r="F56" s="2">
        <v>0.1144149571372689</v>
      </c>
    </row>
    <row r="60" spans="1:6" ht="17.25">
      <c r="A60" s="26" t="s">
        <v>36</v>
      </c>
      <c r="B60" s="3" t="s">
        <v>1</v>
      </c>
      <c r="C60" s="3" t="s">
        <v>2</v>
      </c>
      <c r="D60" s="3" t="s">
        <v>3</v>
      </c>
      <c r="E60" s="3" t="s">
        <v>4</v>
      </c>
      <c r="F60" s="3" t="s">
        <v>5</v>
      </c>
    </row>
    <row r="61" spans="1:6">
      <c r="A61" s="3" t="s">
        <v>0</v>
      </c>
      <c r="B61" s="2">
        <v>0.39953934713520967</v>
      </c>
      <c r="C61" s="8">
        <f>B61*J9</f>
        <v>6.1715031881999928E-2</v>
      </c>
      <c r="D61" s="8">
        <f>C61*K9</f>
        <v>1.4015486393136177E-2</v>
      </c>
      <c r="E61" s="8">
        <f>D61*L9</f>
        <v>1.7106845937180787E-3</v>
      </c>
      <c r="F61" s="8">
        <f>E61*M9</f>
        <v>2.0331503897692659E-4</v>
      </c>
    </row>
    <row r="62" spans="1:6">
      <c r="A62" s="3" t="s">
        <v>43</v>
      </c>
      <c r="B62" s="2">
        <v>0.1808517385031333</v>
      </c>
      <c r="C62" s="8">
        <f>(B62+B61)*J7</f>
        <v>0.21793037703575449</v>
      </c>
      <c r="D62" s="8">
        <f t="shared" ref="D62:F62" si="3">(C62+C61)*K7</f>
        <v>0.13593122282401082</v>
      </c>
      <c r="E62" s="8">
        <f t="shared" si="3"/>
        <v>6.4110632095063153E-2</v>
      </c>
      <c r="F62" s="8">
        <f t="shared" si="3"/>
        <v>3.5856737790261391E-2</v>
      </c>
    </row>
    <row r="63" spans="1:6">
      <c r="A63" s="3" t="s">
        <v>0</v>
      </c>
      <c r="B63" s="10"/>
      <c r="C63" s="8">
        <f>SUM(B62:B63)*J9</f>
        <v>2.793534826460748E-2</v>
      </c>
      <c r="D63" s="8">
        <f t="shared" ref="D63:F63" si="4">SUM(C62:C63)*K9</f>
        <v>5.5836116783905189E-2</v>
      </c>
      <c r="E63" s="8">
        <f t="shared" si="4"/>
        <v>2.3406496517040083E-2</v>
      </c>
      <c r="F63" s="8">
        <f t="shared" si="4"/>
        <v>1.0401419689087846E-2</v>
      </c>
    </row>
    <row r="64" spans="1:6">
      <c r="A64" s="3" t="s">
        <v>44</v>
      </c>
      <c r="B64" s="10"/>
      <c r="C64" s="8">
        <f>SUM(B62:B64)*J8</f>
        <v>4.4548600968396905E-2</v>
      </c>
      <c r="D64" s="8">
        <f t="shared" ref="D64:F64" si="5">SUM(C62:C64)*K8</f>
        <v>3.1393520685191398E-2</v>
      </c>
      <c r="E64" s="8">
        <f t="shared" si="5"/>
        <v>4.4874355133624637E-2</v>
      </c>
      <c r="F64" s="8">
        <f t="shared" si="5"/>
        <v>1.5147565938106887E-2</v>
      </c>
    </row>
    <row r="65" spans="1:7">
      <c r="A65" s="3" t="s">
        <v>0</v>
      </c>
      <c r="B65" s="10"/>
      <c r="C65" s="8">
        <f t="shared" ref="C65:F65" si="6">SUM(B64:B65)*J9</f>
        <v>0</v>
      </c>
      <c r="D65" s="8">
        <f t="shared" si="6"/>
        <v>1.0116989194782001E-2</v>
      </c>
      <c r="E65" s="8">
        <f t="shared" si="6"/>
        <v>5.0666375562841036E-3</v>
      </c>
      <c r="F65" s="8">
        <f t="shared" si="6"/>
        <v>5.9354920904657093E-3</v>
      </c>
    </row>
    <row r="66" spans="1:7">
      <c r="A66" s="3" t="s">
        <v>44</v>
      </c>
      <c r="B66" s="10"/>
      <c r="C66" s="8">
        <f>SUM(B65:B66)*J8</f>
        <v>0</v>
      </c>
      <c r="D66" s="8">
        <f>SUM(C65:C66)*K8</f>
        <v>0</v>
      </c>
      <c r="E66" s="8">
        <f>SUM(D65:D66)*L8</f>
        <v>2.0343771995384838E-3</v>
      </c>
      <c r="F66" s="9">
        <f>SUM(E65:E66)*M8</f>
        <v>8.124622989185554E-4</v>
      </c>
    </row>
    <row r="67" spans="1:7">
      <c r="A67" s="3" t="s">
        <v>0</v>
      </c>
      <c r="B67" s="10"/>
      <c r="C67" s="8">
        <f>SUM(B66:B67)*J9</f>
        <v>0</v>
      </c>
      <c r="D67" s="8">
        <f t="shared" ref="D67:E67" si="7">SUM(C66:C67)*K9</f>
        <v>0</v>
      </c>
      <c r="E67" s="8">
        <f t="shared" si="7"/>
        <v>0</v>
      </c>
      <c r="F67" s="9">
        <f>SUM(E66:E67)*M9</f>
        <v>2.4178593829442193E-4</v>
      </c>
      <c r="G67" s="20">
        <f>F67+F66</f>
        <v>1.0542482372129774E-3</v>
      </c>
    </row>
    <row r="68" spans="1:7">
      <c r="B68">
        <f>SUM(B61:B67)</f>
        <v>0.58039108563834296</v>
      </c>
      <c r="C68">
        <f t="shared" ref="C68:F68" si="8">SUM(C61:C67)</f>
        <v>0.3521293581507588</v>
      </c>
      <c r="D68">
        <f t="shared" si="8"/>
        <v>0.24729333588102559</v>
      </c>
      <c r="E68">
        <f t="shared" si="8"/>
        <v>0.14120318309526855</v>
      </c>
      <c r="F68">
        <f t="shared" si="8"/>
        <v>6.8598778784111733E-2</v>
      </c>
    </row>
    <row r="71" spans="1:7" ht="17.25">
      <c r="A71" s="26" t="s">
        <v>37</v>
      </c>
      <c r="B71" s="3" t="s">
        <v>1</v>
      </c>
      <c r="C71" s="3" t="s">
        <v>2</v>
      </c>
      <c r="D71" s="3" t="s">
        <v>3</v>
      </c>
      <c r="E71" s="3" t="s">
        <v>4</v>
      </c>
      <c r="F71" s="3" t="s">
        <v>5</v>
      </c>
    </row>
    <row r="72" spans="1:7">
      <c r="A72" s="3" t="s">
        <v>0</v>
      </c>
      <c r="B72" s="9">
        <f>SUM(C72:C73)*I9</f>
        <v>2.2647650349359551E-4</v>
      </c>
      <c r="C72" s="8">
        <f t="shared" ref="C72:D72" si="9">SUM(D72:D73)*J9</f>
        <v>0</v>
      </c>
      <c r="D72" s="8">
        <f t="shared" si="9"/>
        <v>0</v>
      </c>
      <c r="E72" s="8"/>
      <c r="F72" s="19"/>
      <c r="G72" s="20">
        <f>B72+B73</f>
        <v>1.0542482372129759E-3</v>
      </c>
    </row>
    <row r="73" spans="1:7">
      <c r="A73" s="3" t="s">
        <v>43</v>
      </c>
      <c r="B73" s="9">
        <f t="shared" ref="B73:C73" si="10">SUM(C73:C75)*I7</f>
        <v>8.2777173371938043E-4</v>
      </c>
      <c r="C73" s="8">
        <f t="shared" si="10"/>
        <v>5.6684405457806521E-4</v>
      </c>
      <c r="D73" s="8">
        <f>SUM(E73:E75)*K7</f>
        <v>0</v>
      </c>
      <c r="E73" s="8"/>
      <c r="F73" s="19"/>
    </row>
    <row r="74" spans="1:7">
      <c r="A74" s="3" t="s">
        <v>0</v>
      </c>
      <c r="B74" s="8">
        <f t="shared" ref="B74:D74" si="11">SUM(C74:C75)*I9</f>
        <v>1.602244529572353E-3</v>
      </c>
      <c r="C74" s="8">
        <f t="shared" si="11"/>
        <v>2.3318357756261973E-4</v>
      </c>
      <c r="D74" s="8">
        <f t="shared" si="11"/>
        <v>0</v>
      </c>
      <c r="E74" s="8">
        <f>SUM(F74:F75)*L9</f>
        <v>0</v>
      </c>
      <c r="F74" s="19"/>
    </row>
    <row r="75" spans="1:7">
      <c r="A75" s="3" t="s">
        <v>44</v>
      </c>
      <c r="B75" s="8">
        <f>SUM(C75:C76)*I8</f>
        <v>4.7318671408379991E-4</v>
      </c>
      <c r="C75" s="8">
        <f t="shared" ref="C75:E75" si="12">SUM(D75:D76)*J8</f>
        <v>3.7770460557909383E-3</v>
      </c>
      <c r="D75" s="8">
        <f t="shared" si="12"/>
        <v>1.5096162393654182E-3</v>
      </c>
      <c r="E75" s="8">
        <f t="shared" si="12"/>
        <v>0</v>
      </c>
      <c r="F75" s="19"/>
    </row>
    <row r="76" spans="1:7">
      <c r="A76" s="3" t="s">
        <v>0</v>
      </c>
      <c r="B76" s="8">
        <f t="shared" ref="B76:D76" si="13">SUM(C76:C77)*I9</f>
        <v>2.2404290751183754E-3</v>
      </c>
      <c r="C76" s="8">
        <f t="shared" si="13"/>
        <v>3.1607522255436391E-3</v>
      </c>
      <c r="D76" s="8">
        <f t="shared" si="13"/>
        <v>1.382386967820087E-2</v>
      </c>
      <c r="E76" s="8">
        <f>SUM(F76:F77)*L9</f>
        <v>1.3965116798336326E-2</v>
      </c>
      <c r="F76" s="19"/>
    </row>
    <row r="77" spans="1:7">
      <c r="A77" s="3" t="s">
        <v>44</v>
      </c>
      <c r="B77" s="8">
        <f>(C77+C78)*I8</f>
        <v>2.0158775988132456E-4</v>
      </c>
      <c r="C77" s="8">
        <f t="shared" ref="C77:E77" si="14">(D77+D78)*J8</f>
        <v>2.4467782747256655E-3</v>
      </c>
      <c r="D77" s="8">
        <f t="shared" si="14"/>
        <v>6.6386471858338935E-3</v>
      </c>
      <c r="E77" s="8">
        <f t="shared" si="14"/>
        <v>4.6906160443999582E-2</v>
      </c>
      <c r="F77" s="8">
        <v>0.1144149571372689</v>
      </c>
    </row>
    <row r="78" spans="1:7">
      <c r="A78" s="3" t="s">
        <v>0</v>
      </c>
      <c r="B78" s="8">
        <f t="shared" ref="B78:D78" si="15">C78*I9</f>
        <v>2.0331503897692675E-4</v>
      </c>
      <c r="C78" s="8">
        <f t="shared" si="15"/>
        <v>5.0887363268409692E-4</v>
      </c>
      <c r="D78" s="8">
        <f t="shared" si="15"/>
        <v>3.2944168183477243E-3</v>
      </c>
      <c r="E78" s="8">
        <f>F78*L9</f>
        <v>1.4506456163840045E-2</v>
      </c>
      <c r="F78" s="8">
        <v>0.11885010230613731</v>
      </c>
    </row>
    <row r="82" spans="1:6">
      <c r="A82" s="2" t="s">
        <v>32</v>
      </c>
      <c r="B82" s="3" t="s">
        <v>1</v>
      </c>
      <c r="C82" s="3" t="s">
        <v>2</v>
      </c>
      <c r="D82" s="3" t="s">
        <v>3</v>
      </c>
      <c r="E82" s="3" t="s">
        <v>4</v>
      </c>
      <c r="F82" s="3" t="s">
        <v>5</v>
      </c>
    </row>
    <row r="83" spans="1:6">
      <c r="A83" s="3" t="s">
        <v>0</v>
      </c>
      <c r="B83" s="22">
        <f>B61*B72/I9</f>
        <v>2.2647650349359532E-4</v>
      </c>
      <c r="C83" s="22">
        <f t="shared" ref="C83:F83" si="16">C61*C72/J9</f>
        <v>0</v>
      </c>
      <c r="D83" s="22">
        <f t="shared" si="16"/>
        <v>0</v>
      </c>
      <c r="E83" s="22">
        <f t="shared" si="16"/>
        <v>0</v>
      </c>
      <c r="F83" s="22">
        <f t="shared" si="16"/>
        <v>0</v>
      </c>
    </row>
    <row r="84" spans="1:6">
      <c r="A84" s="3">
        <v>1</v>
      </c>
      <c r="B84" s="22">
        <f>B62*B73/I7</f>
        <v>8.2777173371938173E-4</v>
      </c>
      <c r="C84" s="22">
        <f t="shared" ref="C84:F84" si="17">C62*C73/J7</f>
        <v>3.2899123622420339E-4</v>
      </c>
      <c r="D84" s="22">
        <f t="shared" si="17"/>
        <v>0</v>
      </c>
      <c r="E84" s="22">
        <f t="shared" si="17"/>
        <v>0</v>
      </c>
      <c r="F84" s="22">
        <f t="shared" si="17"/>
        <v>0</v>
      </c>
    </row>
    <row r="85" spans="1:6">
      <c r="A85" s="3" t="s">
        <v>0</v>
      </c>
      <c r="B85" s="22">
        <f>B63*B74/I9</f>
        <v>0</v>
      </c>
      <c r="C85" s="22">
        <f t="shared" ref="C85:F85" si="18">C63*C74/J9</f>
        <v>4.2171655392580003E-5</v>
      </c>
      <c r="D85" s="22">
        <f t="shared" si="18"/>
        <v>0</v>
      </c>
      <c r="E85" s="22">
        <f t="shared" si="18"/>
        <v>0</v>
      </c>
      <c r="F85" s="22">
        <f t="shared" si="18"/>
        <v>0</v>
      </c>
    </row>
    <row r="86" spans="1:6">
      <c r="A86" s="3">
        <v>2</v>
      </c>
      <c r="B86" s="22">
        <f>B64*B75/I8</f>
        <v>0</v>
      </c>
      <c r="C86" s="22">
        <f t="shared" ref="C86:F86" si="19">C64*C75/J8</f>
        <v>6.8308534559619386E-4</v>
      </c>
      <c r="D86" s="22">
        <f t="shared" si="19"/>
        <v>4.3841418307968534E-4</v>
      </c>
      <c r="E86" s="22">
        <f t="shared" si="19"/>
        <v>0</v>
      </c>
      <c r="F86" s="22">
        <f t="shared" si="19"/>
        <v>0</v>
      </c>
    </row>
    <row r="87" spans="1:6">
      <c r="A87" s="3" t="s">
        <v>0</v>
      </c>
      <c r="B87" s="22">
        <f>B65*B76/I9</f>
        <v>0</v>
      </c>
      <c r="C87" s="22">
        <f t="shared" ref="C87:F87" si="20">C65*C76/J9</f>
        <v>0</v>
      </c>
      <c r="D87" s="22">
        <f t="shared" si="20"/>
        <v>6.1583405413329182E-4</v>
      </c>
      <c r="E87" s="22">
        <f t="shared" si="20"/>
        <v>5.796991188323226E-4</v>
      </c>
      <c r="F87" s="22">
        <f t="shared" si="20"/>
        <v>0</v>
      </c>
    </row>
    <row r="88" spans="1:6">
      <c r="A88" s="3">
        <v>2</v>
      </c>
      <c r="B88" s="22">
        <f>B66*B77/I8</f>
        <v>0</v>
      </c>
      <c r="C88" s="22">
        <f t="shared" ref="C88:F88" si="21">C66*C77/J8</f>
        <v>0</v>
      </c>
      <c r="D88" s="22">
        <f t="shared" si="21"/>
        <v>0</v>
      </c>
      <c r="E88" s="22">
        <f t="shared" si="21"/>
        <v>4.7454911838065462E-4</v>
      </c>
      <c r="F88" s="22">
        <f t="shared" si="21"/>
        <v>8.124622989185554E-4</v>
      </c>
    </row>
    <row r="89" spans="1:6">
      <c r="A89" s="3" t="s">
        <v>0</v>
      </c>
      <c r="B89" s="22">
        <f>B67*B78/I9</f>
        <v>0</v>
      </c>
      <c r="C89" s="22">
        <f t="shared" ref="C89:F89" si="22">C67*C78/J9</f>
        <v>0</v>
      </c>
      <c r="D89" s="22">
        <f t="shared" si="22"/>
        <v>0</v>
      </c>
      <c r="E89" s="22">
        <f t="shared" si="22"/>
        <v>0</v>
      </c>
      <c r="F89" s="22">
        <f t="shared" si="22"/>
        <v>2.4178593829442193E-4</v>
      </c>
    </row>
    <row r="90" spans="1:6">
      <c r="B90" s="20">
        <f>SUM(B83:B89)</f>
        <v>1.0542482372129769E-3</v>
      </c>
      <c r="C90" s="20">
        <f t="shared" ref="C90:F90" si="23">SUM(C83:C89)</f>
        <v>1.0542482372129774E-3</v>
      </c>
      <c r="D90" s="20">
        <f t="shared" si="23"/>
        <v>1.0542482372129772E-3</v>
      </c>
      <c r="E90" s="20">
        <f t="shared" si="23"/>
        <v>1.0542482372129772E-3</v>
      </c>
      <c r="F90" s="20">
        <f t="shared" si="23"/>
        <v>1.0542482372129774E-3</v>
      </c>
    </row>
    <row r="95" spans="1:6">
      <c r="A95" s="2" t="s">
        <v>35</v>
      </c>
      <c r="B95" s="3" t="s">
        <v>1</v>
      </c>
      <c r="C95" s="3" t="s">
        <v>2</v>
      </c>
      <c r="D95" s="3" t="s">
        <v>3</v>
      </c>
      <c r="E95" s="3" t="s">
        <v>4</v>
      </c>
      <c r="F95" s="3" t="s">
        <v>5</v>
      </c>
    </row>
    <row r="96" spans="1:6">
      <c r="A96" s="3" t="s">
        <v>0</v>
      </c>
      <c r="B96" s="22">
        <f>B61*B72</f>
        <v>9.0486274347296184E-5</v>
      </c>
      <c r="C96" s="22">
        <f t="shared" ref="C96:F96" si="24">C61*C72</f>
        <v>0</v>
      </c>
      <c r="D96" s="22">
        <f t="shared" si="24"/>
        <v>0</v>
      </c>
      <c r="E96" s="22">
        <f t="shared" si="24"/>
        <v>0</v>
      </c>
      <c r="F96" s="22">
        <f t="shared" si="24"/>
        <v>0</v>
      </c>
    </row>
    <row r="97" spans="1:19">
      <c r="A97" s="3" t="s">
        <v>39</v>
      </c>
      <c r="B97" s="22">
        <f t="shared" ref="B97:F102" si="25">B62*B73</f>
        <v>1.4970395712690266E-4</v>
      </c>
      <c r="C97" s="22">
        <f t="shared" si="25"/>
        <v>1.2353253853467354E-4</v>
      </c>
      <c r="D97" s="22">
        <f t="shared" si="25"/>
        <v>0</v>
      </c>
      <c r="E97" s="22">
        <f t="shared" si="25"/>
        <v>0</v>
      </c>
      <c r="F97" s="22">
        <f t="shared" si="25"/>
        <v>0</v>
      </c>
    </row>
    <row r="98" spans="1:19" ht="17.25" thickBot="1">
      <c r="A98" s="3" t="s">
        <v>0</v>
      </c>
      <c r="B98" s="22">
        <f t="shared" si="25"/>
        <v>0</v>
      </c>
      <c r="C98" s="29">
        <f t="shared" si="25"/>
        <v>6.5140644487988925E-6</v>
      </c>
      <c r="D98" s="22">
        <f t="shared" si="25"/>
        <v>0</v>
      </c>
      <c r="E98" s="22">
        <f t="shared" si="25"/>
        <v>0</v>
      </c>
      <c r="F98" s="22">
        <f t="shared" si="25"/>
        <v>0</v>
      </c>
    </row>
    <row r="99" spans="1:19" ht="17.25" thickBot="1">
      <c r="A99" s="3" t="s">
        <v>38</v>
      </c>
      <c r="B99" s="27">
        <f t="shared" si="25"/>
        <v>0</v>
      </c>
      <c r="C99" s="31">
        <f t="shared" si="25"/>
        <v>1.6826211757868791E-4</v>
      </c>
      <c r="D99" s="28">
        <f t="shared" si="25"/>
        <v>4.7392168637219108E-5</v>
      </c>
      <c r="E99" s="22">
        <f t="shared" si="25"/>
        <v>0</v>
      </c>
      <c r="F99" s="22">
        <f t="shared" si="25"/>
        <v>0</v>
      </c>
    </row>
    <row r="100" spans="1:19" ht="17.25" thickBot="1">
      <c r="A100" s="3" t="s">
        <v>0</v>
      </c>
      <c r="B100" s="22">
        <f t="shared" si="25"/>
        <v>0</v>
      </c>
      <c r="C100" s="32">
        <f t="shared" si="25"/>
        <v>0</v>
      </c>
      <c r="D100" s="22">
        <f t="shared" si="25"/>
        <v>1.3985594016443272E-4</v>
      </c>
      <c r="E100" s="22">
        <f t="shared" si="25"/>
        <v>7.0756185248344847E-5</v>
      </c>
      <c r="F100" s="22">
        <f t="shared" si="25"/>
        <v>0</v>
      </c>
    </row>
    <row r="101" spans="1:19" ht="17.25" thickBot="1">
      <c r="A101" s="3" t="s">
        <v>38</v>
      </c>
      <c r="B101" s="27">
        <f t="shared" si="25"/>
        <v>0</v>
      </c>
      <c r="C101" s="31">
        <f t="shared" si="25"/>
        <v>0</v>
      </c>
      <c r="D101" s="28">
        <f t="shared" si="25"/>
        <v>0</v>
      </c>
      <c r="E101" s="22">
        <f t="shared" si="25"/>
        <v>9.542482332516667E-5</v>
      </c>
      <c r="F101" s="22">
        <f t="shared" si="25"/>
        <v>9.2957839106413474E-5</v>
      </c>
    </row>
    <row r="102" spans="1:19">
      <c r="A102" s="3" t="s">
        <v>0</v>
      </c>
      <c r="B102" s="22">
        <f t="shared" si="25"/>
        <v>0</v>
      </c>
      <c r="C102" s="30">
        <f t="shared" si="25"/>
        <v>0</v>
      </c>
      <c r="D102" s="22">
        <f t="shared" si="25"/>
        <v>0</v>
      </c>
      <c r="E102" s="22">
        <f t="shared" si="25"/>
        <v>0</v>
      </c>
      <c r="F102" s="22">
        <f t="shared" si="25"/>
        <v>2.8736283502477449E-5</v>
      </c>
    </row>
    <row r="103" spans="1:19">
      <c r="B103" s="21"/>
      <c r="C103" s="21"/>
      <c r="D103" s="21"/>
      <c r="E103" s="21"/>
      <c r="F103" s="21"/>
    </row>
    <row r="106" spans="1:19">
      <c r="A106" t="s">
        <v>41</v>
      </c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54"/>
    </row>
    <row r="107" spans="1:19">
      <c r="A107" s="2"/>
      <c r="B107" s="3" t="s">
        <v>1</v>
      </c>
      <c r="C107" s="3" t="s">
        <v>2</v>
      </c>
      <c r="D107" s="3" t="s">
        <v>3</v>
      </c>
      <c r="E107" s="3" t="s">
        <v>4</v>
      </c>
      <c r="F107" s="3" t="s">
        <v>5</v>
      </c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54"/>
    </row>
    <row r="108" spans="1:19" ht="17.25" thickBot="1">
      <c r="A108" s="3" t="s">
        <v>21</v>
      </c>
      <c r="B108" s="33">
        <v>0</v>
      </c>
      <c r="C108" s="33">
        <v>0</v>
      </c>
      <c r="D108" s="33">
        <v>0</v>
      </c>
      <c r="E108" s="33">
        <v>0</v>
      </c>
      <c r="F108" s="33">
        <v>0</v>
      </c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54"/>
    </row>
    <row r="109" spans="1:19" ht="17.25" thickBot="1">
      <c r="A109" s="3" t="s">
        <v>40</v>
      </c>
      <c r="B109" s="33">
        <f>-B97/I7^2/$G$72</f>
        <v>-4.3415521376935295</v>
      </c>
      <c r="C109" s="33">
        <f>-C97/J7^2/$G$72</f>
        <v>-0.83108301928852757</v>
      </c>
      <c r="D109" s="33">
        <f t="shared" ref="D109:F109" si="26">-D97/K7^2/$G$72</f>
        <v>0</v>
      </c>
      <c r="E109" s="33">
        <f t="shared" si="26"/>
        <v>0</v>
      </c>
      <c r="F109" s="33">
        <f t="shared" si="26"/>
        <v>0</v>
      </c>
      <c r="I109" s="37"/>
      <c r="J109" s="38">
        <v>0.22371905087369007</v>
      </c>
      <c r="K109" s="37"/>
      <c r="L109" s="37"/>
      <c r="M109" s="37"/>
      <c r="N109" s="37"/>
      <c r="O109" s="39">
        <v>0.22371905087369007</v>
      </c>
      <c r="P109" s="40">
        <v>0.37548884265867699</v>
      </c>
      <c r="Q109" s="40">
        <v>0.24632663936280097</v>
      </c>
      <c r="R109" s="41">
        <v>0.15446546710483236</v>
      </c>
      <c r="S109" s="54"/>
    </row>
    <row r="110" spans="1:19" ht="17.25" thickBot="1">
      <c r="A110" s="3" t="s">
        <v>38</v>
      </c>
      <c r="B110" s="33">
        <f>-(B99+B101)/I8^2/$G$72</f>
        <v>0</v>
      </c>
      <c r="C110" s="31">
        <f>-(C99+C101)/J8^2/$G$72</f>
        <v>-2.6303933813881875</v>
      </c>
      <c r="D110" s="33">
        <f t="shared" ref="D110:F110" si="27">-(D99+D101)/K8^2/$G$72</f>
        <v>-3.8469782002908457</v>
      </c>
      <c r="E110" s="33">
        <f t="shared" si="27"/>
        <v>-2.2385051286857158</v>
      </c>
      <c r="F110" s="33">
        <f t="shared" si="27"/>
        <v>-6.7356192831727384</v>
      </c>
      <c r="I110" s="37"/>
      <c r="J110" s="42">
        <f>0.375488842658677</f>
        <v>0.37548884265867699</v>
      </c>
      <c r="K110" s="37"/>
      <c r="L110" s="37"/>
      <c r="M110" s="37"/>
      <c r="N110" s="37"/>
      <c r="O110" s="37"/>
      <c r="P110" s="37"/>
      <c r="Q110" s="37"/>
      <c r="R110" s="37"/>
      <c r="S110" s="54"/>
    </row>
    <row r="111" spans="1:19">
      <c r="A111" s="3" t="s">
        <v>0</v>
      </c>
      <c r="B111" s="33">
        <f>-(B96+B98+B100+B102)/I9^2/$G$72</f>
        <v>-0.53767607530137385</v>
      </c>
      <c r="C111" s="33">
        <f>-(C96+C98+C100+C102)/J9^2/$G$72</f>
        <v>-0.25896815543514551</v>
      </c>
      <c r="D111" s="33">
        <f t="shared" ref="D111:F111" si="28">-(D96+D98+D100+D102)/K9^2/$G$72</f>
        <v>-2.5721932886264498</v>
      </c>
      <c r="E111" s="33">
        <f t="shared" si="28"/>
        <v>-4.5050331041757019</v>
      </c>
      <c r="F111" s="33">
        <f t="shared" si="28"/>
        <v>-1.9296946655719243</v>
      </c>
      <c r="I111" s="37"/>
      <c r="J111" s="38">
        <v>0.24632663936280097</v>
      </c>
      <c r="K111" s="37"/>
      <c r="L111" s="37"/>
      <c r="M111" s="37"/>
      <c r="N111" s="37"/>
      <c r="O111" s="37"/>
      <c r="P111" s="37"/>
      <c r="Q111" s="37"/>
      <c r="R111" s="37"/>
      <c r="S111" s="54"/>
    </row>
    <row r="112" spans="1:19">
      <c r="I112" s="37"/>
      <c r="J112" s="38">
        <v>0.15446546710483236</v>
      </c>
      <c r="K112" s="37"/>
      <c r="L112" s="37"/>
      <c r="M112" s="37"/>
      <c r="N112" s="37"/>
      <c r="O112" s="37"/>
      <c r="P112" s="37"/>
      <c r="Q112" s="37"/>
      <c r="R112" s="37"/>
      <c r="S112" s="54"/>
    </row>
    <row r="113" spans="1:19"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54"/>
    </row>
    <row r="114" spans="1:19"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54"/>
    </row>
    <row r="115" spans="1:19" ht="17.25" thickBot="1"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54"/>
    </row>
    <row r="116" spans="1:19">
      <c r="I116" s="37"/>
      <c r="J116" s="43">
        <v>0.22371905087369007</v>
      </c>
      <c r="K116" s="44">
        <v>0</v>
      </c>
      <c r="L116" s="44">
        <v>0</v>
      </c>
      <c r="M116" s="45">
        <v>0</v>
      </c>
      <c r="N116" s="37"/>
      <c r="O116" s="46">
        <f t="array" ref="O116:R119">MMULT(J109:J112,O109:R109)</f>
        <v>5.0050213723824725E-2</v>
      </c>
      <c r="P116" s="44">
        <v>8.4004007493259564E-2</v>
      </c>
      <c r="Q116" s="44">
        <v>5.5107961963151576E-2</v>
      </c>
      <c r="R116" s="45">
        <v>3.4556867693454292E-2</v>
      </c>
      <c r="S116" s="54"/>
    </row>
    <row r="117" spans="1:19">
      <c r="I117" s="37"/>
      <c r="J117" s="47">
        <v>0</v>
      </c>
      <c r="K117" s="42">
        <f>0.375488842658677</f>
        <v>0.37548884265867699</v>
      </c>
      <c r="L117" s="48">
        <v>0</v>
      </c>
      <c r="M117" s="49">
        <v>0</v>
      </c>
      <c r="N117" s="37"/>
      <c r="O117" s="47">
        <v>8.4004007493259564E-2</v>
      </c>
      <c r="P117" s="48">
        <v>0.14099187096115268</v>
      </c>
      <c r="Q117" s="48">
        <v>9.2492904730339442E-2</v>
      </c>
      <c r="R117" s="49">
        <v>5.8000059473925447E-2</v>
      </c>
      <c r="S117" s="54"/>
    </row>
    <row r="118" spans="1:19">
      <c r="I118" s="37"/>
      <c r="J118" s="47">
        <v>0</v>
      </c>
      <c r="K118" s="48">
        <v>0</v>
      </c>
      <c r="L118" s="38">
        <v>0.24632663936280097</v>
      </c>
      <c r="M118" s="49">
        <v>0</v>
      </c>
      <c r="N118" s="37"/>
      <c r="O118" s="47">
        <v>5.5107961963151576E-2</v>
      </c>
      <c r="P118" s="48">
        <v>9.2492904730339442E-2</v>
      </c>
      <c r="Q118" s="48">
        <v>6.0676813259771409E-2</v>
      </c>
      <c r="R118" s="49">
        <v>3.8048959409538639E-2</v>
      </c>
      <c r="S118" s="54"/>
    </row>
    <row r="119" spans="1:19" ht="17.25" thickBot="1">
      <c r="I119" s="37"/>
      <c r="J119" s="50">
        <v>0</v>
      </c>
      <c r="K119" s="51">
        <v>0</v>
      </c>
      <c r="L119" s="51">
        <v>0</v>
      </c>
      <c r="M119" s="52">
        <v>0.15446546710483236</v>
      </c>
      <c r="N119" s="37"/>
      <c r="O119" s="50">
        <v>3.4556867693454292E-2</v>
      </c>
      <c r="P119" s="51">
        <v>5.8000059473925447E-2</v>
      </c>
      <c r="Q119" s="51">
        <v>3.8048959409538639E-2</v>
      </c>
      <c r="R119" s="53">
        <v>2.3859580527914048E-2</v>
      </c>
      <c r="S119" s="54"/>
    </row>
    <row r="120" spans="1:19" ht="17.25">
      <c r="A120" s="26" t="s">
        <v>57</v>
      </c>
      <c r="B120" s="3" t="s">
        <v>1</v>
      </c>
      <c r="C120" s="3" t="s">
        <v>2</v>
      </c>
      <c r="D120" s="3" t="s">
        <v>3</v>
      </c>
      <c r="E120" s="3" t="s">
        <v>4</v>
      </c>
      <c r="F120" s="3" t="s">
        <v>5</v>
      </c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54"/>
    </row>
    <row r="121" spans="1:19">
      <c r="A121" s="3" t="s">
        <v>0</v>
      </c>
      <c r="B121" s="2">
        <f>B61/B128</f>
        <v>0.68839676732073929</v>
      </c>
      <c r="C121" s="8">
        <f>B121*J9/C128</f>
        <v>0.17526238711279954</v>
      </c>
      <c r="D121" s="8">
        <f>C121*K9/D128</f>
        <v>5.667555230796481E-2</v>
      </c>
      <c r="E121" s="8">
        <f>D121*L9/E128</f>
        <v>1.2115056872081238E-2</v>
      </c>
      <c r="F121" s="8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54"/>
    </row>
    <row r="122" spans="1:19" ht="17.25" thickBot="1">
      <c r="A122" s="3" t="s">
        <v>43</v>
      </c>
      <c r="B122" s="2">
        <f>B62/B128</f>
        <v>0.31160323267926071</v>
      </c>
      <c r="C122" s="8">
        <f>(B122+B121)*J7/C128</f>
        <v>0.61889294939858697</v>
      </c>
      <c r="D122" s="8">
        <f>(C122+C121)*K7/D128</f>
        <v>0.54967604500837908</v>
      </c>
      <c r="E122" s="8">
        <f>(D122+D121)*L7/E128</f>
        <v>0.4540310684909154</v>
      </c>
      <c r="F122" s="8"/>
      <c r="O122" s="37"/>
      <c r="P122" s="37"/>
      <c r="Q122" s="37"/>
      <c r="R122" s="37"/>
      <c r="S122" s="54"/>
    </row>
    <row r="123" spans="1:19" ht="17.25" thickBot="1">
      <c r="A123" s="3" t="s">
        <v>0</v>
      </c>
      <c r="B123" s="2">
        <f t="shared" ref="B123:B127" si="29">B63/B$68</f>
        <v>0</v>
      </c>
      <c r="C123" s="8">
        <f>SUM(B122:B123)*J9/C128</f>
        <v>7.9332630517695693E-2</v>
      </c>
      <c r="D123" s="8">
        <f>SUM(C122:C123)*K9/D128</f>
        <v>0.22578900715209047</v>
      </c>
      <c r="E123" s="8">
        <f>SUM(D122:D123)*L9/E128</f>
        <v>0.16576465207054097</v>
      </c>
      <c r="F123" s="8"/>
      <c r="J123" s="5"/>
      <c r="K123" s="5"/>
      <c r="L123" s="5"/>
      <c r="M123" s="5"/>
      <c r="O123" s="46">
        <f>J116-O116</f>
        <v>0.17366883714986533</v>
      </c>
      <c r="P123" s="44">
        <f t="shared" ref="P123:R123" si="30">K116-P116</f>
        <v>-8.4004007493259564E-2</v>
      </c>
      <c r="Q123" s="44">
        <f t="shared" si="30"/>
        <v>-5.5107961963151576E-2</v>
      </c>
      <c r="R123" s="45">
        <f t="shared" si="30"/>
        <v>-3.4556867693454292E-2</v>
      </c>
      <c r="S123" s="54"/>
    </row>
    <row r="124" spans="1:19" ht="17.25" thickBot="1">
      <c r="A124" s="3" t="s">
        <v>44</v>
      </c>
      <c r="B124" s="2">
        <f t="shared" si="29"/>
        <v>0</v>
      </c>
      <c r="C124" s="8">
        <f>SUM(B122:B124)*J8/C128</f>
        <v>0.12651203297091776</v>
      </c>
      <c r="D124" s="8">
        <f>SUM(C122:C124)*K8/D128</f>
        <v>0.12694851065576238</v>
      </c>
      <c r="E124" s="8">
        <f>SUM(D122:D124)*L8/E128</f>
        <v>0.31779988347251575</v>
      </c>
      <c r="F124" s="8"/>
      <c r="J124" s="34">
        <v>0</v>
      </c>
      <c r="K124" s="35">
        <v>-0.83108301928852635</v>
      </c>
      <c r="L124" s="35">
        <v>-2.6303933813881839</v>
      </c>
      <c r="M124" s="36">
        <v>-0.25896815543514512</v>
      </c>
      <c r="O124" s="47">
        <f t="shared" ref="O124:O126" si="31">J117-O117</f>
        <v>-8.4004007493259564E-2</v>
      </c>
      <c r="P124" s="48">
        <f t="shared" ref="P124:P126" si="32">K117-P117</f>
        <v>0.23449697169752431</v>
      </c>
      <c r="Q124" s="48">
        <f t="shared" ref="Q124:Q126" si="33">L117-Q117</f>
        <v>-9.2492904730339442E-2</v>
      </c>
      <c r="R124" s="49">
        <f t="shared" ref="R124:R126" si="34">M117-R117</f>
        <v>-5.8000059473925447E-2</v>
      </c>
      <c r="S124" s="54"/>
    </row>
    <row r="125" spans="1:19">
      <c r="A125" s="3" t="s">
        <v>0</v>
      </c>
      <c r="B125" s="2">
        <f t="shared" si="29"/>
        <v>0</v>
      </c>
      <c r="C125" s="8">
        <f>SUM(B124:B125)*J9/C128</f>
        <v>0</v>
      </c>
      <c r="D125" s="8">
        <f>SUM(C124:C125)*K9/D128</f>
        <v>4.0910884875803327E-2</v>
      </c>
      <c r="E125" s="8">
        <f>SUM(D124:D125)*L9/E128</f>
        <v>3.5881893348435973E-2</v>
      </c>
      <c r="F125" s="8"/>
      <c r="J125" s="5"/>
      <c r="K125" s="5"/>
      <c r="L125" s="5"/>
      <c r="M125" s="5"/>
      <c r="O125" s="47">
        <f t="shared" si="31"/>
        <v>-5.5107961963151576E-2</v>
      </c>
      <c r="P125" s="48">
        <f t="shared" si="32"/>
        <v>-9.2492904730339442E-2</v>
      </c>
      <c r="Q125" s="48">
        <f t="shared" si="33"/>
        <v>0.18564982610302955</v>
      </c>
      <c r="R125" s="49">
        <f t="shared" si="34"/>
        <v>-3.8048959409538639E-2</v>
      </c>
      <c r="S125" s="54"/>
    </row>
    <row r="126" spans="1:19" ht="17.25" thickBot="1">
      <c r="A126" s="3" t="s">
        <v>44</v>
      </c>
      <c r="B126" s="2">
        <f t="shared" si="29"/>
        <v>0</v>
      </c>
      <c r="C126" s="8">
        <f>SUM(B125:B126)*J8/C128</f>
        <v>0</v>
      </c>
      <c r="D126" s="8">
        <f>SUM(C125:C126)*K8/D128</f>
        <v>0</v>
      </c>
      <c r="E126" s="8">
        <f>SUM(D125:D126)*L8/E128</f>
        <v>1.4407445745510622E-2</v>
      </c>
      <c r="F126" s="8">
        <f>SUM(E125:E126)*M8/F128</f>
        <v>0.77065559157716967</v>
      </c>
      <c r="J126" s="5"/>
      <c r="K126" s="5"/>
      <c r="L126" s="5"/>
      <c r="M126" s="5"/>
      <c r="O126" s="50">
        <f t="shared" si="31"/>
        <v>-3.4556867693454292E-2</v>
      </c>
      <c r="P126" s="51">
        <f t="shared" si="32"/>
        <v>-5.8000059473925447E-2</v>
      </c>
      <c r="Q126" s="51">
        <f t="shared" si="33"/>
        <v>-3.8048959409538639E-2</v>
      </c>
      <c r="R126" s="53">
        <f t="shared" si="34"/>
        <v>0.13060588657691832</v>
      </c>
      <c r="S126" s="54"/>
    </row>
    <row r="127" spans="1:19">
      <c r="A127" s="3" t="s">
        <v>0</v>
      </c>
      <c r="B127" s="2">
        <f t="shared" si="29"/>
        <v>0</v>
      </c>
      <c r="C127" s="8">
        <f>SUM(B126:B127)*J9/C128</f>
        <v>0</v>
      </c>
      <c r="D127" s="8">
        <f>SUM(C126:C127)*K9/D128</f>
        <v>0</v>
      </c>
      <c r="E127" s="8">
        <f>SUM(D126:D127)*L9/E128</f>
        <v>0</v>
      </c>
      <c r="F127" s="8">
        <f>SUM(E126:E127)*M9/F128</f>
        <v>0.2293444084228303</v>
      </c>
      <c r="J127" s="5"/>
      <c r="K127" s="5"/>
      <c r="L127" s="5"/>
      <c r="M127" s="5"/>
      <c r="O127" s="37"/>
      <c r="P127" s="37"/>
      <c r="Q127" s="37"/>
      <c r="R127" s="37"/>
      <c r="S127" s="54"/>
    </row>
    <row r="128" spans="1:19" ht="17.25" thickBot="1">
      <c r="A128" s="71" t="s">
        <v>53</v>
      </c>
      <c r="B128" s="60">
        <v>0.58039108563834296</v>
      </c>
      <c r="C128" s="60">
        <v>0.60671048688397655</v>
      </c>
      <c r="D128" s="60">
        <v>0.7022798018878923</v>
      </c>
      <c r="E128" s="60">
        <v>0.57099469580208306</v>
      </c>
      <c r="F128" s="60">
        <v>7.4661789777195411E-3</v>
      </c>
    </row>
    <row r="129" spans="1:13" ht="17.25" thickBot="1">
      <c r="B129" s="60"/>
      <c r="C129" s="60"/>
      <c r="D129" s="60"/>
      <c r="E129" s="60"/>
      <c r="F129" s="60"/>
      <c r="J129" s="57">
        <f t="array" ref="J129:M129">MMULT(J124:M124,O123:R126)</f>
        <v>0.22371905087369007</v>
      </c>
      <c r="K129" s="58">
        <v>6.342644159274928E-2</v>
      </c>
      <c r="L129" s="58">
        <v>-0.40160932247670478</v>
      </c>
      <c r="M129" s="59">
        <v>0.11446383001026585</v>
      </c>
    </row>
    <row r="130" spans="1:13">
      <c r="A130" s="72" t="s">
        <v>54</v>
      </c>
      <c r="B130">
        <f>-LN(B128)</f>
        <v>0.54405311708670723</v>
      </c>
      <c r="C130">
        <f t="shared" ref="C130:F130" si="35">-LN(C128)</f>
        <v>0.49970355906051411</v>
      </c>
      <c r="D130">
        <f t="shared" si="35"/>
        <v>0.35342337617963077</v>
      </c>
      <c r="E130">
        <f t="shared" si="35"/>
        <v>0.56037535868261246</v>
      </c>
      <c r="F130">
        <f t="shared" si="35"/>
        <v>4.8973719264063913</v>
      </c>
      <c r="G130" s="70">
        <f>SUM(B130:F130)</f>
        <v>6.8549273374158561</v>
      </c>
    </row>
    <row r="134" spans="1:13" ht="17.25">
      <c r="A134" s="26" t="s">
        <v>37</v>
      </c>
      <c r="B134" s="3" t="s">
        <v>1</v>
      </c>
      <c r="C134" s="3" t="s">
        <v>2</v>
      </c>
      <c r="D134" s="3" t="s">
        <v>3</v>
      </c>
      <c r="E134" s="3" t="s">
        <v>4</v>
      </c>
      <c r="F134" s="3" t="s">
        <v>5</v>
      </c>
    </row>
    <row r="135" spans="1:13">
      <c r="A135" s="3" t="s">
        <v>0</v>
      </c>
      <c r="B135" s="8">
        <f>SUM(C135:C136)*I9/B142</f>
        <v>0.21482274809613308</v>
      </c>
      <c r="C135" s="8">
        <f>SUM(D135:D136)*J9/C142</f>
        <v>0</v>
      </c>
      <c r="D135" s="8">
        <f>SUM(E135:E136)*K9</f>
        <v>0</v>
      </c>
      <c r="E135" s="8">
        <v>0</v>
      </c>
      <c r="F135" s="8"/>
    </row>
    <row r="136" spans="1:13">
      <c r="A136" s="3" t="s">
        <v>43</v>
      </c>
      <c r="B136" s="8">
        <f>SUM(C136:C138)*I7/B142</f>
        <v>0.785177251903867</v>
      </c>
      <c r="C136" s="8">
        <f>SUM(D136:D138)*J7/C142</f>
        <v>5.3008391102750844E-2</v>
      </c>
      <c r="D136" s="8">
        <f>SUM(E136:E138)*K7</f>
        <v>0</v>
      </c>
      <c r="E136" s="8">
        <v>0</v>
      </c>
      <c r="F136" s="8"/>
    </row>
    <row r="137" spans="1:13">
      <c r="A137" s="3" t="s">
        <v>0</v>
      </c>
      <c r="B137" s="8"/>
      <c r="C137" s="8">
        <f>SUM(D137:D138)*J9/C142</f>
        <v>2.1806149642653934E-2</v>
      </c>
      <c r="D137" s="8">
        <f>SUM(E137:E138)*K9</f>
        <v>0</v>
      </c>
      <c r="E137" s="8">
        <v>0</v>
      </c>
      <c r="F137" s="8"/>
    </row>
    <row r="138" spans="1:13">
      <c r="A138" s="3" t="s">
        <v>44</v>
      </c>
      <c r="B138" s="8"/>
      <c r="C138" s="8">
        <f>SUM(D138:D139)*J8/C142</f>
        <v>0.3532102576033902</v>
      </c>
      <c r="D138" s="8">
        <f>SUM(E138:E139)*K8/D142</f>
        <v>5.9747620630469706E-2</v>
      </c>
      <c r="E138" s="8">
        <v>0</v>
      </c>
      <c r="F138" s="8"/>
    </row>
    <row r="139" spans="1:13">
      <c r="A139" s="3" t="s">
        <v>0</v>
      </c>
      <c r="B139" s="8"/>
      <c r="C139" s="8">
        <f>SUM(D139:D140)*J9/C142</f>
        <v>0.29557757340371482</v>
      </c>
      <c r="D139" s="8">
        <f>SUM(E139:E140)*K9/D142</f>
        <v>0.5471213806797629</v>
      </c>
      <c r="E139" s="8">
        <f>SUM(F139:F140)*L9/E142</f>
        <v>0.18526846281095682</v>
      </c>
      <c r="F139" s="8"/>
    </row>
    <row r="140" spans="1:13">
      <c r="A140" s="3" t="s">
        <v>44</v>
      </c>
      <c r="B140" s="8"/>
      <c r="C140" s="8">
        <f>(D140+D141)*J8/C142</f>
        <v>0.22881033801248046</v>
      </c>
      <c r="D140" s="8">
        <f>(E140+E141)*K8/D142</f>
        <v>0.2627445063292852</v>
      </c>
      <c r="E140" s="8">
        <f>(F140+F141)*L8/E142</f>
        <v>0.62228138635111052</v>
      </c>
      <c r="F140" s="8">
        <f>F77/F142</f>
        <v>0.49049333582266652</v>
      </c>
    </row>
    <row r="141" spans="1:13">
      <c r="A141" s="3" t="s">
        <v>0</v>
      </c>
      <c r="B141" s="8"/>
      <c r="C141" s="8">
        <f>D141*J9/C142</f>
        <v>4.7587290235009912E-2</v>
      </c>
      <c r="D141" s="8">
        <f>E141*K9/D142</f>
        <v>0.13038649236048214</v>
      </c>
      <c r="E141" s="8">
        <f>F141*L9/E142</f>
        <v>0.19245015083793279</v>
      </c>
      <c r="F141" s="8">
        <f>F78/F142</f>
        <v>0.50950666417733359</v>
      </c>
    </row>
    <row r="142" spans="1:13">
      <c r="A142" s="71" t="s">
        <v>56</v>
      </c>
      <c r="B142">
        <v>9.8587966877713443E-2</v>
      </c>
      <c r="C142">
        <v>0.42322667138977799</v>
      </c>
      <c r="D142">
        <v>0.33519912021761239</v>
      </c>
      <c r="E142">
        <v>0.32314198099807478</v>
      </c>
      <c r="F142">
        <v>0.2332650594434062</v>
      </c>
    </row>
    <row r="144" spans="1:13">
      <c r="A144" s="72" t="s">
        <v>55</v>
      </c>
      <c r="B144">
        <f>-LN(B142)</f>
        <v>2.3168060646007897</v>
      </c>
      <c r="C144">
        <f t="shared" ref="C144:F144" si="36">-LN(C142)</f>
        <v>0.85984737729117589</v>
      </c>
      <c r="D144">
        <f t="shared" si="36"/>
        <v>1.0930305350267813</v>
      </c>
      <c r="E144">
        <f t="shared" si="36"/>
        <v>1.1296634826884362</v>
      </c>
      <c r="F144">
        <f t="shared" si="36"/>
        <v>1.4555798778086744</v>
      </c>
      <c r="G144" s="70">
        <f>SUM(B144:F144)</f>
        <v>6.854927337415857</v>
      </c>
    </row>
    <row r="148" spans="1:6">
      <c r="A148" s="2" t="s">
        <v>50</v>
      </c>
      <c r="B148" s="3" t="s">
        <v>1</v>
      </c>
      <c r="C148" s="3" t="s">
        <v>2</v>
      </c>
      <c r="D148" s="3" t="s">
        <v>3</v>
      </c>
      <c r="E148" s="3" t="s">
        <v>4</v>
      </c>
      <c r="F148" s="3" t="s">
        <v>5</v>
      </c>
    </row>
    <row r="149" spans="1:6">
      <c r="A149" s="3" t="s">
        <v>0</v>
      </c>
      <c r="B149" s="22">
        <f>B121*B135</f>
        <v>0.14788328533633552</v>
      </c>
      <c r="C149" s="22">
        <f t="shared" ref="C149:F149" si="37">C121*C135</f>
        <v>0</v>
      </c>
      <c r="D149" s="22">
        <f t="shared" si="37"/>
        <v>0</v>
      </c>
      <c r="E149" s="22">
        <f t="shared" si="37"/>
        <v>0</v>
      </c>
      <c r="F149" s="22">
        <f t="shared" si="37"/>
        <v>0</v>
      </c>
    </row>
    <row r="150" spans="1:6">
      <c r="A150" s="3" t="s">
        <v>43</v>
      </c>
      <c r="B150" s="22">
        <f t="shared" ref="B150:B155" si="38">B122*B136</f>
        <v>0.24466376991946318</v>
      </c>
      <c r="C150" s="22">
        <f t="shared" ref="C150:F150" si="39">C122*C136</f>
        <v>3.2806519512455286E-2</v>
      </c>
      <c r="D150" s="22">
        <f t="shared" si="39"/>
        <v>0</v>
      </c>
      <c r="E150" s="22">
        <f t="shared" si="39"/>
        <v>0</v>
      </c>
      <c r="F150" s="22">
        <f t="shared" si="39"/>
        <v>0</v>
      </c>
    </row>
    <row r="151" spans="1:6">
      <c r="A151" s="3" t="s">
        <v>0</v>
      </c>
      <c r="B151" s="22">
        <f t="shared" si="38"/>
        <v>0</v>
      </c>
      <c r="C151" s="22">
        <f t="shared" ref="C151:F151" si="40">C123*C137</f>
        <v>1.7299392126142465E-3</v>
      </c>
      <c r="D151" s="22">
        <f t="shared" si="40"/>
        <v>0</v>
      </c>
      <c r="E151" s="22">
        <f t="shared" si="40"/>
        <v>0</v>
      </c>
      <c r="F151" s="22">
        <f t="shared" si="40"/>
        <v>0</v>
      </c>
    </row>
    <row r="152" spans="1:6">
      <c r="A152" s="3" t="s">
        <v>44</v>
      </c>
      <c r="B152" s="22">
        <f t="shared" si="38"/>
        <v>0</v>
      </c>
      <c r="C152" s="22">
        <f t="shared" ref="C152:F152" si="41">C124*C138</f>
        <v>4.4685347755586455E-2</v>
      </c>
      <c r="D152" s="22">
        <f t="shared" si="41"/>
        <v>7.584871454263631E-3</v>
      </c>
      <c r="E152" s="22">
        <f t="shared" si="41"/>
        <v>0</v>
      </c>
      <c r="F152" s="22">
        <f t="shared" si="41"/>
        <v>0</v>
      </c>
    </row>
    <row r="153" spans="1:6">
      <c r="A153" s="3" t="s">
        <v>0</v>
      </c>
      <c r="B153" s="22">
        <f t="shared" si="38"/>
        <v>0</v>
      </c>
      <c r="C153" s="22">
        <f t="shared" ref="C153:F153" si="42">C125*C139</f>
        <v>0</v>
      </c>
      <c r="D153" s="22">
        <f t="shared" si="42"/>
        <v>2.2383219818080346E-2</v>
      </c>
      <c r="E153" s="22">
        <f t="shared" si="42"/>
        <v>6.6477832234114291E-3</v>
      </c>
      <c r="F153" s="22">
        <f t="shared" si="42"/>
        <v>0</v>
      </c>
    </row>
    <row r="154" spans="1:6">
      <c r="A154" s="3" t="s">
        <v>44</v>
      </c>
      <c r="B154" s="22">
        <f t="shared" si="38"/>
        <v>0</v>
      </c>
      <c r="C154" s="22">
        <f t="shared" ref="C154:F154" si="43">C126*C140</f>
        <v>0</v>
      </c>
      <c r="D154" s="22">
        <f t="shared" si="43"/>
        <v>0</v>
      </c>
      <c r="E154" s="22">
        <f t="shared" si="43"/>
        <v>8.9654853122947582E-3</v>
      </c>
      <c r="F154" s="22">
        <f t="shared" si="43"/>
        <v>0.37800143188307644</v>
      </c>
    </row>
    <row r="155" spans="1:6">
      <c r="A155" s="3" t="s">
        <v>0</v>
      </c>
      <c r="B155" s="22">
        <f t="shared" si="38"/>
        <v>0</v>
      </c>
      <c r="C155" s="22">
        <f t="shared" ref="C155:F155" si="44">C127*C141</f>
        <v>0</v>
      </c>
      <c r="D155" s="22">
        <f t="shared" si="44"/>
        <v>0</v>
      </c>
      <c r="E155" s="22">
        <f t="shared" si="44"/>
        <v>0</v>
      </c>
      <c r="F155" s="22">
        <f t="shared" si="44"/>
        <v>0.11685250448324024</v>
      </c>
    </row>
    <row r="156" spans="1:6">
      <c r="B156" s="20"/>
      <c r="C156" s="20"/>
      <c r="D156" s="20"/>
      <c r="E156" s="20"/>
      <c r="F156" s="20"/>
    </row>
    <row r="158" spans="1:6">
      <c r="A158" s="2" t="s">
        <v>51</v>
      </c>
      <c r="B158" s="3" t="s">
        <v>1</v>
      </c>
      <c r="C158" s="3" t="s">
        <v>2</v>
      </c>
      <c r="D158" s="3" t="s">
        <v>3</v>
      </c>
      <c r="E158" s="3" t="s">
        <v>4</v>
      </c>
      <c r="F158" s="3" t="s">
        <v>5</v>
      </c>
    </row>
    <row r="159" spans="1:6">
      <c r="A159" s="3" t="s">
        <v>21</v>
      </c>
      <c r="B159" s="33">
        <f t="shared" ref="B159:E159" si="45">0/I6</f>
        <v>0</v>
      </c>
      <c r="C159" s="33">
        <f t="shared" si="45"/>
        <v>0</v>
      </c>
      <c r="D159" s="33">
        <f t="shared" si="45"/>
        <v>0</v>
      </c>
      <c r="E159" s="33">
        <f t="shared" si="45"/>
        <v>0</v>
      </c>
      <c r="F159" s="33">
        <f>0/M6</f>
        <v>0</v>
      </c>
    </row>
    <row r="160" spans="1:6">
      <c r="A160" s="3" t="s">
        <v>40</v>
      </c>
      <c r="B160" s="33">
        <f>B150/I7</f>
        <v>1.3528416809508566</v>
      </c>
      <c r="C160" s="33">
        <f t="shared" ref="C160:F160" si="46">C150/J7</f>
        <v>8.7370158005671369E-2</v>
      </c>
      <c r="D160" s="33">
        <f t="shared" si="46"/>
        <v>0</v>
      </c>
      <c r="E160" s="33">
        <f t="shared" si="46"/>
        <v>0</v>
      </c>
      <c r="F160" s="33">
        <f t="shared" si="46"/>
        <v>0</v>
      </c>
    </row>
    <row r="161" spans="1:6">
      <c r="A161" s="3" t="s">
        <v>38</v>
      </c>
      <c r="B161" s="33">
        <f>(B152+B154)/I8</f>
        <v>0</v>
      </c>
      <c r="C161" s="33">
        <f t="shared" ref="C161:F161" si="47">(C152+C154)/J8</f>
        <v>0.1814068826302293</v>
      </c>
      <c r="D161" s="33">
        <f t="shared" si="47"/>
        <v>7.01659223033297E-2</v>
      </c>
      <c r="E161" s="33">
        <f t="shared" si="47"/>
        <v>4.4585496755980024E-2</v>
      </c>
      <c r="F161" s="33">
        <f t="shared" si="47"/>
        <v>3.30377637103487</v>
      </c>
    </row>
    <row r="162" spans="1:6">
      <c r="A162" s="3" t="s">
        <v>0</v>
      </c>
      <c r="B162" s="33">
        <f>(B149+B151+B153+B155)/I9</f>
        <v>0.37013447210316847</v>
      </c>
      <c r="C162" s="33">
        <f t="shared" ref="C162:F162" si="48">(C149+C151+C153+C155)/J9</f>
        <v>1.1199520805774498E-2</v>
      </c>
      <c r="D162" s="33">
        <f t="shared" si="48"/>
        <v>9.856105496068597E-2</v>
      </c>
      <c r="E162" s="33">
        <f t="shared" si="48"/>
        <v>5.4464695394104076E-2</v>
      </c>
      <c r="F162" s="33">
        <f t="shared" si="48"/>
        <v>0.98319229193634505</v>
      </c>
    </row>
    <row r="163" spans="1:6">
      <c r="B163" s="61">
        <f>SUM(B159:B162)</f>
        <v>1.7229761530540251</v>
      </c>
      <c r="C163" s="61">
        <f t="shared" ref="C163:F163" si="49">SUM(C159:C162)</f>
        <v>0.27997656144167521</v>
      </c>
      <c r="D163" s="61">
        <f t="shared" si="49"/>
        <v>0.16872697726401567</v>
      </c>
      <c r="E163" s="61">
        <f t="shared" si="49"/>
        <v>9.9050192150084093E-2</v>
      </c>
      <c r="F163" s="61">
        <f t="shared" si="49"/>
        <v>4.2869686629712147</v>
      </c>
    </row>
    <row r="166" spans="1:6">
      <c r="A166" s="62" t="s">
        <v>52</v>
      </c>
      <c r="B166" s="3" t="s">
        <v>1</v>
      </c>
      <c r="C166" s="66" t="s">
        <v>2</v>
      </c>
      <c r="D166" s="3" t="s">
        <v>3</v>
      </c>
      <c r="E166" s="3" t="s">
        <v>4</v>
      </c>
      <c r="F166" s="3" t="s">
        <v>5</v>
      </c>
    </row>
    <row r="167" spans="1:6">
      <c r="A167" s="3" t="s">
        <v>21</v>
      </c>
      <c r="B167" s="64">
        <f>I6-1/I6/B$163*0</f>
        <v>0.35140475291221601</v>
      </c>
      <c r="C167" s="67">
        <f t="shared" ref="C167:F167" si="50">J6-1/J6/C$163*0</f>
        <v>0.22371905087369007</v>
      </c>
      <c r="D167" s="63">
        <f t="shared" si="50"/>
        <v>0.1787166513658611</v>
      </c>
      <c r="E167" s="33">
        <f t="shared" si="50"/>
        <v>0.24930190636846544</v>
      </c>
      <c r="F167" s="33">
        <f t="shared" si="50"/>
        <v>0.22197619682315342</v>
      </c>
    </row>
    <row r="168" spans="1:6">
      <c r="A168" s="3" t="s">
        <v>22</v>
      </c>
      <c r="B168" s="65">
        <f t="shared" ref="B168:F168" si="51">I7-1/I7/B$163*B150</f>
        <v>-0.60432551340073437</v>
      </c>
      <c r="C168" s="68">
        <f t="shared" si="51"/>
        <v>6.3426441592749405E-2</v>
      </c>
      <c r="D168" s="63">
        <f t="shared" si="51"/>
        <v>0.48608422841652699</v>
      </c>
      <c r="E168" s="33">
        <f t="shared" si="51"/>
        <v>0.42755611263345977</v>
      </c>
      <c r="F168" s="33">
        <f t="shared" si="51"/>
        <v>0.54475874373344024</v>
      </c>
    </row>
    <row r="169" spans="1:6">
      <c r="A169" s="3" t="s">
        <v>23</v>
      </c>
      <c r="B169" s="64">
        <f>I8-1/I8/B$163*(B152+B154)</f>
        <v>6.8204161449441303E-2</v>
      </c>
      <c r="C169" s="68">
        <f t="shared" ref="C169:F169" si="52">J8-1/J8/C$163*(C152+C154)</f>
        <v>-0.40160932247670467</v>
      </c>
      <c r="D169" s="63">
        <f t="shared" si="52"/>
        <v>-0.30775571635680055</v>
      </c>
      <c r="E169" s="33">
        <f t="shared" si="52"/>
        <v>-0.24904510094853205</v>
      </c>
      <c r="F169" s="33">
        <f t="shared" si="52"/>
        <v>-0.65624063443990088</v>
      </c>
    </row>
    <row r="170" spans="1:6">
      <c r="A170" s="3" t="s">
        <v>0</v>
      </c>
      <c r="B170" s="65">
        <f>I9-1/I9/B$163*(B149+B151+B153+B155)</f>
        <v>0.18471659903907742</v>
      </c>
      <c r="C170" s="69">
        <f t="shared" ref="C170:F170" si="53">J9-1/J9/C$163*(C149+C151+C153+C155)</f>
        <v>0.11446383001026583</v>
      </c>
      <c r="D170" s="63">
        <f t="shared" si="53"/>
        <v>-0.35704516342558718</v>
      </c>
      <c r="E170" s="33">
        <f t="shared" si="53"/>
        <v>-0.42781291805339328</v>
      </c>
      <c r="F170" s="33">
        <f t="shared" si="53"/>
        <v>-0.11049430611669304</v>
      </c>
    </row>
  </sheetData>
  <phoneticPr fontId="2" type="noConversion"/>
  <pageMargins left="0.7" right="0.7" top="0.75" bottom="0.75" header="0.3" footer="0.3"/>
  <ignoredErrors>
    <ignoredError sqref="C63:C64 E75:E76" formulaRange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6:S21"/>
  <sheetViews>
    <sheetView workbookViewId="0">
      <selection activeCell="E28" sqref="E28"/>
    </sheetView>
  </sheetViews>
  <sheetFormatPr defaultRowHeight="16.5"/>
  <cols>
    <col min="3" max="3" width="10.5" customWidth="1"/>
    <col min="9" max="9" width="11.625" customWidth="1"/>
  </cols>
  <sheetData>
    <row r="6" spans="3:19">
      <c r="C6" s="3" t="s">
        <v>24</v>
      </c>
      <c r="D6" s="3" t="s">
        <v>1</v>
      </c>
      <c r="E6" s="3" t="s">
        <v>2</v>
      </c>
      <c r="F6" s="3" t="s">
        <v>3</v>
      </c>
      <c r="G6" s="3" t="s">
        <v>4</v>
      </c>
      <c r="H6" s="3" t="s">
        <v>5</v>
      </c>
    </row>
    <row r="7" spans="3:19">
      <c r="C7" s="3" t="s">
        <v>21</v>
      </c>
      <c r="D7" s="2">
        <v>0.35140475291221579</v>
      </c>
      <c r="E7" s="2">
        <v>0.22371905087369007</v>
      </c>
      <c r="F7" s="2">
        <v>0.1787166513658611</v>
      </c>
      <c r="G7" s="2">
        <v>0.24930190636846544</v>
      </c>
      <c r="H7" s="2">
        <v>0.22197619682315342</v>
      </c>
    </row>
    <row r="8" spans="3:19">
      <c r="C8" s="3" t="s">
        <v>22</v>
      </c>
      <c r="D8" s="2">
        <v>0.1808517385031333</v>
      </c>
      <c r="E8" s="2">
        <v>0.37548884265867677</v>
      </c>
      <c r="F8" s="2">
        <v>0.4860842284165266</v>
      </c>
      <c r="G8" s="2">
        <v>0.42755611263345977</v>
      </c>
      <c r="H8" s="2">
        <v>0.54475874373344024</v>
      </c>
    </row>
    <row r="9" spans="3:19">
      <c r="C9" s="3" t="s">
        <v>23</v>
      </c>
      <c r="D9" s="2">
        <v>6.8204161449441275E-2</v>
      </c>
      <c r="E9" s="2">
        <v>0.24632663936280097</v>
      </c>
      <c r="F9" s="2">
        <v>0.10809907723401639</v>
      </c>
      <c r="G9" s="2">
        <v>0.20108523992372618</v>
      </c>
      <c r="H9" s="2">
        <v>0.1144149571372689</v>
      </c>
    </row>
    <row r="10" spans="3:19">
      <c r="C10" s="3" t="s">
        <v>0</v>
      </c>
      <c r="D10" s="2">
        <v>0.39953934713520967</v>
      </c>
      <c r="E10" s="2">
        <v>0.15446546710483236</v>
      </c>
      <c r="F10" s="2">
        <v>0.22710004298359593</v>
      </c>
      <c r="G10" s="2">
        <v>0.12205674107434862</v>
      </c>
      <c r="H10" s="2">
        <v>0.11885010230613731</v>
      </c>
    </row>
    <row r="13" spans="3:19">
      <c r="C13" s="2"/>
      <c r="D13" s="3" t="s">
        <v>1</v>
      </c>
      <c r="E13" s="3" t="s">
        <v>2</v>
      </c>
      <c r="F13" s="3" t="s">
        <v>3</v>
      </c>
      <c r="G13" s="3" t="s">
        <v>4</v>
      </c>
      <c r="H13" s="3" t="s">
        <v>5</v>
      </c>
      <c r="I13" s="14" t="s">
        <v>24</v>
      </c>
    </row>
    <row r="14" spans="3:19">
      <c r="C14" s="17" t="s">
        <v>25</v>
      </c>
      <c r="D14" s="2">
        <v>0.39953931999999998</v>
      </c>
      <c r="E14" s="2">
        <v>0.37548884265867677</v>
      </c>
      <c r="F14" s="2">
        <v>0.10809907723401639</v>
      </c>
      <c r="G14" s="2">
        <v>0.12205674107434862</v>
      </c>
      <c r="H14" s="2">
        <v>0.1144149571372689</v>
      </c>
      <c r="I14" s="15">
        <f>PRODUCT(D14:H14)</f>
        <v>2.2647648811216289E-4</v>
      </c>
      <c r="O14" s="1" t="s">
        <v>6</v>
      </c>
      <c r="P14" s="1">
        <v>1</v>
      </c>
      <c r="Q14" s="13">
        <v>2</v>
      </c>
      <c r="R14" s="13" t="s">
        <v>6</v>
      </c>
      <c r="S14" s="13">
        <v>2</v>
      </c>
    </row>
    <row r="15" spans="3:19">
      <c r="C15" s="17" t="s">
        <v>26</v>
      </c>
      <c r="D15" s="2">
        <v>0.18085171</v>
      </c>
      <c r="E15" s="2">
        <v>0.15446545</v>
      </c>
      <c r="F15" s="2">
        <v>0.10809907723401639</v>
      </c>
      <c r="G15" s="2">
        <v>0.12205674107434862</v>
      </c>
      <c r="H15" s="2">
        <v>0.1144149571372689</v>
      </c>
      <c r="I15" s="15">
        <f t="shared" ref="I15:I20" si="0">PRODUCT(D15:H15)</f>
        <v>4.2171644076212896E-5</v>
      </c>
      <c r="O15" s="1">
        <v>1</v>
      </c>
      <c r="P15" s="1" t="s">
        <v>6</v>
      </c>
      <c r="Q15" s="13">
        <v>2</v>
      </c>
      <c r="R15" s="13" t="s">
        <v>6</v>
      </c>
      <c r="S15" s="13">
        <v>2</v>
      </c>
    </row>
    <row r="16" spans="3:19">
      <c r="C16" s="17" t="s">
        <v>27</v>
      </c>
      <c r="D16" s="2">
        <v>0.18085171</v>
      </c>
      <c r="E16" s="2">
        <v>0.37548884265867677</v>
      </c>
      <c r="F16" s="2">
        <v>0.10809907723401639</v>
      </c>
      <c r="G16" s="2">
        <v>0.12205674107434862</v>
      </c>
      <c r="H16" s="2">
        <v>0.1144149571372689</v>
      </c>
      <c r="I16" s="15">
        <f t="shared" si="0"/>
        <v>1.0251471657377636E-4</v>
      </c>
      <c r="O16" s="1">
        <v>1</v>
      </c>
      <c r="P16" s="1">
        <v>1</v>
      </c>
      <c r="Q16" s="13">
        <v>2</v>
      </c>
      <c r="R16" s="13" t="s">
        <v>6</v>
      </c>
      <c r="S16" s="13">
        <v>2</v>
      </c>
    </row>
    <row r="17" spans="3:19">
      <c r="C17" s="17" t="s">
        <v>28</v>
      </c>
      <c r="D17" s="2">
        <v>0.18085171</v>
      </c>
      <c r="E17" s="2">
        <v>0.24632662999999999</v>
      </c>
      <c r="F17" s="2">
        <v>0.10809907723401639</v>
      </c>
      <c r="G17" s="2">
        <v>0.12205674107434862</v>
      </c>
      <c r="H17" s="2">
        <v>0.1144149571372689</v>
      </c>
      <c r="I17" s="15">
        <f t="shared" si="0"/>
        <v>6.725127830756319E-5</v>
      </c>
      <c r="O17" s="1">
        <v>1</v>
      </c>
      <c r="P17" s="1">
        <v>2</v>
      </c>
      <c r="Q17" s="13">
        <v>2</v>
      </c>
      <c r="R17" s="13" t="s">
        <v>6</v>
      </c>
      <c r="S17" s="13">
        <v>2</v>
      </c>
    </row>
    <row r="18" spans="3:19">
      <c r="C18" s="17" t="s">
        <v>29</v>
      </c>
      <c r="D18" s="2">
        <v>0.18085171</v>
      </c>
      <c r="E18" s="2">
        <v>0.24632662999999999</v>
      </c>
      <c r="F18" s="2">
        <v>0.22710004298359593</v>
      </c>
      <c r="G18" s="2">
        <v>0.20108523992372618</v>
      </c>
      <c r="H18" s="2">
        <v>0.11885010230613731</v>
      </c>
      <c r="I18" s="15">
        <f t="shared" si="0"/>
        <v>2.4178589099754685E-4</v>
      </c>
      <c r="O18" s="12">
        <v>1</v>
      </c>
      <c r="P18" s="12">
        <v>2</v>
      </c>
      <c r="Q18" s="12" t="s">
        <v>6</v>
      </c>
      <c r="R18" s="1">
        <v>2</v>
      </c>
      <c r="S18" s="1" t="s">
        <v>6</v>
      </c>
    </row>
    <row r="19" spans="3:19">
      <c r="C19" s="17" t="s">
        <v>30</v>
      </c>
      <c r="D19" s="2">
        <v>0.18085171</v>
      </c>
      <c r="E19" s="2">
        <v>0.24632662999999999</v>
      </c>
      <c r="F19" s="2">
        <v>0.22710004298359593</v>
      </c>
      <c r="G19" s="2">
        <v>0.20108523992372618</v>
      </c>
      <c r="H19" s="2">
        <v>0.1144149571372689</v>
      </c>
      <c r="I19" s="15">
        <f t="shared" si="0"/>
        <v>2.3276313455434153E-4</v>
      </c>
      <c r="O19" s="12">
        <v>1</v>
      </c>
      <c r="P19" s="12">
        <v>2</v>
      </c>
      <c r="Q19" s="12" t="s">
        <v>6</v>
      </c>
      <c r="R19" s="1">
        <v>2</v>
      </c>
      <c r="S19" s="1">
        <v>2</v>
      </c>
    </row>
    <row r="20" spans="3:19">
      <c r="C20" s="17" t="s">
        <v>31</v>
      </c>
      <c r="D20" s="2">
        <v>0.18085171</v>
      </c>
      <c r="E20" s="2">
        <v>0.24632662999999999</v>
      </c>
      <c r="F20" s="2">
        <v>0.22710004298359593</v>
      </c>
      <c r="G20" s="2">
        <v>0.12205674107434862</v>
      </c>
      <c r="H20" s="2">
        <v>0.1144149571372689</v>
      </c>
      <c r="I20" s="15">
        <f t="shared" si="0"/>
        <v>1.41284908115232E-4</v>
      </c>
      <c r="O20" s="12">
        <v>1</v>
      </c>
      <c r="P20" s="12">
        <v>2</v>
      </c>
      <c r="Q20" s="12" t="s">
        <v>6</v>
      </c>
      <c r="R20" s="1" t="s">
        <v>6</v>
      </c>
      <c r="S20" s="1">
        <v>2</v>
      </c>
    </row>
    <row r="21" spans="3:19">
      <c r="I21" s="16">
        <f>SUM(I14:I20)</f>
        <v>1.0542480607368357E-3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H25"/>
  <sheetViews>
    <sheetView topLeftCell="A4" workbookViewId="0">
      <selection activeCell="B19" sqref="B19:B25"/>
    </sheetView>
  </sheetViews>
  <sheetFormatPr defaultRowHeight="16.5"/>
  <cols>
    <col min="8" max="8" width="12.75" bestFit="1" customWidth="1"/>
  </cols>
  <sheetData>
    <row r="2" spans="2:7">
      <c r="B2" s="56"/>
      <c r="C2" s="2" t="s">
        <v>47</v>
      </c>
      <c r="D2" s="2" t="s">
        <v>48</v>
      </c>
      <c r="E2" s="2" t="s">
        <v>3</v>
      </c>
      <c r="F2" s="2" t="s">
        <v>4</v>
      </c>
      <c r="G2" s="2" t="s">
        <v>5</v>
      </c>
    </row>
    <row r="3" spans="2:7">
      <c r="B3" s="3" t="s">
        <v>42</v>
      </c>
      <c r="C3" s="2">
        <v>0.35140475291221579</v>
      </c>
      <c r="D3" s="2">
        <v>0.22371905087369007</v>
      </c>
      <c r="E3" s="2">
        <v>0.1787166513658611</v>
      </c>
      <c r="F3" s="2">
        <v>0.24930190636846544</v>
      </c>
      <c r="G3" s="2">
        <v>0.22197619682315342</v>
      </c>
    </row>
    <row r="4" spans="2:7">
      <c r="B4" s="3" t="s">
        <v>43</v>
      </c>
      <c r="C4" s="2">
        <v>0.1808517385031333</v>
      </c>
      <c r="D4" s="2">
        <v>0.37548884265867699</v>
      </c>
      <c r="E4" s="2">
        <v>0.48608422841652699</v>
      </c>
      <c r="F4" s="2">
        <v>0.42755611263345977</v>
      </c>
      <c r="G4" s="2">
        <v>0.54475874373344024</v>
      </c>
    </row>
    <row r="5" spans="2:7">
      <c r="B5" s="3" t="s">
        <v>44</v>
      </c>
      <c r="C5" s="2">
        <v>6.8204161449441303E-2</v>
      </c>
      <c r="D5" s="2">
        <v>0.24632663936280097</v>
      </c>
      <c r="E5" s="2">
        <v>0.10809907723401639</v>
      </c>
      <c r="F5" s="2">
        <v>0.20108523992372618</v>
      </c>
      <c r="G5" s="2">
        <v>0.1144149571372689</v>
      </c>
    </row>
    <row r="6" spans="2:7">
      <c r="B6" s="3" t="s">
        <v>0</v>
      </c>
      <c r="C6" s="2">
        <v>0.39953934713521</v>
      </c>
      <c r="D6" s="2">
        <v>0.15446546710483236</v>
      </c>
      <c r="E6" s="2">
        <v>0.22710004298359593</v>
      </c>
      <c r="F6" s="2">
        <v>0.12205674107434862</v>
      </c>
      <c r="G6" s="2">
        <v>0.11885010230613731</v>
      </c>
    </row>
    <row r="18" spans="2:8" ht="17.25">
      <c r="B18" s="26" t="s">
        <v>36</v>
      </c>
      <c r="C18" s="3" t="s">
        <v>1</v>
      </c>
      <c r="D18" s="3" t="s">
        <v>2</v>
      </c>
      <c r="E18" s="3" t="s">
        <v>3</v>
      </c>
      <c r="F18" s="3" t="s">
        <v>4</v>
      </c>
      <c r="G18" s="3" t="s">
        <v>5</v>
      </c>
    </row>
    <row r="19" spans="2:8">
      <c r="B19" s="3" t="s">
        <v>0</v>
      </c>
      <c r="C19" s="2">
        <v>0.39953934713520967</v>
      </c>
      <c r="D19" s="8">
        <f>C19*D6</f>
        <v>6.1715031881999928E-2</v>
      </c>
      <c r="E19" s="8">
        <f t="shared" ref="E19:G19" si="0">D19*E6</f>
        <v>1.4015486393136177E-2</v>
      </c>
      <c r="F19" s="8">
        <f t="shared" si="0"/>
        <v>1.7106845937180787E-3</v>
      </c>
      <c r="G19" s="8">
        <f t="shared" si="0"/>
        <v>2.0331503897692659E-4</v>
      </c>
    </row>
    <row r="20" spans="2:8">
      <c r="B20" s="3" t="s">
        <v>43</v>
      </c>
      <c r="C20" s="2">
        <v>0.1808517385031333</v>
      </c>
      <c r="D20" s="8">
        <f>SUM(C19:C20)*D4</f>
        <v>0.21793037703575449</v>
      </c>
      <c r="E20" s="8">
        <f t="shared" ref="E20:G20" si="1">SUM(D19:D20)*E4</f>
        <v>0.13593122282401082</v>
      </c>
      <c r="F20" s="8">
        <f t="shared" si="1"/>
        <v>6.4110632095063153E-2</v>
      </c>
      <c r="G20" s="8">
        <f t="shared" si="1"/>
        <v>3.5856737790261391E-2</v>
      </c>
    </row>
    <row r="21" spans="2:8">
      <c r="B21" s="3" t="s">
        <v>0</v>
      </c>
      <c r="C21" s="10"/>
      <c r="D21" s="8">
        <f>SUM(C20:C21)*D6</f>
        <v>2.793534826460748E-2</v>
      </c>
      <c r="E21" s="8">
        <f t="shared" ref="E21:G21" si="2">SUM(D20:D21)*E6</f>
        <v>5.5836116783905189E-2</v>
      </c>
      <c r="F21" s="8">
        <f t="shared" si="2"/>
        <v>2.3406496517040083E-2</v>
      </c>
      <c r="G21" s="8">
        <f t="shared" si="2"/>
        <v>1.0401419689087846E-2</v>
      </c>
    </row>
    <row r="22" spans="2:8">
      <c r="B22" s="3" t="s">
        <v>44</v>
      </c>
      <c r="C22" s="10"/>
      <c r="D22" s="8">
        <f>SUM(C20:C22)*D5</f>
        <v>4.4548600968396905E-2</v>
      </c>
      <c r="E22" s="8">
        <f t="shared" ref="E22:G22" si="3">SUM(D20:D22)*E5</f>
        <v>3.1393520685191398E-2</v>
      </c>
      <c r="F22" s="8">
        <f t="shared" si="3"/>
        <v>4.4874355133624637E-2</v>
      </c>
      <c r="G22" s="8">
        <f t="shared" si="3"/>
        <v>1.5147565938106887E-2</v>
      </c>
    </row>
    <row r="23" spans="2:8">
      <c r="B23" s="3" t="s">
        <v>0</v>
      </c>
      <c r="C23" s="10"/>
      <c r="D23" s="8">
        <f>SUM(C22:C23)*D6</f>
        <v>0</v>
      </c>
      <c r="E23" s="8">
        <f t="shared" ref="E23:G23" si="4">SUM(D22:D23)*E6</f>
        <v>1.0116989194782001E-2</v>
      </c>
      <c r="F23" s="8">
        <f t="shared" si="4"/>
        <v>5.0666375562841036E-3</v>
      </c>
      <c r="G23" s="8">
        <f t="shared" si="4"/>
        <v>5.9354920904657093E-3</v>
      </c>
    </row>
    <row r="24" spans="2:8">
      <c r="B24" s="3" t="s">
        <v>44</v>
      </c>
      <c r="C24" s="10"/>
      <c r="D24" s="8">
        <f>SUM(C23:C24)*D5</f>
        <v>0</v>
      </c>
      <c r="E24" s="8">
        <f t="shared" ref="E24:G24" si="5">SUM(D23:D24)*E5</f>
        <v>0</v>
      </c>
      <c r="F24" s="8">
        <f t="shared" si="5"/>
        <v>2.0343771995384838E-3</v>
      </c>
      <c r="G24" s="8">
        <f t="shared" si="5"/>
        <v>8.124622989185554E-4</v>
      </c>
    </row>
    <row r="25" spans="2:8">
      <c r="B25" s="3" t="s">
        <v>0</v>
      </c>
      <c r="C25" s="10"/>
      <c r="D25" s="8">
        <f>SUM(C24:C25)*D6</f>
        <v>0</v>
      </c>
      <c r="E25" s="8">
        <f t="shared" ref="E25:G25" si="6">SUM(D24:D25)*E6</f>
        <v>0</v>
      </c>
      <c r="F25" s="8">
        <f t="shared" si="6"/>
        <v>0</v>
      </c>
      <c r="G25" s="8">
        <f t="shared" si="6"/>
        <v>2.4178593829442193E-4</v>
      </c>
      <c r="H25" s="20">
        <f>G25+G24</f>
        <v>1.0542482372129774E-3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</dc:creator>
  <cp:lastModifiedBy>7</cp:lastModifiedBy>
  <dcterms:created xsi:type="dcterms:W3CDTF">2019-04-08T04:40:12Z</dcterms:created>
  <dcterms:modified xsi:type="dcterms:W3CDTF">2020-07-03T07:35:04Z</dcterms:modified>
</cp:coreProperties>
</file>