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0" i="1"/>
  <c r="D130"/>
  <c r="G130" s="1"/>
  <c r="E130"/>
  <c r="F130"/>
  <c r="B130"/>
  <c r="B122"/>
  <c r="B121"/>
  <c r="E127"/>
  <c r="D127"/>
  <c r="D126"/>
  <c r="C127"/>
  <c r="C126"/>
  <c r="C125"/>
  <c r="C124"/>
  <c r="D125" s="1"/>
  <c r="E126" s="1"/>
  <c r="F127" s="1"/>
  <c r="C123"/>
  <c r="C122"/>
  <c r="C121"/>
  <c r="D121" s="1"/>
  <c r="E121" s="1"/>
  <c r="B68"/>
  <c r="C68"/>
  <c r="D68"/>
  <c r="E68"/>
  <c r="F68"/>
  <c r="B123"/>
  <c r="B124"/>
  <c r="B125"/>
  <c r="B126"/>
  <c r="B127"/>
  <c r="K10"/>
  <c r="L10"/>
  <c r="M10"/>
  <c r="I10"/>
  <c r="D25" i="3"/>
  <c r="D24"/>
  <c r="E25" s="1"/>
  <c r="D23"/>
  <c r="E24" s="1"/>
  <c r="D22"/>
  <c r="E23" s="1"/>
  <c r="F24" s="1"/>
  <c r="D21"/>
  <c r="D20"/>
  <c r="E22" s="1"/>
  <c r="E19"/>
  <c r="F19" s="1"/>
  <c r="G19" s="1"/>
  <c r="D19"/>
  <c r="C67" i="1"/>
  <c r="J110"/>
  <c r="O116" s="1" a="1"/>
  <c r="O116" s="1"/>
  <c r="O123" s="1"/>
  <c r="K117"/>
  <c r="I8"/>
  <c r="J7"/>
  <c r="J10" s="1"/>
  <c r="E77"/>
  <c r="E75"/>
  <c r="D72"/>
  <c r="E74"/>
  <c r="E76"/>
  <c r="D76" s="1"/>
  <c r="E78"/>
  <c r="D78" s="1"/>
  <c r="C78" s="1"/>
  <c r="R14"/>
  <c r="R15"/>
  <c r="R16"/>
  <c r="R13"/>
  <c r="I20" i="2"/>
  <c r="I19"/>
  <c r="I18"/>
  <c r="I17"/>
  <c r="I16"/>
  <c r="I21" s="1"/>
  <c r="I15"/>
  <c r="I14"/>
  <c r="D124" i="1" l="1"/>
  <c r="E125" s="1"/>
  <c r="F126" s="1"/>
  <c r="D122"/>
  <c r="D123"/>
  <c r="F23" i="3"/>
  <c r="G24"/>
  <c r="F25"/>
  <c r="G25" s="1"/>
  <c r="H25" s="1"/>
  <c r="D75" i="1"/>
  <c r="E20" i="3"/>
  <c r="F22" s="1"/>
  <c r="E21"/>
  <c r="F21" s="1"/>
  <c r="Z8" i="1"/>
  <c r="Z11" s="1"/>
  <c r="P119"/>
  <c r="P126" s="1"/>
  <c r="P118"/>
  <c r="P125" s="1"/>
  <c r="P117"/>
  <c r="P124" s="1"/>
  <c r="P116"/>
  <c r="P123" s="1"/>
  <c r="Q119"/>
  <c r="Q126" s="1"/>
  <c r="Q118"/>
  <c r="Q125" s="1"/>
  <c r="Q117"/>
  <c r="Q124" s="1"/>
  <c r="Q116"/>
  <c r="Q123" s="1"/>
  <c r="R119"/>
  <c r="R126" s="1"/>
  <c r="R118"/>
  <c r="R125" s="1"/>
  <c r="R117"/>
  <c r="R124" s="1"/>
  <c r="R116"/>
  <c r="R123" s="1"/>
  <c r="O119"/>
  <c r="O126" s="1"/>
  <c r="O118"/>
  <c r="O125" s="1"/>
  <c r="O117"/>
  <c r="O124" s="1"/>
  <c r="D73"/>
  <c r="B78"/>
  <c r="B102" s="1"/>
  <c r="C89"/>
  <c r="C102"/>
  <c r="D89"/>
  <c r="D74"/>
  <c r="C74" s="1"/>
  <c r="D77"/>
  <c r="C77" s="1"/>
  <c r="B77" s="1"/>
  <c r="B101" s="1"/>
  <c r="B89"/>
  <c r="C75"/>
  <c r="C72"/>
  <c r="U16"/>
  <c r="C65"/>
  <c r="C66"/>
  <c r="D67" s="1"/>
  <c r="D102" s="1"/>
  <c r="C63"/>
  <c r="C64"/>
  <c r="C62"/>
  <c r="C61"/>
  <c r="D61" s="1"/>
  <c r="N18"/>
  <c r="N14"/>
  <c r="N15"/>
  <c r="N16"/>
  <c r="N17"/>
  <c r="N19"/>
  <c r="N13"/>
  <c r="E122" l="1"/>
  <c r="E123"/>
  <c r="E124"/>
  <c r="J129" a="1"/>
  <c r="F20" i="3"/>
  <c r="G20" s="1"/>
  <c r="G23"/>
  <c r="B74" i="1"/>
  <c r="C83"/>
  <c r="C85"/>
  <c r="C98"/>
  <c r="D63"/>
  <c r="C99"/>
  <c r="C86"/>
  <c r="C76"/>
  <c r="B76" s="1"/>
  <c r="B100" s="1"/>
  <c r="D83"/>
  <c r="D96"/>
  <c r="D66"/>
  <c r="E67" s="1"/>
  <c r="C101"/>
  <c r="C88"/>
  <c r="C96"/>
  <c r="B88"/>
  <c r="E61"/>
  <c r="C73"/>
  <c r="C97" s="1"/>
  <c r="B98"/>
  <c r="B85"/>
  <c r="D64"/>
  <c r="D62"/>
  <c r="E62" s="1"/>
  <c r="E97" s="1"/>
  <c r="B72"/>
  <c r="B96" s="1"/>
  <c r="D65"/>
  <c r="N20"/>
  <c r="N21" s="1"/>
  <c r="G21" i="3" l="1"/>
  <c r="B87" i="1"/>
  <c r="E89"/>
  <c r="E102"/>
  <c r="C87"/>
  <c r="L129"/>
  <c r="M129"/>
  <c r="J129"/>
  <c r="K129"/>
  <c r="G22" i="3"/>
  <c r="B73" i="1"/>
  <c r="G72" s="1"/>
  <c r="C84"/>
  <c r="E63"/>
  <c r="E98" s="1"/>
  <c r="B75"/>
  <c r="C100"/>
  <c r="E66"/>
  <c r="D100"/>
  <c r="D87"/>
  <c r="U19"/>
  <c r="D99"/>
  <c r="E96"/>
  <c r="E83"/>
  <c r="F61"/>
  <c r="D101"/>
  <c r="D88"/>
  <c r="B84"/>
  <c r="B97"/>
  <c r="D84"/>
  <c r="D97"/>
  <c r="D85"/>
  <c r="D98"/>
  <c r="D86"/>
  <c r="B83"/>
  <c r="F62"/>
  <c r="E84"/>
  <c r="F63"/>
  <c r="E64"/>
  <c r="E99" s="1"/>
  <c r="E65"/>
  <c r="E100" s="1"/>
  <c r="D108" l="1"/>
  <c r="B111"/>
  <c r="C109"/>
  <c r="B108"/>
  <c r="E109"/>
  <c r="C110"/>
  <c r="C108"/>
  <c r="B109"/>
  <c r="C111"/>
  <c r="C90"/>
  <c r="D109"/>
  <c r="E111"/>
  <c r="E108"/>
  <c r="D110"/>
  <c r="D111"/>
  <c r="B86"/>
  <c r="B90" s="1"/>
  <c r="B99"/>
  <c r="B110" s="1"/>
  <c r="E85"/>
  <c r="D90"/>
  <c r="F83"/>
  <c r="F96"/>
  <c r="F108" s="1"/>
  <c r="F67"/>
  <c r="E101"/>
  <c r="E110" s="1"/>
  <c r="E88"/>
  <c r="F85"/>
  <c r="F98"/>
  <c r="F84"/>
  <c r="F97"/>
  <c r="F109" s="1"/>
  <c r="F66"/>
  <c r="F101" s="1"/>
  <c r="E87"/>
  <c r="F64"/>
  <c r="E86"/>
  <c r="F65"/>
  <c r="F86" l="1"/>
  <c r="F99"/>
  <c r="F110" s="1"/>
  <c r="F87"/>
  <c r="F100"/>
  <c r="F89"/>
  <c r="F102"/>
  <c r="F111" s="1"/>
  <c r="G67"/>
  <c r="F88"/>
  <c r="E90"/>
  <c r="F90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"egg"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"egg"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  <comment ref="J109" authorId="0">
      <text>
        <r>
          <rPr>
            <b/>
            <sz val="12"/>
            <color indexed="81"/>
            <rFont val="Tahoma"/>
            <family val="2"/>
          </rPr>
          <t xml:space="preserve">t2 softmax </t>
        </r>
        <r>
          <rPr>
            <b/>
            <sz val="12"/>
            <color indexed="81"/>
            <rFont val="돋움"/>
            <family val="3"/>
            <charset val="129"/>
          </rPr>
          <t>확률</t>
        </r>
        <r>
          <rPr>
            <b/>
            <sz val="12"/>
            <color indexed="81"/>
            <rFont val="Tahoma"/>
            <family val="2"/>
          </rPr>
          <t>(S)</t>
        </r>
      </text>
    </comment>
    <comment ref="O109" authorId="0">
      <text>
        <r>
          <rPr>
            <b/>
            <sz val="12"/>
            <color indexed="81"/>
            <rFont val="Tahoma"/>
            <family val="2"/>
          </rPr>
          <t>S.T</t>
        </r>
      </text>
    </comment>
    <comment ref="J116" authorId="0">
      <text>
        <r>
          <rPr>
            <b/>
            <sz val="12"/>
            <color indexed="81"/>
            <rFont val="Tahoma"/>
            <family val="2"/>
          </rPr>
          <t>diag(S)</t>
        </r>
      </text>
    </comment>
    <comment ref="O116" authorId="0">
      <text>
        <r>
          <rPr>
            <b/>
            <sz val="12"/>
            <color indexed="81"/>
            <rFont val="Tahoma"/>
            <family val="2"/>
          </rPr>
          <t>matmul(S,S.T)</t>
        </r>
      </text>
    </comment>
    <comment ref="A120" authorId="0">
      <text>
        <r>
          <rPr>
            <b/>
            <sz val="9"/>
            <color indexed="81"/>
            <rFont val="Tahoma"/>
            <family val="2"/>
          </rPr>
          <t>rescaling</t>
        </r>
      </text>
    </comment>
    <comment ref="O123" authorId="0">
      <text>
        <r>
          <rPr>
            <b/>
            <sz val="12"/>
            <color indexed="81"/>
            <rFont val="Tahoma"/>
            <family val="2"/>
          </rPr>
          <t>diag(S) - matmul(S,S.T)</t>
        </r>
      </text>
    </comment>
    <comment ref="J124" authorId="0">
      <text>
        <r>
          <rPr>
            <b/>
            <sz val="12"/>
            <color indexed="81"/>
            <rFont val="Tahoma"/>
            <family val="2"/>
          </rPr>
          <t>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>(C108:C111)</t>
        </r>
      </text>
    </comment>
    <comment ref="J129" authorId="0">
      <text>
        <r>
          <rPr>
            <b/>
            <sz val="12"/>
            <color indexed="81"/>
            <rFont val="Tahoma"/>
            <family val="2"/>
          </rPr>
          <t>matmul(  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   ,   diag(S) - matmul(S,S.T)  )
tensorflow </t>
        </r>
        <r>
          <rPr>
            <b/>
            <sz val="12"/>
            <color indexed="81"/>
            <rFont val="돋움"/>
            <family val="3"/>
            <charset val="129"/>
          </rPr>
          <t>값과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비교</t>
        </r>
        <r>
          <rPr>
            <b/>
            <sz val="12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<sst xmlns="http://schemas.openxmlformats.org/spreadsheetml/2006/main" count="278" uniqueCount="50">
  <si>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</si>
  <si>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</si>
  <si>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</si>
  <si>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</si>
  <si>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</si>
  <si>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</si>
  <si>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</si>
  <si>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</si>
  <si>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</si>
  <si>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</si>
  <si>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</si>
  <si>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</si>
  <si>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</si>
  <si>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</si>
  <si>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</si>
  <si>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</si>
  <si>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</si>
  <si>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</si>
  <si>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</si>
  <si>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</si>
  <si>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</si>
  <si>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</si>
  <si>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</si>
  <si>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</si>
  <si>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</si>
  <si>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</si>
  <si>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</si>
  <si>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</si>
  <si>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</si>
  <si>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</si>
  <si>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</si>
  <si>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</si>
  <si>
    <t>alpha*beta/p</t>
    <phoneticPr fontId="2" type="noConversion"/>
  </si>
  <si>
    <t>+</t>
    <phoneticPr fontId="2" type="noConversion"/>
  </si>
  <si>
    <t>-</t>
    <phoneticPr fontId="2" type="noConversion"/>
  </si>
  <si>
    <t>alpha*beta</t>
    <phoneticPr fontId="2" type="noConversion"/>
  </si>
  <si>
    <t>forward</t>
    <phoneticPr fontId="2" type="noConversion"/>
  </si>
  <si>
    <t>backward</t>
    <phoneticPr fontId="2" type="noConversion"/>
  </si>
  <si>
    <t>g</t>
    <phoneticPr fontId="2" type="noConversion"/>
  </si>
  <si>
    <t>e</t>
    <phoneticPr fontId="2" type="noConversion"/>
  </si>
  <si>
    <t>e</t>
    <phoneticPr fontId="2" type="noConversion"/>
  </si>
  <si>
    <t>Loss=-log(P) 에 대한 softmax미분</t>
    <phoneticPr fontId="2" type="noConversion"/>
  </si>
  <si>
    <t>0(a)</t>
    <phoneticPr fontId="2" type="noConversion"/>
  </si>
  <si>
    <t>1(e)</t>
    <phoneticPr fontId="2" type="noConversion"/>
  </si>
  <si>
    <t>2(g)</t>
    <phoneticPr fontId="2" type="noConversion"/>
  </si>
  <si>
    <t>e</t>
    <phoneticPr fontId="2" type="noConversion"/>
  </si>
  <si>
    <t>g</t>
    <phoneticPr fontId="2" type="noConversion"/>
  </si>
  <si>
    <t>t1</t>
  </si>
  <si>
    <t>t2</t>
  </si>
  <si>
    <t>확률합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</si>
</sst>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00_ "/>
    <numFmt numFmtId="179" formatCode="0.000000000_ "/>
    <numFmt numFmtId="180" formatCode="0.0000000_ "/>
    <numFmt numFmtId="181" formatCode="0.000000000000_ "/>
    <numFmt numFmtId="182" formatCode="_-* #,##0.0000000_-;\-* #,##0.0000000_-;_-* &quot;-&quot;??_-;_-@_-"/>
    <numFmt numFmtId="183" formatCode="_-* #,##0.0000000000000_-;\-* #,##0.0000000000000_-;_-* &quot;-&quot;??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6" borderId="1" xfId="0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1" xfId="1" applyNumberFormat="1" applyFont="1" applyFill="1" applyBorder="1">
      <alignment vertical="center"/>
    </xf>
    <xf numFmtId="0" fontId="6" fillId="0" borderId="1" xfId="0" applyFont="1" applyBorder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7" fillId="0" borderId="1" xfId="0" applyFont="1" applyBorder="1">
      <alignment vertical="center"/>
    </xf>
    <xf numFmtId="176" fontId="0" fillId="0" borderId="2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6" fontId="0" fillId="0" borderId="7" xfId="1" applyNumberFormat="1" applyFont="1" applyFill="1" applyBorder="1">
      <alignment vertical="center"/>
    </xf>
    <xf numFmtId="182" fontId="0" fillId="0" borderId="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7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130"/>
  <sheetViews>
    <sheetView tabSelected="1" topLeftCell="A109" workbookViewId="0">
      <selection activeCell="E118" sqref="E118"/>
    </sheetView>
  </sheetViews>
  <sheetFormatPr defaultRowHeight="16.5"/>
  <cols>
    <col min="1" max="1" width="14.25" customWidth="1"/>
    <col min="2" max="6" width="12.875" customWidth="1"/>
    <col min="7" max="7" width="14.25" bestFit="1" customWidth="1"/>
    <col min="14" max="14" width="15.25" customWidth="1"/>
    <col min="21" max="21" width="15.5" bestFit="1" customWidth="1"/>
    <col min="25" max="25" width="11" customWidth="1"/>
    <col min="26" max="26" width="19.375" customWidth="1"/>
    <col min="27" max="27" width="12.75" customWidth="1"/>
  </cols>
  <sheetData>
    <row r="5" spans="1:27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7">
      <c r="A6" s="3" t="s">
        <v>42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 t="s">
        <v>42</v>
      </c>
      <c r="I6" s="2">
        <v>0.35140475291221601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  <c r="Y6" t="s">
        <v>34</v>
      </c>
      <c r="Z6">
        <v>0</v>
      </c>
      <c r="AA6" t="s">
        <v>33</v>
      </c>
    </row>
    <row r="7" spans="1:27">
      <c r="A7" s="3" t="s">
        <v>43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 t="s">
        <v>43</v>
      </c>
      <c r="I7" s="2">
        <v>0.18085173850313299</v>
      </c>
      <c r="J7" s="23">
        <f>0.375488842658677</f>
        <v>0.37548884265867699</v>
      </c>
      <c r="K7" s="2">
        <v>0.48608422841652699</v>
      </c>
      <c r="L7" s="2">
        <v>0.42755611263345977</v>
      </c>
      <c r="M7" s="2">
        <v>0.54475874373344024</v>
      </c>
      <c r="Y7">
        <v>1.0509583248507353E-3</v>
      </c>
      <c r="Z7" s="11">
        <v>1.0542482372129774E-3</v>
      </c>
      <c r="AA7">
        <v>1.0575381495752194E-3</v>
      </c>
    </row>
    <row r="8" spans="1:27">
      <c r="A8" s="3" t="s">
        <v>44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 t="s">
        <v>44</v>
      </c>
      <c r="I8" s="2">
        <f>0.0682041614494413</f>
        <v>6.8204161449441303E-2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  <c r="Z8">
        <f>J7*0.01</f>
        <v>3.7548884265867699E-3</v>
      </c>
    </row>
    <row r="9" spans="1:27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0.39953934713521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0" spans="1:27">
      <c r="H10" s="14" t="s">
        <v>49</v>
      </c>
      <c r="I10" s="2">
        <f>SUM(I6:I9)</f>
        <v>1.0000000000000004</v>
      </c>
      <c r="J10" s="2">
        <f t="shared" ref="J10:M10" si="0">SUM(J6:J9)</f>
        <v>1.0000000000000004</v>
      </c>
      <c r="K10" s="2">
        <f t="shared" si="0"/>
        <v>1.0000000000000004</v>
      </c>
      <c r="L10" s="2">
        <f t="shared" si="0"/>
        <v>1</v>
      </c>
      <c r="M10" s="2">
        <f t="shared" si="0"/>
        <v>0.99999999999999989</v>
      </c>
      <c r="Z10" s="24"/>
    </row>
    <row r="11" spans="1:27">
      <c r="Z11">
        <f>(AA7-Y7)/(2*Z8)</f>
        <v>8.7616780806256723E-4</v>
      </c>
    </row>
    <row r="12" spans="1:27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  <c r="Z12" s="25"/>
    </row>
    <row r="13" spans="1:27">
      <c r="A13" t="s">
        <v>7</v>
      </c>
      <c r="B13" s="55" t="s">
        <v>6</v>
      </c>
      <c r="C13" s="55" t="s">
        <v>45</v>
      </c>
      <c r="D13" s="55" t="s">
        <v>46</v>
      </c>
      <c r="E13" s="55" t="s">
        <v>6</v>
      </c>
      <c r="F13" s="55" t="s">
        <v>46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  <c r="Z13" s="25"/>
    </row>
    <row r="14" spans="1:27">
      <c r="A14" t="s">
        <v>8</v>
      </c>
      <c r="B14" s="55" t="s">
        <v>45</v>
      </c>
      <c r="C14" s="55" t="s">
        <v>6</v>
      </c>
      <c r="D14" s="55" t="s">
        <v>46</v>
      </c>
      <c r="E14" s="55" t="s">
        <v>6</v>
      </c>
      <c r="F14" s="55" t="s">
        <v>46</v>
      </c>
      <c r="G14" s="1"/>
      <c r="H14" s="2" t="s">
        <v>8</v>
      </c>
      <c r="I14" s="2">
        <v>0.1808517385031333</v>
      </c>
      <c r="J14" s="2">
        <v>0.154465467104832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1">PRODUCT(I14:M14)</f>
        <v>4.2171655392579908E-5</v>
      </c>
      <c r="R14">
        <f t="shared" ref="R14:R16" si="2">PRODUCT(I14:K14)</f>
        <v>3.0197853696149425E-3</v>
      </c>
    </row>
    <row r="15" spans="1:27">
      <c r="A15" t="s">
        <v>9</v>
      </c>
      <c r="B15" s="55" t="s">
        <v>45</v>
      </c>
      <c r="C15" s="55" t="s">
        <v>45</v>
      </c>
      <c r="D15" s="55" t="s">
        <v>46</v>
      </c>
      <c r="E15" s="55" t="s">
        <v>6</v>
      </c>
      <c r="F15" s="55" t="s">
        <v>46</v>
      </c>
      <c r="G15" s="1"/>
      <c r="H15" s="2" t="s">
        <v>9</v>
      </c>
      <c r="I15" s="2">
        <v>0.1808517385031333</v>
      </c>
      <c r="J15" s="2">
        <v>0.37548884265867699</v>
      </c>
      <c r="K15" s="2">
        <v>0.10809907723401639</v>
      </c>
      <c r="L15" s="2">
        <v>0.12205674107434862</v>
      </c>
      <c r="M15" s="2">
        <v>0.1144149571372689</v>
      </c>
      <c r="N15" s="6">
        <f t="shared" si="1"/>
        <v>1.0251473273060807E-4</v>
      </c>
      <c r="R15">
        <f t="shared" si="2"/>
        <v>7.3407715961831925E-3</v>
      </c>
    </row>
    <row r="16" spans="1:27">
      <c r="A16" t="s">
        <v>10</v>
      </c>
      <c r="B16" s="55" t="s">
        <v>45</v>
      </c>
      <c r="C16" s="55" t="s">
        <v>46</v>
      </c>
      <c r="D16" s="55" t="s">
        <v>46</v>
      </c>
      <c r="E16" s="55" t="s">
        <v>6</v>
      </c>
      <c r="F16" s="55" t="s">
        <v>46</v>
      </c>
      <c r="G16" s="1"/>
      <c r="H16" s="2" t="s">
        <v>10</v>
      </c>
      <c r="I16" s="2">
        <v>0.1808517385031333</v>
      </c>
      <c r="J16" s="2">
        <v>0.246326639362801</v>
      </c>
      <c r="K16" s="2">
        <v>0.10809907723401639</v>
      </c>
      <c r="L16" s="2">
        <v>0.12205674107434862</v>
      </c>
      <c r="M16" s="2">
        <v>0.1144149571372689</v>
      </c>
      <c r="N16" s="6">
        <f t="shared" si="1"/>
        <v>6.725129146290196E-5</v>
      </c>
      <c r="R16">
        <f t="shared" si="2"/>
        <v>4.8156626567501144E-3</v>
      </c>
      <c r="U16" s="18">
        <f>SUM(R13:R16)</f>
        <v>3.1393520685191384E-2</v>
      </c>
    </row>
    <row r="17" spans="1:21">
      <c r="A17" t="s">
        <v>11</v>
      </c>
      <c r="B17" s="55" t="s">
        <v>45</v>
      </c>
      <c r="C17" s="55" t="s">
        <v>46</v>
      </c>
      <c r="D17" s="55" t="s">
        <v>6</v>
      </c>
      <c r="E17" s="55" t="s">
        <v>46</v>
      </c>
      <c r="F17" s="55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1"/>
        <v>2.4178593829442193E-4</v>
      </c>
      <c r="U17" s="18"/>
    </row>
    <row r="18" spans="1:21">
      <c r="A18" t="s">
        <v>12</v>
      </c>
      <c r="B18" s="55" t="s">
        <v>45</v>
      </c>
      <c r="C18" s="55" t="s">
        <v>46</v>
      </c>
      <c r="D18" s="55" t="s">
        <v>6</v>
      </c>
      <c r="E18" s="55" t="s">
        <v>46</v>
      </c>
      <c r="F18" s="55" t="s">
        <v>46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1"/>
        <v>2.3276318008623277E-4</v>
      </c>
      <c r="U18" s="18"/>
    </row>
    <row r="19" spans="1:21">
      <c r="A19" t="s">
        <v>13</v>
      </c>
      <c r="B19" s="55" t="s">
        <v>45</v>
      </c>
      <c r="C19" s="55" t="s">
        <v>46</v>
      </c>
      <c r="D19" s="55" t="s">
        <v>6</v>
      </c>
      <c r="E19" s="55" t="s">
        <v>6</v>
      </c>
      <c r="F19" s="55" t="s">
        <v>46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1"/>
        <v>1.4128493575263723E-4</v>
      </c>
      <c r="U19" s="18">
        <f>D64</f>
        <v>3.1393520685191398E-2</v>
      </c>
    </row>
    <row r="20" spans="1:21">
      <c r="B20" s="55"/>
      <c r="C20" s="55"/>
      <c r="D20" s="55"/>
      <c r="E20" s="55"/>
      <c r="F20" s="55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 ht="17.25">
      <c r="A60" s="26" t="s">
        <v>36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 t="s">
        <v>43</v>
      </c>
      <c r="B62" s="2">
        <v>0.1808517385031333</v>
      </c>
      <c r="C62" s="8">
        <f>(B62+B61)*J7</f>
        <v>0.21793037703575449</v>
      </c>
      <c r="D62" s="8">
        <f t="shared" ref="D62:F62" si="3">(C62+C61)*K7</f>
        <v>0.13593122282401082</v>
      </c>
      <c r="E62" s="8">
        <f t="shared" si="3"/>
        <v>6.4110632095063153E-2</v>
      </c>
      <c r="F62" s="8">
        <f t="shared" si="3"/>
        <v>3.5856737790261391E-2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4">SUM(C62:C63)*K9</f>
        <v>5.5836116783905189E-2</v>
      </c>
      <c r="E63" s="8">
        <f t="shared" si="4"/>
        <v>2.3406496517040083E-2</v>
      </c>
      <c r="F63" s="8">
        <f t="shared" si="4"/>
        <v>1.0401419689087846E-2</v>
      </c>
    </row>
    <row r="64" spans="1:6">
      <c r="A64" s="3" t="s">
        <v>44</v>
      </c>
      <c r="B64" s="10"/>
      <c r="C64" s="8">
        <f>SUM(B62:B64)*J8</f>
        <v>4.4548600968396905E-2</v>
      </c>
      <c r="D64" s="8">
        <f t="shared" ref="D64:F64" si="5">SUM(C62:C64)*K8</f>
        <v>3.1393520685191398E-2</v>
      </c>
      <c r="E64" s="8">
        <f t="shared" si="5"/>
        <v>4.4874355133624637E-2</v>
      </c>
      <c r="F64" s="8">
        <f t="shared" si="5"/>
        <v>1.5147565938106887E-2</v>
      </c>
    </row>
    <row r="65" spans="1:7">
      <c r="A65" s="3" t="s">
        <v>0</v>
      </c>
      <c r="B65" s="10"/>
      <c r="C65" s="8">
        <f t="shared" ref="C65:F65" si="6">SUM(B64:B65)*J9</f>
        <v>0</v>
      </c>
      <c r="D65" s="8">
        <f t="shared" si="6"/>
        <v>1.0116989194782001E-2</v>
      </c>
      <c r="E65" s="8">
        <f t="shared" si="6"/>
        <v>5.0666375562841036E-3</v>
      </c>
      <c r="F65" s="8">
        <f t="shared" si="6"/>
        <v>5.9354920904657093E-3</v>
      </c>
    </row>
    <row r="66" spans="1:7">
      <c r="A66" s="3" t="s">
        <v>44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8.124622989185554E-4</v>
      </c>
    </row>
    <row r="67" spans="1:7">
      <c r="A67" s="3" t="s">
        <v>0</v>
      </c>
      <c r="B67" s="10"/>
      <c r="C67" s="8">
        <f>SUM(B66:B67)*J9</f>
        <v>0</v>
      </c>
      <c r="D67" s="8">
        <f t="shared" ref="D67:E67" si="7">SUM(C66:C67)*K9</f>
        <v>0</v>
      </c>
      <c r="E67" s="8">
        <f t="shared" si="7"/>
        <v>0</v>
      </c>
      <c r="F67" s="9">
        <f>SUM(E66:E67)*M9</f>
        <v>2.4178593829442193E-4</v>
      </c>
      <c r="G67" s="20">
        <f>F67+F66</f>
        <v>1.0542482372129774E-3</v>
      </c>
    </row>
    <row r="68" spans="1:7">
      <c r="B68">
        <f>SUM(B61:B67)</f>
        <v>0.58039108563834296</v>
      </c>
      <c r="C68">
        <f t="shared" ref="C68:F68" si="8">SUM(C61:C67)</f>
        <v>0.3521293581507588</v>
      </c>
      <c r="D68">
        <f t="shared" si="8"/>
        <v>0.24729333588102559</v>
      </c>
      <c r="E68">
        <f t="shared" si="8"/>
        <v>0.14120318309526855</v>
      </c>
      <c r="F68">
        <f t="shared" si="8"/>
        <v>6.8598778784111733E-2</v>
      </c>
    </row>
    <row r="71" spans="1:7" ht="17.25">
      <c r="A71" s="26" t="s">
        <v>37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pans="1:7">
      <c r="A72" s="3" t="s">
        <v>0</v>
      </c>
      <c r="B72" s="9">
        <f>SUM(C72:C73)*I9</f>
        <v>2.2647650349359551E-4</v>
      </c>
      <c r="C72" s="8">
        <f t="shared" ref="C72:D72" si="9">SUM(D72:D73)*J9</f>
        <v>0</v>
      </c>
      <c r="D72" s="8">
        <f t="shared" si="9"/>
        <v>0</v>
      </c>
      <c r="E72" s="8"/>
      <c r="F72" s="19"/>
      <c r="G72" s="20">
        <f>B72+B73</f>
        <v>1.0542482372129759E-3</v>
      </c>
    </row>
    <row r="73" spans="1:7">
      <c r="A73" s="3" t="s">
        <v>43</v>
      </c>
      <c r="B73" s="9">
        <f t="shared" ref="B73:C73" si="10">SUM(C73:C75)*I7</f>
        <v>8.2777173371938043E-4</v>
      </c>
      <c r="C73" s="8">
        <f t="shared" si="10"/>
        <v>5.6684405457806521E-4</v>
      </c>
      <c r="D73" s="8">
        <f>SUM(E73:E75)*K7</f>
        <v>0</v>
      </c>
      <c r="E73" s="8"/>
      <c r="F73" s="19"/>
    </row>
    <row r="74" spans="1:7">
      <c r="A74" s="3" t="s">
        <v>0</v>
      </c>
      <c r="B74" s="8">
        <f t="shared" ref="B74:D74" si="11">SUM(C74:C75)*I9</f>
        <v>1.602244529572353E-3</v>
      </c>
      <c r="C74" s="8">
        <f t="shared" si="11"/>
        <v>2.3318357756261973E-4</v>
      </c>
      <c r="D74" s="8">
        <f t="shared" si="11"/>
        <v>0</v>
      </c>
      <c r="E74" s="8">
        <f>SUM(F74:F75)*L9</f>
        <v>0</v>
      </c>
      <c r="F74" s="19"/>
    </row>
    <row r="75" spans="1:7">
      <c r="A75" s="3" t="s">
        <v>44</v>
      </c>
      <c r="B75" s="8">
        <f>SUM(C75:C76)*I8</f>
        <v>4.7318671408379991E-4</v>
      </c>
      <c r="C75" s="8">
        <f t="shared" ref="C75:E75" si="12">SUM(D75:D76)*J8</f>
        <v>3.7770460557909383E-3</v>
      </c>
      <c r="D75" s="8">
        <f t="shared" si="12"/>
        <v>1.5096162393654182E-3</v>
      </c>
      <c r="E75" s="8">
        <f t="shared" si="12"/>
        <v>0</v>
      </c>
      <c r="F75" s="19"/>
    </row>
    <row r="76" spans="1:7">
      <c r="A76" s="3" t="s">
        <v>0</v>
      </c>
      <c r="B76" s="8">
        <f t="shared" ref="B76:D76" si="13">SUM(C76:C77)*I9</f>
        <v>2.2404290751183754E-3</v>
      </c>
      <c r="C76" s="8">
        <f t="shared" si="13"/>
        <v>3.1607522255436391E-3</v>
      </c>
      <c r="D76" s="8">
        <f t="shared" si="13"/>
        <v>1.382386967820087E-2</v>
      </c>
      <c r="E76" s="8">
        <f>SUM(F76:F77)*L9</f>
        <v>1.3965116798336326E-2</v>
      </c>
      <c r="F76" s="19"/>
    </row>
    <row r="77" spans="1:7">
      <c r="A77" s="3" t="s">
        <v>44</v>
      </c>
      <c r="B77" s="8">
        <f>(C77+C78)*I8</f>
        <v>2.0158775988132456E-4</v>
      </c>
      <c r="C77" s="8">
        <f t="shared" ref="C77:E77" si="14">(D77+D78)*J8</f>
        <v>2.4467782747256655E-3</v>
      </c>
      <c r="D77" s="8">
        <f t="shared" si="14"/>
        <v>6.6386471858338935E-3</v>
      </c>
      <c r="E77" s="8">
        <f t="shared" si="14"/>
        <v>4.6906160443999582E-2</v>
      </c>
      <c r="F77" s="8">
        <v>0.1144149571372689</v>
      </c>
    </row>
    <row r="78" spans="1:7">
      <c r="A78" s="3" t="s">
        <v>0</v>
      </c>
      <c r="B78" s="8">
        <f t="shared" ref="B78:D78" si="15">C78*I9</f>
        <v>2.0331503897692675E-4</v>
      </c>
      <c r="C78" s="8">
        <f t="shared" si="15"/>
        <v>5.0887363268409692E-4</v>
      </c>
      <c r="D78" s="8">
        <f t="shared" si="15"/>
        <v>3.2944168183477243E-3</v>
      </c>
      <c r="E78" s="8">
        <f>F78*L9</f>
        <v>1.4506456163840045E-2</v>
      </c>
      <c r="F78" s="8">
        <v>0.11885010230613731</v>
      </c>
    </row>
    <row r="82" spans="1:6">
      <c r="A82" s="2" t="s">
        <v>32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1:6">
      <c r="A83" s="3" t="s">
        <v>0</v>
      </c>
      <c r="B83" s="22">
        <f>B61*B72/I9</f>
        <v>2.2647650349359532E-4</v>
      </c>
      <c r="C83" s="22">
        <f t="shared" ref="C83:F83" si="16">C61*C72/J9</f>
        <v>0</v>
      </c>
      <c r="D83" s="22">
        <f t="shared" si="16"/>
        <v>0</v>
      </c>
      <c r="E83" s="22">
        <f t="shared" si="16"/>
        <v>0</v>
      </c>
      <c r="F83" s="22">
        <f t="shared" si="16"/>
        <v>0</v>
      </c>
    </row>
    <row r="84" spans="1:6">
      <c r="A84" s="3">
        <v>1</v>
      </c>
      <c r="B84" s="22">
        <f>B62*B73/I7</f>
        <v>8.2777173371938173E-4</v>
      </c>
      <c r="C84" s="22">
        <f t="shared" ref="C84:F84" si="17">C62*C73/J7</f>
        <v>3.2899123622420339E-4</v>
      </c>
      <c r="D84" s="22">
        <f t="shared" si="17"/>
        <v>0</v>
      </c>
      <c r="E84" s="22">
        <f t="shared" si="17"/>
        <v>0</v>
      </c>
      <c r="F84" s="22">
        <f t="shared" si="17"/>
        <v>0</v>
      </c>
    </row>
    <row r="85" spans="1:6">
      <c r="A85" s="3" t="s">
        <v>0</v>
      </c>
      <c r="B85" s="22">
        <f>B63*B74/I9</f>
        <v>0</v>
      </c>
      <c r="C85" s="22">
        <f t="shared" ref="C85:F85" si="18">C63*C74/J9</f>
        <v>4.2171655392580003E-5</v>
      </c>
      <c r="D85" s="22">
        <f t="shared" si="18"/>
        <v>0</v>
      </c>
      <c r="E85" s="22">
        <f t="shared" si="18"/>
        <v>0</v>
      </c>
      <c r="F85" s="22">
        <f t="shared" si="18"/>
        <v>0</v>
      </c>
    </row>
    <row r="86" spans="1:6">
      <c r="A86" s="3">
        <v>2</v>
      </c>
      <c r="B86" s="22">
        <f>B64*B75/I8</f>
        <v>0</v>
      </c>
      <c r="C86" s="22">
        <f t="shared" ref="C86:F86" si="19">C64*C75/J8</f>
        <v>6.8308534559619386E-4</v>
      </c>
      <c r="D86" s="22">
        <f t="shared" si="19"/>
        <v>4.3841418307968534E-4</v>
      </c>
      <c r="E86" s="22">
        <f t="shared" si="19"/>
        <v>0</v>
      </c>
      <c r="F86" s="22">
        <f t="shared" si="19"/>
        <v>0</v>
      </c>
    </row>
    <row r="87" spans="1:6">
      <c r="A87" s="3" t="s">
        <v>0</v>
      </c>
      <c r="B87" s="22">
        <f>B65*B76/I9</f>
        <v>0</v>
      </c>
      <c r="C87" s="22">
        <f t="shared" ref="C87:F87" si="20">C65*C76/J9</f>
        <v>0</v>
      </c>
      <c r="D87" s="22">
        <f t="shared" si="20"/>
        <v>6.1583405413329182E-4</v>
      </c>
      <c r="E87" s="22">
        <f t="shared" si="20"/>
        <v>5.796991188323226E-4</v>
      </c>
      <c r="F87" s="22">
        <f t="shared" si="20"/>
        <v>0</v>
      </c>
    </row>
    <row r="88" spans="1:6">
      <c r="A88" s="3">
        <v>2</v>
      </c>
      <c r="B88" s="22">
        <f>B66*B77/I8</f>
        <v>0</v>
      </c>
      <c r="C88" s="22">
        <f t="shared" ref="C88:F88" si="21">C66*C77/J8</f>
        <v>0</v>
      </c>
      <c r="D88" s="22">
        <f t="shared" si="21"/>
        <v>0</v>
      </c>
      <c r="E88" s="22">
        <f t="shared" si="21"/>
        <v>4.7454911838065462E-4</v>
      </c>
      <c r="F88" s="22">
        <f t="shared" si="21"/>
        <v>8.124622989185554E-4</v>
      </c>
    </row>
    <row r="89" spans="1:6">
      <c r="A89" s="3" t="s">
        <v>0</v>
      </c>
      <c r="B89" s="22">
        <f>B67*B78/I9</f>
        <v>0</v>
      </c>
      <c r="C89" s="22">
        <f t="shared" ref="C89:F89" si="22">C67*C78/J9</f>
        <v>0</v>
      </c>
      <c r="D89" s="22">
        <f t="shared" si="22"/>
        <v>0</v>
      </c>
      <c r="E89" s="22">
        <f t="shared" si="22"/>
        <v>0</v>
      </c>
      <c r="F89" s="22">
        <f t="shared" si="22"/>
        <v>2.4178593829442193E-4</v>
      </c>
    </row>
    <row r="90" spans="1:6">
      <c r="B90" s="20">
        <f>SUM(B83:B89)</f>
        <v>1.0542482372129769E-3</v>
      </c>
      <c r="C90" s="20">
        <f t="shared" ref="C90:F90" si="23">SUM(C83:C89)</f>
        <v>1.0542482372129774E-3</v>
      </c>
      <c r="D90" s="20">
        <f t="shared" si="23"/>
        <v>1.0542482372129772E-3</v>
      </c>
      <c r="E90" s="20">
        <f t="shared" si="23"/>
        <v>1.0542482372129772E-3</v>
      </c>
      <c r="F90" s="20">
        <f t="shared" si="23"/>
        <v>1.0542482372129774E-3</v>
      </c>
    </row>
    <row r="95" spans="1:6">
      <c r="A95" s="2" t="s">
        <v>35</v>
      </c>
      <c r="B95" s="3" t="s">
        <v>1</v>
      </c>
      <c r="C95" s="3" t="s">
        <v>2</v>
      </c>
      <c r="D95" s="3" t="s">
        <v>3</v>
      </c>
      <c r="E95" s="3" t="s">
        <v>4</v>
      </c>
      <c r="F95" s="3" t="s">
        <v>5</v>
      </c>
    </row>
    <row r="96" spans="1:6">
      <c r="A96" s="3" t="s">
        <v>0</v>
      </c>
      <c r="B96" s="22">
        <f>B61*B72</f>
        <v>9.0486274347296184E-5</v>
      </c>
      <c r="C96" s="22">
        <f t="shared" ref="C96:F96" si="24">C61*C72</f>
        <v>0</v>
      </c>
      <c r="D96" s="22">
        <f t="shared" si="24"/>
        <v>0</v>
      </c>
      <c r="E96" s="22">
        <f t="shared" si="24"/>
        <v>0</v>
      </c>
      <c r="F96" s="22">
        <f t="shared" si="24"/>
        <v>0</v>
      </c>
    </row>
    <row r="97" spans="1:19">
      <c r="A97" s="3" t="s">
        <v>39</v>
      </c>
      <c r="B97" s="22">
        <f t="shared" ref="B97:F102" si="25">B62*B73</f>
        <v>1.4970395712690266E-4</v>
      </c>
      <c r="C97" s="22">
        <f t="shared" si="25"/>
        <v>1.2353253853467354E-4</v>
      </c>
      <c r="D97" s="22">
        <f t="shared" si="25"/>
        <v>0</v>
      </c>
      <c r="E97" s="22">
        <f t="shared" si="25"/>
        <v>0</v>
      </c>
      <c r="F97" s="22">
        <f t="shared" si="25"/>
        <v>0</v>
      </c>
    </row>
    <row r="98" spans="1:19" ht="17.25" thickBot="1">
      <c r="A98" s="3" t="s">
        <v>0</v>
      </c>
      <c r="B98" s="22">
        <f t="shared" si="25"/>
        <v>0</v>
      </c>
      <c r="C98" s="29">
        <f t="shared" si="25"/>
        <v>6.5140644487988925E-6</v>
      </c>
      <c r="D98" s="22">
        <f t="shared" si="25"/>
        <v>0</v>
      </c>
      <c r="E98" s="22">
        <f t="shared" si="25"/>
        <v>0</v>
      </c>
      <c r="F98" s="22">
        <f t="shared" si="25"/>
        <v>0</v>
      </c>
    </row>
    <row r="99" spans="1:19" ht="17.25" thickBot="1">
      <c r="A99" s="3" t="s">
        <v>38</v>
      </c>
      <c r="B99" s="27">
        <f t="shared" si="25"/>
        <v>0</v>
      </c>
      <c r="C99" s="31">
        <f t="shared" si="25"/>
        <v>1.6826211757868791E-4</v>
      </c>
      <c r="D99" s="28">
        <f t="shared" si="25"/>
        <v>4.7392168637219108E-5</v>
      </c>
      <c r="E99" s="22">
        <f t="shared" si="25"/>
        <v>0</v>
      </c>
      <c r="F99" s="22">
        <f t="shared" si="25"/>
        <v>0</v>
      </c>
    </row>
    <row r="100" spans="1:19" ht="17.25" thickBot="1">
      <c r="A100" s="3" t="s">
        <v>0</v>
      </c>
      <c r="B100" s="22">
        <f t="shared" si="25"/>
        <v>0</v>
      </c>
      <c r="C100" s="32">
        <f t="shared" si="25"/>
        <v>0</v>
      </c>
      <c r="D100" s="22">
        <f t="shared" si="25"/>
        <v>1.3985594016443272E-4</v>
      </c>
      <c r="E100" s="22">
        <f t="shared" si="25"/>
        <v>7.0756185248344847E-5</v>
      </c>
      <c r="F100" s="22">
        <f t="shared" si="25"/>
        <v>0</v>
      </c>
    </row>
    <row r="101" spans="1:19" ht="17.25" thickBot="1">
      <c r="A101" s="3" t="s">
        <v>38</v>
      </c>
      <c r="B101" s="27">
        <f t="shared" si="25"/>
        <v>0</v>
      </c>
      <c r="C101" s="31">
        <f t="shared" si="25"/>
        <v>0</v>
      </c>
      <c r="D101" s="28">
        <f t="shared" si="25"/>
        <v>0</v>
      </c>
      <c r="E101" s="22">
        <f t="shared" si="25"/>
        <v>9.542482332516667E-5</v>
      </c>
      <c r="F101" s="22">
        <f t="shared" si="25"/>
        <v>9.2957839106413474E-5</v>
      </c>
    </row>
    <row r="102" spans="1:19">
      <c r="A102" s="3" t="s">
        <v>0</v>
      </c>
      <c r="B102" s="22">
        <f t="shared" si="25"/>
        <v>0</v>
      </c>
      <c r="C102" s="30">
        <f t="shared" si="25"/>
        <v>0</v>
      </c>
      <c r="D102" s="22">
        <f t="shared" si="25"/>
        <v>0</v>
      </c>
      <c r="E102" s="22">
        <f t="shared" si="25"/>
        <v>0</v>
      </c>
      <c r="F102" s="22">
        <f t="shared" si="25"/>
        <v>2.8736283502477449E-5</v>
      </c>
    </row>
    <row r="103" spans="1:19">
      <c r="B103" s="21"/>
      <c r="C103" s="21"/>
      <c r="D103" s="21"/>
      <c r="E103" s="21"/>
      <c r="F103" s="21"/>
    </row>
    <row r="106" spans="1:19">
      <c r="A106" t="s">
        <v>41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54"/>
    </row>
    <row r="107" spans="1:19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54"/>
    </row>
    <row r="108" spans="1:19" ht="17.25" thickBot="1">
      <c r="A108" s="3" t="s">
        <v>21</v>
      </c>
      <c r="B108" s="33">
        <f>-B96/I6^2/$G$72</f>
        <v>-0.69506362512328757</v>
      </c>
      <c r="C108" s="33">
        <f>-C96/J6^2/$G$72</f>
        <v>0</v>
      </c>
      <c r="D108" s="33">
        <f t="shared" ref="D108:F108" si="26">-D96/K6^2/$G$72</f>
        <v>0</v>
      </c>
      <c r="E108" s="33">
        <f t="shared" si="26"/>
        <v>0</v>
      </c>
      <c r="F108" s="33">
        <f t="shared" si="26"/>
        <v>0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54"/>
    </row>
    <row r="109" spans="1:19" ht="17.25" thickBot="1">
      <c r="A109" s="3" t="s">
        <v>40</v>
      </c>
      <c r="B109" s="33">
        <f>-B97/I7^2/$G$72</f>
        <v>-4.3415521376935295</v>
      </c>
      <c r="C109" s="33">
        <f>-C97/J7^2/$G$72</f>
        <v>-0.83108301928852757</v>
      </c>
      <c r="D109" s="33">
        <f t="shared" ref="D109:F109" si="27">-D97/K7^2/$G$72</f>
        <v>0</v>
      </c>
      <c r="E109" s="33">
        <f t="shared" si="27"/>
        <v>0</v>
      </c>
      <c r="F109" s="33">
        <f t="shared" si="27"/>
        <v>0</v>
      </c>
      <c r="I109" s="37"/>
      <c r="J109" s="38">
        <v>0.22371905087369007</v>
      </c>
      <c r="K109" s="37"/>
      <c r="L109" s="37"/>
      <c r="M109" s="37"/>
      <c r="N109" s="37"/>
      <c r="O109" s="39">
        <v>0.22371905087369007</v>
      </c>
      <c r="P109" s="40">
        <v>0.37548884265867699</v>
      </c>
      <c r="Q109" s="40">
        <v>0.24632663936280097</v>
      </c>
      <c r="R109" s="41">
        <v>0.15446546710483236</v>
      </c>
      <c r="S109" s="54"/>
    </row>
    <row r="110" spans="1:19" ht="17.25" thickBot="1">
      <c r="A110" s="3" t="s">
        <v>38</v>
      </c>
      <c r="B110" s="33">
        <f>-(B99+B101)/I8^2/$G$72</f>
        <v>0</v>
      </c>
      <c r="C110" s="31">
        <f>-(C99+C101)/J8^2/$G$72</f>
        <v>-2.6303933813881875</v>
      </c>
      <c r="D110" s="33">
        <f t="shared" ref="D110:F110" si="28">-(D99+D101)/K8^2/$G$72</f>
        <v>-3.8469782002908457</v>
      </c>
      <c r="E110" s="33">
        <f t="shared" si="28"/>
        <v>-2.2385051286857158</v>
      </c>
      <c r="F110" s="33">
        <f t="shared" si="28"/>
        <v>-6.7356192831727384</v>
      </c>
      <c r="I110" s="37"/>
      <c r="J110" s="42">
        <f>0.375488842658677</f>
        <v>0.37548884265867699</v>
      </c>
      <c r="K110" s="37"/>
      <c r="L110" s="37"/>
      <c r="M110" s="37"/>
      <c r="N110" s="37"/>
      <c r="O110" s="37"/>
      <c r="P110" s="37"/>
      <c r="Q110" s="37"/>
      <c r="R110" s="37"/>
      <c r="S110" s="54"/>
    </row>
    <row r="111" spans="1:19">
      <c r="A111" s="3" t="s">
        <v>0</v>
      </c>
      <c r="B111" s="33">
        <f>-(B98+B100+B102)/I9^2/$G$72</f>
        <v>0</v>
      </c>
      <c r="C111" s="33">
        <f>-(C98+C100+C102)/J9^2/$G$72</f>
        <v>-0.25896815543514551</v>
      </c>
      <c r="D111" s="33">
        <f t="shared" ref="D111:F111" si="29">-(D98+D100+D102)/K9^2/$G$72</f>
        <v>-2.5721932886264498</v>
      </c>
      <c r="E111" s="33">
        <f t="shared" si="29"/>
        <v>-4.5050331041757019</v>
      </c>
      <c r="F111" s="33">
        <f t="shared" si="29"/>
        <v>-1.9296946655719243</v>
      </c>
      <c r="I111" s="37"/>
      <c r="J111" s="38">
        <v>0.24632663936280097</v>
      </c>
      <c r="K111" s="37"/>
      <c r="L111" s="37"/>
      <c r="M111" s="37"/>
      <c r="N111" s="37"/>
      <c r="O111" s="37"/>
      <c r="P111" s="37"/>
      <c r="Q111" s="37"/>
      <c r="R111" s="37"/>
      <c r="S111" s="54"/>
    </row>
    <row r="112" spans="1:19">
      <c r="I112" s="37"/>
      <c r="J112" s="38">
        <v>0.15446546710483236</v>
      </c>
      <c r="K112" s="37"/>
      <c r="L112" s="37"/>
      <c r="M112" s="37"/>
      <c r="N112" s="37"/>
      <c r="O112" s="37"/>
      <c r="P112" s="37"/>
      <c r="Q112" s="37"/>
      <c r="R112" s="37"/>
      <c r="S112" s="54"/>
    </row>
    <row r="113" spans="1:19"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54"/>
    </row>
    <row r="114" spans="1:19"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54"/>
    </row>
    <row r="115" spans="1:19" ht="17.25" thickBot="1"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54"/>
    </row>
    <row r="116" spans="1:19">
      <c r="I116" s="37"/>
      <c r="J116" s="43">
        <v>0.22371905087369007</v>
      </c>
      <c r="K116" s="44">
        <v>0</v>
      </c>
      <c r="L116" s="44">
        <v>0</v>
      </c>
      <c r="M116" s="45">
        <v>0</v>
      </c>
      <c r="N116" s="37"/>
      <c r="O116" s="46">
        <f t="array" ref="O116:R119">MMULT(J109:J112,O109:R109)</f>
        <v>5.0050213723824725E-2</v>
      </c>
      <c r="P116" s="44">
        <v>8.4004007493259564E-2</v>
      </c>
      <c r="Q116" s="44">
        <v>5.5107961963151576E-2</v>
      </c>
      <c r="R116" s="45">
        <v>3.4556867693454292E-2</v>
      </c>
      <c r="S116" s="54"/>
    </row>
    <row r="117" spans="1:19">
      <c r="I117" s="37"/>
      <c r="J117" s="47">
        <v>0</v>
      </c>
      <c r="K117" s="42">
        <f>0.375488842658677</f>
        <v>0.37548884265867699</v>
      </c>
      <c r="L117" s="48">
        <v>0</v>
      </c>
      <c r="M117" s="49">
        <v>0</v>
      </c>
      <c r="N117" s="37"/>
      <c r="O117" s="47">
        <v>8.4004007493259564E-2</v>
      </c>
      <c r="P117" s="48">
        <v>0.14099187096115268</v>
      </c>
      <c r="Q117" s="48">
        <v>9.2492904730339442E-2</v>
      </c>
      <c r="R117" s="49">
        <v>5.8000059473925447E-2</v>
      </c>
      <c r="S117" s="54"/>
    </row>
    <row r="118" spans="1:19">
      <c r="I118" s="37"/>
      <c r="J118" s="47">
        <v>0</v>
      </c>
      <c r="K118" s="48">
        <v>0</v>
      </c>
      <c r="L118" s="38">
        <v>0.24632663936280097</v>
      </c>
      <c r="M118" s="49">
        <v>0</v>
      </c>
      <c r="N118" s="37"/>
      <c r="O118" s="47">
        <v>5.5107961963151576E-2</v>
      </c>
      <c r="P118" s="48">
        <v>9.2492904730339442E-2</v>
      </c>
      <c r="Q118" s="48">
        <v>6.0676813259771409E-2</v>
      </c>
      <c r="R118" s="49">
        <v>3.8048959409538639E-2</v>
      </c>
      <c r="S118" s="54"/>
    </row>
    <row r="119" spans="1:19" ht="17.25" thickBot="1">
      <c r="I119" s="37"/>
      <c r="J119" s="50">
        <v>0</v>
      </c>
      <c r="K119" s="51">
        <v>0</v>
      </c>
      <c r="L119" s="51">
        <v>0</v>
      </c>
      <c r="M119" s="52">
        <v>0.15446546710483236</v>
      </c>
      <c r="N119" s="37"/>
      <c r="O119" s="50">
        <v>3.4556867693454292E-2</v>
      </c>
      <c r="P119" s="51">
        <v>5.8000059473925447E-2</v>
      </c>
      <c r="Q119" s="51">
        <v>3.8048959409538639E-2</v>
      </c>
      <c r="R119" s="53">
        <v>2.3859580527914048E-2</v>
      </c>
      <c r="S119" s="54"/>
    </row>
    <row r="120" spans="1:19" ht="17.25">
      <c r="A120" s="26" t="s">
        <v>36</v>
      </c>
      <c r="B120" s="3" t="s">
        <v>1</v>
      </c>
      <c r="C120" s="3" t="s">
        <v>2</v>
      </c>
      <c r="D120" s="3" t="s">
        <v>3</v>
      </c>
      <c r="E120" s="3" t="s">
        <v>4</v>
      </c>
      <c r="F120" s="3" t="s">
        <v>5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54"/>
    </row>
    <row r="121" spans="1:19">
      <c r="A121" s="3" t="s">
        <v>0</v>
      </c>
      <c r="B121" s="2">
        <f>B61/B128</f>
        <v>0.68839676732073929</v>
      </c>
      <c r="C121" s="8">
        <f>B121*J9/C128</f>
        <v>0.17526238711279954</v>
      </c>
      <c r="D121" s="8">
        <f>C121*K9/D128</f>
        <v>5.667555230796481E-2</v>
      </c>
      <c r="E121" s="8">
        <f>D121*L9/E128</f>
        <v>1.2115056872081238E-2</v>
      </c>
      <c r="F121" s="8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54"/>
    </row>
    <row r="122" spans="1:19" ht="17.25" thickBot="1">
      <c r="A122" s="3" t="s">
        <v>43</v>
      </c>
      <c r="B122" s="2">
        <f>B62/B128</f>
        <v>0.31160323267926071</v>
      </c>
      <c r="C122" s="8">
        <f>(B122+B121)*J7/C128</f>
        <v>0.61889294939858697</v>
      </c>
      <c r="D122" s="8">
        <f>(C122+C121)*K7/D128</f>
        <v>0.54967604500837908</v>
      </c>
      <c r="E122" s="8">
        <f>(D122+D121)*L7/E128</f>
        <v>0.4540310684909154</v>
      </c>
      <c r="F122" s="8"/>
      <c r="O122" s="37"/>
      <c r="P122" s="37"/>
      <c r="Q122" s="37"/>
      <c r="R122" s="37"/>
      <c r="S122" s="54"/>
    </row>
    <row r="123" spans="1:19" ht="17.25" thickBot="1">
      <c r="A123" s="3" t="s">
        <v>0</v>
      </c>
      <c r="B123" s="2">
        <f t="shared" ref="B122:F127" si="30">B63/B$68</f>
        <v>0</v>
      </c>
      <c r="C123" s="8">
        <f>SUM(B122:B123)*J9/C128</f>
        <v>7.9332630517695693E-2</v>
      </c>
      <c r="D123" s="8">
        <f>SUM(C122:C123)*K9/D128</f>
        <v>0.22578900715209047</v>
      </c>
      <c r="E123" s="8">
        <f>SUM(D122:D123)*L9/E128</f>
        <v>0.16576465207054097</v>
      </c>
      <c r="F123" s="8"/>
      <c r="J123" s="5"/>
      <c r="K123" s="5"/>
      <c r="L123" s="5"/>
      <c r="M123" s="5"/>
      <c r="O123" s="46">
        <f>J116-O116</f>
        <v>0.17366883714986533</v>
      </c>
      <c r="P123" s="44">
        <f t="shared" ref="P123:R123" si="31">K116-P116</f>
        <v>-8.4004007493259564E-2</v>
      </c>
      <c r="Q123" s="44">
        <f t="shared" si="31"/>
        <v>-5.5107961963151576E-2</v>
      </c>
      <c r="R123" s="45">
        <f t="shared" si="31"/>
        <v>-3.4556867693454292E-2</v>
      </c>
      <c r="S123" s="54"/>
    </row>
    <row r="124" spans="1:19" ht="17.25" thickBot="1">
      <c r="A124" s="3" t="s">
        <v>44</v>
      </c>
      <c r="B124" s="2">
        <f t="shared" si="30"/>
        <v>0</v>
      </c>
      <c r="C124" s="8">
        <f>SUM(B122:B124)*J8/C128</f>
        <v>0.12651203297091776</v>
      </c>
      <c r="D124" s="8">
        <f>SUM(C122:C124)*K8/D128</f>
        <v>0.12694851065576238</v>
      </c>
      <c r="E124" s="8">
        <f>SUM(D122:D124)*L8/E128</f>
        <v>0.31779988347251575</v>
      </c>
      <c r="F124" s="8"/>
      <c r="J124" s="34">
        <v>0</v>
      </c>
      <c r="K124" s="35">
        <v>-0.83108301928852635</v>
      </c>
      <c r="L124" s="35">
        <v>-2.6303933813881839</v>
      </c>
      <c r="M124" s="36">
        <v>-0.25896815543514512</v>
      </c>
      <c r="O124" s="47">
        <f t="shared" ref="O124:O126" si="32">J117-O117</f>
        <v>-8.4004007493259564E-2</v>
      </c>
      <c r="P124" s="48">
        <f t="shared" ref="P124:P126" si="33">K117-P117</f>
        <v>0.23449697169752431</v>
      </c>
      <c r="Q124" s="48">
        <f t="shared" ref="Q124:Q126" si="34">L117-Q117</f>
        <v>-9.2492904730339442E-2</v>
      </c>
      <c r="R124" s="49">
        <f t="shared" ref="R124:R126" si="35">M117-R117</f>
        <v>-5.8000059473925447E-2</v>
      </c>
      <c r="S124" s="54"/>
    </row>
    <row r="125" spans="1:19">
      <c r="A125" s="3" t="s">
        <v>0</v>
      </c>
      <c r="B125" s="2">
        <f t="shared" si="30"/>
        <v>0</v>
      </c>
      <c r="C125" s="8">
        <f>SUM(B124:B125)*J9/C128</f>
        <v>0</v>
      </c>
      <c r="D125" s="8">
        <f>SUM(C124:C125)*K9/D128</f>
        <v>4.0910884875803327E-2</v>
      </c>
      <c r="E125" s="8">
        <f>SUM(D124:D125)*L9/E128</f>
        <v>3.5881893348435973E-2</v>
      </c>
      <c r="F125" s="8"/>
      <c r="J125" s="5"/>
      <c r="K125" s="5"/>
      <c r="L125" s="5"/>
      <c r="M125" s="5"/>
      <c r="O125" s="47">
        <f t="shared" si="32"/>
        <v>-5.5107961963151576E-2</v>
      </c>
      <c r="P125" s="48">
        <f t="shared" si="33"/>
        <v>-9.2492904730339442E-2</v>
      </c>
      <c r="Q125" s="48">
        <f t="shared" si="34"/>
        <v>0.18564982610302955</v>
      </c>
      <c r="R125" s="49">
        <f t="shared" si="35"/>
        <v>-3.8048959409538639E-2</v>
      </c>
      <c r="S125" s="54"/>
    </row>
    <row r="126" spans="1:19" ht="17.25" thickBot="1">
      <c r="A126" s="3" t="s">
        <v>44</v>
      </c>
      <c r="B126" s="2">
        <f t="shared" si="30"/>
        <v>0</v>
      </c>
      <c r="C126" s="8">
        <f>SUM(B125:B126)*J8/C128</f>
        <v>0</v>
      </c>
      <c r="D126" s="8">
        <f>SUM(C125:C126)*K8/D128</f>
        <v>0</v>
      </c>
      <c r="E126" s="8">
        <f>SUM(D125:D126)*L8/E128</f>
        <v>1.4407445745510622E-2</v>
      </c>
      <c r="F126" s="8">
        <f>SUM(E125:E126)*M8/F128</f>
        <v>0.77065559157716967</v>
      </c>
      <c r="J126" s="5"/>
      <c r="K126" s="5"/>
      <c r="L126" s="5"/>
      <c r="M126" s="5"/>
      <c r="O126" s="50">
        <f t="shared" si="32"/>
        <v>-3.4556867693454292E-2</v>
      </c>
      <c r="P126" s="51">
        <f t="shared" si="33"/>
        <v>-5.8000059473925447E-2</v>
      </c>
      <c r="Q126" s="51">
        <f t="shared" si="34"/>
        <v>-3.8048959409538639E-2</v>
      </c>
      <c r="R126" s="53">
        <f t="shared" si="35"/>
        <v>0.13060588657691832</v>
      </c>
      <c r="S126" s="54"/>
    </row>
    <row r="127" spans="1:19">
      <c r="A127" s="3" t="s">
        <v>0</v>
      </c>
      <c r="B127" s="2">
        <f t="shared" si="30"/>
        <v>0</v>
      </c>
      <c r="C127" s="8">
        <f>SUM(B126:B127)*J9/C128</f>
        <v>0</v>
      </c>
      <c r="D127" s="8">
        <f>SUM(C126:C127)*K9/D128</f>
        <v>0</v>
      </c>
      <c r="E127" s="8">
        <f>SUM(D126:D127)*L9/E128</f>
        <v>0</v>
      </c>
      <c r="F127" s="8">
        <f>SUM(E126:E127)*M9/F128</f>
        <v>0.2293444084228303</v>
      </c>
      <c r="J127" s="5"/>
      <c r="K127" s="5"/>
      <c r="L127" s="5"/>
      <c r="M127" s="5"/>
      <c r="O127" s="37"/>
      <c r="P127" s="37"/>
      <c r="Q127" s="37"/>
      <c r="R127" s="37"/>
      <c r="S127" s="54"/>
    </row>
    <row r="128" spans="1:19" ht="17.25" thickBot="1">
      <c r="B128" s="60">
        <v>0.58039108563834296</v>
      </c>
      <c r="C128" s="60">
        <v>0.60671048688397655</v>
      </c>
      <c r="D128" s="60">
        <v>0.7022798018878923</v>
      </c>
      <c r="E128" s="60">
        <v>0.57099469580208306</v>
      </c>
      <c r="F128" s="60">
        <v>7.4661789777195411E-3</v>
      </c>
    </row>
    <row r="129" spans="2:13" ht="17.25" thickBot="1">
      <c r="B129" s="60"/>
      <c r="C129" s="60"/>
      <c r="D129" s="60"/>
      <c r="E129" s="60"/>
      <c r="F129" s="60"/>
      <c r="J129" s="57">
        <f t="array" ref="J129:M129">MMULT(J124:M124,O123:R126)</f>
        <v>0.22371905087369007</v>
      </c>
      <c r="K129" s="58">
        <v>6.342644159274928E-2</v>
      </c>
      <c r="L129" s="58">
        <v>-0.40160932247670478</v>
      </c>
      <c r="M129" s="59">
        <v>0.11446383001026585</v>
      </c>
    </row>
    <row r="130" spans="2:13">
      <c r="B130">
        <f>-LN(B128)</f>
        <v>0.54405311708670723</v>
      </c>
      <c r="C130">
        <f t="shared" ref="C130:F130" si="36">-LN(C128)</f>
        <v>0.49970355906051411</v>
      </c>
      <c r="D130">
        <f t="shared" si="36"/>
        <v>0.35342337617963077</v>
      </c>
      <c r="E130">
        <f t="shared" si="36"/>
        <v>0.56037535868261246</v>
      </c>
      <c r="F130">
        <f t="shared" si="36"/>
        <v>4.8973719264063913</v>
      </c>
      <c r="G130">
        <f>SUM(B130:F130)</f>
        <v>6.8549273374158561</v>
      </c>
    </row>
  </sheetData>
  <phoneticPr fontId="2" type="noConversion"/>
  <pageMargins left="0.7" right="0.7" top="0.75" bottom="0.75" header="0.3" footer="0.3"/>
  <ignoredErrors>
    <ignoredError sqref="C63:C64 E75:E7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E28" sqref="E28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4" t="s">
        <v>24</v>
      </c>
    </row>
    <row r="14" spans="3:19">
      <c r="C14" s="17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5">
        <f>PRODUCT(D14:H14)</f>
        <v>2.2647648811216289E-4</v>
      </c>
      <c r="O14" s="1" t="s">
        <v>6</v>
      </c>
      <c r="P14" s="1">
        <v>1</v>
      </c>
      <c r="Q14" s="13">
        <v>2</v>
      </c>
      <c r="R14" s="13" t="s">
        <v>6</v>
      </c>
      <c r="S14" s="13">
        <v>2</v>
      </c>
    </row>
    <row r="15" spans="3:19">
      <c r="C15" s="17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5">
        <f t="shared" ref="I15:I20" si="0">PRODUCT(D15:H15)</f>
        <v>4.2171644076212896E-5</v>
      </c>
      <c r="O15" s="1">
        <v>1</v>
      </c>
      <c r="P15" s="1" t="s">
        <v>6</v>
      </c>
      <c r="Q15" s="13">
        <v>2</v>
      </c>
      <c r="R15" s="13" t="s">
        <v>6</v>
      </c>
      <c r="S15" s="13">
        <v>2</v>
      </c>
    </row>
    <row r="16" spans="3:19">
      <c r="C16" s="17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5">
        <f t="shared" si="0"/>
        <v>1.0251471657377636E-4</v>
      </c>
      <c r="O16" s="1">
        <v>1</v>
      </c>
      <c r="P16" s="1">
        <v>1</v>
      </c>
      <c r="Q16" s="13">
        <v>2</v>
      </c>
      <c r="R16" s="13" t="s">
        <v>6</v>
      </c>
      <c r="S16" s="13">
        <v>2</v>
      </c>
    </row>
    <row r="17" spans="3:19">
      <c r="C17" s="17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5">
        <f t="shared" si="0"/>
        <v>6.725127830756319E-5</v>
      </c>
      <c r="O17" s="1">
        <v>1</v>
      </c>
      <c r="P17" s="1">
        <v>2</v>
      </c>
      <c r="Q17" s="13">
        <v>2</v>
      </c>
      <c r="R17" s="13" t="s">
        <v>6</v>
      </c>
      <c r="S17" s="13">
        <v>2</v>
      </c>
    </row>
    <row r="18" spans="3:19">
      <c r="C18" s="17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5">
        <f t="shared" si="0"/>
        <v>2.4178589099754685E-4</v>
      </c>
      <c r="O18" s="12">
        <v>1</v>
      </c>
      <c r="P18" s="12">
        <v>2</v>
      </c>
      <c r="Q18" s="12" t="s">
        <v>6</v>
      </c>
      <c r="R18" s="1">
        <v>2</v>
      </c>
      <c r="S18" s="1" t="s">
        <v>6</v>
      </c>
    </row>
    <row r="19" spans="3:19">
      <c r="C19" s="17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5">
        <f t="shared" si="0"/>
        <v>2.3276313455434153E-4</v>
      </c>
      <c r="O19" s="12">
        <v>1</v>
      </c>
      <c r="P19" s="12">
        <v>2</v>
      </c>
      <c r="Q19" s="12" t="s">
        <v>6</v>
      </c>
      <c r="R19" s="1">
        <v>2</v>
      </c>
      <c r="S19" s="1">
        <v>2</v>
      </c>
    </row>
    <row r="20" spans="3:19">
      <c r="C20" s="17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5">
        <f t="shared" si="0"/>
        <v>1.41284908115232E-4</v>
      </c>
      <c r="O20" s="12">
        <v>1</v>
      </c>
      <c r="P20" s="12">
        <v>2</v>
      </c>
      <c r="Q20" s="12" t="s">
        <v>6</v>
      </c>
      <c r="R20" s="1" t="s">
        <v>6</v>
      </c>
      <c r="S20" s="1">
        <v>2</v>
      </c>
    </row>
    <row r="21" spans="3:19">
      <c r="I21" s="16">
        <f>SUM(I14:I20)</f>
        <v>1.0542480607368357E-3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selection activeCell="B19" sqref="B19:B25"/>
    </sheetView>
  </sheetViews>
  <sheetFormatPr defaultRowHeight="16.5"/>
  <cols>
    <col min="8" max="8" width="12.75" bestFit="1" customWidth="1"/>
  </cols>
  <sheetData>
    <row r="2" spans="2:7">
      <c r="B2" s="56"/>
      <c r="C2" s="2" t="s">
        <v>47</v>
      </c>
      <c r="D2" s="2" t="s">
        <v>48</v>
      </c>
      <c r="E2" s="2" t="s">
        <v>3</v>
      </c>
      <c r="F2" s="2" t="s">
        <v>4</v>
      </c>
      <c r="G2" s="2" t="s">
        <v>5</v>
      </c>
    </row>
    <row r="3" spans="2:7">
      <c r="B3" s="3" t="s">
        <v>42</v>
      </c>
      <c r="C3" s="2">
        <v>0.35140475291221579</v>
      </c>
      <c r="D3" s="2">
        <v>0.22371905087369007</v>
      </c>
      <c r="E3" s="2">
        <v>0.1787166513658611</v>
      </c>
      <c r="F3" s="2">
        <v>0.24930190636846544</v>
      </c>
      <c r="G3" s="2">
        <v>0.22197619682315342</v>
      </c>
    </row>
    <row r="4" spans="2:7">
      <c r="B4" s="3" t="s">
        <v>43</v>
      </c>
      <c r="C4" s="2">
        <v>0.1808517385031333</v>
      </c>
      <c r="D4" s="2">
        <v>0.37548884265867699</v>
      </c>
      <c r="E4" s="2">
        <v>0.48608422841652699</v>
      </c>
      <c r="F4" s="2">
        <v>0.42755611263345977</v>
      </c>
      <c r="G4" s="2">
        <v>0.54475874373344024</v>
      </c>
    </row>
    <row r="5" spans="2:7">
      <c r="B5" s="3" t="s">
        <v>44</v>
      </c>
      <c r="C5" s="2">
        <v>6.8204161449441303E-2</v>
      </c>
      <c r="D5" s="2">
        <v>0.24632663936280097</v>
      </c>
      <c r="E5" s="2">
        <v>0.10809907723401639</v>
      </c>
      <c r="F5" s="2">
        <v>0.20108523992372618</v>
      </c>
      <c r="G5" s="2">
        <v>0.1144149571372689</v>
      </c>
    </row>
    <row r="6" spans="2:7">
      <c r="B6" s="3" t="s">
        <v>0</v>
      </c>
      <c r="C6" s="2">
        <v>0.39953934713521</v>
      </c>
      <c r="D6" s="2">
        <v>0.15446546710483236</v>
      </c>
      <c r="E6" s="2">
        <v>0.22710004298359593</v>
      </c>
      <c r="F6" s="2">
        <v>0.12205674107434862</v>
      </c>
      <c r="G6" s="2">
        <v>0.11885010230613731</v>
      </c>
    </row>
    <row r="18" spans="2:8" ht="17.25">
      <c r="B18" s="26" t="s">
        <v>36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</row>
    <row r="19" spans="2:8">
      <c r="B19" s="3" t="s">
        <v>0</v>
      </c>
      <c r="C19" s="2">
        <v>0.39953934713520967</v>
      </c>
      <c r="D19" s="8">
        <f>C19*D6</f>
        <v>6.1715031881999928E-2</v>
      </c>
      <c r="E19" s="8">
        <f t="shared" ref="E19:G19" si="0">D19*E6</f>
        <v>1.4015486393136177E-2</v>
      </c>
      <c r="F19" s="8">
        <f t="shared" si="0"/>
        <v>1.7106845937180787E-3</v>
      </c>
      <c r="G19" s="8">
        <f t="shared" si="0"/>
        <v>2.0331503897692659E-4</v>
      </c>
    </row>
    <row r="20" spans="2:8">
      <c r="B20" s="3" t="s">
        <v>43</v>
      </c>
      <c r="C20" s="2">
        <v>0.1808517385031333</v>
      </c>
      <c r="D20" s="8">
        <f>SUM(C19:C20)*D4</f>
        <v>0.21793037703575449</v>
      </c>
      <c r="E20" s="8">
        <f t="shared" ref="E20:G20" si="1">SUM(D19:D20)*E4</f>
        <v>0.13593122282401082</v>
      </c>
      <c r="F20" s="8">
        <f t="shared" si="1"/>
        <v>6.4110632095063153E-2</v>
      </c>
      <c r="G20" s="8">
        <f t="shared" si="1"/>
        <v>3.5856737790261391E-2</v>
      </c>
    </row>
    <row r="21" spans="2:8">
      <c r="B21" s="3" t="s">
        <v>0</v>
      </c>
      <c r="C21" s="10"/>
      <c r="D21" s="8">
        <f>SUM(C20:C21)*D6</f>
        <v>2.793534826460748E-2</v>
      </c>
      <c r="E21" s="8">
        <f t="shared" ref="E21:G21" si="2">SUM(D20:D21)*E6</f>
        <v>5.5836116783905189E-2</v>
      </c>
      <c r="F21" s="8">
        <f t="shared" si="2"/>
        <v>2.3406496517040083E-2</v>
      </c>
      <c r="G21" s="8">
        <f t="shared" si="2"/>
        <v>1.0401419689087846E-2</v>
      </c>
    </row>
    <row r="22" spans="2:8">
      <c r="B22" s="3" t="s">
        <v>44</v>
      </c>
      <c r="C22" s="10"/>
      <c r="D22" s="8">
        <f>SUM(C20:C22)*D5</f>
        <v>4.4548600968396905E-2</v>
      </c>
      <c r="E22" s="8">
        <f t="shared" ref="E22:G22" si="3">SUM(D20:D22)*E5</f>
        <v>3.1393520685191398E-2</v>
      </c>
      <c r="F22" s="8">
        <f t="shared" si="3"/>
        <v>4.4874355133624637E-2</v>
      </c>
      <c r="G22" s="8">
        <f t="shared" si="3"/>
        <v>1.5147565938106887E-2</v>
      </c>
    </row>
    <row r="23" spans="2:8">
      <c r="B23" s="3" t="s">
        <v>0</v>
      </c>
      <c r="C23" s="10"/>
      <c r="D23" s="8">
        <f>SUM(C22:C23)*D6</f>
        <v>0</v>
      </c>
      <c r="E23" s="8">
        <f t="shared" ref="E23:G23" si="4">SUM(D22:D23)*E6</f>
        <v>1.0116989194782001E-2</v>
      </c>
      <c r="F23" s="8">
        <f t="shared" si="4"/>
        <v>5.0666375562841036E-3</v>
      </c>
      <c r="G23" s="8">
        <f t="shared" si="4"/>
        <v>5.9354920904657093E-3</v>
      </c>
    </row>
    <row r="24" spans="2:8">
      <c r="B24" s="3" t="s">
        <v>44</v>
      </c>
      <c r="C24" s="10"/>
      <c r="D24" s="8">
        <f>SUM(C23:C24)*D5</f>
        <v>0</v>
      </c>
      <c r="E24" s="8">
        <f t="shared" ref="E24:G24" si="5">SUM(D23:D24)*E5</f>
        <v>0</v>
      </c>
      <c r="F24" s="8">
        <f t="shared" si="5"/>
        <v>2.0343771995384838E-3</v>
      </c>
      <c r="G24" s="8">
        <f t="shared" si="5"/>
        <v>8.124622989185554E-4</v>
      </c>
    </row>
    <row r="25" spans="2:8">
      <c r="B25" s="3" t="s">
        <v>0</v>
      </c>
      <c r="C25" s="10"/>
      <c r="D25" s="8">
        <f>SUM(C24:C25)*D6</f>
        <v>0</v>
      </c>
      <c r="E25" s="8">
        <f t="shared" ref="E25:G25" si="6">SUM(D24:D25)*E6</f>
        <v>0</v>
      </c>
      <c r="F25" s="8">
        <f t="shared" si="6"/>
        <v>0</v>
      </c>
      <c r="G25" s="8">
        <f t="shared" si="6"/>
        <v>2.4178593829442193E-4</v>
      </c>
      <c r="H25" s="20">
        <f>G25+G24</f>
        <v>1.0542482372129774E-3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2020-07-03T01:58:09Z</dcterms:modified>
</cp:coreProperties>
</file>