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Sheet1!$A$1:$P$1348</definedName>
  </definedNames>
  <calcPr calcId="144525" concurrentCalc="0"/>
</workbook>
</file>

<file path=xl/sharedStrings.xml><?xml version="1.0" encoding="utf-8"?>
<sst xmlns="http://schemas.openxmlformats.org/spreadsheetml/2006/main" count="2193">
  <si>
    <t>出库日期</t>
  </si>
  <si>
    <t>商品去向</t>
  </si>
  <si>
    <t>供应商</t>
  </si>
  <si>
    <t>品名</t>
  </si>
  <si>
    <t>规格</t>
  </si>
  <si>
    <t>生产企业</t>
  </si>
  <si>
    <t>单位</t>
  </si>
  <si>
    <t>数量</t>
  </si>
  <si>
    <t>含税金额</t>
  </si>
  <si>
    <t>成本含税金额</t>
  </si>
  <si>
    <t>成本单价</t>
  </si>
  <si>
    <t>出库单价</t>
  </si>
  <si>
    <t>不含税成本</t>
  </si>
  <si>
    <t>不含税单价</t>
  </si>
  <si>
    <t>不含税金额</t>
  </si>
  <si>
    <t>税额</t>
  </si>
  <si>
    <t>三六三医院（泸州医药学院附属成都三六三医院）</t>
  </si>
  <si>
    <t>广州市汇日医疗设备有限公司</t>
  </si>
  <si>
    <t>...专用过氧乙酸灭菌剂（II)型</t>
  </si>
  <si>
    <t>237.3克</t>
  </si>
  <si>
    <t>眉山市人民医院</t>
  </si>
  <si>
    <t>四川大容医药有限公司</t>
  </si>
  <si>
    <t>0.9%氯化钠注射液</t>
  </si>
  <si>
    <t>100ml：0.9g</t>
  </si>
  <si>
    <t>四川科伦药业股份有限公司</t>
  </si>
  <si>
    <t>瓶</t>
  </si>
  <si>
    <t>250ml：2.25g</t>
  </si>
  <si>
    <t>四川科伦药业股份有限公司（仁寿）</t>
  </si>
  <si>
    <t>500ml：4.5g</t>
  </si>
  <si>
    <t>0.9%氯化钠注射液（PP瓶）</t>
  </si>
  <si>
    <t>袋</t>
  </si>
  <si>
    <t>0.9%氯化钠注射液(立软）</t>
  </si>
  <si>
    <t>50ml：0.45g</t>
  </si>
  <si>
    <t>四川道盛商贸有限公司</t>
  </si>
  <si>
    <t>3M爱护免洗外科洗手液</t>
  </si>
  <si>
    <t>1000ml</t>
  </si>
  <si>
    <t>3M中国有限公司</t>
  </si>
  <si>
    <t>成都市康力贸易有限责任公司</t>
  </si>
  <si>
    <t>1243A 3M压力蒸气灭菌包内化学指示卡</t>
  </si>
  <si>
    <t>爬行卡</t>
  </si>
  <si>
    <t>美国3M公司</t>
  </si>
  <si>
    <t>片</t>
  </si>
  <si>
    <t>3M蒸气灭菌化学测试包</t>
  </si>
  <si>
    <t>41360</t>
  </si>
  <si>
    <t>个</t>
  </si>
  <si>
    <t>3M蒸气灭菌封包专用标识胶带</t>
  </si>
  <si>
    <t>19mm*50m</t>
  </si>
  <si>
    <t>卷</t>
  </si>
  <si>
    <t>3M医用无纺布包装材料</t>
  </si>
  <si>
    <t>50cm*50cm</t>
  </si>
  <si>
    <t>明尼苏达矿业制造医用器材(上海)有限公司</t>
  </si>
  <si>
    <t>张</t>
  </si>
  <si>
    <t>3L医用胶带</t>
  </si>
  <si>
    <t>1.25cm*910cm</t>
  </si>
  <si>
    <t>江西3L医用制品集团股份有限公司高安分公司</t>
  </si>
  <si>
    <t>JW布7*4A</t>
  </si>
  <si>
    <t>3M压力蒸汽灭菌指示胶带（标签型）</t>
  </si>
  <si>
    <t>1222L</t>
  </si>
  <si>
    <t>盒</t>
  </si>
  <si>
    <t>3M压力蒸气灭菌包内化学指示卡</t>
  </si>
  <si>
    <t>1250</t>
  </si>
  <si>
    <t>3M安必洁多酶清洗液</t>
  </si>
  <si>
    <t>500ML</t>
  </si>
  <si>
    <t>5L</t>
  </si>
  <si>
    <t>3M胶带</t>
  </si>
  <si>
    <t>1538-1</t>
  </si>
  <si>
    <t>1534-0</t>
  </si>
  <si>
    <t>3M医用纸塑包装材料</t>
  </si>
  <si>
    <t>10cm*200m</t>
  </si>
  <si>
    <t>7.5cm*200m</t>
  </si>
  <si>
    <t>5%葡萄糖注射液</t>
  </si>
  <si>
    <t xml:space="preserve"> 100ml:5g</t>
  </si>
  <si>
    <t>5%葡萄糖注射液(可立袋）</t>
  </si>
  <si>
    <t>50ml：2.5g</t>
  </si>
  <si>
    <t>成都国光电气股份有限公司医院</t>
  </si>
  <si>
    <t>四川科伦医药贸易有限公司</t>
  </si>
  <si>
    <t>5%复方氨基酸注射液(18AA)</t>
  </si>
  <si>
    <t>250ml:12.5g</t>
  </si>
  <si>
    <t>彭州市中西医结合医院</t>
  </si>
  <si>
    <t>中国大冢制药有限公司</t>
  </si>
  <si>
    <t>50%葡萄糖注射液</t>
  </si>
  <si>
    <t>20ml：10g*5支</t>
  </si>
  <si>
    <t>河南科伦药业有限公司</t>
  </si>
  <si>
    <t>成都市第三人民医院</t>
  </si>
  <si>
    <t>20ml:10g</t>
  </si>
  <si>
    <t>四川省伊洁士医疗科技有限公司</t>
  </si>
  <si>
    <t>75%消毒酒精</t>
  </si>
  <si>
    <t>500ml</t>
  </si>
  <si>
    <t>成都德容兴医药有限公司</t>
  </si>
  <si>
    <t>丹参川芎嗪注射液</t>
  </si>
  <si>
    <t>5ml</t>
  </si>
  <si>
    <t>贵州拜特制药有限公司</t>
  </si>
  <si>
    <t>支</t>
  </si>
  <si>
    <t>胞磷胆碱钠注射液</t>
  </si>
  <si>
    <t>2ml：0.25g*10支</t>
  </si>
  <si>
    <t>天津生物化学制药有限公司</t>
  </si>
  <si>
    <t>眉山科润医药集团有限公司</t>
  </si>
  <si>
    <t>布洛芬混悬液</t>
  </si>
  <si>
    <t>60毫升:1.2克</t>
  </si>
  <si>
    <t>武汉人福药业有限责任公司</t>
  </si>
  <si>
    <t>贝诺酯片</t>
  </si>
  <si>
    <t>0.5g*100片</t>
  </si>
  <si>
    <t>重庆迪康长江制药有限公司</t>
  </si>
  <si>
    <t>阿魏酸钠片（川芎素片）</t>
  </si>
  <si>
    <t>50mg*12片*2板</t>
  </si>
  <si>
    <t>成都亨达药业有限公司</t>
  </si>
  <si>
    <t>成都中新药业有限公司</t>
  </si>
  <si>
    <t>参松养心胶囊</t>
  </si>
  <si>
    <t>0.4g*36粒</t>
  </si>
  <si>
    <t>北京以岭药业有限公司</t>
  </si>
  <si>
    <t>地高辛片</t>
  </si>
  <si>
    <t>0.25mg*100片</t>
  </si>
  <si>
    <t>上海医药（集团）有限公司信谊制药总厂</t>
  </si>
  <si>
    <t>成都广药新汇源医药有限公司</t>
  </si>
  <si>
    <t>阿托伐他汀钙胶囊</t>
  </si>
  <si>
    <t>10mg*7粒</t>
  </si>
  <si>
    <t>天方药业有限公司</t>
  </si>
  <si>
    <t>保妇康栓</t>
  </si>
  <si>
    <t>1.74g*8粒</t>
  </si>
  <si>
    <t>海南碧凯药业有限公司</t>
  </si>
  <si>
    <t>成都市第五人民医院</t>
  </si>
  <si>
    <t>四川九州通医药有限公司</t>
  </si>
  <si>
    <t>地塞米松磷酸钠注射液</t>
  </si>
  <si>
    <t>1ml：5mg*10支</t>
  </si>
  <si>
    <t>天津金耀集团湖北天药药业股份有限公司</t>
  </si>
  <si>
    <t>上药控股四川有限公司</t>
  </si>
  <si>
    <t>醋酸奥曲肽注射液</t>
  </si>
  <si>
    <t>1ml:0.1mg</t>
  </si>
  <si>
    <t>国药一心制药有限公司</t>
  </si>
  <si>
    <t>胆宁片</t>
  </si>
  <si>
    <t>0.25g*36片</t>
  </si>
  <si>
    <t>亚宝药业集团股份有限公司</t>
  </si>
  <si>
    <t>四川人福医药有限公司</t>
  </si>
  <si>
    <t>喘可治注射液</t>
  </si>
  <si>
    <t>2ml</t>
  </si>
  <si>
    <t>广州万正药业有限公司</t>
  </si>
  <si>
    <t>成都市蓉锦医药贸易有限公司</t>
  </si>
  <si>
    <t>阿昔洛韦乳膏</t>
  </si>
  <si>
    <t>10g：0.3g</t>
  </si>
  <si>
    <t>福建太平洋制药有限公司</t>
  </si>
  <si>
    <t>德阳市人民医院</t>
  </si>
  <si>
    <t>天津天药药业股份有限公司</t>
  </si>
  <si>
    <t>醋酸曲安奈德</t>
  </si>
  <si>
    <t>0.1kg/袋</t>
  </si>
  <si>
    <t>西充县人民医院</t>
  </si>
  <si>
    <t>胞磷胆碱钠氯化钠注射液</t>
  </si>
  <si>
    <t>100ml：0.5g</t>
  </si>
  <si>
    <t>重庆莱美药业股份有限公司</t>
  </si>
  <si>
    <t>四川省名实医药有限公司</t>
  </si>
  <si>
    <t>安络痛片</t>
  </si>
  <si>
    <t>12片*2板</t>
  </si>
  <si>
    <t>湖北美宝药业有限公司</t>
  </si>
  <si>
    <t>阿法骨化醇软胶囊</t>
  </si>
  <si>
    <t>0.25ug*20粒</t>
  </si>
  <si>
    <t>大连天宇奥森制药有限公司</t>
  </si>
  <si>
    <t>醋酸泼尼松片</t>
  </si>
  <si>
    <t>5mg*100片</t>
  </si>
  <si>
    <t>浙江仙琚制药股份有限公司</t>
  </si>
  <si>
    <t>眉山老年病医院</t>
  </si>
  <si>
    <t>成都一零一医药有限公司</t>
  </si>
  <si>
    <t>丙酸倍氯米松气雾剂</t>
  </si>
  <si>
    <t>50ug*200揿</t>
  </si>
  <si>
    <t>潍坊中狮制药有限公司</t>
  </si>
  <si>
    <t>大英县人民医院</t>
  </si>
  <si>
    <t>成都科元医药有限公司</t>
  </si>
  <si>
    <t>吡拉西坦氯化钠注射液</t>
  </si>
  <si>
    <t>50ml：10g</t>
  </si>
  <si>
    <t>江苏晨牌药业集团股份有限公司</t>
  </si>
  <si>
    <t>射洪县人民医院</t>
  </si>
  <si>
    <t>江苏万高药业股份有限公司</t>
  </si>
  <si>
    <t>独一味软胶囊</t>
  </si>
  <si>
    <t>0.55g*36粒</t>
  </si>
  <si>
    <t>成都市中西医结合医院(成都市第一人民医院  成都市中医医院)</t>
  </si>
  <si>
    <t>四川悦康源通药业有限公司</t>
  </si>
  <si>
    <t>奥硝唑氯化钠注射液(康泰欣）</t>
  </si>
  <si>
    <t>250ml：0.5g:2.25g</t>
  </si>
  <si>
    <t>丙氨酰谷氨酰胺注射液</t>
  </si>
  <si>
    <t>辰欣药业股份有限公司</t>
  </si>
  <si>
    <t>成都市第二人民医院</t>
  </si>
  <si>
    <t>佛山盈天医药销售有限公司</t>
  </si>
  <si>
    <t>丹参舒心胶囊</t>
  </si>
  <si>
    <t>0.3g*60粒</t>
  </si>
  <si>
    <t>国药集团广东环球制药有限公司</t>
  </si>
  <si>
    <t>阿莫西林胶囊</t>
  </si>
  <si>
    <t>0.25g*50粒</t>
  </si>
  <si>
    <t>四川制药制剂有限公司</t>
  </si>
  <si>
    <t>阿莫西林胶囊（阿莫仙）</t>
  </si>
  <si>
    <t>0.25g*24粒</t>
  </si>
  <si>
    <t>珠海联邦制药股份有限公司中山分公司</t>
  </si>
  <si>
    <t>碘伏</t>
  </si>
  <si>
    <t>成都中光消洗剂有限公司</t>
  </si>
  <si>
    <t>白内停 吡诺克辛钠滴眼液</t>
  </si>
  <si>
    <t>15ml：0.8mg</t>
  </si>
  <si>
    <t>湖北远大天天明制药有限公司</t>
  </si>
  <si>
    <t>醋酸曲安萘德注射液</t>
  </si>
  <si>
    <t>5ml：50mg*10支</t>
  </si>
  <si>
    <t>带线缝合针（美容针）</t>
  </si>
  <si>
    <t>5/0双针 23*10</t>
  </si>
  <si>
    <t>宁波医用缝合针有限公司</t>
  </si>
  <si>
    <t>成都消毒研究所</t>
  </si>
  <si>
    <t>多酶复合清洗液</t>
  </si>
  <si>
    <t>1L</t>
  </si>
  <si>
    <t>南京万福金安生物技术有限公司</t>
  </si>
  <si>
    <t>成都沪江医疗器械有限公司</t>
  </si>
  <si>
    <t>TDP治疗器</t>
  </si>
  <si>
    <t>T-1-1</t>
  </si>
  <si>
    <t>重庆市国人医疗器械有限公司</t>
  </si>
  <si>
    <t>台</t>
  </si>
  <si>
    <t>带线缝合针(吸收性手术合成缝线)</t>
  </si>
  <si>
    <t>R413 4/0 圆头</t>
  </si>
  <si>
    <t>上海浦东金环医疗用品有限公司</t>
  </si>
  <si>
    <t>包</t>
  </si>
  <si>
    <t>带线缝合针（吸收性手术合成缝线）</t>
  </si>
  <si>
    <t>R516 5-0</t>
  </si>
  <si>
    <t>带线缝合针（医用涤纶编织线）</t>
  </si>
  <si>
    <t>4-0</t>
  </si>
  <si>
    <t>成都君创科技发展有限公司</t>
  </si>
  <si>
    <t>BD试验包</t>
  </si>
  <si>
    <t>山东新华医疗器械股份有限公司</t>
  </si>
  <si>
    <t>成都市华粤医疗器械贸易有限公司</t>
  </si>
  <si>
    <t>X线胶片观察灯</t>
  </si>
  <si>
    <t>PD-HA 双联</t>
  </si>
  <si>
    <t>广东粤华医疗器械厂有限公司</t>
  </si>
  <si>
    <t>碘仿纱布</t>
  </si>
  <si>
    <t>6cm*30cm</t>
  </si>
  <si>
    <t>新乡市华西卫材有限公司</t>
  </si>
  <si>
    <t>中国人民解放军第三军医大学第二附属医院</t>
  </si>
  <si>
    <t>大黄碳酸氢钠片</t>
  </si>
  <si>
    <t>1000片</t>
  </si>
  <si>
    <t>四川德元药业集团有限公司（原四川康神药业有限公司）</t>
  </si>
  <si>
    <t>中国人民解放军第三军医大学第三附属医院</t>
  </si>
  <si>
    <t>成都永安制药有限公司</t>
  </si>
  <si>
    <t>艾利克(聚维酮碘溶液)</t>
  </si>
  <si>
    <t>西藏自治区人民医院</t>
  </si>
  <si>
    <t>四川省国嘉医药科技有限责任公司</t>
  </si>
  <si>
    <t>多糖铁复合物胶囊</t>
  </si>
  <si>
    <t>150mg*10粒</t>
  </si>
  <si>
    <t>珠海许瓦兹制药有限公司</t>
  </si>
  <si>
    <t>重庆医药集团四川医药有限公司</t>
  </si>
  <si>
    <t>碘帕醇注射液</t>
  </si>
  <si>
    <t>30g(I):100ml</t>
  </si>
  <si>
    <t>上海博莱科信谊药业有限责任公司</t>
  </si>
  <si>
    <t>玻璃酸钠注射液</t>
  </si>
  <si>
    <t>2.5ml：25mg 附针管</t>
  </si>
  <si>
    <t>日本生化学工业株式会社 高萩工厂</t>
  </si>
  <si>
    <t>丙酸氟替卡松鼻喷雾剂（辅舒良）</t>
  </si>
  <si>
    <t>50ug*120喷</t>
  </si>
  <si>
    <t>西班牙Glaxo Wellcome S.A.</t>
  </si>
  <si>
    <t>地特胰岛素注射液(笔芯）</t>
  </si>
  <si>
    <t>300单位/3ml</t>
  </si>
  <si>
    <t>诺和诺德（中国）制药有限公司</t>
  </si>
  <si>
    <t>西藏自治区第三人民医院</t>
  </si>
  <si>
    <t>四川大众医药有限公司</t>
  </si>
  <si>
    <t>阿莫西林克拉维酸钾片（优能）</t>
  </si>
  <si>
    <t>0.375g*6片</t>
  </si>
  <si>
    <t>石药集团中诺药业（石家庄）有限公司</t>
  </si>
  <si>
    <t>四川省神草堂大药房有限责任公司</t>
  </si>
  <si>
    <t>颠茄磺苄啶片</t>
  </si>
  <si>
    <t>10片</t>
  </si>
  <si>
    <t>新乡市常乐制药有限责任公司</t>
  </si>
  <si>
    <t>保儿安颗粒</t>
  </si>
  <si>
    <t>10g*6袋</t>
  </si>
  <si>
    <t>中山市恒生药业有限公司</t>
  </si>
  <si>
    <t>汕头市亨利有限公司</t>
  </si>
  <si>
    <t>茶籽精华中药洗华露</t>
  </si>
  <si>
    <t>400ml</t>
  </si>
  <si>
    <t>通江县中医院</t>
  </si>
  <si>
    <t>四川百利天恒药业股份有限公司</t>
  </si>
  <si>
    <t>产妇安颗粒</t>
  </si>
  <si>
    <t>6g*24袋</t>
  </si>
  <si>
    <t>四川百利药业有限责任公司</t>
  </si>
  <si>
    <t>宜宾市南溪区疾病预防控制中心</t>
  </si>
  <si>
    <t>四川励图医疗器械有限公司</t>
  </si>
  <si>
    <t>定影液及其补充液</t>
  </si>
  <si>
    <t>2*20L</t>
  </si>
  <si>
    <t>柯达(无锡)股份有限公司</t>
  </si>
  <si>
    <t>套</t>
  </si>
  <si>
    <t>血塞通分散片</t>
  </si>
  <si>
    <t>0.5g*12片*3板</t>
  </si>
  <si>
    <t>湖南方盛制药股份有限公司</t>
  </si>
  <si>
    <t>筠连县疾病预防控制中心</t>
  </si>
  <si>
    <t>阿尔梅TX医用X射线胶片</t>
  </si>
  <si>
    <t>14*14in*100张</t>
  </si>
  <si>
    <t>锐珂（厦门）医疗器械有限公司</t>
  </si>
  <si>
    <t>绵竹友好医院</t>
  </si>
  <si>
    <t>成都法和药业有限责任公司</t>
  </si>
  <si>
    <t>阿仑膦酸钠片</t>
  </si>
  <si>
    <t>10mg*7片</t>
  </si>
  <si>
    <t>北京万生药业有限责任公司</t>
  </si>
  <si>
    <t>醋酸氟轻松冰片乳膏</t>
  </si>
  <si>
    <t>10g</t>
  </si>
  <si>
    <t>新乡市琦宁药业有限公司</t>
  </si>
  <si>
    <t>多潘立酮片</t>
  </si>
  <si>
    <t>10mg*30片</t>
  </si>
  <si>
    <t>四川维奥制药有限公司</t>
  </si>
  <si>
    <t>成都同吉顺药业有限公司</t>
  </si>
  <si>
    <t>阿奇霉素肠溶片</t>
  </si>
  <si>
    <t>0.125g*24片</t>
  </si>
  <si>
    <t>石药集团欧意药业有限公司</t>
  </si>
  <si>
    <t>成都军区空军机关医院</t>
  </si>
  <si>
    <t>阿司匹林肠溶片</t>
  </si>
  <si>
    <t xml:space="preserve"> 100mg*30片</t>
  </si>
  <si>
    <t>拜耳医药保健有限公司</t>
  </si>
  <si>
    <t>中国人民解放军第三军医大学第一附属医院</t>
  </si>
  <si>
    <t>25mg*100片</t>
  </si>
  <si>
    <t>石家庄康力药业有限公司</t>
  </si>
  <si>
    <t>阿魏酸哌嗪片</t>
  </si>
  <si>
    <t>50mg*50片</t>
  </si>
  <si>
    <t>湖南千金湘江药业股份有限公司</t>
  </si>
  <si>
    <t>四川一众药业有限公司</t>
  </si>
  <si>
    <t>安必洁医用超声耦合剂</t>
  </si>
  <si>
    <t>12g</t>
  </si>
  <si>
    <t>重庆安碧捷科技股份有限公司</t>
  </si>
  <si>
    <t>氨甲苯酸氯化钠注射液</t>
  </si>
  <si>
    <t>安脑片</t>
  </si>
  <si>
    <t>0.5g*24片</t>
  </si>
  <si>
    <t>哈尔滨蒲公英药业有限公司</t>
  </si>
  <si>
    <t>彭州市通济镇卫生院</t>
  </si>
  <si>
    <t>氨甲环酸氯化钠注射液</t>
  </si>
  <si>
    <t>100ml：1g</t>
  </si>
  <si>
    <t>彭州市丽春镇卫生院</t>
  </si>
  <si>
    <t>1g：0.68g:100ml</t>
  </si>
  <si>
    <t>氨甲苯酸注射液</t>
  </si>
  <si>
    <t>10ml:0.1g*5支</t>
  </si>
  <si>
    <t>林州市亚神制药有限公司</t>
  </si>
  <si>
    <t>德阳东美奥拉克医疗美容整形门诊部（有限合伙）</t>
  </si>
  <si>
    <t>四川添茂医药有限公司</t>
  </si>
  <si>
    <t>氨甲环酸注射液</t>
  </si>
  <si>
    <t>10ml：1.0g</t>
  </si>
  <si>
    <t>四川省第五人民医院</t>
  </si>
  <si>
    <t>成都市金牛区妇幼保健院</t>
  </si>
  <si>
    <t>四川鑫天朗医药有限公司</t>
  </si>
  <si>
    <t>氨甲环酸注射液(速宁)</t>
  </si>
  <si>
    <t>0.5g:5ml</t>
  </si>
  <si>
    <t>湖南洞庭药业股份有限公司</t>
  </si>
  <si>
    <t>成都安一达药业有限公司</t>
  </si>
  <si>
    <t>奥硝唑氯化钠注射液</t>
  </si>
  <si>
    <t>250ml:0.5g:2.25g</t>
  </si>
  <si>
    <t>德阳第五医院股份有限公司</t>
  </si>
  <si>
    <t>100ml:0.5g:0.9g</t>
  </si>
  <si>
    <t>成都第一医药贸易有限公司</t>
  </si>
  <si>
    <t>江西杏林白马药业有限公司</t>
  </si>
  <si>
    <t>八珍胶囊</t>
  </si>
  <si>
    <t>0.4g*12*3板</t>
  </si>
  <si>
    <t>仁寿县妇幼保健院（仁寿县妇女儿童医院）</t>
  </si>
  <si>
    <t>八珍益母胶囊</t>
  </si>
  <si>
    <t>0.28g*36粒</t>
  </si>
  <si>
    <t>江西南昌桑海制药厂</t>
  </si>
  <si>
    <t>成都市妇女儿童中心医院</t>
  </si>
  <si>
    <t>宜宾市江安县疾病预防控制中心门诊部</t>
  </si>
  <si>
    <t>四川省长征药业股份有限公司</t>
  </si>
  <si>
    <t>板式组合药B4</t>
  </si>
  <si>
    <t>15板</t>
  </si>
  <si>
    <t>四川省长征药业股份有限公司（乐山三九长征药业股份有</t>
  </si>
  <si>
    <t>巴州区疾病预防控制中心</t>
  </si>
  <si>
    <t>板式组合药B2</t>
  </si>
  <si>
    <t>四川宏康医药有限公司</t>
  </si>
  <si>
    <t>宝宝乐（小儿健脾颗粒）</t>
  </si>
  <si>
    <t>5g*10袋</t>
  </si>
  <si>
    <t>四川升和药业股份有限公司</t>
  </si>
  <si>
    <t>绵阳市妇幼保健院</t>
  </si>
  <si>
    <t>保妇康凝胶</t>
  </si>
  <si>
    <t>4g*5支</t>
  </si>
  <si>
    <t>国药控股四川医药股份有限公司</t>
  </si>
  <si>
    <t>都江堰市卫康药房连锁有限责任公司</t>
  </si>
  <si>
    <t>成都利民药业连锁有限公司</t>
  </si>
  <si>
    <t>4g*12支</t>
  </si>
  <si>
    <t>龙泉驿区十陵街办健康药店</t>
  </si>
  <si>
    <t>4g*3支</t>
  </si>
  <si>
    <t>四川匹特欧医药贸易有限公司</t>
  </si>
  <si>
    <t>四川大药房医药连锁有限公司</t>
  </si>
  <si>
    <t>四川华信药业有限责任公司</t>
  </si>
  <si>
    <t>四川勤康健之佳医药有限责任公司</t>
  </si>
  <si>
    <t>四川海王星辰健康药房连锁有限公司</t>
  </si>
  <si>
    <t>四川金仁医药有限公司</t>
  </si>
  <si>
    <t>四川省格瑞药业有限公司</t>
  </si>
  <si>
    <t>成都市御鹤堂大药房连锁有限公司</t>
  </si>
  <si>
    <t>成都德仁堂药业有限公司</t>
  </si>
  <si>
    <t>成都市天瑞药房有限公司</t>
  </si>
  <si>
    <t>和平泰康资阳药业有限责任公司</t>
  </si>
  <si>
    <t>成都西航港太极医药有限责任公司</t>
  </si>
  <si>
    <t>成都西部医药经营有限公司</t>
  </si>
  <si>
    <t>鼻渊舒口服液(无糖型)</t>
  </si>
  <si>
    <t>10ml*6支</t>
  </si>
  <si>
    <t>成都华神集团股份有限公司制药厂</t>
  </si>
  <si>
    <t>重庆大同医药有限公司</t>
  </si>
  <si>
    <t>苯磺酸氨氯地平片</t>
  </si>
  <si>
    <t>5mg*7片*2板</t>
  </si>
  <si>
    <t>重庆科瑞制药(集团）有限公司</t>
  </si>
  <si>
    <t>四川圣诺华药业有限责任公司</t>
  </si>
  <si>
    <t>5mg*24片</t>
  </si>
  <si>
    <t>四川省百草生物药业有限公司</t>
  </si>
  <si>
    <t>成都众牌医药有限责任公司</t>
  </si>
  <si>
    <t>丙泊酚注射液</t>
  </si>
  <si>
    <t>20ml：0.2g</t>
  </si>
  <si>
    <t>四川国瑞药业有限责任公司</t>
  </si>
  <si>
    <t>成都市第七人民医院</t>
  </si>
  <si>
    <t>成都市金牛区荷花池社区卫生服务中心</t>
  </si>
  <si>
    <t>不锈钢病历夹（A）</t>
  </si>
  <si>
    <t>双面</t>
  </si>
  <si>
    <t>潮州市潮安区宏超医疗器械有限公司</t>
  </si>
  <si>
    <t>具</t>
  </si>
  <si>
    <t>四川蜀南医药有限责任公司</t>
  </si>
  <si>
    <t>布洛芬缓释混悬液</t>
  </si>
  <si>
    <t>50ml（100ml：3g）</t>
  </si>
  <si>
    <t>四川中方制药有限公司</t>
  </si>
  <si>
    <t>参麦注射液</t>
  </si>
  <si>
    <t>20ml</t>
  </si>
  <si>
    <t>云南植物药业有限公司</t>
  </si>
  <si>
    <t>中国五冶集团有限公司医院</t>
  </si>
  <si>
    <t>参芪十一味颗粒</t>
  </si>
  <si>
    <t>2g*12袋</t>
  </si>
  <si>
    <t>江西山高制药有限公司</t>
  </si>
  <si>
    <t>川贝枇杷糖浆</t>
  </si>
  <si>
    <t>100ml</t>
  </si>
  <si>
    <t>重庆东方药业股份有限公司</t>
  </si>
  <si>
    <t>湖北东信药业有限公司</t>
  </si>
  <si>
    <t>茶碱缓释片（舒弗美）</t>
  </si>
  <si>
    <t>0.1g*24片</t>
  </si>
  <si>
    <t>广州迈特兴华制药厂有限公司</t>
  </si>
  <si>
    <t>醋酸去氨加压素注射液</t>
  </si>
  <si>
    <t>1ml:15ug</t>
  </si>
  <si>
    <t>深圳翰宇药业股份有限公司</t>
  </si>
  <si>
    <t>乐山市妇幼保健院</t>
  </si>
  <si>
    <t>四川省科欣医药贸易有限公司</t>
  </si>
  <si>
    <t>单唾液酸四己糖神经节苷脂钠注射液</t>
  </si>
  <si>
    <t>2ml：20mg</t>
  </si>
  <si>
    <t>北京赛升药业股份有限公司</t>
  </si>
  <si>
    <t>德阳市妇幼保健院(德阳市旌阳区妇幼保健院)</t>
  </si>
  <si>
    <t>齐鲁制药有限公司</t>
  </si>
  <si>
    <t>四川宁峰药业有限公司</t>
  </si>
  <si>
    <t>广州白云山医药科技发展有限公司</t>
  </si>
  <si>
    <t>丹鳖胶囊</t>
  </si>
  <si>
    <t>0.38g*45粒</t>
  </si>
  <si>
    <t>广州白云山潘高寿药业股份有限公司</t>
  </si>
  <si>
    <t>单硝酸异山梨酯缓释片</t>
  </si>
  <si>
    <t>40mg*20片</t>
  </si>
  <si>
    <t>山东力诺制药有限公司</t>
  </si>
  <si>
    <t>广东合鑫医药有限公司</t>
  </si>
  <si>
    <t>低分子量肝素钙注射液（尤尼舒）</t>
  </si>
  <si>
    <t>1ml：5000IU</t>
  </si>
  <si>
    <t>海南通用同盟药业有限公司</t>
  </si>
  <si>
    <t>四川医药工贸有限责任公司</t>
  </si>
  <si>
    <t>丁酸氢化可的松乳膏</t>
  </si>
  <si>
    <t>10g：10mg</t>
  </si>
  <si>
    <t>天津金耀药业有限公司</t>
  </si>
  <si>
    <t>广东好的药业有限公司</t>
  </si>
  <si>
    <t>独一味分散片</t>
  </si>
  <si>
    <t>0.5g*12片*2板</t>
  </si>
  <si>
    <t>江西南昌制药有限公司</t>
  </si>
  <si>
    <t>成都地奥医药连锁有限公司</t>
  </si>
  <si>
    <t>二甲硅油片</t>
  </si>
  <si>
    <t>四川同人泰药业股份有限公司</t>
  </si>
  <si>
    <t>厄贝沙坦分散片</t>
  </si>
  <si>
    <t>0.15g*12片</t>
  </si>
  <si>
    <t>华润双鹤利民药业（济南）有限公司</t>
  </si>
  <si>
    <t>广东一信药业有限公司</t>
  </si>
  <si>
    <t>广东康德鑫药业有限公司</t>
  </si>
  <si>
    <t>厄贝沙坦氢氯噻嗪分散片</t>
  </si>
  <si>
    <t>150mg:12.5mg* 7片</t>
  </si>
  <si>
    <t>厄贝沙坦片</t>
  </si>
  <si>
    <t>0.15g*7片</t>
  </si>
  <si>
    <t>深圳市海滨制药有限公司</t>
  </si>
  <si>
    <t>赛诺菲（杭州）制药有限公司</t>
  </si>
  <si>
    <t>射洪县疾病预防控制中心</t>
  </si>
  <si>
    <t>湖南金之路医药有限公司</t>
  </si>
  <si>
    <t>二维葡醛内酯片</t>
  </si>
  <si>
    <t>50mg*12片*4板</t>
  </si>
  <si>
    <t>河北东风药业有限公司</t>
  </si>
  <si>
    <t>四川华鼎医药有限公司</t>
  </si>
  <si>
    <t>非洛地平缓释片</t>
  </si>
  <si>
    <t>5mg*20片</t>
  </si>
  <si>
    <t>莱阳市江波制药有限责任公司</t>
  </si>
  <si>
    <t>法莫替丁氯化钠注射液</t>
  </si>
  <si>
    <t>100ml：20mg</t>
  </si>
  <si>
    <t>福建天泉药业股份有限公司</t>
  </si>
  <si>
    <t>非那雄胺片</t>
  </si>
  <si>
    <t>5mg*10片</t>
  </si>
  <si>
    <t>成都倍特药业有限公司</t>
  </si>
  <si>
    <t>成都济仁康药业有限公司</t>
  </si>
  <si>
    <t>芜湖张恒春药业有限公司</t>
  </si>
  <si>
    <t>肺结核丸</t>
  </si>
  <si>
    <t>81克/瓶</t>
  </si>
  <si>
    <t>四川省医药物资有限公司</t>
  </si>
  <si>
    <t>威远县疾病预防控制中心预防医学门诊部</t>
  </si>
  <si>
    <t>资阳市雁江区疾病预防控制中心</t>
  </si>
  <si>
    <t>呋塞米片</t>
  </si>
  <si>
    <t>20mg*100片</t>
  </si>
  <si>
    <t>上海朝晖药业有限公司</t>
  </si>
  <si>
    <t>呋塞米注射液</t>
  </si>
  <si>
    <t>2ml：20mg*10支</t>
  </si>
  <si>
    <t>广东南国药业有限公司</t>
  </si>
  <si>
    <t>河南润弘制药股份有限公司（原郑州羚锐制药有限公司</t>
  </si>
  <si>
    <t>酚氨咖敏片（克感敏片）</t>
  </si>
  <si>
    <t>100片</t>
  </si>
  <si>
    <t>成都森科制药有限公司</t>
  </si>
  <si>
    <t>宝咳宁颗粒</t>
  </si>
  <si>
    <t>酚磺乙胺注射液</t>
  </si>
  <si>
    <t>2ml:0.5g*10支</t>
  </si>
  <si>
    <t>5ml:1g*5支</t>
  </si>
  <si>
    <t>江西弘源药业有限公司</t>
  </si>
  <si>
    <t>肤疾洗剂</t>
  </si>
  <si>
    <t>100ml+8.3g</t>
  </si>
  <si>
    <t>泸州宝光医药有限公司</t>
  </si>
  <si>
    <t>辅酶Q10片</t>
  </si>
  <si>
    <t>苏州卫材（中国）药业有限公司</t>
  </si>
  <si>
    <t>氟康唑胶囊</t>
  </si>
  <si>
    <t>0.15g*1粒</t>
  </si>
  <si>
    <t>辉瑞制药有限公司</t>
  </si>
  <si>
    <t>福辛普利钠片（蒙诺）</t>
  </si>
  <si>
    <t>10mg*14片</t>
  </si>
  <si>
    <t>中美上海施贵宝制药有限公司</t>
  </si>
  <si>
    <t>妇科止带胶囊</t>
  </si>
  <si>
    <t>36粒</t>
  </si>
  <si>
    <t>妇炎康复胶囊</t>
  </si>
  <si>
    <t>0.38g*36粒</t>
  </si>
  <si>
    <t>太极集团四川省德阳大中药业有限公司</t>
  </si>
  <si>
    <t>0.38g*48粒</t>
  </si>
  <si>
    <t>三台县人民医院</t>
  </si>
  <si>
    <t>0.38g*48粒*2袋</t>
  </si>
  <si>
    <t>复方氨基酸注射液（3AA）</t>
  </si>
  <si>
    <t>250ml：10.65g</t>
  </si>
  <si>
    <t xml:space="preserve"> 宜昌三峡制药有限公司</t>
  </si>
  <si>
    <t>四川新路医药有限公司</t>
  </si>
  <si>
    <t>复方氨基酸注射液（18AA）</t>
  </si>
  <si>
    <t>250ml：12.5g</t>
  </si>
  <si>
    <t>复方氨基酸注射液（9AA）</t>
  </si>
  <si>
    <t>250ml：13.98g（总氨基酸）</t>
  </si>
  <si>
    <t>宜昌三峡制药有限公司</t>
  </si>
  <si>
    <t>复方倍氯米松樟脑乳膏（无极膏）</t>
  </si>
  <si>
    <t>国药集团三益药业(芜湖)有限公司</t>
  </si>
  <si>
    <t>重庆科瑞东和制药有限责任公司</t>
  </si>
  <si>
    <t>复方补骨脂颗粒</t>
  </si>
  <si>
    <t>20g*8袋</t>
  </si>
  <si>
    <t>重庆科瑞东和制药有限公司</t>
  </si>
  <si>
    <t>四川天诚药业股份有限公司</t>
  </si>
  <si>
    <t>四川欣宏祥贸易有限公司</t>
  </si>
  <si>
    <t>复方利血平氯苯碟啶片</t>
  </si>
  <si>
    <t>华润双鹤药业股份有限公司</t>
  </si>
  <si>
    <t>复方谷氨酰胺肠溶胶囊（谷参肠安胶囊）</t>
  </si>
  <si>
    <t>24粒</t>
  </si>
  <si>
    <t>地奥集团成都药业股份有限公司</t>
  </si>
  <si>
    <t>复方醋酸棉酚片</t>
  </si>
  <si>
    <t>20mg*5片</t>
  </si>
  <si>
    <t>西安北方药业有限公司</t>
  </si>
  <si>
    <t>成都市青白江区妇幼保健院</t>
  </si>
  <si>
    <t>成都蓉合医药有限公司</t>
  </si>
  <si>
    <t>复方黄柏液</t>
  </si>
  <si>
    <t>0.5g*36片</t>
  </si>
  <si>
    <t>江苏晨牌邦德药业有限公司</t>
  </si>
  <si>
    <t>复方氯己定含漱液</t>
  </si>
  <si>
    <t>300ml</t>
  </si>
  <si>
    <t>江苏晨牌邦德药业有限公司(原江苏晨牌药业有限公司）</t>
  </si>
  <si>
    <t>复方氯化钠注射液(可立袋）</t>
  </si>
  <si>
    <t>四川科盟医药贸易有限公司</t>
  </si>
  <si>
    <t>复方泛影葡胺注射液</t>
  </si>
  <si>
    <t>12g*20ml*5支</t>
  </si>
  <si>
    <t>上海旭东海普药业有限公司</t>
  </si>
  <si>
    <t>复方氯唑沙宗片</t>
  </si>
  <si>
    <t>36片</t>
  </si>
  <si>
    <t>山东力诺科峰制药有限公司</t>
  </si>
  <si>
    <t>富马酸酮替芬片</t>
  </si>
  <si>
    <t>1mg*60片</t>
  </si>
  <si>
    <t>江苏鹏鹞药业有限公司</t>
  </si>
  <si>
    <t>复方丹参滴丸</t>
  </si>
  <si>
    <t>27mg*180丸</t>
  </si>
  <si>
    <t>天士力制药集团股份有限公司</t>
  </si>
  <si>
    <t>惠州九惠药业贸易有限公司</t>
  </si>
  <si>
    <t>益肝灵片</t>
  </si>
  <si>
    <t>77mg*100片</t>
  </si>
  <si>
    <t>惠州市九惠制药股份有限公司</t>
  </si>
  <si>
    <t>四川上善医药营销有限公司</t>
  </si>
  <si>
    <t>复方二氯醋酸二异丙胺片</t>
  </si>
  <si>
    <t>24片</t>
  </si>
  <si>
    <t>山西省临汾健民制药厂</t>
  </si>
  <si>
    <t>复方酮康唑软膏</t>
  </si>
  <si>
    <t>15g</t>
  </si>
  <si>
    <t>滇虹药业集团股份有限公司</t>
  </si>
  <si>
    <t>复方苦参洗剂（带冲洗器）</t>
  </si>
  <si>
    <t>280ml</t>
  </si>
  <si>
    <t>浙江中法制药有限公司</t>
  </si>
  <si>
    <t>头孢克洛干混悬剂（希刻劳）</t>
  </si>
  <si>
    <t>复方 6包</t>
  </si>
  <si>
    <t>上海美优制药有限公司</t>
  </si>
  <si>
    <t>复方苦参洗剂</t>
  </si>
  <si>
    <t>山西亚宝医药经销有限公司</t>
  </si>
  <si>
    <t>复方莪术油栓</t>
  </si>
  <si>
    <t>50mg*6粒</t>
  </si>
  <si>
    <t>亚宝药业四川制药有限公司</t>
  </si>
  <si>
    <t>1.34mg*12片</t>
  </si>
  <si>
    <t>广汉市疾病预防控制中心预防医学门诊部</t>
  </si>
  <si>
    <t>江西国药有限责任公司</t>
  </si>
  <si>
    <t>复方柳菊片</t>
  </si>
  <si>
    <t>0.58g*12片*4板</t>
  </si>
  <si>
    <t>达州市朝阳医药有限责任公司</t>
  </si>
  <si>
    <t>江油市疾病预防控制中心</t>
  </si>
  <si>
    <t>四川弘益药业有限公司</t>
  </si>
  <si>
    <t>复方维生素注射液（4）</t>
  </si>
  <si>
    <t>成都平原药业有限公司</t>
  </si>
  <si>
    <t>郑州汇丰药业有限公司</t>
  </si>
  <si>
    <t>新疆金康药业有限公司</t>
  </si>
  <si>
    <t>四川大昕药业有限公司</t>
  </si>
  <si>
    <t>四川省仁祥药业有限公司</t>
  </si>
  <si>
    <t>四川神宇医药有限公司</t>
  </si>
  <si>
    <t xml:space="preserve"> 四川悦康源通药业有限公司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</si>
  <si>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</si>
  <si>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</si>
  <si>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</si>
  <si>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</si>
  <si>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</si>
  <si>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</si>
  <si>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</si>
  <si>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宜宾市第二人民医院</t>
  </si>
  <si>
    <t>遂宁船山区疾病预防控制中心诊所</t>
  </si>
  <si>
    <t>吉林紫鑫药业股份有限公司</t>
  </si>
  <si>
    <t>复方益肝灵片</t>
  </si>
  <si>
    <t>21mg*100片</t>
  </si>
  <si>
    <t>复方滋补力膏</t>
  </si>
  <si>
    <t>200g</t>
  </si>
  <si>
    <t>200g*4瓶</t>
  </si>
  <si>
    <t>复合维生素B片</t>
  </si>
  <si>
    <t>成都第一药业有限公司</t>
  </si>
  <si>
    <t>成都第一制药有限公司</t>
  </si>
  <si>
    <t>宜宾众生医药有限公司</t>
  </si>
  <si>
    <t>富马酸喹硫平片</t>
  </si>
  <si>
    <t>0.1g*30片</t>
  </si>
  <si>
    <t>苏州第壹制药有限公司</t>
  </si>
  <si>
    <t>富马酸酮替芬分散片</t>
  </si>
  <si>
    <t>1mg*24片</t>
  </si>
  <si>
    <t>山东绿因药业有限公司</t>
  </si>
  <si>
    <t>钆贝葡胺注射液</t>
  </si>
  <si>
    <t>15ml</t>
  </si>
  <si>
    <t>四川金利医药贸易有限公司</t>
  </si>
  <si>
    <t>甘草酸二铵胶囊</t>
  </si>
  <si>
    <t>50mg*12粒*2板</t>
  </si>
  <si>
    <t>济南利民制药有限责任公司</t>
  </si>
  <si>
    <t>甘油</t>
  </si>
  <si>
    <t>500g</t>
  </si>
  <si>
    <t>广东恒健制药有限公司</t>
  </si>
  <si>
    <t>甘精胰岛素注射液(来得时)</t>
  </si>
  <si>
    <t>3ml:300iu</t>
  </si>
  <si>
    <t>赛诺菲（北京）制药有限公司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</si>
  <si>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</si>
  <si>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</si>
  <si>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</si>
  <si>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</si>
  <si>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</si>
  <si>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250ml：25g:12.5g:2.25g</t>
  </si>
  <si>
    <t>江苏亚邦生缘药业有限公司</t>
  </si>
  <si>
    <t>山东华信制药集团股份有限公司</t>
  </si>
  <si>
    <t>四川金沙药业有限公司</t>
  </si>
  <si>
    <t>四川省杏杰医药有限公司</t>
  </si>
  <si>
    <t>肝精补血素口服液</t>
  </si>
  <si>
    <t>10ml*12支</t>
  </si>
  <si>
    <t>河南灵佑药业有限公司</t>
  </si>
  <si>
    <t>四川省崇州市三元药业有限责任公司</t>
  </si>
  <si>
    <t>肝苏颗粒</t>
  </si>
  <si>
    <t>9g*9袋</t>
  </si>
  <si>
    <t>四川古蔺肝苏药业有限公司</t>
  </si>
  <si>
    <t>3g*9袋</t>
  </si>
  <si>
    <t>肝素钠注射液</t>
  </si>
  <si>
    <t>2ml:12500u*10支</t>
  </si>
  <si>
    <t>成都市海通药业有限公司</t>
  </si>
  <si>
    <t>999感冒灵颗粒</t>
  </si>
  <si>
    <t>10g*12袋</t>
  </si>
  <si>
    <t>江西华太药业有限公司</t>
  </si>
  <si>
    <t>口服葡萄糖</t>
  </si>
  <si>
    <t>江西红星药业有限公司</t>
  </si>
  <si>
    <t>口服补液盐I</t>
  </si>
  <si>
    <t>14.75g*20袋</t>
  </si>
  <si>
    <t>四川长威制药有限公司（乐山三九长征药</t>
  </si>
  <si>
    <t>四川省蓉康鑫医药器械有限公司</t>
  </si>
  <si>
    <t>甲磺酸罗哌卡因注射液</t>
  </si>
  <si>
    <t>10ml：119.2mg</t>
  </si>
  <si>
    <t>海南斯达制药有限公司</t>
  </si>
  <si>
    <t>桔梗冬花片</t>
  </si>
  <si>
    <t>加劲穿心莲片</t>
  </si>
  <si>
    <t>广西嘉进药业有限公司</t>
  </si>
  <si>
    <t>枯草杆菌二联活菌颗粒</t>
  </si>
  <si>
    <t>1g*30包</t>
  </si>
  <si>
    <t>北京韩美药品有限公司</t>
  </si>
  <si>
    <t>红霉素眼膏</t>
  </si>
  <si>
    <t>0.5%*2g</t>
  </si>
  <si>
    <t>南京白敬宇制药有限责任公司（原南京第二制药厂）</t>
  </si>
  <si>
    <t>聚肌胞注射液</t>
  </si>
  <si>
    <t>2ml:2mg*10支</t>
  </si>
  <si>
    <t>成都天台山制药有限公司</t>
  </si>
  <si>
    <t>六味地黄丸</t>
  </si>
  <si>
    <t>200丸</t>
  </si>
  <si>
    <t>马鞍山天福康药业有限公司</t>
  </si>
  <si>
    <t>硫普罗宁肠溶片</t>
  </si>
  <si>
    <t>0.1g*12片</t>
  </si>
  <si>
    <t>江苏亚邦爱普森药业有限公司</t>
  </si>
  <si>
    <t>猴耳环消炎片</t>
  </si>
  <si>
    <t>广州市花城制药厂</t>
  </si>
  <si>
    <t>颈复康颗粒</t>
  </si>
  <si>
    <t>颈复康药业集团有限公司</t>
  </si>
  <si>
    <t>马来酸曲美布汀片</t>
  </si>
  <si>
    <t>0.1g*20片</t>
  </si>
  <si>
    <t>海南普利制药有限公司</t>
  </si>
  <si>
    <t>硫酸庆大霉素注射液</t>
  </si>
  <si>
    <t>2ml：8万单位*10支</t>
  </si>
  <si>
    <t>黄体酮注射液</t>
  </si>
  <si>
    <t>1ml：20mg*10支</t>
  </si>
  <si>
    <t>彭州市致和镇卫生院</t>
  </si>
  <si>
    <t>胶体果胶铋胶囊</t>
  </si>
  <si>
    <t>100mg*48粒</t>
  </si>
  <si>
    <t>黑龙江江世药业有限公司</t>
  </si>
  <si>
    <t>成都市新都区人民医院</t>
  </si>
  <si>
    <t>鲑降钙素注射液</t>
  </si>
  <si>
    <t>1ml：100IU</t>
  </si>
  <si>
    <t>银谷制药有限责任公司(原北京银谷世纪药业有限公司</t>
  </si>
  <si>
    <t>开塞露</t>
  </si>
  <si>
    <t>20ml*20支</t>
  </si>
  <si>
    <t>上海运佳黄浦制药有限公司</t>
  </si>
  <si>
    <t>门冬酰胺片</t>
  </si>
  <si>
    <t>0.25g*30片</t>
  </si>
  <si>
    <t>四川迪菲特药业有限公司（原成都市湔江制药厂）</t>
  </si>
  <si>
    <t>藿香正气合剂</t>
  </si>
  <si>
    <t>江西民济药业有限公司</t>
  </si>
  <si>
    <t>甲硝唑氯化钠注射液</t>
  </si>
  <si>
    <t xml:space="preserve"> 100ml：500mg</t>
  </si>
  <si>
    <t>越西县第一人民医院</t>
  </si>
  <si>
    <t>四川华辰药业有限公司</t>
  </si>
  <si>
    <t>雷贝拉唑钠肠溶片</t>
  </si>
  <si>
    <t>20mg*3片</t>
  </si>
  <si>
    <t>四川迪康科技药业股份有限公司成都迪康制药公司</t>
  </si>
  <si>
    <t>雷贝拉唑肠溶胶囊</t>
  </si>
  <si>
    <t>珠海润都制药股份有限公司</t>
  </si>
  <si>
    <t>马来酸依那普利片</t>
  </si>
  <si>
    <t>10mg*16片</t>
  </si>
  <si>
    <t>马应龙麝香痔疮膏</t>
  </si>
  <si>
    <t>2.5g*5支</t>
  </si>
  <si>
    <t>马应龙药业集团股份有限公司</t>
  </si>
  <si>
    <t>联苯双酯滴丸</t>
  </si>
  <si>
    <t>1.5mg*250丸</t>
  </si>
  <si>
    <t>万邦德制药集团股份有限公司</t>
  </si>
  <si>
    <t>四川蓝怡药业有限公司</t>
  </si>
  <si>
    <t>宫炎康胶囊</t>
  </si>
  <si>
    <t>9g*12袋</t>
  </si>
  <si>
    <t>陕西白云制药有限公司</t>
  </si>
  <si>
    <t>枸橼酸铋雷尼替丁胶囊</t>
  </si>
  <si>
    <t>0.2g*14粒</t>
  </si>
  <si>
    <t>常州兰陵制药有限公司（原常州市第二制药厂）</t>
  </si>
  <si>
    <t>广东倍尔泰医药有限公司</t>
  </si>
  <si>
    <t>酒石酸罗格列酮分散片</t>
  </si>
  <si>
    <t>4mg*6片</t>
  </si>
  <si>
    <t>浙江京新药业股份有限公司</t>
  </si>
  <si>
    <t>广东爱民药业有限公司</t>
  </si>
  <si>
    <t>甲钴胺分散片</t>
  </si>
  <si>
    <t>0.5mg*30片</t>
  </si>
  <si>
    <t>江苏四环生物股份有限公司</t>
  </si>
  <si>
    <t>广东德顺医药有限公司</t>
  </si>
  <si>
    <t>广东凌瑞药业有限公司</t>
  </si>
  <si>
    <t>固肾安胎丸</t>
  </si>
  <si>
    <t>6g*9袋</t>
  </si>
  <si>
    <t>北京勃然制药有限公司</t>
  </si>
  <si>
    <t>成都市新都区中医医院</t>
  </si>
  <si>
    <t>鹿瓜多肽注射液</t>
  </si>
  <si>
    <t>2ml：4mg</t>
  </si>
  <si>
    <t>哈尔滨誉衡药业股份有限公司</t>
  </si>
  <si>
    <t>甲硫酸新斯的明注射液</t>
  </si>
  <si>
    <t>1ml:0.5mg*10支</t>
  </si>
  <si>
    <t>河南润弘制药股份有限公司</t>
  </si>
  <si>
    <t>四川蜀瀚药业有限公司</t>
  </si>
  <si>
    <t>来氟米特片</t>
  </si>
  <si>
    <t>10mg*10片</t>
  </si>
  <si>
    <t>河北万岁药业有限公司</t>
  </si>
  <si>
    <t>吉林省东北亚药业股份有限公司</t>
  </si>
  <si>
    <t>宫瘤宁胶囊</t>
  </si>
  <si>
    <t>0.45g*36粒</t>
  </si>
  <si>
    <t>四川合升创展医药有限责任公司</t>
  </si>
  <si>
    <t>枸橼酸莫沙必利胶囊</t>
  </si>
  <si>
    <t>5mg*24粒</t>
  </si>
  <si>
    <t>上海信谊药厂有限公司</t>
  </si>
  <si>
    <t>骨肽片</t>
  </si>
  <si>
    <t>内江市第二人民医院</t>
  </si>
  <si>
    <t>西安大唐医药销售有限公司</t>
  </si>
  <si>
    <t>间苯三酚注射液</t>
  </si>
  <si>
    <t>4ml：40mg</t>
  </si>
  <si>
    <t>南京恒生制药有限公司</t>
  </si>
  <si>
    <t>四川合升创展医药有限责任公司药品原料分公司</t>
  </si>
  <si>
    <t>氯化钠</t>
  </si>
  <si>
    <t>1000g</t>
  </si>
  <si>
    <t>自贡鸿鹤制药有限责任公司</t>
  </si>
  <si>
    <t>天津金耀集团天药销售有限公司</t>
  </si>
  <si>
    <t>甲泼尼龙片</t>
  </si>
  <si>
    <t>4mg*12片*2板</t>
  </si>
  <si>
    <t>成都市公共卫生临床医疗中心</t>
  </si>
  <si>
    <t>四川欣吉利医药有限责任公司</t>
  </si>
  <si>
    <t>硫普罗宁注射液</t>
  </si>
  <si>
    <t>2ml：0.1g</t>
  </si>
  <si>
    <t>江苏神龙药业股份有限公司</t>
  </si>
  <si>
    <t>硫糖铝咀嚼片</t>
  </si>
  <si>
    <t>0.25g*100片</t>
  </si>
  <si>
    <t>尼可刹米注射液</t>
  </si>
  <si>
    <t>1.5ml:0.375g*10支</t>
  </si>
  <si>
    <t>西南药业股份有限公司</t>
  </si>
  <si>
    <t>黄连上清丸</t>
  </si>
  <si>
    <t>6g*50袋</t>
  </si>
  <si>
    <t>成都地奥集团天府药业股份有限公司</t>
  </si>
  <si>
    <t>麻仁软胶囊</t>
  </si>
  <si>
    <t>0.6g*20粒</t>
  </si>
  <si>
    <t>天津市中央药业有限公司</t>
  </si>
  <si>
    <t>过氧化氢溶液</t>
  </si>
  <si>
    <t>成都明日制药有限公司</t>
  </si>
  <si>
    <t>棉垫（灭菌纱布棉垫）</t>
  </si>
  <si>
    <t>20*30cm</t>
  </si>
  <si>
    <t>绍兴好士德医用品有限公司</t>
  </si>
  <si>
    <t>静脉留置针(英初康）</t>
  </si>
  <si>
    <t>24G</t>
  </si>
  <si>
    <t>B.Braun Melsungen AG（马来西亚）</t>
  </si>
  <si>
    <t>灭菌手术刀片</t>
  </si>
  <si>
    <t>11#</t>
  </si>
  <si>
    <t>宁波浩宇医疗器械有限公司</t>
  </si>
  <si>
    <t>干式胶片</t>
  </si>
  <si>
    <t>DT2B 14*17*100张</t>
  </si>
  <si>
    <t>爱克发（无锡）影像有限公司</t>
  </si>
  <si>
    <t>成都市兴科医疗器械有限公司</t>
  </si>
  <si>
    <t>聚乙烯（PE）薄膜制一次性用卫生手套</t>
  </si>
  <si>
    <t>中号</t>
  </si>
  <si>
    <t>上海塑料制品公司群利塑料制品厂</t>
  </si>
  <si>
    <t>双</t>
  </si>
  <si>
    <t>琥乙红霉素片(利君沙片)</t>
  </si>
  <si>
    <t>西安利君制药股份有限公司</t>
  </si>
  <si>
    <t>脑心通胶囊</t>
  </si>
  <si>
    <t>0.4g*18粒*2板</t>
  </si>
  <si>
    <t>咸阳步长制药有限公司</t>
  </si>
  <si>
    <t>酒石酸美托洛尔片(倍他乐克)</t>
  </si>
  <si>
    <t>25mg*20片</t>
  </si>
  <si>
    <t>阿斯利康制药有限公司</t>
  </si>
  <si>
    <t>成都诺力医疗技术有限公司</t>
  </si>
  <si>
    <t>类人胶原蛋白敷料</t>
  </si>
  <si>
    <t>椭圆形 5片</t>
  </si>
  <si>
    <t>陕西巨子生物技术有限公司</t>
  </si>
  <si>
    <t>富顺县人民医院</t>
  </si>
  <si>
    <t>四川众仁药业有限公司</t>
  </si>
  <si>
    <t>黄芪</t>
  </si>
  <si>
    <t>0.41g*36片</t>
  </si>
  <si>
    <t>四川奇力制药有限公司</t>
  </si>
  <si>
    <t>马来酸噻吗洛尔滴眼液</t>
  </si>
  <si>
    <t>5ml：25mg</t>
  </si>
  <si>
    <t>武汉五景药业有限公司</t>
  </si>
  <si>
    <t>氯化钠(注射用）</t>
  </si>
  <si>
    <t>25kg</t>
  </si>
  <si>
    <t>甲氨蝶呤片</t>
  </si>
  <si>
    <t>2.5mg*100片</t>
  </si>
  <si>
    <t>上海上药信谊药厂有限公司</t>
  </si>
  <si>
    <t>四川南药川江医药有限公司</t>
  </si>
  <si>
    <t>卡托普利片</t>
  </si>
  <si>
    <t>12.5mg*20片</t>
  </si>
  <si>
    <t>硫酸沙丁胺醇气雾剂（万托林）</t>
  </si>
  <si>
    <t>100微克/揿*200揿</t>
  </si>
  <si>
    <t>葛兰素史克制药（苏州）有限公司</t>
  </si>
  <si>
    <t>硫酸羟氯喹片</t>
  </si>
  <si>
    <t>0.1g*14片</t>
  </si>
  <si>
    <t>上海上药中西制药有限公司</t>
  </si>
  <si>
    <t>铝碳酸镁咀嚼片</t>
  </si>
  <si>
    <t>0.5g*20片</t>
  </si>
  <si>
    <t>浙江得恩德制药有限公司</t>
  </si>
  <si>
    <t>尿感宁颗粒（无蔗糖）</t>
  </si>
  <si>
    <t>5g*6袋</t>
  </si>
  <si>
    <t>正大青春宝药业有限公司</t>
  </si>
  <si>
    <t>克拉霉素片</t>
  </si>
  <si>
    <t>0.25g*6片</t>
  </si>
  <si>
    <t>四川新天奇药业有限公司</t>
  </si>
  <si>
    <t>暖宫七味丸</t>
  </si>
  <si>
    <t>75粒</t>
  </si>
  <si>
    <t>内蒙古蒙药股份有限公司</t>
  </si>
  <si>
    <t>吉林市龙潭区结核病防治所</t>
  </si>
  <si>
    <t>利福喷丁胶囊（盒装）</t>
  </si>
  <si>
    <t>0.15g*10粒*2板</t>
  </si>
  <si>
    <t>成都市青羊区精细化工厂</t>
  </si>
  <si>
    <t>康疤膏</t>
  </si>
  <si>
    <t>20g</t>
  </si>
  <si>
    <t>蓬溪县疾控中心门诊部</t>
  </si>
  <si>
    <t>四川德和医药有限责任公司</t>
  </si>
  <si>
    <t>卡介菌多糖核酸注射液</t>
  </si>
  <si>
    <t>1ml:0.35mg</t>
  </si>
  <si>
    <t>陕西医药控股集团生物制品有限公司</t>
  </si>
  <si>
    <t>乐山市金口河区疾病预防控制中心</t>
  </si>
  <si>
    <t>金牛区祥雨建材经营部</t>
  </si>
  <si>
    <t>耐酸碱乳胶手套</t>
  </si>
  <si>
    <t>60公分</t>
  </si>
  <si>
    <t>成都市腾飞达劳保制品有限公司</t>
  </si>
  <si>
    <t>沈阳双鼎制药有限公司</t>
  </si>
  <si>
    <t>利福平注射液</t>
  </si>
  <si>
    <t>5ml:0.3g</t>
  </si>
  <si>
    <t>结核灵片</t>
  </si>
  <si>
    <t>0.12g*24片*3板</t>
  </si>
  <si>
    <t>辽宁康辰药业有限公司</t>
  </si>
  <si>
    <t>甲钴胺注射液</t>
  </si>
  <si>
    <t>0.5mg:1ml</t>
  </si>
  <si>
    <t>活血止痛胶囊</t>
  </si>
  <si>
    <t>0.5g*30粒</t>
  </si>
  <si>
    <t>江西百神昌诺药业有限公司</t>
  </si>
  <si>
    <t>克林霉素磷酸酯凝胶</t>
  </si>
  <si>
    <t>山东方明药业集团股份有限公司</t>
  </si>
  <si>
    <t>克林霉素磷酸酯注射液</t>
  </si>
  <si>
    <t>2ml：0.3g*10支</t>
  </si>
  <si>
    <t>广州白云山天心制药股份有限公司</t>
  </si>
  <si>
    <t>格列美脲分散片</t>
  </si>
  <si>
    <t>2mg*12片</t>
  </si>
  <si>
    <t>淄博万杰制药有限公司</t>
  </si>
  <si>
    <t>格列吡嗪控释片</t>
  </si>
  <si>
    <t>5mg*14片</t>
  </si>
  <si>
    <t>北京红林制药有限公司</t>
  </si>
  <si>
    <t>5mg*12片</t>
  </si>
  <si>
    <t>淄博万杰制药有限公司（山东万杰高科技股份有限公司制药厂</t>
  </si>
  <si>
    <t>格列喹酮片(糖适平片)</t>
  </si>
  <si>
    <t>30mg*60片</t>
  </si>
  <si>
    <t>北京万辉双鹤药业有限责任公司</t>
  </si>
  <si>
    <t>格列美脲胶囊</t>
  </si>
  <si>
    <t>2mg*12s</t>
  </si>
  <si>
    <t>四川普渡药业有限公司</t>
  </si>
  <si>
    <t>2mg*24s</t>
  </si>
  <si>
    <t>四川省医药集团盛通药业股份有限公司</t>
  </si>
  <si>
    <t>格列美脲片</t>
  </si>
  <si>
    <t>2mg*20片</t>
  </si>
  <si>
    <t>重庆康刻尔制药有限公司</t>
  </si>
  <si>
    <t>2mg*15片</t>
  </si>
  <si>
    <t>48粒</t>
  </si>
  <si>
    <t>枸橼酸喷托维林片</t>
  </si>
  <si>
    <t>25mg*48片</t>
  </si>
  <si>
    <t>临汾宝珠制药有限公司</t>
  </si>
  <si>
    <t>上海玉瑞生物科技（安阳）药业有限公司</t>
  </si>
  <si>
    <t>枸橼酸坦度螺酮胶囊</t>
  </si>
  <si>
    <t>5mg*48粒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</si>
  <si>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</si>
  <si>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</si>
  <si>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</si>
  <si>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</si>
  <si>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</si>
  <si>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</si>
  <si>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富顺县中医院</t>
  </si>
  <si>
    <t>5ml:25mg</t>
  </si>
  <si>
    <t>哈尔滨松鹤制药有限公司</t>
  </si>
  <si>
    <t>成都谊君药业有限公司</t>
  </si>
  <si>
    <t>核黄素磷酸钠注射液</t>
  </si>
  <si>
    <t>5ml:15mg</t>
  </si>
  <si>
    <t>江西制药有限责任公司</t>
  </si>
  <si>
    <t>红花注射液</t>
  </si>
  <si>
    <t>山西华卫药业有限公司</t>
  </si>
  <si>
    <t>资中县高楼镇卫生院（高楼镇防保站）</t>
  </si>
  <si>
    <t>猴耳环消炎颗粒</t>
  </si>
  <si>
    <t>6g*6袋</t>
  </si>
  <si>
    <t>琥珀酰明胶注射液</t>
  </si>
  <si>
    <t>500ml：20g</t>
  </si>
  <si>
    <t>吉林省长源药业有限公司</t>
  </si>
  <si>
    <t>四川昊阳药业股份有限公司</t>
  </si>
  <si>
    <t>浙江爱生药业有限公司</t>
  </si>
  <si>
    <t>黄体酮软胶囊</t>
  </si>
  <si>
    <t>0.1g*6粒</t>
  </si>
  <si>
    <t>成都中药材采购供应站有限公司</t>
  </si>
  <si>
    <t>0.1g*12粒</t>
  </si>
  <si>
    <t>成都市龙泉驿区第一人民医院</t>
  </si>
  <si>
    <t>江西桔王药业有限公司</t>
  </si>
  <si>
    <t>活血止痛片</t>
  </si>
  <si>
    <t>0.8g*24片</t>
  </si>
  <si>
    <t>四川宝兴制药有限公司</t>
  </si>
  <si>
    <t>加味逍遥胶囊</t>
  </si>
  <si>
    <t>0.3g*36s</t>
  </si>
  <si>
    <t>甲钴胺片</t>
  </si>
  <si>
    <t>0.5mg*12片*2板</t>
  </si>
  <si>
    <t>甲磺酸左氧氟沙星氯化钠注射液</t>
  </si>
  <si>
    <t>100ml：0.2g</t>
  </si>
  <si>
    <t>甲硝唑片</t>
  </si>
  <si>
    <t>0.2g*21片</t>
  </si>
  <si>
    <t>华中药业股份有限公司</t>
  </si>
  <si>
    <t>板</t>
  </si>
  <si>
    <t>健胃消食片</t>
  </si>
  <si>
    <t xml:space="preserve"> 0.8g*8片*4板</t>
  </si>
  <si>
    <t>武汉健民集团随州药业有限公司</t>
  </si>
  <si>
    <t>0.8g*8片*4板</t>
  </si>
  <si>
    <t>江中药业股份有限公司</t>
  </si>
  <si>
    <t>犍为县人民医院</t>
  </si>
  <si>
    <t>吉林省刻康药业有限公司</t>
  </si>
  <si>
    <t>解郁安神颗粒</t>
  </si>
  <si>
    <t>四平市吉特药业有限公司</t>
  </si>
  <si>
    <t>北京长江脉医药科技有限责任公司</t>
  </si>
  <si>
    <t>健之素抗菌洗手液</t>
  </si>
  <si>
    <t>北京长江脉医药科技有限公司</t>
  </si>
  <si>
    <t>四川合纵医药有限责任公司</t>
  </si>
  <si>
    <t>金刚藤软胶囊</t>
  </si>
  <si>
    <t>0.85g*24粒</t>
  </si>
  <si>
    <t>四川科伦新光医药有限公司</t>
  </si>
  <si>
    <t>0.85g*27粒</t>
  </si>
  <si>
    <t>四川科伦药业股份有限公司（原四川珍珠制药有限公司</t>
  </si>
  <si>
    <t>0.85g*36粒</t>
  </si>
  <si>
    <t>金刚藤咀嚼片</t>
  </si>
  <si>
    <t>12片*3板</t>
  </si>
  <si>
    <t>湖南九典制药股份有限公司</t>
  </si>
  <si>
    <t>成都瑞泰药业有限公司</t>
  </si>
  <si>
    <t>金刚藤丸</t>
  </si>
  <si>
    <t>4g*9袋</t>
  </si>
  <si>
    <t>怀化正好制药有限公司</t>
  </si>
  <si>
    <t>精蛋白生物合成人胰岛素注射液(诺和灵N笔芯)</t>
  </si>
  <si>
    <t xml:space="preserve"> 3ml：300iu</t>
  </si>
  <si>
    <t>康复新液</t>
  </si>
  <si>
    <t>昆明赛诺制药有限公司</t>
  </si>
  <si>
    <t>萘普生片</t>
  </si>
  <si>
    <t>西安药材贸易中心有限公司</t>
  </si>
  <si>
    <t>抗痨胶囊</t>
  </si>
  <si>
    <t>0.5g*50粒</t>
  </si>
  <si>
    <t>西安康拜尔制药有限公司</t>
  </si>
  <si>
    <t>夹江县疾病预防控制中心预防医学门诊</t>
  </si>
  <si>
    <t>渠县结核病防治所</t>
  </si>
  <si>
    <t>无锡福祈制药有限公司</t>
  </si>
  <si>
    <t>抗结核板式组合药C(利福喷丁胶囊.异烟肼片组合包装）</t>
  </si>
  <si>
    <t>板式I+板式II</t>
  </si>
  <si>
    <t>成都启奥实业有限公司</t>
  </si>
  <si>
    <t>柯达DV医用红外激光胶片</t>
  </si>
  <si>
    <t>DVB+ 14*17</t>
  </si>
  <si>
    <t>DVB+ 10*12</t>
  </si>
  <si>
    <t>DVB+ 8*10</t>
  </si>
  <si>
    <t>柯达DV医用红外激光胶片（5850相机用）</t>
  </si>
  <si>
    <t>柯达X-OMAT BT医用X射线胶片</t>
  </si>
  <si>
    <t>35*35cm*100张</t>
  </si>
  <si>
    <t>锐珂（厦门）医疗器材有限公司</t>
  </si>
  <si>
    <t>可吸收性外科缝线（医用羊肠线）</t>
  </si>
  <si>
    <t>R413</t>
  </si>
  <si>
    <t>RC411</t>
  </si>
  <si>
    <t>苦碟子注射液</t>
  </si>
  <si>
    <t>10ml</t>
  </si>
  <si>
    <t>四川瑞达医药有限公司</t>
  </si>
  <si>
    <t>口服补液盐III</t>
  </si>
  <si>
    <t>5.125g*6袋</t>
  </si>
  <si>
    <t>西安安健药业有限公司(原陕西省黄河制药厂)</t>
  </si>
  <si>
    <t>四川天纵医药有限公司</t>
  </si>
  <si>
    <t>兰索拉唑肠溶片</t>
  </si>
  <si>
    <t>15mg*14片</t>
  </si>
  <si>
    <t>乐普药业股份有限公司</t>
  </si>
  <si>
    <t>广安市广安区中医医院（广安市广安区人民医院）</t>
  </si>
  <si>
    <t>雷公藤多苷片</t>
  </si>
  <si>
    <t>贵州汉方药业有限公司</t>
  </si>
  <si>
    <t>10mg*50片</t>
  </si>
  <si>
    <t>浙江普洛康裕天然药物有限公司</t>
  </si>
  <si>
    <t>邻水县疾病预防控制中心</t>
  </si>
  <si>
    <t>利福喷丁胶囊</t>
  </si>
  <si>
    <t>150mg*20粒</t>
  </si>
  <si>
    <t>利培酮片</t>
  </si>
  <si>
    <t>1mg*20片</t>
  </si>
  <si>
    <t>天津药物研究院药业有限责任公司</t>
  </si>
  <si>
    <t>利可君片</t>
  </si>
  <si>
    <t>20mg*48片</t>
  </si>
  <si>
    <t>江苏吉贝尔药业有限公司</t>
  </si>
  <si>
    <t>双流县东升镇仁和堂药房</t>
  </si>
  <si>
    <t>磷酸苯丙哌林口服溶液</t>
  </si>
  <si>
    <t>160ml</t>
  </si>
  <si>
    <t>灵芝糖浆</t>
  </si>
  <si>
    <t>160ml*4瓶</t>
  </si>
  <si>
    <t>重庆科瑞南海制药有限责任公司</t>
  </si>
  <si>
    <t>小儿止咳糖浆</t>
  </si>
  <si>
    <t>吉林敖东集团力源制药股份有限公司</t>
  </si>
  <si>
    <t>雅安西康医药有限公司</t>
  </si>
  <si>
    <t>硫酸阿托品注射液</t>
  </si>
  <si>
    <t>大邑县人民医院</t>
  </si>
  <si>
    <t>成都康泽药业有限公司</t>
  </si>
  <si>
    <t>硫酸特布他林注射液</t>
  </si>
  <si>
    <t>1ml:0.25mg</t>
  </si>
  <si>
    <t>成都华宇制药有限公司</t>
  </si>
  <si>
    <t>龙胆泻肝丸</t>
  </si>
  <si>
    <t>0.5g*36粒</t>
  </si>
  <si>
    <t>四川省新鹿药业有限公司</t>
  </si>
  <si>
    <t>芦根枇杷叶颗粒</t>
  </si>
  <si>
    <t>12g*6袋</t>
  </si>
  <si>
    <t>螺内酯片</t>
  </si>
  <si>
    <t>海南海神同洲制药有限公司</t>
  </si>
  <si>
    <t>杭州民生药业有限公司</t>
  </si>
  <si>
    <t>裸花紫珠胶囊</t>
  </si>
  <si>
    <t>四川佰草合医药有限公司</t>
  </si>
  <si>
    <t>洛芬待因缓释片</t>
  </si>
  <si>
    <t>10片*2板</t>
  </si>
  <si>
    <t>氯化钾缓释片（补达秀）</t>
  </si>
  <si>
    <t>氯化钾注射液</t>
  </si>
  <si>
    <t>10ml:1g*5支</t>
  </si>
  <si>
    <t>国药集团容生制药有限公司（天津药业焦作有限公司</t>
  </si>
  <si>
    <t>陕西开元制药有限公司</t>
  </si>
  <si>
    <t>麻黄止嗽胶囊</t>
  </si>
  <si>
    <t>0.28*24粒</t>
  </si>
  <si>
    <t>成都永康制药有限公司</t>
  </si>
  <si>
    <t>氯雷他定片</t>
  </si>
  <si>
    <t>10mg*6片</t>
  </si>
  <si>
    <t>麻仁丸</t>
  </si>
  <si>
    <t>湖北诺得胜制药有限公司</t>
  </si>
  <si>
    <t>6g*5袋</t>
  </si>
  <si>
    <t>太极集团.重庆桐君阁药厂有限公司</t>
  </si>
  <si>
    <t>佳程药业（贵州）有限责任公司</t>
  </si>
  <si>
    <t>玫芦消痤膏</t>
  </si>
  <si>
    <t>30g</t>
  </si>
  <si>
    <t>门冬氨酸鸟氨酸颗粒</t>
  </si>
  <si>
    <t>3g*10袋</t>
  </si>
  <si>
    <t>武汉启瑞药业有限公司</t>
  </si>
  <si>
    <t>门冬胰岛素30注射液（诺和锐30特充）</t>
  </si>
  <si>
    <t>300iu：3ml</t>
  </si>
  <si>
    <t>门冬胰岛素注射液</t>
  </si>
  <si>
    <t>3ml:300iu（笔芯）</t>
  </si>
  <si>
    <t>孟鲁司特钠片</t>
  </si>
  <si>
    <t>10mg*5片</t>
  </si>
  <si>
    <t>四川大冢制药有限公司</t>
  </si>
  <si>
    <t>米格列醇片</t>
  </si>
  <si>
    <t>50mg*30片</t>
  </si>
  <si>
    <t>浙江医药股份有限公司新昌制药厂</t>
  </si>
  <si>
    <t>灭菌凡士林纱布</t>
  </si>
  <si>
    <t>20cm*30cm</t>
  </si>
  <si>
    <t>绍兴振德医用敷料有限公司</t>
  </si>
  <si>
    <t>1.2cm*110cm*1卷</t>
  </si>
  <si>
    <t>灭菌注射用水</t>
  </si>
  <si>
    <t>2ml*10支</t>
  </si>
  <si>
    <t>河南省康华药业股份有限公司</t>
  </si>
  <si>
    <t>上海科邦医用乳胶器材有限公司</t>
  </si>
  <si>
    <t>灭菌橡胶外科手套</t>
  </si>
  <si>
    <t>6.5#</t>
  </si>
  <si>
    <t>7号</t>
  </si>
  <si>
    <t>7.5号</t>
  </si>
  <si>
    <t>尼麦角林胶囊</t>
  </si>
  <si>
    <t>15mg*10粒</t>
  </si>
  <si>
    <t>福安药业集团庆余堂制药有限公司</t>
  </si>
  <si>
    <t>牡蛎碳酸钙颗粒</t>
  </si>
  <si>
    <t>5g：50mg*30包</t>
  </si>
  <si>
    <t>贵阳新天药业股份有限公司</t>
  </si>
  <si>
    <t>宁泌泰胶囊</t>
  </si>
  <si>
    <t>0.38g*24粒</t>
  </si>
  <si>
    <t>四川九华益生医药有限公司</t>
  </si>
  <si>
    <t>浓氯化钠注射液</t>
  </si>
  <si>
    <t>10ml：1g*5支</t>
  </si>
  <si>
    <t>重庆赛力君安医药有限公司</t>
  </si>
  <si>
    <t>湖南康尔佳医药有限公司</t>
  </si>
  <si>
    <t>暖宫七味散</t>
  </si>
  <si>
    <t xml:space="preserve"> 3g*5袋</t>
  </si>
  <si>
    <t>内蒙古大唐药业股份有限公司</t>
  </si>
  <si>
    <t>重庆渝高医药有限公司</t>
  </si>
  <si>
    <t>重庆力美药业有限公司</t>
  </si>
  <si>
    <t>四川海州药业有限公司</t>
  </si>
  <si>
    <t>泮托拉唑钠肠溶微丸胶囊</t>
  </si>
  <si>
    <t>20mg*6粒*2板</t>
  </si>
  <si>
    <t>湖北唯森制药有限公司</t>
  </si>
  <si>
    <t>崇州市妇幼保健院</t>
  </si>
  <si>
    <t>四川华奥药业有限公司</t>
  </si>
  <si>
    <t>盆炎净胶囊</t>
  </si>
  <si>
    <t>硼酸</t>
  </si>
  <si>
    <t>葡醛内酯片（肝泰乐）</t>
  </si>
  <si>
    <t>50mg*100片</t>
  </si>
  <si>
    <t>西藏自治区第二人民医院</t>
  </si>
  <si>
    <t>葡萄糖氯化钠注射液(可立袋）</t>
  </si>
  <si>
    <t>250ml：12.5g：2.25g</t>
  </si>
  <si>
    <t>葡萄糖氯化钠注射液（直软）</t>
  </si>
  <si>
    <t>澳诺（中国）制药有限公司</t>
  </si>
  <si>
    <t>葡萄糖酸钙锌口服溶液</t>
  </si>
  <si>
    <t>10ml*8支</t>
  </si>
  <si>
    <t>澳诺(中国)制药有限公司</t>
  </si>
  <si>
    <t>10ml*18支</t>
  </si>
  <si>
    <t>成都市新都区中医院医院</t>
  </si>
  <si>
    <t>成都科讯药业有限公司</t>
  </si>
  <si>
    <t>湖北纽兰药业有限公司</t>
  </si>
  <si>
    <t>四川博源药业有限公司</t>
  </si>
  <si>
    <t>10ml*24支</t>
  </si>
  <si>
    <t>成都三山大药房</t>
  </si>
  <si>
    <t>四川川悦医药有限公司</t>
  </si>
  <si>
    <t>成都市御善堂药房连锁有限公司</t>
  </si>
  <si>
    <t>广元市妇幼保健院</t>
  </si>
  <si>
    <t>四川智同医药有限公司</t>
  </si>
  <si>
    <t>成都同康药房有限责任公司</t>
  </si>
  <si>
    <t>四川省瑞海医药有限公司</t>
  </si>
  <si>
    <t>四川荣泰堂药房有限公司</t>
  </si>
  <si>
    <t>成都同基医药有限公司</t>
  </si>
  <si>
    <t>四川省华川药业有限公司</t>
  </si>
  <si>
    <t>四川东升大药房连锁有限责任公司</t>
  </si>
  <si>
    <t>四川省蜀康医药连锁有限公司</t>
  </si>
  <si>
    <t>四川众源药业有限公司</t>
  </si>
  <si>
    <t>四川康贝大药房连锁有限公司</t>
  </si>
  <si>
    <t>四川三生堂医药有限公司</t>
  </si>
  <si>
    <t>葡萄糖酸钙注射液</t>
  </si>
  <si>
    <t>四川美大康华康药业有限公司（原德阳华康药业有限公司）</t>
  </si>
  <si>
    <t>葡萄糖注射液（10%）</t>
  </si>
  <si>
    <t>50ml:5g</t>
  </si>
  <si>
    <t>葡萄糖注射液</t>
  </si>
  <si>
    <t>20ml：10g*5支/盒</t>
  </si>
  <si>
    <t>山西晋新双鹤药业有限责任公司</t>
  </si>
  <si>
    <t>普伐他汀钠片</t>
  </si>
  <si>
    <t>华北制药股份有限公司</t>
  </si>
  <si>
    <t>羟苯磺酸钙胶囊</t>
  </si>
  <si>
    <t>0.25g*48粒</t>
  </si>
  <si>
    <t>宁夏康亚药业有限公司</t>
  </si>
  <si>
    <t>葡萄糖注射液（5%）</t>
  </si>
  <si>
    <t>500ml：25g</t>
  </si>
  <si>
    <t>安徽济人药业有限公司</t>
  </si>
  <si>
    <t>蒲地蓝消炎片</t>
  </si>
  <si>
    <t>0.3g*48片</t>
  </si>
  <si>
    <t>强力天麻杜仲胶囊</t>
  </si>
  <si>
    <t>0.2g*24粒</t>
  </si>
  <si>
    <t>通化利民药业有限责任公司</t>
  </si>
  <si>
    <t>普通脱脂纱布口罩</t>
  </si>
  <si>
    <t>16层</t>
  </si>
  <si>
    <t>四川遂宁康达卫生材料有限公司</t>
  </si>
  <si>
    <t>千柏鼻炎片</t>
  </si>
  <si>
    <t>广州巨虹制药有限公司</t>
  </si>
  <si>
    <t>碳酸钙D3片（钙尔奇D600）（成人）</t>
  </si>
  <si>
    <t>600mg*30片</t>
  </si>
  <si>
    <t>惠氏制药有限公司</t>
  </si>
  <si>
    <t>消核片</t>
  </si>
  <si>
    <t>0.46g*60片</t>
  </si>
  <si>
    <t>四川光大制药有限公司</t>
  </si>
  <si>
    <t>三号蛇胆川贝片</t>
  </si>
  <si>
    <t>0.25g*12片*2板</t>
  </si>
  <si>
    <t>伤筋正骨酊</t>
  </si>
  <si>
    <t>12ml</t>
  </si>
  <si>
    <t>贵州盛世龙方制药有限公司</t>
  </si>
  <si>
    <t>广州嘉禾制药有限公司</t>
  </si>
  <si>
    <t>成都市双鹏药业有限公司</t>
  </si>
  <si>
    <t>亚硫酸氢钠甲萘醌注射液</t>
  </si>
  <si>
    <t>1ml：4mg*10支</t>
  </si>
  <si>
    <t>小儿葫芦散</t>
  </si>
  <si>
    <t>0.3g*10袋</t>
  </si>
  <si>
    <t>太原大宁堂药业有限公司</t>
  </si>
  <si>
    <t>维生素D3注射液</t>
  </si>
  <si>
    <t>1ml:7.5mg*10支</t>
  </si>
  <si>
    <t>上海通用药业股份有限公司</t>
  </si>
  <si>
    <t>通心络胶囊</t>
  </si>
  <si>
    <t>0.26g*30粒</t>
  </si>
  <si>
    <t>石家庄以岭药业股份有限公司</t>
  </si>
  <si>
    <t>胰激肽原酶肠溶片</t>
  </si>
  <si>
    <t>60单位*60片</t>
  </si>
  <si>
    <t>成都通德药业有限公司(原成都制药三厂)</t>
  </si>
  <si>
    <t>维生素B6注射液</t>
  </si>
  <si>
    <t>2ml：0.1g*10支</t>
  </si>
  <si>
    <t>山西太原药业有限公司</t>
  </si>
  <si>
    <t>头孢克洛分散片</t>
  </si>
  <si>
    <t>0.125g*12片</t>
  </si>
  <si>
    <t>海南惠普森医药生物技术有限公司</t>
  </si>
  <si>
    <t>维U颠茄铝胶囊Ⅱ</t>
  </si>
  <si>
    <t>12粒</t>
  </si>
  <si>
    <t>小儿清肺化痰颗粒</t>
  </si>
  <si>
    <t>6g*10小包</t>
  </si>
  <si>
    <t>北京长城制药厂</t>
  </si>
  <si>
    <t>维D2果糖酸钙注射液（维丁胶性钙注射液）</t>
  </si>
  <si>
    <t>1ml*10支</t>
  </si>
  <si>
    <t>盐酸溴已新片</t>
  </si>
  <si>
    <t>8mg*1000片</t>
  </si>
  <si>
    <t>维生素B4片</t>
  </si>
  <si>
    <t>维生素B1片</t>
  </si>
  <si>
    <t>吲哚美辛栓</t>
  </si>
  <si>
    <t>0.1g*10粒</t>
  </si>
  <si>
    <t>硝苯地平缓释片</t>
  </si>
  <si>
    <t>20mg*30片</t>
  </si>
  <si>
    <t>彭州市中医医院</t>
  </si>
  <si>
    <t>广州粤华制药有限公司</t>
  </si>
  <si>
    <t>五酯软胶囊</t>
  </si>
  <si>
    <t>广州粤华药业有限公司</t>
  </si>
  <si>
    <t>元胡止痛滴丸</t>
  </si>
  <si>
    <t>6*30丸</t>
  </si>
  <si>
    <t>甘肃陇神戎发制药有限公司</t>
  </si>
  <si>
    <t>盐酸贝那普利片</t>
  </si>
  <si>
    <t>上海新亚药业闵行有限公司</t>
  </si>
  <si>
    <t>右旋糖酐40葡萄糖注射液（立软）</t>
  </si>
  <si>
    <t>500ml:30g:25g</t>
  </si>
  <si>
    <t>逍遥丸</t>
  </si>
  <si>
    <t>200粒</t>
  </si>
  <si>
    <t>湖北瑞华制药有限责任公司</t>
  </si>
  <si>
    <t>云南白药散</t>
  </si>
  <si>
    <t>4g*6</t>
  </si>
  <si>
    <t>云南白药集团股份有限公司</t>
  </si>
  <si>
    <t>条</t>
  </si>
  <si>
    <t>三磷酸腺苷二钠片(ATP)</t>
  </si>
  <si>
    <t>20mg*24片</t>
  </si>
  <si>
    <t>广西浦北制药厂</t>
  </si>
  <si>
    <t>曲克芦丁片</t>
  </si>
  <si>
    <t>60mg*100片</t>
  </si>
  <si>
    <t>四川金仁医药集团有限公司</t>
  </si>
  <si>
    <t>麝香壮骨膏(天然)</t>
  </si>
  <si>
    <t>10cm*7cm*10贴/袋*10袋</t>
  </si>
  <si>
    <t>九寨沟天然药业集团有限责任公司</t>
  </si>
  <si>
    <t>西瓜霜润喉片</t>
  </si>
  <si>
    <t>0.6g*12片*2板</t>
  </si>
  <si>
    <t>桂林三金药业股份有限公司</t>
  </si>
  <si>
    <t>盐酸异丙嗪注射液</t>
  </si>
  <si>
    <t>2ml：50mg*10支</t>
  </si>
  <si>
    <t>羟乙基淀粉200/0.5氯化钠注射液</t>
  </si>
  <si>
    <t>500ml（软袋）</t>
  </si>
  <si>
    <t>杭州民生药业集团有限公司</t>
  </si>
  <si>
    <t>软</t>
  </si>
  <si>
    <t>盐酸特拉唑嗪片</t>
  </si>
  <si>
    <t>2mg*28片</t>
  </si>
  <si>
    <t>郑州瑞康制药有限公司</t>
  </si>
  <si>
    <t>头孢克肟干混悬剂</t>
  </si>
  <si>
    <t>1g：50mg*6袋</t>
  </si>
  <si>
    <t>深圳立健药业有限公司</t>
  </si>
  <si>
    <t>乳酸菌素片</t>
  </si>
  <si>
    <t>0.4g*60片</t>
  </si>
  <si>
    <t>黑龙江康麦斯药业有限公司</t>
  </si>
  <si>
    <t>鲜竹沥</t>
  </si>
  <si>
    <t>四川省通园制药有限公司</t>
  </si>
  <si>
    <t>四川迪康医药贸易有限公司</t>
  </si>
  <si>
    <t>益母颗粒</t>
  </si>
  <si>
    <t>4g*12袋</t>
  </si>
  <si>
    <t>成都迪康药业有限公司</t>
  </si>
  <si>
    <t>右旋糖酐铁片</t>
  </si>
  <si>
    <t>25mg*60片</t>
  </si>
  <si>
    <t>硝苯地平缓释片(Ⅲ)</t>
  </si>
  <si>
    <t>30mg*7片</t>
  </si>
  <si>
    <t>新生化颗粒</t>
  </si>
  <si>
    <t>江苏仁寿药业有限公司</t>
  </si>
  <si>
    <t>盐酸氨溴索缓释胶囊</t>
  </si>
  <si>
    <t>75mg*12粒</t>
  </si>
  <si>
    <t>湖南星城医药有限公司</t>
  </si>
  <si>
    <t>依诺沙星注射液</t>
  </si>
  <si>
    <t>5ml：0.2g</t>
  </si>
  <si>
    <t>山西普德药业有限公司</t>
  </si>
  <si>
    <t>山东华天药业有限公司</t>
  </si>
  <si>
    <t>瑞格列奈片</t>
  </si>
  <si>
    <t>0.5mg*60片</t>
  </si>
  <si>
    <t>北京北陆药业股份有限公司</t>
  </si>
  <si>
    <t>盐酸吡格列酮片</t>
  </si>
  <si>
    <t>15mg*7片</t>
  </si>
  <si>
    <t>四川省蜀康药业有限公司</t>
  </si>
  <si>
    <t>胸腺肽肠溶片</t>
  </si>
  <si>
    <t>20mg*10片</t>
  </si>
  <si>
    <t>哈高科白天鹅药业集团有限公司</t>
  </si>
  <si>
    <t>盐酸纳洛酮注射液</t>
  </si>
  <si>
    <t>1ml：0.4mg</t>
  </si>
  <si>
    <t>成都苑东生物制药股份有限公司</t>
  </si>
  <si>
    <t>维生素K1注射液</t>
  </si>
  <si>
    <t>1ml：10mg*10支</t>
  </si>
  <si>
    <t>遂成药业股份有限公司</t>
  </si>
  <si>
    <t>硝酸甘油注射液</t>
  </si>
  <si>
    <t>1ml:5mg*10支</t>
  </si>
  <si>
    <t>清开灵片</t>
  </si>
  <si>
    <t>浙江远力健药业有限责任公司(浙江贡肽药业有限责任公司）</t>
  </si>
  <si>
    <t>佛山市平安药业有限公司</t>
  </si>
  <si>
    <t>盐酸曲美他嗪片</t>
  </si>
  <si>
    <t>20mg*15片*2板</t>
  </si>
  <si>
    <t>瑞阳制药有限公司</t>
  </si>
  <si>
    <t>重庆市修源医药有限公司</t>
  </si>
  <si>
    <t>乳核内消液</t>
  </si>
  <si>
    <t>10ml*10支</t>
  </si>
  <si>
    <t>四川双陆医疗器械有限公司</t>
  </si>
  <si>
    <t>一次性使用无菌注射器</t>
  </si>
  <si>
    <t>5ml 0.7</t>
  </si>
  <si>
    <t>3M蒸汽灭菌化学测试包</t>
  </si>
  <si>
    <t>批</t>
  </si>
  <si>
    <t>清脑复神液</t>
  </si>
  <si>
    <t>盐酸氨溴索片</t>
  </si>
  <si>
    <t>30mg*10*2板</t>
  </si>
  <si>
    <t>山东罗欣药业集团股份有限公司</t>
  </si>
  <si>
    <t>南京正科医药股份有限公司</t>
  </si>
  <si>
    <t>托拉塞米片</t>
  </si>
  <si>
    <t>10mg*12片</t>
  </si>
  <si>
    <t>盐酸右美托咪定注射液</t>
  </si>
  <si>
    <t>2ml:0.2mg</t>
  </si>
  <si>
    <t>盐酸肾上腺素注射液</t>
  </si>
  <si>
    <t>1ml：1mg*10支</t>
  </si>
  <si>
    <t>硝酸甘油片</t>
  </si>
  <si>
    <t>0.5mg*100片</t>
  </si>
  <si>
    <t>北京益民药业有限公司</t>
  </si>
  <si>
    <t>盐酸地尔硫卓片</t>
  </si>
  <si>
    <t>30mg20片2板</t>
  </si>
  <si>
    <t>浙江亚太药业股份有限公司</t>
  </si>
  <si>
    <t>替硝唑葡萄糖注射液(塑瓶）</t>
  </si>
  <si>
    <t>100ml:0.4g</t>
  </si>
  <si>
    <t>一次性使用袋式输液器（带针）</t>
  </si>
  <si>
    <t>SD1-250 0.7*25</t>
  </si>
  <si>
    <t>成都康杰医疗器材有限公司</t>
  </si>
  <si>
    <t>脱敏糊剂</t>
  </si>
  <si>
    <t>120g</t>
  </si>
  <si>
    <t>四川天福精细化工有限公司</t>
  </si>
  <si>
    <t>一次性使用咬嘴</t>
  </si>
  <si>
    <t>雾化器咬嘴</t>
  </si>
  <si>
    <t>扬州市安宁医疗器械有限公司</t>
  </si>
  <si>
    <t>医用酒精</t>
  </si>
  <si>
    <t>500ml（95%）</t>
  </si>
  <si>
    <t>成都蜀都实业有限责任公司</t>
  </si>
  <si>
    <t>一次性使用输氧管</t>
  </si>
  <si>
    <t>S</t>
  </si>
  <si>
    <t>血压计气球(带阀)</t>
  </si>
  <si>
    <t>泰兴高信医疗器械有限公司</t>
  </si>
  <si>
    <t>元胡止痛片</t>
  </si>
  <si>
    <t>银杏叶片</t>
  </si>
  <si>
    <t>0.25g*24片（19.2mg+4.8mg）</t>
  </si>
  <si>
    <t>盐酸金霉素眼膏</t>
  </si>
  <si>
    <t>替硝唑葡萄糖注射液</t>
  </si>
  <si>
    <t>100ml：0.4g</t>
  </si>
  <si>
    <t>一次性使用静脉输液针</t>
  </si>
  <si>
    <t>0.9#</t>
  </si>
  <si>
    <t>上海康德莱企业发展集团股份有限公司</t>
  </si>
  <si>
    <t>四川德润诚明科技有限公司</t>
  </si>
  <si>
    <t>一次性活检针</t>
  </si>
  <si>
    <t>MC1616</t>
  </si>
  <si>
    <t>美国 Bard Peripheral Vascular,Inc.</t>
  </si>
  <si>
    <t>异丙醇棉片</t>
  </si>
  <si>
    <t>Becton Dickinson and Company</t>
  </si>
  <si>
    <t>盐水接头</t>
  </si>
  <si>
    <t>大邑玻璃仪器厂</t>
  </si>
  <si>
    <t>成都川康医疗器械有限公司</t>
  </si>
  <si>
    <t>一次性使用引流袋</t>
  </si>
  <si>
    <t>山东威高集团医用高分子制品股份有限公司</t>
  </si>
  <si>
    <t>成都市卫生材料厂</t>
  </si>
  <si>
    <t>医用脱脂纱布</t>
  </si>
  <si>
    <t>8m</t>
  </si>
  <si>
    <t>一次性使用腹腔穿刺包</t>
  </si>
  <si>
    <t>F16</t>
  </si>
  <si>
    <t>江苏省华星医疗器械实业有限公司</t>
  </si>
  <si>
    <t>成都明森医疗器械有限责任公司</t>
  </si>
  <si>
    <t>无纺布包帕</t>
  </si>
  <si>
    <t>45*35</t>
  </si>
  <si>
    <t>微孔通气胶带</t>
  </si>
  <si>
    <t>1530C-1</t>
  </si>
  <si>
    <t>成都伊红科技有限公司</t>
  </si>
  <si>
    <t>切片石蜡56-58</t>
  </si>
  <si>
    <t>上海华灵康复器械厂</t>
  </si>
  <si>
    <t>一次性使用无菌导尿管</t>
  </si>
  <si>
    <t>双腔  16Fr（30ml)</t>
  </si>
  <si>
    <t>湛江市事达实业有限公司</t>
  </si>
  <si>
    <t>成都海辉医疗器械有限公司</t>
  </si>
  <si>
    <t>一次性使用无菌注射针</t>
  </si>
  <si>
    <t>1.2</t>
  </si>
  <si>
    <t>武汉市王冠医疗器械有限责任公司</t>
  </si>
  <si>
    <t>江苏康健医疗用品有限公司</t>
  </si>
  <si>
    <t>一次性使用培养皿</t>
  </si>
  <si>
    <t>直径90</t>
  </si>
  <si>
    <t>移液器吸管</t>
  </si>
  <si>
    <t>6*52</t>
  </si>
  <si>
    <t>江苏姜堰康健医疗器械有限公司</t>
  </si>
  <si>
    <t>只</t>
  </si>
  <si>
    <t>成都稳健利康医疗用品有限公司</t>
  </si>
  <si>
    <t>无纺布护目口罩</t>
  </si>
  <si>
    <t>17*9-3P</t>
  </si>
  <si>
    <t>无水乙醇</t>
  </si>
  <si>
    <t>中国成都光华化学试剂厂</t>
  </si>
  <si>
    <t>体重称</t>
  </si>
  <si>
    <t>RGZ-120-RT型</t>
  </si>
  <si>
    <t>无锡衡器厂</t>
  </si>
  <si>
    <t>医用脱脂棉球</t>
  </si>
  <si>
    <t>10个</t>
  </si>
  <si>
    <t>四川友邦企业有限公司</t>
  </si>
  <si>
    <t>一次性使用医用手术衣</t>
  </si>
  <si>
    <t>YB SSY A D</t>
  </si>
  <si>
    <t>件</t>
  </si>
  <si>
    <t>鞋套（防滑）</t>
  </si>
  <si>
    <t>/</t>
  </si>
  <si>
    <t>四川瑞特领域科贸有限公司</t>
  </si>
  <si>
    <t>天然橡胶导尿管双腔</t>
  </si>
  <si>
    <t>F8</t>
  </si>
  <si>
    <t>B.Braun Medical Industries Sdn. Bhd（马来西亚）</t>
  </si>
  <si>
    <t>医用弹性绷带</t>
  </si>
  <si>
    <t>100mm*4500mm</t>
  </si>
  <si>
    <t>上海医用敷料厂</t>
  </si>
  <si>
    <t>牙科X线胶片（高速F1）</t>
  </si>
  <si>
    <t>31*41mm*100片</t>
  </si>
  <si>
    <t>福建梅生医疗科技股份有限公司</t>
  </si>
  <si>
    <t>成都市武侯区同善堂</t>
  </si>
  <si>
    <t>吉林双星药业有限公司</t>
  </si>
  <si>
    <t>前列回春胶囊</t>
  </si>
  <si>
    <t>0.3g*30粒*3板/小</t>
  </si>
  <si>
    <t>吉林省银诺药业有限公司</t>
  </si>
  <si>
    <t>一次性使用吸引连接管</t>
  </si>
  <si>
    <t>单头子</t>
  </si>
  <si>
    <t>扬州平安医疗器械有限公司</t>
  </si>
  <si>
    <t>一次性使用灭菌橡胶外科手套</t>
  </si>
  <si>
    <t>6号有粉</t>
  </si>
  <si>
    <t>上海华新医材有限公司</t>
  </si>
  <si>
    <t>医用胶带（医用橡皮膏）</t>
  </si>
  <si>
    <t>26*500cm</t>
  </si>
  <si>
    <t>重庆制药九厂</t>
  </si>
  <si>
    <t>筒</t>
  </si>
  <si>
    <t>医用真丝编织线（线束）</t>
  </si>
  <si>
    <t>1#</t>
  </si>
  <si>
    <t>束</t>
  </si>
  <si>
    <t>0.125g*6袋</t>
  </si>
  <si>
    <t>礼来苏州制药有限公司</t>
  </si>
  <si>
    <t>50mg*12片</t>
  </si>
  <si>
    <t>银杏叶分散片</t>
  </si>
  <si>
    <t>0.13g*24片</t>
  </si>
  <si>
    <t>山西仟源医药集团股份有限公司</t>
  </si>
  <si>
    <t>四川道易电子科技有限公司</t>
  </si>
  <si>
    <t>氧气袋</t>
  </si>
  <si>
    <t>YD-42型</t>
  </si>
  <si>
    <t>上海汇丰医疗器械有限公司</t>
  </si>
  <si>
    <t>盐酸二甲双胍片（格华止）</t>
  </si>
  <si>
    <t>一次性使用输液器</t>
  </si>
  <si>
    <t>C1 0.7</t>
  </si>
  <si>
    <t>维生素B2片</t>
  </si>
  <si>
    <t>麝香壮骨膏</t>
  </si>
  <si>
    <t>7cm*10cm*8贴</t>
  </si>
  <si>
    <t>维生素B6片</t>
  </si>
  <si>
    <t>成都锦华药业有限责任公司</t>
  </si>
  <si>
    <t>盐酸异丙肾上腺素注射液</t>
  </si>
  <si>
    <t>1mg：2ml*2支</t>
  </si>
  <si>
    <t>上海禾丰制药有限公司</t>
  </si>
  <si>
    <t>心电四肢夹</t>
  </si>
  <si>
    <t>4*1</t>
  </si>
  <si>
    <t>青岛光电仪器厂</t>
  </si>
  <si>
    <t>心电吸球</t>
  </si>
  <si>
    <t>6个</t>
  </si>
  <si>
    <t>青岛鑫升实业有限公司</t>
  </si>
  <si>
    <t>盐酸倍他司汀口服液</t>
  </si>
  <si>
    <t>10ml:20mg*15支</t>
  </si>
  <si>
    <t>黑龙江中桂制药有限公司</t>
  </si>
  <si>
    <t>氢氯噻嗪片</t>
  </si>
  <si>
    <t>世贸天阶制药(江苏）有限责任公司</t>
  </si>
  <si>
    <t>成都博天医疗器械有限责任公司</t>
  </si>
  <si>
    <t>一次性使用引流管</t>
  </si>
  <si>
    <t>KR-D8</t>
  </si>
  <si>
    <t>广东先来医疗器械有限公司</t>
  </si>
  <si>
    <t>盐酸丙卡特罗片</t>
  </si>
  <si>
    <t>25ug*40片</t>
  </si>
  <si>
    <t>安徽环球药业股份有限公司</t>
  </si>
  <si>
    <t>盐酸曲美他嗪片(万爽力)</t>
  </si>
  <si>
    <t>施维雅（天津）制药有限公司</t>
  </si>
  <si>
    <t>江苏先声药业有限公司</t>
  </si>
  <si>
    <t>依达拉奉注射液</t>
  </si>
  <si>
    <t>5ml：10mg</t>
  </si>
  <si>
    <t>南京先声东元制药有限公司</t>
  </si>
  <si>
    <t>羟糖甘滴眼液（新泪然）</t>
  </si>
  <si>
    <t>5ml:羟丙甲纤维素2910 15mg,右旋糖7</t>
  </si>
  <si>
    <t>美国Alcon Laboratories lnc</t>
  </si>
  <si>
    <t>林芝地区墨脱县卫生服务中心</t>
  </si>
  <si>
    <t>盐酸氨基葡萄糖胶囊</t>
  </si>
  <si>
    <t>0.75g*20粒</t>
  </si>
  <si>
    <t>澳美制药厂</t>
  </si>
  <si>
    <t>盐酸阿米替林片</t>
  </si>
  <si>
    <t>常州四药股份有限公司</t>
  </si>
  <si>
    <t>噻托溴铵粉吸入剂</t>
  </si>
  <si>
    <t>18ug*10粒</t>
  </si>
  <si>
    <t>德国Boehringer Ingelheim Pharma GmbH&amp;Co.KG</t>
  </si>
  <si>
    <t>盐酸曲唑酮片</t>
  </si>
  <si>
    <t>50mg*20片</t>
  </si>
  <si>
    <t>美时化学制药股份有限公司</t>
  </si>
  <si>
    <t>养心氏片</t>
  </si>
  <si>
    <t>0.6g*36片</t>
  </si>
  <si>
    <t>青岛国风药业股份有限公司</t>
  </si>
  <si>
    <t>盐酸赛庚啶片</t>
  </si>
  <si>
    <t>2mg*100片</t>
  </si>
  <si>
    <t>通脉颗粒</t>
  </si>
  <si>
    <t>10g*10袋</t>
  </si>
  <si>
    <t>吉林省通化博祥药业股份有限公司</t>
  </si>
  <si>
    <t>炎热清片</t>
  </si>
  <si>
    <t>0.3g*24片</t>
  </si>
  <si>
    <t>吉林国药制药有限责任公司</t>
  </si>
  <si>
    <t>盐酸酚苄明片</t>
  </si>
  <si>
    <t>10mg*24片</t>
  </si>
  <si>
    <t>三九企业集团鞍山九天制药厂</t>
  </si>
  <si>
    <t>盐酸氨溴索分散片</t>
  </si>
  <si>
    <t>30mg*20片</t>
  </si>
  <si>
    <t>三维鱼肝油乳</t>
  </si>
  <si>
    <t>300克</t>
  </si>
  <si>
    <t>青岛双鲸药业有限公司</t>
  </si>
  <si>
    <t>氧氟沙星滴眼液</t>
  </si>
  <si>
    <t>5ml：15mg</t>
  </si>
  <si>
    <t>江苏普华克胜药业有限公司</t>
  </si>
  <si>
    <t>维C银翘片</t>
  </si>
  <si>
    <t>贵州百灵企业集团制药股份有限公司</t>
  </si>
  <si>
    <t>润舒(氯霉素滴眼液)</t>
  </si>
  <si>
    <t>5ml:12.5mg</t>
  </si>
  <si>
    <t>山东博士伦福瑞达制药有限公司</t>
  </si>
  <si>
    <t>夏枯草膏</t>
  </si>
  <si>
    <t>130g</t>
  </si>
  <si>
    <t>山东方健制药有限公司</t>
  </si>
  <si>
    <t>盐酸环丙沙星乳膏</t>
  </si>
  <si>
    <t>10g:30mg</t>
  </si>
  <si>
    <t>首乌精华中药洗发露</t>
  </si>
  <si>
    <t>乌发快中药精华洗发露</t>
  </si>
  <si>
    <t>400ml+65ml</t>
  </si>
  <si>
    <t>显影液及其补充液</t>
  </si>
  <si>
    <t>杭州苏泊尔南洋药业有限公司</t>
  </si>
  <si>
    <t>异福胶囊</t>
  </si>
  <si>
    <t>0.45g*30粒</t>
  </si>
  <si>
    <t>浙江南洋药业有限公司</t>
  </si>
  <si>
    <t>清火栀麦片</t>
  </si>
  <si>
    <t>18片*2板</t>
  </si>
  <si>
    <t>江西华泰药业有限公司</t>
  </si>
  <si>
    <t>盐酸左氧氟沙星胶囊</t>
  </si>
  <si>
    <t>0.1g*20粒</t>
  </si>
  <si>
    <t>安徽新世纪药业有限公司</t>
  </si>
  <si>
    <t>三防增感屏（中速-钨酸钙-100）</t>
  </si>
  <si>
    <t>(14*14)35.6*35.6</t>
  </si>
  <si>
    <t>尉氏保尔康卫生器械厂</t>
  </si>
  <si>
    <t>叙永县疾病预防控制中心</t>
  </si>
  <si>
    <t>痰盒KJ519-2</t>
  </si>
  <si>
    <t xml:space="preserve"> 20ml</t>
  </si>
  <si>
    <t>台式血压计</t>
  </si>
  <si>
    <t>江苏鱼跃医疗设备股份有限公司</t>
  </si>
  <si>
    <t>医用口罩</t>
  </si>
  <si>
    <t>耳挂  10*15cm</t>
  </si>
  <si>
    <t>自贡市济生医用器材有限责任公司</t>
  </si>
  <si>
    <t>一次性使用医用棉签</t>
  </si>
  <si>
    <t>40支*40袋</t>
  </si>
  <si>
    <t>一次性使用医用手术帽</t>
  </si>
  <si>
    <t>弹力帽</t>
  </si>
  <si>
    <t>伤科接骨片</t>
  </si>
  <si>
    <t>60片</t>
  </si>
  <si>
    <t>大连美罗中药厂有限公司</t>
  </si>
  <si>
    <t>碳酸氢钠注射液</t>
  </si>
  <si>
    <t>10ml:0.5g*5支</t>
  </si>
  <si>
    <t>西咪替丁注射液</t>
  </si>
  <si>
    <t>2ml：0.2g*10支</t>
  </si>
  <si>
    <t>盐酸特拉唑嗪胶囊</t>
  </si>
  <si>
    <t>2mg*24粒</t>
  </si>
  <si>
    <t>盐酸氯丙嗪注射液</t>
  </si>
  <si>
    <t>1ml：25mg*10支</t>
  </si>
  <si>
    <t>清开灵注射液</t>
  </si>
  <si>
    <t>10ml*5支</t>
  </si>
  <si>
    <t>神威药业集团有限公司</t>
  </si>
  <si>
    <t>秋水仙碱片</t>
  </si>
  <si>
    <t>0.5mg*20片</t>
  </si>
  <si>
    <t>石膏</t>
  </si>
  <si>
    <t>粉碎</t>
  </si>
  <si>
    <t>kg</t>
  </si>
  <si>
    <t>三七粉</t>
  </si>
  <si>
    <t>五淋化石胶囊</t>
  </si>
  <si>
    <t>0.4g*12粒*3板</t>
  </si>
  <si>
    <t>肾石通颗粒(无蔗糖）</t>
  </si>
  <si>
    <t>4g*10袋</t>
  </si>
  <si>
    <t>普乐安片</t>
  </si>
  <si>
    <t>吉林辉南辉发制药股份有限公司</t>
  </si>
  <si>
    <t>七叶神安片</t>
  </si>
  <si>
    <t>100mg*24片</t>
  </si>
  <si>
    <t>80粒</t>
  </si>
  <si>
    <t>云南金七制药有限公司</t>
  </si>
  <si>
    <t>郫县人民医院</t>
  </si>
  <si>
    <t>成都维信电子科大新技术有限公司</t>
  </si>
  <si>
    <t>气体压缩式雾化器</t>
  </si>
  <si>
    <t xml:space="preserve"> QW2605B 儿童面罩</t>
  </si>
  <si>
    <t xml:space="preserve"> QW2605B 儿童面罩型</t>
  </si>
  <si>
    <t>郫县妇幼保健院</t>
  </si>
  <si>
    <t>都江堰市人民医院</t>
  </si>
  <si>
    <t xml:space="preserve"> QW2605B 含嘴型</t>
  </si>
  <si>
    <t>清热通淋片</t>
  </si>
  <si>
    <t>四川君海医药有限公司</t>
  </si>
  <si>
    <t>前列地尔注射液</t>
  </si>
  <si>
    <t>2ml:10ug</t>
  </si>
  <si>
    <t>哈药集团生物工程有限公司</t>
  </si>
  <si>
    <t>羟乙基淀粉130/0.4氯化钠注射液</t>
  </si>
  <si>
    <t>500ml：30g：4.5g</t>
  </si>
  <si>
    <t>成都正康药业有限公司</t>
  </si>
  <si>
    <t>青岛首和金海制药有限公司</t>
  </si>
  <si>
    <t>清淋颗粒</t>
  </si>
  <si>
    <t>四川绵阳一康制药有限公司</t>
  </si>
  <si>
    <t>200ml</t>
  </si>
  <si>
    <t>云南优克制药公司</t>
  </si>
  <si>
    <t>0.39g*12片*3板</t>
  </si>
  <si>
    <t>眉山市疾病预防控制中心</t>
  </si>
  <si>
    <t>江苏省仪征市制盒厂</t>
  </si>
  <si>
    <t>四川先大医药有限公司</t>
  </si>
  <si>
    <t>去感热口服液</t>
  </si>
  <si>
    <t>四川康特能药业有限公司（原四川大陆蓉东制药有限公司）</t>
  </si>
  <si>
    <t>四川省智邦药业有限公司</t>
  </si>
  <si>
    <t>头孢克肟胶囊</t>
  </si>
  <si>
    <t>100mg*6粒</t>
  </si>
  <si>
    <t>广州白云山医药集团股份有限公司白云山制药总厂</t>
  </si>
  <si>
    <t>头孢克肟片</t>
  </si>
  <si>
    <t>50mg*18片</t>
  </si>
  <si>
    <t>湖南方盛制药有限公司</t>
  </si>
  <si>
    <t>如意金黄散</t>
  </si>
  <si>
    <t>12克*10袋</t>
  </si>
  <si>
    <t>江苏七0七天然制药有限公司</t>
  </si>
  <si>
    <t>去乙酰毛花苷注射液</t>
  </si>
  <si>
    <t>2ml：0.4mg*5支</t>
  </si>
  <si>
    <t>热毒平颗粒</t>
  </si>
  <si>
    <t>7g*12袋</t>
  </si>
  <si>
    <t>江西银涛药业有限公司</t>
  </si>
  <si>
    <t>四川联成迅康医药股份有限公司</t>
  </si>
  <si>
    <t>乳癖舒片</t>
  </si>
  <si>
    <t>0.5g*45片</t>
  </si>
  <si>
    <t>重庆健能医药开发有限公司</t>
  </si>
  <si>
    <t>乳果糖口服溶液</t>
  </si>
  <si>
    <t>60ml:40.02g</t>
  </si>
  <si>
    <t>四川健能制药有限公司</t>
  </si>
  <si>
    <t>乳酸左氧氟沙星氯化钠注射液</t>
  </si>
  <si>
    <t>250ml:0.5g：</t>
  </si>
  <si>
    <t>桑椹膏</t>
  </si>
  <si>
    <t>四川内江市万基药业有限公司</t>
  </si>
  <si>
    <t>肾石通颗粒</t>
  </si>
  <si>
    <t>15g*10袋</t>
  </si>
  <si>
    <t>生物合成人胰岛素注射液（诺和灵R注射液）</t>
  </si>
  <si>
    <t>400IU/10ml</t>
  </si>
  <si>
    <t>吉林省仁坤医药有限公司</t>
  </si>
  <si>
    <t>西藏金珠雅砻藏药有限责任公司</t>
  </si>
  <si>
    <t>十五味乳鹏丸</t>
  </si>
  <si>
    <t>12丸</t>
  </si>
  <si>
    <t>威海市天福医药有限公司</t>
  </si>
  <si>
    <t>永清县东方医药药材有限公司</t>
  </si>
  <si>
    <t>台州市洪福堂医药连锁有限公司</t>
  </si>
  <si>
    <t>舒血宁注射液</t>
  </si>
  <si>
    <t>黑龙江珍宝岛药业股份有限公司</t>
  </si>
  <si>
    <t>石椒草咳喘颗粒</t>
  </si>
  <si>
    <t>8g*6袋</t>
  </si>
  <si>
    <t>双黄连口服液</t>
  </si>
  <si>
    <t>双黄连颗粒</t>
  </si>
  <si>
    <t>5克*15袋</t>
  </si>
  <si>
    <t>哈尔滨儿童制药厂有限公司</t>
  </si>
  <si>
    <t>湖南千金协力药业有限公司</t>
  </si>
  <si>
    <t>水飞蓟宾葡甲胺片</t>
  </si>
  <si>
    <t>50mg*36片</t>
  </si>
  <si>
    <t>四川腾龙医药有限责任公司</t>
  </si>
  <si>
    <t>50mg*60片</t>
  </si>
  <si>
    <t>成都佰特力医疗器械有限公司</t>
  </si>
  <si>
    <t>速干手消毒液</t>
  </si>
  <si>
    <t>四川联发医疗保健品有限公司</t>
  </si>
  <si>
    <t>丝线编织非吸收性缝线（慕丝）</t>
  </si>
  <si>
    <t>不带针 SA845G 2-0/T</t>
  </si>
  <si>
    <t>强生（中国）医疗器材有限公司</t>
  </si>
  <si>
    <t>不带针 SA86G 0</t>
  </si>
  <si>
    <t>不带针 SA84G 3-0</t>
  </si>
  <si>
    <t>胎盘多肽注射液</t>
  </si>
  <si>
    <t>4ml</t>
  </si>
  <si>
    <t>贵州泰邦生物制品有限公司</t>
  </si>
  <si>
    <t>碳酸氢钠</t>
  </si>
  <si>
    <t>河北华晨药业有限公司</t>
  </si>
  <si>
    <t>碳酸氢钠片</t>
  </si>
  <si>
    <t>四川康达欣医药有限公司</t>
  </si>
  <si>
    <t>替吉奥胶囊</t>
  </si>
  <si>
    <t>42粒</t>
  </si>
  <si>
    <t>江苏恒瑞医药股份有限公司</t>
  </si>
  <si>
    <t>成都逸仙医药有限公司</t>
  </si>
  <si>
    <t>天麻素注射液</t>
  </si>
  <si>
    <t>上海现代哈森（商丘）药业有限公司</t>
  </si>
  <si>
    <t>2ml：200mg</t>
  </si>
  <si>
    <t>特非那丁片（敏迪）</t>
  </si>
  <si>
    <t>60mg*12片</t>
  </si>
  <si>
    <t>江苏联环药业股份有限公司</t>
  </si>
  <si>
    <t>天然橡胶导尿管2腔</t>
  </si>
  <si>
    <t>F14 30-45CC</t>
  </si>
  <si>
    <t>F20</t>
  </si>
  <si>
    <t>天然橡胶导尿管3腔</t>
  </si>
  <si>
    <t>F22</t>
  </si>
  <si>
    <t>头孢地尼分散片</t>
  </si>
  <si>
    <t>100mg*6片</t>
  </si>
  <si>
    <t>天津市津兰药业有限公司</t>
  </si>
  <si>
    <t>四川华天科技实业有限公司</t>
  </si>
  <si>
    <t>天信牌碘伏消毒液</t>
  </si>
  <si>
    <t>通窍鼻炎片</t>
  </si>
  <si>
    <t>0.41g*48片</t>
  </si>
  <si>
    <t>头孢呋辛酯片</t>
  </si>
  <si>
    <t>0.25g*12片</t>
  </si>
  <si>
    <t>头孢克洛胶囊</t>
  </si>
  <si>
    <t>0.25g*12粒</t>
  </si>
  <si>
    <t>南充市中心医院</t>
  </si>
  <si>
    <t>头孢克肟分散片</t>
  </si>
  <si>
    <t xml:space="preserve"> 100mg*8片</t>
  </si>
  <si>
    <t>0.1g*8片</t>
  </si>
  <si>
    <t>丹东医创药业有限责任公司</t>
  </si>
  <si>
    <t>100mg*12粒</t>
  </si>
  <si>
    <t>金日制药(中国)有限公司</t>
  </si>
  <si>
    <t>头孢克肟颗粒</t>
  </si>
  <si>
    <t>50mg*12袋</t>
  </si>
  <si>
    <t>50mg*6袋</t>
  </si>
  <si>
    <t>四川聚创医药有限公司</t>
  </si>
  <si>
    <t>四川春天药业有限公司</t>
  </si>
  <si>
    <t>四川合纵医药股份有限公司</t>
  </si>
  <si>
    <t xml:space="preserve"> 头孢克肟片</t>
  </si>
  <si>
    <t>0.1g*6片</t>
  </si>
  <si>
    <t>四川华仓药业有限公司</t>
  </si>
  <si>
    <t>四川省宜宾永康医药有限责任公司</t>
  </si>
  <si>
    <t>河北医药有限责任公司</t>
  </si>
  <si>
    <t>维生素AD滴剂(胶囊型)伊童欣</t>
  </si>
  <si>
    <t>10粒*3板</t>
  </si>
  <si>
    <t>维生素AD滴剂(一岁以上)</t>
  </si>
  <si>
    <t>三门峡博科医疗器械有限责任公司</t>
  </si>
  <si>
    <t>退热贴</t>
  </si>
  <si>
    <t>5cm*12cm*2贴</t>
  </si>
  <si>
    <t>四川创健医药贸易有限公司</t>
  </si>
  <si>
    <t>维妇康洗液</t>
  </si>
  <si>
    <t>成都芝芝药业有限公司</t>
  </si>
  <si>
    <t>30粒(维生素A1800U维生素D600U)</t>
  </si>
  <si>
    <t>上海东海制药股份有限公司东海制药厂</t>
  </si>
  <si>
    <t>成都拓创医药有限公司</t>
  </si>
  <si>
    <t>四川仁通医药有限公司</t>
  </si>
  <si>
    <t>维生素AD滴剂(胶囊型)伊可新片(0-1岁)</t>
  </si>
  <si>
    <t>维生素AD滴剂(胶囊型)(1岁以上)</t>
  </si>
  <si>
    <t>12粒*3板(VD3 400IU)</t>
  </si>
  <si>
    <t>胃苏颗粒</t>
  </si>
  <si>
    <t>维生素C咀嚼片</t>
  </si>
  <si>
    <t>100mg*12片*2板</t>
  </si>
  <si>
    <t>维生素C片</t>
  </si>
  <si>
    <t>100mg*100片</t>
  </si>
  <si>
    <t>维生素E软胶囊</t>
  </si>
  <si>
    <t>0.1g*30粒</t>
  </si>
  <si>
    <t>0.1g*60粒</t>
  </si>
  <si>
    <t>国药控股星鲨制药(厦门)有限公司</t>
  </si>
  <si>
    <t>维生素C注射液</t>
  </si>
  <si>
    <t>1g:5ml*5支</t>
  </si>
  <si>
    <t>2ml：0.5g*10支</t>
  </si>
  <si>
    <t>维生素D滴剂（胶囊型）</t>
  </si>
  <si>
    <t>12粒*3板（VD3 400IU）</t>
  </si>
  <si>
    <t>10粒*3板(VD3 400IU)</t>
  </si>
  <si>
    <t>四川桓远医药发展有限公司</t>
  </si>
  <si>
    <t>12粒*5板(VD3 400IU)</t>
  </si>
  <si>
    <t>乌鸡白凤丸</t>
  </si>
  <si>
    <t>9g*10丸</t>
  </si>
  <si>
    <t>北京同仁堂股份有限公司同仁堂制药厂</t>
  </si>
  <si>
    <t>维生素E软胶囊(天然型）</t>
  </si>
  <si>
    <t>100mg*60粒</t>
  </si>
  <si>
    <t>无菌保护套</t>
  </si>
  <si>
    <t>EA14200</t>
  </si>
  <si>
    <t>广州雅夫生物科技有限公司</t>
  </si>
  <si>
    <t>14*150</t>
  </si>
  <si>
    <t>无水乙醇(AR)</t>
  </si>
  <si>
    <t>成都市科龙化工试剂厂</t>
  </si>
  <si>
    <t>广东永正药业有限公司</t>
  </si>
  <si>
    <t>五维葡钙口服溶液</t>
  </si>
  <si>
    <t>夏枯草口服液</t>
  </si>
  <si>
    <t>香连胶囊</t>
  </si>
  <si>
    <t>0.5g*20粒</t>
  </si>
  <si>
    <t>辽宁森荣制药有限公司</t>
  </si>
  <si>
    <t>消炎利胆片</t>
  </si>
  <si>
    <t>广西济民制药厂</t>
  </si>
  <si>
    <t>广东万年青制药有限公司</t>
  </si>
  <si>
    <t>广东新峰药业股份有限公司</t>
  </si>
  <si>
    <t>四川众善药业有限公司</t>
  </si>
  <si>
    <t>小儿电解质补给注射液</t>
  </si>
  <si>
    <t>250ml</t>
  </si>
  <si>
    <t>陕西康惠制药股份有限公司</t>
  </si>
  <si>
    <t>消银颗粒（无糖型）</t>
  </si>
  <si>
    <t>3.5g*12袋</t>
  </si>
  <si>
    <t>硝呋太尔制霉素阴道软胶囊</t>
  </si>
  <si>
    <t>6s</t>
  </si>
  <si>
    <t>国药集团川抗制药有限公司</t>
  </si>
  <si>
    <t>四川省世海通医药器械有限公司</t>
  </si>
  <si>
    <t>小牛血清去蛋白注射液</t>
  </si>
  <si>
    <t>10ml：0.4g</t>
  </si>
  <si>
    <t>锦州奥鸿药业有限责任公司</t>
  </si>
  <si>
    <t>四川鹭燕世博药业有限公司</t>
  </si>
  <si>
    <t>小儿复方氨基酸注射液（18AA-II)</t>
  </si>
  <si>
    <t>50ml:3.0g</t>
  </si>
  <si>
    <t>上海长征富民金山制药有限公司</t>
  </si>
  <si>
    <t>小儿清热止咳口服液</t>
  </si>
  <si>
    <t>四川广顺堂药业有限公司</t>
  </si>
  <si>
    <t>缬沙坦胶囊</t>
  </si>
  <si>
    <t>80mg*14粒</t>
  </si>
  <si>
    <t>天大药业（珠海）有限公司</t>
  </si>
  <si>
    <t>心电图纸</t>
  </si>
  <si>
    <t>63*30（1*3卷）</t>
  </si>
  <si>
    <t>天津市医疗记录纸厂</t>
  </si>
  <si>
    <t>心舒宝胶囊</t>
  </si>
  <si>
    <t>0.25g*12s*2板</t>
  </si>
  <si>
    <t>12s*4板*2袋</t>
  </si>
  <si>
    <t>辛伐他汀片</t>
  </si>
  <si>
    <t>20mg*14片</t>
  </si>
  <si>
    <t>锌钙特软胶囊</t>
  </si>
  <si>
    <t>1200mg*30粒</t>
  </si>
  <si>
    <t>澳诺（青岛）制药有限公司</t>
  </si>
  <si>
    <t>澳诺(青岛)制药有限公司</t>
  </si>
  <si>
    <t>1200mg*60粒</t>
  </si>
  <si>
    <t>深圳市康哲药业有限公司</t>
  </si>
  <si>
    <t>熊去氧胆酸胶囊</t>
  </si>
  <si>
    <t>250mg*25粒</t>
  </si>
  <si>
    <t>德国Losan Pharma GmbH</t>
  </si>
  <si>
    <t>雪梨膏</t>
  </si>
  <si>
    <t>400g</t>
  </si>
  <si>
    <t>四川铭维医药有限公司</t>
  </si>
  <si>
    <t>血塞通片</t>
  </si>
  <si>
    <t>云南维和药业股份有限公司</t>
  </si>
  <si>
    <t>四川南格尔生物科技有限公司</t>
  </si>
  <si>
    <t>血液保存液(I)</t>
  </si>
  <si>
    <t>四川新吉医药有限责任公司</t>
  </si>
  <si>
    <t>盐酸氨基葡萄糖片</t>
  </si>
  <si>
    <t>0.24g*42片</t>
  </si>
  <si>
    <t>四川新斯顿制药股份有限公司</t>
  </si>
  <si>
    <t>盐酸氨溴索口服溶液</t>
  </si>
  <si>
    <t>10ml：30mg*15支</t>
  </si>
  <si>
    <t>山东益康药业有限公司</t>
  </si>
  <si>
    <t>10ml:30mg*15支</t>
  </si>
  <si>
    <t>盐酸氨溴索葡萄糖注射液</t>
  </si>
  <si>
    <t>100ml:30mg</t>
  </si>
  <si>
    <t>上海华源安徽锦辉制药有限公司</t>
  </si>
  <si>
    <t>青岛金峰制药有限公司</t>
  </si>
  <si>
    <t>盐酸氨溴索注射液</t>
  </si>
  <si>
    <t>4ml:30mg</t>
  </si>
  <si>
    <t>盐酸二甲双胍缓释片</t>
  </si>
  <si>
    <t>0.25g*60片</t>
  </si>
  <si>
    <t>石家庄市华新药业有限公司</t>
  </si>
  <si>
    <t>0.5g*30片</t>
  </si>
  <si>
    <t>悦康药业集团有限公司</t>
  </si>
  <si>
    <t>0.5g*10片</t>
  </si>
  <si>
    <t>盐酸贝那普利片(洛汀新)</t>
  </si>
  <si>
    <t>北京诺华制药有限公司</t>
  </si>
  <si>
    <t>盐酸氟桂利嗪胶囊</t>
  </si>
  <si>
    <t>5mg*20粒</t>
  </si>
  <si>
    <t>湖南迪诺制药有限公司</t>
  </si>
  <si>
    <t>5mg*10粒*2板</t>
  </si>
  <si>
    <t>盐酸雷尼替丁胶囊</t>
  </si>
  <si>
    <t>0.15g*30粒</t>
  </si>
  <si>
    <t>天津太平洋制药有限公司</t>
  </si>
  <si>
    <t>北大医药股份有限公司</t>
  </si>
  <si>
    <t>盐酸氟西汀胶囊</t>
  </si>
  <si>
    <t>20mg*14粒</t>
  </si>
  <si>
    <t>盐酸纳美芬注射液</t>
  </si>
  <si>
    <t xml:space="preserve"> 盐酸利多卡因注射液</t>
  </si>
  <si>
    <t>5ml：0.1g*5支</t>
  </si>
  <si>
    <t>盐酸利多卡因注射液</t>
  </si>
  <si>
    <t>盐酸替扎尼定片</t>
  </si>
  <si>
    <t>盐酸帕罗西汀片(赛乐特)</t>
  </si>
  <si>
    <t>中美天津史克制药有限公司</t>
  </si>
  <si>
    <t>盐酸消旋山莨菪碱注射液</t>
  </si>
  <si>
    <t>盐酸小檗碱片</t>
  </si>
  <si>
    <t>0.1g*100片</t>
  </si>
  <si>
    <t>一次性使用换药包</t>
  </si>
  <si>
    <t>腰型</t>
  </si>
  <si>
    <t>扬州市双菱医疗器械有限公司(原扬州邗江双菱医疗器械有限公</t>
  </si>
  <si>
    <t>一次性使用阴道扩张器</t>
  </si>
  <si>
    <t>半透明调节式中号</t>
  </si>
  <si>
    <t>常州晓春医疗器械有限公司</t>
  </si>
  <si>
    <t>成都肖集翰药业有限责任公司</t>
  </si>
  <si>
    <t>盐酸溴已新葡萄糖注射液</t>
  </si>
  <si>
    <t>100ml:4mg</t>
  </si>
  <si>
    <t>江西科伦药业有限公司</t>
  </si>
  <si>
    <t>崇州市中医医院</t>
  </si>
  <si>
    <t>仁寿县人民医院</t>
  </si>
  <si>
    <t>盐酸乙胺丁醇片</t>
  </si>
  <si>
    <t>四川省长征制药股份有限公司</t>
  </si>
  <si>
    <t>盐酸左氧氟沙星氯化钠注射液</t>
  </si>
  <si>
    <t>100ml:0.2g：0.9</t>
  </si>
  <si>
    <t>一次性肛门镜</t>
  </si>
  <si>
    <t>B型</t>
  </si>
  <si>
    <t>小号</t>
  </si>
  <si>
    <t>扬州市邗江华飞医疗器械厂</t>
  </si>
  <si>
    <t>野苏胶囊</t>
  </si>
  <si>
    <t>0.33g*36粒</t>
  </si>
  <si>
    <t>无锡市舒康医疗器械有限公司</t>
  </si>
  <si>
    <t>一次性切口保护套</t>
  </si>
  <si>
    <t>SHKA270-280-270/250</t>
  </si>
  <si>
    <t>WNLK/HYB-A</t>
  </si>
  <si>
    <t>广东顺德国正医药有限公司</t>
  </si>
  <si>
    <t>常州同创医疗器械科技有限公司</t>
  </si>
  <si>
    <t>一次性使用肛肠吻（缝）合器</t>
  </si>
  <si>
    <t>TCYG-34</t>
  </si>
  <si>
    <t>一次性使用无菌口腔护理包</t>
  </si>
  <si>
    <t>北京金新兴医疗器械厂</t>
  </si>
  <si>
    <t>一次性使用无菌导尿包</t>
  </si>
  <si>
    <t>18Fr 10ml</t>
  </si>
  <si>
    <t>一次性使用无菌注射器 带针</t>
  </si>
  <si>
    <t>10ml 1.2</t>
  </si>
  <si>
    <t>20ml 1.2</t>
  </si>
  <si>
    <t>一次性使用橡胶检查手套</t>
  </si>
  <si>
    <t>中</t>
  </si>
  <si>
    <t>广州市加明橡胶制品有限公司</t>
  </si>
  <si>
    <t>小</t>
  </si>
  <si>
    <t>一次性使用心电电极</t>
  </si>
  <si>
    <t>915</t>
  </si>
  <si>
    <t>上海申风医疗保健用品有限公司</t>
  </si>
  <si>
    <t>枚</t>
  </si>
  <si>
    <t>一力咳特灵胶囊</t>
  </si>
  <si>
    <t>30粒</t>
  </si>
  <si>
    <t>广州白云山制药股份有限公司(广州白云山制药总厂)</t>
  </si>
  <si>
    <t>一次性使用医用单</t>
  </si>
  <si>
    <t>140*70cm</t>
  </si>
  <si>
    <t>一清颗粒</t>
  </si>
  <si>
    <t>7.5g*12袋</t>
  </si>
  <si>
    <t>医用超声藕合剂</t>
  </si>
  <si>
    <t>TM-100型250ml</t>
  </si>
  <si>
    <t>天津市西苑寺制作所</t>
  </si>
  <si>
    <t>武汉兵兵药业有限公司</t>
  </si>
  <si>
    <t>医用降温贴</t>
  </si>
  <si>
    <t>45mm*125mm*2贴装</t>
  </si>
  <si>
    <t>杭州爱普医疗器械股份有限公司</t>
  </si>
  <si>
    <t>医用缝合针</t>
  </si>
  <si>
    <t>NW1008</t>
  </si>
  <si>
    <t>PW4C50</t>
  </si>
  <si>
    <t>医用棉签</t>
  </si>
  <si>
    <t>5支</t>
  </si>
  <si>
    <t>II型15支</t>
  </si>
  <si>
    <t>医用脱脂纱布垫</t>
  </si>
  <si>
    <t>16*19</t>
  </si>
  <si>
    <t>AF 8*8*8</t>
  </si>
  <si>
    <t>成都市新津事丰医疗器械有限公司</t>
  </si>
  <si>
    <t>医用脱脂纱布块</t>
  </si>
  <si>
    <t>27*27*1层</t>
  </si>
  <si>
    <t>30*40*2层</t>
  </si>
  <si>
    <t>乙酰谷酰胺注射液</t>
  </si>
  <si>
    <t>5ml：0.25g</t>
  </si>
  <si>
    <t>山西振东制药股份有限公司</t>
  </si>
  <si>
    <t>医用一次性帽子</t>
  </si>
  <si>
    <t>折叠</t>
  </si>
  <si>
    <t>海南女娲新特药有限公司</t>
  </si>
  <si>
    <t>益母草分散片</t>
  </si>
  <si>
    <t>0.4g*24片</t>
  </si>
  <si>
    <t>浙江维康药业股份有限公司</t>
  </si>
  <si>
    <t>贵州飞云岭药业股份有限公司</t>
  </si>
  <si>
    <t>益肺止咳胶囊</t>
  </si>
  <si>
    <t>0.3g*36粒</t>
  </si>
  <si>
    <t>西充县疾病预防控制中心</t>
  </si>
  <si>
    <t>益母草注射液</t>
  </si>
  <si>
    <t>1ml</t>
  </si>
  <si>
    <t>四川省银丹药品有限责任公司</t>
  </si>
  <si>
    <t>银丹心脑通软胶囊</t>
  </si>
  <si>
    <t>乐山市五通桥华欣医药有限责任公司</t>
  </si>
  <si>
    <t>益气补血片</t>
  </si>
  <si>
    <t>广东金羽医药发展有限公司</t>
  </si>
  <si>
    <t>银杏酮酯滴丸</t>
  </si>
  <si>
    <t>5mg*120丸</t>
  </si>
  <si>
    <t>山西千汇药业有限公司</t>
  </si>
  <si>
    <t>四川恒硕医药有限公司</t>
  </si>
  <si>
    <t>银杏蜜环口服溶液</t>
  </si>
  <si>
    <t>成都天银制药有限公司</t>
  </si>
  <si>
    <t>四川信和医药有限公司</t>
  </si>
  <si>
    <t xml:space="preserve"> 银杏叶丸</t>
  </si>
  <si>
    <t>0.2g*24丸</t>
  </si>
  <si>
    <t>广东一品红药业有限公司</t>
  </si>
  <si>
    <t>鱼腥草素钠片</t>
  </si>
  <si>
    <t>30mg*36片</t>
  </si>
  <si>
    <t>广州一品红制药有限公司</t>
  </si>
  <si>
    <t>贞芪扶正颗粒(无糖型）</t>
  </si>
  <si>
    <t>修正药业集团股份有限公司</t>
  </si>
  <si>
    <t>脂溶性维生素注射液（II）</t>
  </si>
  <si>
    <t>玉屏风颗粒</t>
  </si>
  <si>
    <t>5g*15袋</t>
  </si>
  <si>
    <t>智能电子血压计</t>
  </si>
  <si>
    <t>HEM-6111</t>
  </si>
  <si>
    <t>欧姆龙（大连）有限公司</t>
  </si>
  <si>
    <t>珍珠明目滴眼液</t>
  </si>
  <si>
    <t>8ml</t>
  </si>
  <si>
    <t>河北顺康医药有限公司</t>
  </si>
  <si>
    <t>至灵菌丝胶囊</t>
  </si>
  <si>
    <t>0.25g*20粒</t>
  </si>
  <si>
    <t>河北瑞森药业有限公司</t>
  </si>
  <si>
    <t>云南红药胶囊</t>
  </si>
  <si>
    <t>脂肪乳注射液</t>
  </si>
  <si>
    <t>500ml:50g:6g</t>
  </si>
  <si>
    <t>250ml:50g:3g</t>
  </si>
  <si>
    <t>脂肪乳注射液（C14-24）</t>
  </si>
  <si>
    <t>250ml 20%</t>
  </si>
  <si>
    <t>止痛化癥片</t>
  </si>
  <si>
    <t>0.4g*12片*3板</t>
  </si>
  <si>
    <t>肿节风分散片</t>
  </si>
  <si>
    <t>重组人促红素注射液(CHO细胞)</t>
  </si>
  <si>
    <t>5000IU：1ml</t>
  </si>
  <si>
    <t>深圳赛保尔生物药业有限公司</t>
  </si>
  <si>
    <t>重组人粒细胞刺激因子注射液（里亚金）</t>
  </si>
  <si>
    <t>75ug</t>
  </si>
  <si>
    <t>成都市金牛区驷马桥社区卫生服务中心</t>
  </si>
  <si>
    <t>四川善诺生物医药有限公司</t>
  </si>
  <si>
    <t>重组人干扰素a-2b阴道泡腾胶囊</t>
  </si>
  <si>
    <t>80万iu/粒*2粒</t>
  </si>
  <si>
    <t>上海华新生物高技术有限公司</t>
  </si>
  <si>
    <t>注射用阿莫西林钠克拉维酸钾</t>
  </si>
  <si>
    <t>0.6g</t>
  </si>
  <si>
    <t>注射用阿洛西林钠</t>
  </si>
  <si>
    <t>1.5g</t>
  </si>
  <si>
    <t>江苏海宏制药有限公司</t>
  </si>
  <si>
    <t>注射用氯诺昔康</t>
  </si>
  <si>
    <t>8mg</t>
  </si>
  <si>
    <t>浙江震元制药有限公司</t>
  </si>
  <si>
    <t>注射用还原型谷胱甘肽钠</t>
  </si>
  <si>
    <t>昆明积大制药有限公司</t>
  </si>
  <si>
    <t>注射用盐酸纳洛酮</t>
  </si>
  <si>
    <t>1mg</t>
  </si>
  <si>
    <t>广州市振康医药有限公司</t>
  </si>
  <si>
    <t>注射用胸腺五肽</t>
  </si>
  <si>
    <t>注射用青霉素钠</t>
  </si>
  <si>
    <t>160万单位</t>
  </si>
  <si>
    <t>注射用硫普罗宁</t>
  </si>
  <si>
    <t>0.2g</t>
  </si>
  <si>
    <t>海南新世通制药有限公司</t>
  </si>
  <si>
    <t>10mg</t>
  </si>
  <si>
    <t>注射用头孢唑肟钠</t>
  </si>
  <si>
    <t>1.0g</t>
  </si>
  <si>
    <t>海南通用三洋药业有限公司</t>
  </si>
  <si>
    <t>注射用单唾液酸四己糖神经节苷脂钠</t>
  </si>
  <si>
    <t>40mg</t>
  </si>
  <si>
    <t>注射用阿奇霉素</t>
  </si>
  <si>
    <t>0.25g</t>
  </si>
  <si>
    <t>湖南科伦制药有限公司</t>
  </si>
  <si>
    <t>注射用环磷腺苷葡胺（尤力）</t>
  </si>
  <si>
    <t>30mg</t>
  </si>
  <si>
    <t>注射用促肝细胞生长素</t>
  </si>
  <si>
    <t>20mg</t>
  </si>
  <si>
    <t>长春海悦药业有限公司（原长春富春制药有限公司</t>
  </si>
  <si>
    <t>注射用氨曲南</t>
  </si>
  <si>
    <t>注射用乙酰谷酰胺</t>
  </si>
  <si>
    <t>0.3g</t>
  </si>
  <si>
    <t>海南通用康力制药有限公司</t>
  </si>
  <si>
    <t>注射用复合辅酶</t>
  </si>
  <si>
    <t>辅酶A100单位辅酶I0.1mg</t>
  </si>
  <si>
    <t>北京双鹭药业股份有限公司</t>
  </si>
  <si>
    <t>四川顺天生物医药有限公司</t>
  </si>
  <si>
    <t>注射用尖吻蝮蛇血凝酶</t>
  </si>
  <si>
    <t>1单位</t>
  </si>
  <si>
    <t>北京康辰药业股份有限公司</t>
  </si>
  <si>
    <t>注射用胸腺肽</t>
  </si>
  <si>
    <t>20mg*10瓶</t>
  </si>
  <si>
    <t>湖南一格制药有限公司</t>
  </si>
  <si>
    <t>富顺县晨光医院</t>
  </si>
  <si>
    <t>四川蓝皓药业有限公司</t>
  </si>
  <si>
    <t>注射用七叶皂苷钠</t>
  </si>
  <si>
    <t>哈尔滨珍宝制药有限公司</t>
  </si>
  <si>
    <t>四川省迦信药业有限公司</t>
  </si>
  <si>
    <t>注射用白眉蛇毒血凝酶</t>
  </si>
  <si>
    <t>1KU</t>
  </si>
  <si>
    <t>注射用甲磺酸酚妥拉明（立其丁）</t>
  </si>
  <si>
    <t>10mg*5支</t>
  </si>
  <si>
    <t>上海复旦复华药业有限公司</t>
  </si>
  <si>
    <t>西藏自治区藏医院</t>
  </si>
  <si>
    <t>武安市广汇医药有限公司</t>
  </si>
  <si>
    <t>注射用头孢地嗪钠</t>
  </si>
  <si>
    <t>转移因子注射液</t>
  </si>
  <si>
    <t>2ml:3mg(多肽）：100ug(核糖）*10</t>
  </si>
  <si>
    <t>注射用奥美拉唑钠</t>
  </si>
  <si>
    <t>60mg</t>
  </si>
  <si>
    <t>海南中化联合制药工业有限公司</t>
  </si>
  <si>
    <t>国药集团成都信立邦生物制药有限公司</t>
  </si>
  <si>
    <t>注射用布美他尼</t>
  </si>
  <si>
    <t>成都信立邦生物制药有限公司</t>
  </si>
  <si>
    <t>注射用醋酸奥曲肽</t>
  </si>
  <si>
    <t>0.1mg</t>
  </si>
  <si>
    <t>注射用多索茶碱</t>
  </si>
  <si>
    <t>陕西博森生物制药股份集团有限公司</t>
  </si>
  <si>
    <t>注射用法莫替丁</t>
  </si>
  <si>
    <t>海南双成药业股份有限公司</t>
  </si>
  <si>
    <t>注射用放线菌素D(更生霉素)</t>
  </si>
  <si>
    <t>0.2mg</t>
  </si>
  <si>
    <t>浙江海正药业股份有限公司</t>
  </si>
  <si>
    <t>注射用环磷腺苷葡胺</t>
  </si>
  <si>
    <t>注射用还原型谷胱甘肽</t>
  </si>
  <si>
    <t>山东绿叶制药有限公司</t>
  </si>
  <si>
    <t>注射用甲泼尼龙琥珀酸钠</t>
  </si>
  <si>
    <t>注射用磺苄西林钠</t>
  </si>
  <si>
    <t>1g(100万单位）</t>
  </si>
  <si>
    <t>湖南尔康湘药制药有限公司</t>
  </si>
  <si>
    <t>富顺县妇幼保健院</t>
  </si>
  <si>
    <t>比利时Pfizer Manufacturing Beigium NV</t>
  </si>
  <si>
    <t>注射用卡络磺钠</t>
  </si>
  <si>
    <t>注射用克林霉素磷酸酯</t>
  </si>
  <si>
    <t>珠海亿邦制药股份有限公司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</si>
  <si>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</si>
  <si>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</si>
  <si>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</si>
  <si>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</si>
  <si>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注射用拉氧头孢钠</t>
  </si>
  <si>
    <t>0.5g</t>
  </si>
  <si>
    <t>浙江惠迪森药业有限公司</t>
  </si>
  <si>
    <t>注射用美洛西林钠舒巴坦钠</t>
  </si>
  <si>
    <t>1.25g</t>
  </si>
  <si>
    <t>成都天行健药业有限公司</t>
  </si>
  <si>
    <t>注射用哌拉西林钠舒巴坦钠</t>
  </si>
  <si>
    <t>苏州二叶制药有限公司</t>
  </si>
  <si>
    <t>注射用哌拉西林钠他唑巴坦钠</t>
  </si>
  <si>
    <t>2.25g</t>
  </si>
  <si>
    <t>山东鲁抗医药股份有限公司</t>
  </si>
  <si>
    <t>注射用泮托拉唑钠</t>
  </si>
  <si>
    <t>42.3mg</t>
  </si>
  <si>
    <t>北京科园信海医药经营有限公司</t>
  </si>
  <si>
    <t>注射用泮托拉唑钠(潘妥洛克)</t>
  </si>
  <si>
    <t>德国 Takeda GmbH</t>
  </si>
  <si>
    <t>注射用乳糖酸阿奇霉素</t>
  </si>
  <si>
    <t>东北制药集团公司沈阳第一制药有限公司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</si>
  <si>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</si>
  <si>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</si>
  <si>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</si>
  <si>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</si>
  <si>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</si>
  <si>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</si>
  <si>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</si>
  <si>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注射用头孢呋辛钠</t>
  </si>
  <si>
    <t>欧洲塞浦路斯麦道甘美大药厂</t>
  </si>
  <si>
    <t>0.75g</t>
  </si>
  <si>
    <t>注射用头孢硫脒</t>
  </si>
  <si>
    <t>注射用头孢米诺钠</t>
  </si>
  <si>
    <t>海口市制药厂有限公司</t>
  </si>
  <si>
    <t>注射用头孢哌酮钠舒巴坦钠</t>
  </si>
  <si>
    <t>1g</t>
  </si>
  <si>
    <t>国药集团威奇达药业有限公司</t>
  </si>
  <si>
    <t>四川益源药业有限责任公司</t>
  </si>
  <si>
    <t>注射用头孢哌酮钠他唑巴坦钠</t>
  </si>
  <si>
    <t>2.0g</t>
  </si>
  <si>
    <t>注射用头孢他啶</t>
  </si>
  <si>
    <t>2g</t>
  </si>
  <si>
    <t>注射用头孢噻肟钠</t>
  </si>
  <si>
    <t>上海上药新亚药业有限公司</t>
  </si>
  <si>
    <t>注射用头孢西丁钠</t>
  </si>
  <si>
    <t>四川世瑞药业有限公司</t>
  </si>
  <si>
    <t>注射用腺苷钴胺</t>
  </si>
  <si>
    <t>0.5mg</t>
  </si>
  <si>
    <t>重庆药友制药有限责任公司</t>
  </si>
  <si>
    <t>注射用维库溴铵</t>
  </si>
  <si>
    <t>4mg</t>
  </si>
  <si>
    <t>南京新百药业有限公司</t>
  </si>
  <si>
    <t>注射用盐酸倍他司汀</t>
  </si>
  <si>
    <t>国药集团国瑞药业有限公司</t>
  </si>
  <si>
    <t>注射用血塞通</t>
  </si>
  <si>
    <t>200mg</t>
  </si>
  <si>
    <t>注射用血栓通</t>
  </si>
  <si>
    <t>100mg</t>
  </si>
  <si>
    <t>广西梧州制药（集团）股份有限公司</t>
  </si>
  <si>
    <t>成都佳瑞康医药有限公司</t>
  </si>
  <si>
    <t>250mg</t>
  </si>
  <si>
    <t>150mg</t>
  </si>
  <si>
    <t xml:space="preserve">  150mg</t>
  </si>
  <si>
    <t>四川罗欣医药有限公司</t>
  </si>
  <si>
    <t>注射用盐酸氨溴索</t>
  </si>
  <si>
    <t>15mg</t>
  </si>
  <si>
    <t>注射用盐酸去甲万古霉素</t>
  </si>
  <si>
    <t>0.4g</t>
  </si>
  <si>
    <t>注射用长春西汀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</si>
</sst>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  <scheme val="maj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6" fontId="0" fillId="2" borderId="0" xfId="0" applyNumberFormat="1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3" fillId="0" borderId="0" xfId="0" applyNumberFormat="1" applyFont="1" applyBorder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62"/>
  <sheetViews>
    <sheetView tabSelected="1" topLeftCell="B1" workbookViewId="0">
      <pane ySplit="1" topLeftCell="A1335" activePane="bottomLeft" state="frozen"/>
      <selection/>
      <selection pane="bottomLeft" activeCell="C1359" sqref="C1359"/>
    </sheetView>
  </sheetViews>
  <sheetFormatPr defaultColWidth="9" defaultRowHeight="15" customHeight="1"/>
  <cols>
    <col min="1" max="1" width="9" style="2" hidden="1" customWidth="1"/>
    <col min="2" max="2" width="30.2583333333333" style="2" customWidth="1"/>
    <col min="3" max="3" width="31.7666666666667" style="2" customWidth="1"/>
    <col min="4" max="4" width="34.8916666666667" style="2" customWidth="1"/>
    <col min="5" max="5" width="13.875" style="2" customWidth="1"/>
    <col min="6" max="6" width="24.625" style="2" customWidth="1"/>
    <col min="7" max="7" width="4.75" style="2" customWidth="1"/>
    <col min="8" max="8" width="8.5" style="3" customWidth="1"/>
    <col min="9" max="9" width="14.875" style="4" hidden="1" customWidth="1"/>
    <col min="10" max="10" width="16.625" style="4" customWidth="1"/>
    <col min="11" max="11" width="11.625" style="2" customWidth="1"/>
    <col min="12" max="12" width="11.625" style="2" hidden="1" customWidth="1"/>
    <col min="13" max="13" width="14.875" style="5" hidden="1" customWidth="1"/>
    <col min="14" max="16" width="9" style="2" hidden="1" customWidth="1"/>
    <col min="17" max="16384" width="9" style="2"/>
  </cols>
  <sheetData>
    <row r="1" s="1" customFormat="1" customHeight="1" spans="1:1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3" t="s">
        <v>8</v>
      </c>
      <c r="J1" s="13" t="s">
        <v>9</v>
      </c>
      <c r="K1" s="14" t="s">
        <v>10</v>
      </c>
      <c r="L1" s="14" t="s">
        <v>11</v>
      </c>
      <c r="M1" s="13" t="s">
        <v>12</v>
      </c>
      <c r="N1" s="15" t="s">
        <v>13</v>
      </c>
      <c r="O1" s="16" t="s">
        <v>14</v>
      </c>
      <c r="P1" s="17" t="s">
        <v>15</v>
      </c>
    </row>
    <row r="2" s="2" customFormat="1" ht="13.5" spans="2:13">
      <c r="B2" s="9" t="s">
        <v>16</v>
      </c>
      <c r="C2" s="9" t="s">
        <v>17</v>
      </c>
      <c r="D2" s="10" t="s">
        <v>18</v>
      </c>
      <c r="E2" s="9" t="s">
        <v>19</v>
      </c>
      <c r="F2" s="9" t="s">
        <v>17</v>
      </c>
      <c r="G2" s="11"/>
      <c r="H2" s="5">
        <v>80</v>
      </c>
      <c r="I2" s="4">
        <v>2960</v>
      </c>
      <c r="J2" s="18">
        <f t="shared" ref="J2:J27" si="0">I2*0.929188</f>
        <v>2750.39648</v>
      </c>
      <c r="K2" s="2">
        <f t="shared" ref="K2:K27" si="1">J2/H2</f>
        <v>34.379956</v>
      </c>
      <c r="L2" s="2">
        <f t="shared" ref="L2:L27" si="2">I2/H2</f>
        <v>37</v>
      </c>
      <c r="M2" s="5">
        <f t="shared" ref="M2:M27" si="3">J2/1.17</f>
        <v>2350.76622222222</v>
      </c>
    </row>
    <row r="3" s="2" customFormat="1" ht="13.5" spans="2:13"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3">
        <v>69800</v>
      </c>
      <c r="I3" s="4">
        <v>235924</v>
      </c>
      <c r="J3" s="18">
        <f t="shared" si="0"/>
        <v>219217.749712</v>
      </c>
      <c r="K3" s="2">
        <f t="shared" si="1"/>
        <v>3.14065544</v>
      </c>
      <c r="L3" s="2">
        <f t="shared" si="2"/>
        <v>3.38</v>
      </c>
      <c r="M3" s="5">
        <f t="shared" si="3"/>
        <v>187365.598044444</v>
      </c>
    </row>
    <row r="4" s="2" customFormat="1" ht="13.5" spans="2:13">
      <c r="B4" s="2" t="s">
        <v>20</v>
      </c>
      <c r="C4" s="2" t="s">
        <v>21</v>
      </c>
      <c r="D4" s="2" t="s">
        <v>22</v>
      </c>
      <c r="E4" s="2" t="s">
        <v>26</v>
      </c>
      <c r="F4" s="2" t="s">
        <v>27</v>
      </c>
      <c r="G4" s="2" t="s">
        <v>25</v>
      </c>
      <c r="H4" s="3">
        <v>3000</v>
      </c>
      <c r="I4" s="4">
        <f>2445*2</f>
        <v>4890</v>
      </c>
      <c r="J4" s="18">
        <f t="shared" si="0"/>
        <v>4543.72932</v>
      </c>
      <c r="K4" s="2">
        <f t="shared" si="1"/>
        <v>1.51457644</v>
      </c>
      <c r="L4" s="2">
        <f t="shared" si="2"/>
        <v>1.63</v>
      </c>
      <c r="M4" s="5">
        <f t="shared" si="3"/>
        <v>3883.52933333333</v>
      </c>
    </row>
    <row r="5" s="2" customFormat="1" ht="13.5" spans="2:13">
      <c r="B5" s="2" t="s">
        <v>20</v>
      </c>
      <c r="C5" s="2" t="s">
        <v>21</v>
      </c>
      <c r="D5" s="2" t="s">
        <v>22</v>
      </c>
      <c r="E5" s="2" t="s">
        <v>28</v>
      </c>
      <c r="F5" s="2" t="s">
        <v>27</v>
      </c>
      <c r="G5" s="2" t="s">
        <v>25</v>
      </c>
      <c r="H5" s="3">
        <v>15700</v>
      </c>
      <c r="I5" s="4">
        <v>34383</v>
      </c>
      <c r="J5" s="18">
        <f t="shared" si="0"/>
        <v>31948.271004</v>
      </c>
      <c r="K5" s="2">
        <f t="shared" si="1"/>
        <v>2.03492172</v>
      </c>
      <c r="L5" s="2">
        <f t="shared" si="2"/>
        <v>2.19</v>
      </c>
      <c r="M5" s="5">
        <f t="shared" si="3"/>
        <v>27306.2145333333</v>
      </c>
    </row>
    <row r="6" s="2" customFormat="1" ht="13.5" spans="2:13">
      <c r="B6" s="2" t="s">
        <v>20</v>
      </c>
      <c r="C6" s="2" t="s">
        <v>21</v>
      </c>
      <c r="D6" s="2" t="s">
        <v>29</v>
      </c>
      <c r="E6" s="2" t="s">
        <v>26</v>
      </c>
      <c r="F6" s="2" t="s">
        <v>24</v>
      </c>
      <c r="G6" s="2" t="s">
        <v>30</v>
      </c>
      <c r="H6" s="3">
        <v>24000</v>
      </c>
      <c r="I6" s="4">
        <v>99120</v>
      </c>
      <c r="J6" s="18">
        <f t="shared" si="0"/>
        <v>92101.11456</v>
      </c>
      <c r="K6" s="2">
        <f t="shared" si="1"/>
        <v>3.83754644</v>
      </c>
      <c r="L6" s="2">
        <f t="shared" si="2"/>
        <v>4.13</v>
      </c>
      <c r="M6" s="5">
        <f t="shared" si="3"/>
        <v>78718.9013333333</v>
      </c>
    </row>
    <row r="7" s="2" customFormat="1" ht="13.5" spans="2:13">
      <c r="B7" s="2" t="s">
        <v>20</v>
      </c>
      <c r="C7" s="2" t="s">
        <v>21</v>
      </c>
      <c r="D7" s="2" t="s">
        <v>31</v>
      </c>
      <c r="E7" s="2" t="s">
        <v>32</v>
      </c>
      <c r="F7" s="2" t="s">
        <v>24</v>
      </c>
      <c r="G7" s="2" t="s">
        <v>30</v>
      </c>
      <c r="H7" s="3">
        <v>15000</v>
      </c>
      <c r="I7" s="4">
        <f>15650*3</f>
        <v>46950</v>
      </c>
      <c r="J7" s="18">
        <f t="shared" si="0"/>
        <v>43625.3766</v>
      </c>
      <c r="K7" s="2">
        <f t="shared" si="1"/>
        <v>2.90835844</v>
      </c>
      <c r="L7" s="2">
        <f t="shared" si="2"/>
        <v>3.13</v>
      </c>
      <c r="M7" s="5">
        <f t="shared" si="3"/>
        <v>37286.6466666667</v>
      </c>
    </row>
    <row r="8" s="2" customFormat="1" ht="13.5" spans="2:13">
      <c r="B8" s="2" t="s">
        <v>16</v>
      </c>
      <c r="C8" s="2" t="s">
        <v>33</v>
      </c>
      <c r="D8" s="2" t="s">
        <v>34</v>
      </c>
      <c r="E8" s="2" t="s">
        <v>35</v>
      </c>
      <c r="F8" s="2" t="s">
        <v>36</v>
      </c>
      <c r="G8" s="2" t="s">
        <v>25</v>
      </c>
      <c r="H8" s="3">
        <v>16</v>
      </c>
      <c r="I8" s="4">
        <v>9799.2</v>
      </c>
      <c r="J8" s="18">
        <f t="shared" si="0"/>
        <v>9105.2990496</v>
      </c>
      <c r="K8" s="2">
        <f t="shared" si="1"/>
        <v>569.0811906</v>
      </c>
      <c r="L8" s="2">
        <f t="shared" si="2"/>
        <v>612.45</v>
      </c>
      <c r="M8" s="5">
        <f t="shared" si="3"/>
        <v>7782.30688</v>
      </c>
    </row>
    <row r="9" s="2" customFormat="1" ht="13.5" spans="2:13">
      <c r="B9" s="2" t="s">
        <v>16</v>
      </c>
      <c r="C9" s="2" t="s">
        <v>37</v>
      </c>
      <c r="D9" s="2" t="s">
        <v>38</v>
      </c>
      <c r="E9" s="2" t="s">
        <v>39</v>
      </c>
      <c r="F9" s="2" t="s">
        <v>40</v>
      </c>
      <c r="G9" s="2" t="s">
        <v>41</v>
      </c>
      <c r="H9" s="3">
        <v>2</v>
      </c>
      <c r="I9" s="4">
        <v>2000</v>
      </c>
      <c r="J9" s="18">
        <f t="shared" si="0"/>
        <v>1858.376</v>
      </c>
      <c r="K9" s="2">
        <f t="shared" si="1"/>
        <v>929.188</v>
      </c>
      <c r="L9" s="2">
        <f t="shared" si="2"/>
        <v>1000</v>
      </c>
      <c r="M9" s="5">
        <f t="shared" si="3"/>
        <v>1588.35555555556</v>
      </c>
    </row>
    <row r="10" s="2" customFormat="1" ht="13.5" spans="2:13">
      <c r="B10" s="2" t="s">
        <v>16</v>
      </c>
      <c r="C10" s="2" t="s">
        <v>33</v>
      </c>
      <c r="D10" s="2" t="s">
        <v>42</v>
      </c>
      <c r="E10" s="2" t="s">
        <v>43</v>
      </c>
      <c r="F10" s="2" t="s">
        <v>40</v>
      </c>
      <c r="G10" s="2" t="s">
        <v>44</v>
      </c>
      <c r="H10" s="3">
        <v>128</v>
      </c>
      <c r="I10" s="4">
        <v>15360</v>
      </c>
      <c r="J10" s="18">
        <f t="shared" si="0"/>
        <v>14272.32768</v>
      </c>
      <c r="K10" s="2">
        <f t="shared" si="1"/>
        <v>111.50256</v>
      </c>
      <c r="L10" s="2">
        <f t="shared" si="2"/>
        <v>120</v>
      </c>
      <c r="M10" s="5">
        <f t="shared" si="3"/>
        <v>12198.5706666667</v>
      </c>
    </row>
    <row r="11" s="2" customFormat="1" ht="13.5" spans="2:13">
      <c r="B11" s="2" t="s">
        <v>16</v>
      </c>
      <c r="C11" s="2" t="s">
        <v>33</v>
      </c>
      <c r="D11" s="2" t="s">
        <v>45</v>
      </c>
      <c r="E11" s="2" t="s">
        <v>46</v>
      </c>
      <c r="F11" s="2" t="s">
        <v>40</v>
      </c>
      <c r="G11" s="2" t="s">
        <v>47</v>
      </c>
      <c r="H11" s="3">
        <v>10</v>
      </c>
      <c r="I11" s="4">
        <v>400</v>
      </c>
      <c r="J11" s="18">
        <f t="shared" si="0"/>
        <v>371.6752</v>
      </c>
      <c r="K11" s="2">
        <f t="shared" si="1"/>
        <v>37.16752</v>
      </c>
      <c r="L11" s="2">
        <f t="shared" si="2"/>
        <v>40</v>
      </c>
      <c r="M11" s="5">
        <f t="shared" si="3"/>
        <v>317.671111111111</v>
      </c>
    </row>
    <row r="12" s="2" customFormat="1" ht="13.5" spans="2:13">
      <c r="B12" s="2" t="s">
        <v>16</v>
      </c>
      <c r="C12" s="2" t="s">
        <v>33</v>
      </c>
      <c r="D12" s="2" t="s">
        <v>48</v>
      </c>
      <c r="E12" s="2" t="s">
        <v>49</v>
      </c>
      <c r="F12" s="2" t="s">
        <v>50</v>
      </c>
      <c r="G12" s="2" t="s">
        <v>51</v>
      </c>
      <c r="H12" s="3">
        <v>500</v>
      </c>
      <c r="I12" s="4">
        <v>750</v>
      </c>
      <c r="J12" s="18">
        <f t="shared" si="0"/>
        <v>696.891</v>
      </c>
      <c r="K12" s="2">
        <f t="shared" si="1"/>
        <v>1.393782</v>
      </c>
      <c r="L12" s="2">
        <f t="shared" si="2"/>
        <v>1.5</v>
      </c>
      <c r="M12" s="5">
        <f t="shared" si="3"/>
        <v>595.633333333333</v>
      </c>
    </row>
    <row r="13" s="2" customFormat="1" ht="13.5" spans="2:13">
      <c r="B13" s="2" t="s">
        <v>16</v>
      </c>
      <c r="C13" s="2" t="s">
        <v>37</v>
      </c>
      <c r="D13" s="2" t="s">
        <v>52</v>
      </c>
      <c r="E13" s="2" t="s">
        <v>53</v>
      </c>
      <c r="F13" s="2" t="s">
        <v>54</v>
      </c>
      <c r="G13" s="2" t="s">
        <v>47</v>
      </c>
      <c r="H13" s="3">
        <v>2400</v>
      </c>
      <c r="I13" s="4">
        <v>5280</v>
      </c>
      <c r="J13" s="18">
        <f t="shared" si="0"/>
        <v>4906.11264</v>
      </c>
      <c r="K13" s="2">
        <f t="shared" si="1"/>
        <v>2.0442136</v>
      </c>
      <c r="L13" s="2">
        <f t="shared" si="2"/>
        <v>2.2</v>
      </c>
      <c r="M13" s="5">
        <f t="shared" si="3"/>
        <v>4193.25866666667</v>
      </c>
    </row>
    <row r="14" s="2" customFormat="1" ht="13.5" spans="2:13">
      <c r="B14" s="2" t="s">
        <v>16</v>
      </c>
      <c r="C14" s="12" t="s">
        <v>37</v>
      </c>
      <c r="D14" s="12" t="s">
        <v>52</v>
      </c>
      <c r="E14" s="2" t="s">
        <v>55</v>
      </c>
      <c r="F14" s="2" t="s">
        <v>54</v>
      </c>
      <c r="G14" s="2" t="s">
        <v>51</v>
      </c>
      <c r="H14" s="3">
        <v>20000</v>
      </c>
      <c r="I14" s="4">
        <v>3200</v>
      </c>
      <c r="J14" s="18">
        <f t="shared" si="0"/>
        <v>2973.4016</v>
      </c>
      <c r="K14" s="2">
        <f t="shared" si="1"/>
        <v>0.14867008</v>
      </c>
      <c r="L14" s="2">
        <f t="shared" si="2"/>
        <v>0.16</v>
      </c>
      <c r="M14" s="5">
        <f t="shared" si="3"/>
        <v>2541.36888888889</v>
      </c>
    </row>
    <row r="15" s="2" customFormat="1" ht="13.5" spans="2:13">
      <c r="B15" s="2" t="s">
        <v>16</v>
      </c>
      <c r="C15" s="2" t="s">
        <v>33</v>
      </c>
      <c r="D15" s="2" t="s">
        <v>56</v>
      </c>
      <c r="E15" s="2" t="s">
        <v>57</v>
      </c>
      <c r="F15" s="2" t="s">
        <v>36</v>
      </c>
      <c r="G15" s="2" t="s">
        <v>58</v>
      </c>
      <c r="H15" s="3">
        <v>5</v>
      </c>
      <c r="I15" s="4">
        <v>2117</v>
      </c>
      <c r="J15" s="18">
        <f t="shared" si="0"/>
        <v>1967.090996</v>
      </c>
      <c r="K15" s="2">
        <f t="shared" si="1"/>
        <v>393.4181992</v>
      </c>
      <c r="L15" s="2">
        <f t="shared" si="2"/>
        <v>423.4</v>
      </c>
      <c r="M15" s="5">
        <f t="shared" si="3"/>
        <v>1681.27435555556</v>
      </c>
    </row>
    <row r="16" s="2" customFormat="1" ht="13.5" spans="2:13">
      <c r="B16" s="2" t="s">
        <v>16</v>
      </c>
      <c r="C16" s="2" t="s">
        <v>33</v>
      </c>
      <c r="D16" s="2" t="s">
        <v>59</v>
      </c>
      <c r="E16" s="2" t="s">
        <v>60</v>
      </c>
      <c r="F16" s="2" t="s">
        <v>40</v>
      </c>
      <c r="G16" s="2" t="s">
        <v>58</v>
      </c>
      <c r="H16" s="3">
        <v>8</v>
      </c>
      <c r="I16" s="4">
        <v>2560</v>
      </c>
      <c r="J16" s="18">
        <f t="shared" si="0"/>
        <v>2378.72128</v>
      </c>
      <c r="K16" s="2">
        <f t="shared" si="1"/>
        <v>297.34016</v>
      </c>
      <c r="L16" s="2">
        <f t="shared" si="2"/>
        <v>320</v>
      </c>
      <c r="M16" s="5">
        <f t="shared" si="3"/>
        <v>2033.09511111111</v>
      </c>
    </row>
    <row r="17" s="2" customFormat="1" ht="13.5" spans="2:13">
      <c r="B17" s="2" t="s">
        <v>16</v>
      </c>
      <c r="C17" s="2" t="s">
        <v>33</v>
      </c>
      <c r="D17" s="2" t="s">
        <v>61</v>
      </c>
      <c r="E17" s="2" t="s">
        <v>62</v>
      </c>
      <c r="F17" s="2" t="s">
        <v>36</v>
      </c>
      <c r="G17" s="2" t="s">
        <v>25</v>
      </c>
      <c r="H17" s="3">
        <v>1</v>
      </c>
      <c r="I17" s="4">
        <v>145</v>
      </c>
      <c r="J17" s="18">
        <f t="shared" si="0"/>
        <v>134.73226</v>
      </c>
      <c r="K17" s="2">
        <f t="shared" si="1"/>
        <v>134.73226</v>
      </c>
      <c r="L17" s="2">
        <f t="shared" si="2"/>
        <v>145</v>
      </c>
      <c r="M17" s="5">
        <f t="shared" si="3"/>
        <v>115.155777777778</v>
      </c>
    </row>
    <row r="18" s="2" customFormat="1" ht="13.5" spans="2:13">
      <c r="B18" s="2" t="s">
        <v>16</v>
      </c>
      <c r="C18" s="2" t="s">
        <v>33</v>
      </c>
      <c r="D18" s="2" t="s">
        <v>61</v>
      </c>
      <c r="E18" s="2" t="s">
        <v>63</v>
      </c>
      <c r="F18" s="2" t="s">
        <v>36</v>
      </c>
      <c r="G18" s="2" t="s">
        <v>25</v>
      </c>
      <c r="H18" s="3">
        <v>2</v>
      </c>
      <c r="I18" s="4">
        <v>2701.2</v>
      </c>
      <c r="J18" s="18">
        <f t="shared" si="0"/>
        <v>2509.9226256</v>
      </c>
      <c r="K18" s="2">
        <f t="shared" si="1"/>
        <v>1254.9613128</v>
      </c>
      <c r="L18" s="2">
        <f t="shared" si="2"/>
        <v>1350.6</v>
      </c>
      <c r="M18" s="5">
        <f t="shared" si="3"/>
        <v>2145.23301333333</v>
      </c>
    </row>
    <row r="19" s="2" customFormat="1" ht="13.5" spans="2:13">
      <c r="B19" s="2" t="s">
        <v>16</v>
      </c>
      <c r="C19" s="2" t="s">
        <v>33</v>
      </c>
      <c r="D19" s="2" t="s">
        <v>64</v>
      </c>
      <c r="E19" s="2" t="s">
        <v>65</v>
      </c>
      <c r="F19" s="2" t="s">
        <v>40</v>
      </c>
      <c r="G19" s="2" t="s">
        <v>47</v>
      </c>
      <c r="H19" s="3">
        <v>12</v>
      </c>
      <c r="I19" s="4">
        <v>360</v>
      </c>
      <c r="J19" s="18">
        <f t="shared" si="0"/>
        <v>334.50768</v>
      </c>
      <c r="K19" s="2">
        <f t="shared" si="1"/>
        <v>27.87564</v>
      </c>
      <c r="L19" s="2">
        <f t="shared" si="2"/>
        <v>30</v>
      </c>
      <c r="M19" s="5">
        <f t="shared" si="3"/>
        <v>285.904</v>
      </c>
    </row>
    <row r="20" s="2" customFormat="1" ht="13.5" spans="2:13">
      <c r="B20" s="2" t="s">
        <v>16</v>
      </c>
      <c r="C20" s="2" t="s">
        <v>33</v>
      </c>
      <c r="D20" s="2" t="s">
        <v>64</v>
      </c>
      <c r="E20" s="2" t="s">
        <v>66</v>
      </c>
      <c r="F20" s="2" t="s">
        <v>40</v>
      </c>
      <c r="G20" s="2" t="s">
        <v>47</v>
      </c>
      <c r="H20" s="3">
        <v>312</v>
      </c>
      <c r="I20" s="4">
        <v>2496</v>
      </c>
      <c r="J20" s="18">
        <f t="shared" si="0"/>
        <v>2319.253248</v>
      </c>
      <c r="K20" s="2">
        <f t="shared" si="1"/>
        <v>7.433504</v>
      </c>
      <c r="L20" s="2">
        <f t="shared" si="2"/>
        <v>8</v>
      </c>
      <c r="M20" s="5">
        <f t="shared" si="3"/>
        <v>1982.26773333333</v>
      </c>
    </row>
    <row r="21" s="2" customFormat="1" ht="13.5" spans="2:13">
      <c r="B21" s="2" t="s">
        <v>16</v>
      </c>
      <c r="C21" s="2" t="s">
        <v>33</v>
      </c>
      <c r="D21" s="2" t="s">
        <v>67</v>
      </c>
      <c r="E21" s="2" t="s">
        <v>68</v>
      </c>
      <c r="F21" s="2" t="s">
        <v>50</v>
      </c>
      <c r="G21" s="2" t="s">
        <v>47</v>
      </c>
      <c r="H21" s="3">
        <v>1</v>
      </c>
      <c r="I21" s="4">
        <v>450</v>
      </c>
      <c r="J21" s="18">
        <f t="shared" si="0"/>
        <v>418.1346</v>
      </c>
      <c r="K21" s="2">
        <f t="shared" si="1"/>
        <v>418.1346</v>
      </c>
      <c r="L21" s="2">
        <f t="shared" si="2"/>
        <v>450</v>
      </c>
      <c r="M21" s="5">
        <f t="shared" si="3"/>
        <v>357.38</v>
      </c>
    </row>
    <row r="22" s="2" customFormat="1" ht="13.5" spans="2:13">
      <c r="B22" s="2" t="s">
        <v>16</v>
      </c>
      <c r="C22" s="2" t="s">
        <v>33</v>
      </c>
      <c r="D22" s="2" t="s">
        <v>67</v>
      </c>
      <c r="E22" s="2" t="s">
        <v>69</v>
      </c>
      <c r="F22" s="2" t="s">
        <v>50</v>
      </c>
      <c r="G22" s="2" t="s">
        <v>47</v>
      </c>
      <c r="H22" s="3">
        <v>1</v>
      </c>
      <c r="I22" s="4">
        <v>450</v>
      </c>
      <c r="J22" s="18">
        <f t="shared" si="0"/>
        <v>418.1346</v>
      </c>
      <c r="K22" s="2">
        <f t="shared" si="1"/>
        <v>418.1346</v>
      </c>
      <c r="L22" s="2">
        <f t="shared" si="2"/>
        <v>450</v>
      </c>
      <c r="M22" s="5">
        <f t="shared" si="3"/>
        <v>357.38</v>
      </c>
    </row>
    <row r="23" s="2" customFormat="1" ht="13.5" spans="2:13">
      <c r="B23" s="2" t="s">
        <v>20</v>
      </c>
      <c r="C23" s="2" t="s">
        <v>21</v>
      </c>
      <c r="D23" s="2" t="s">
        <v>70</v>
      </c>
      <c r="E23" s="2" t="s">
        <v>71</v>
      </c>
      <c r="F23" s="2" t="s">
        <v>24</v>
      </c>
      <c r="G23" s="2" t="s">
        <v>30</v>
      </c>
      <c r="H23" s="3">
        <v>20000</v>
      </c>
      <c r="I23" s="4">
        <v>68000</v>
      </c>
      <c r="J23" s="18">
        <f t="shared" si="0"/>
        <v>63184.784</v>
      </c>
      <c r="K23" s="2">
        <f t="shared" si="1"/>
        <v>3.1592392</v>
      </c>
      <c r="L23" s="2">
        <f t="shared" si="2"/>
        <v>3.4</v>
      </c>
      <c r="M23" s="5">
        <f t="shared" si="3"/>
        <v>54004.0888888889</v>
      </c>
    </row>
    <row r="24" s="2" customFormat="1" ht="13.5" spans="2:13">
      <c r="B24" s="2" t="s">
        <v>20</v>
      </c>
      <c r="C24" s="2" t="s">
        <v>21</v>
      </c>
      <c r="D24" s="2" t="s">
        <v>72</v>
      </c>
      <c r="E24" s="2" t="s">
        <v>73</v>
      </c>
      <c r="F24" s="2" t="s">
        <v>24</v>
      </c>
      <c r="G24" s="2" t="s">
        <v>30</v>
      </c>
      <c r="H24" s="3">
        <v>18000</v>
      </c>
      <c r="I24" s="4">
        <v>56700</v>
      </c>
      <c r="J24" s="18">
        <f t="shared" si="0"/>
        <v>52684.9596</v>
      </c>
      <c r="K24" s="2">
        <f t="shared" si="1"/>
        <v>2.9269422</v>
      </c>
      <c r="L24" s="2">
        <f t="shared" si="2"/>
        <v>3.15</v>
      </c>
      <c r="M24" s="5">
        <f t="shared" si="3"/>
        <v>45029.88</v>
      </c>
    </row>
    <row r="25" s="2" customFormat="1" ht="13.5" spans="2:13">
      <c r="B25" s="2" t="s">
        <v>74</v>
      </c>
      <c r="C25" s="2" t="s">
        <v>75</v>
      </c>
      <c r="D25" s="2" t="s">
        <v>76</v>
      </c>
      <c r="E25" s="2" t="s">
        <v>77</v>
      </c>
      <c r="F25" s="2" t="s">
        <v>24</v>
      </c>
      <c r="G25" s="2" t="s">
        <v>25</v>
      </c>
      <c r="H25" s="3">
        <v>25</v>
      </c>
      <c r="I25" s="4">
        <v>77.75</v>
      </c>
      <c r="J25" s="18">
        <f t="shared" si="0"/>
        <v>72.244367</v>
      </c>
      <c r="K25" s="2">
        <f t="shared" si="1"/>
        <v>2.88977468</v>
      </c>
      <c r="L25" s="2">
        <f t="shared" si="2"/>
        <v>3.11</v>
      </c>
      <c r="M25" s="5">
        <f t="shared" si="3"/>
        <v>61.7473222222222</v>
      </c>
    </row>
    <row r="26" s="2" customFormat="1" ht="13.5" spans="2:13">
      <c r="B26" s="2" t="s">
        <v>78</v>
      </c>
      <c r="C26" s="2" t="s">
        <v>79</v>
      </c>
      <c r="D26" s="2" t="s">
        <v>80</v>
      </c>
      <c r="E26" s="2" t="s">
        <v>81</v>
      </c>
      <c r="F26" s="2" t="s">
        <v>82</v>
      </c>
      <c r="G26" s="2" t="s">
        <v>58</v>
      </c>
      <c r="H26" s="3">
        <v>80</v>
      </c>
      <c r="I26" s="4">
        <v>172</v>
      </c>
      <c r="J26" s="18">
        <f t="shared" si="0"/>
        <v>159.820336</v>
      </c>
      <c r="K26" s="2">
        <f t="shared" si="1"/>
        <v>1.9977542</v>
      </c>
      <c r="L26" s="2">
        <f t="shared" si="2"/>
        <v>2.15</v>
      </c>
      <c r="M26" s="5">
        <f t="shared" si="3"/>
        <v>136.598577777778</v>
      </c>
    </row>
    <row r="27" s="2" customFormat="1" ht="13.5" spans="2:13">
      <c r="B27" s="2" t="s">
        <v>83</v>
      </c>
      <c r="C27" s="2" t="s">
        <v>79</v>
      </c>
      <c r="D27" s="2" t="s">
        <v>80</v>
      </c>
      <c r="E27" s="2" t="s">
        <v>84</v>
      </c>
      <c r="F27" s="2" t="s">
        <v>79</v>
      </c>
      <c r="G27" s="2" t="s">
        <v>25</v>
      </c>
      <c r="H27" s="3">
        <v>12000</v>
      </c>
      <c r="I27" s="4">
        <v>15120</v>
      </c>
      <c r="J27" s="18">
        <f t="shared" si="0"/>
        <v>14049.32256</v>
      </c>
      <c r="K27" s="2">
        <f t="shared" si="1"/>
        <v>1.17077688</v>
      </c>
      <c r="L27" s="2">
        <f t="shared" si="2"/>
        <v>1.26</v>
      </c>
      <c r="M27" s="5">
        <f t="shared" si="3"/>
        <v>12007.968</v>
      </c>
    </row>
    <row r="28" s="2" customFormat="1" ht="13.5" spans="2:13">
      <c r="B28" s="2" t="s">
        <v>83</v>
      </c>
      <c r="C28" s="2" t="s">
        <v>85</v>
      </c>
      <c r="D28" s="2" t="s">
        <v>86</v>
      </c>
      <c r="E28" s="2" t="s">
        <v>87</v>
      </c>
      <c r="F28" s="2" t="s">
        <v>85</v>
      </c>
      <c r="G28" s="2" t="s">
        <v>25</v>
      </c>
      <c r="H28" s="3">
        <v>800</v>
      </c>
      <c r="I28" s="4">
        <v>3600</v>
      </c>
      <c r="J28" s="18">
        <f t="shared" ref="J28:J39" si="4">I28*0.929188</f>
        <v>3345.0768</v>
      </c>
      <c r="K28" s="2">
        <f t="shared" ref="K28:K39" si="5">J28/H28</f>
        <v>4.181346</v>
      </c>
      <c r="L28" s="2">
        <f t="shared" ref="L28:L39" si="6">I28/H28</f>
        <v>4.5</v>
      </c>
      <c r="M28" s="5">
        <f t="shared" ref="M28:M39" si="7">J28/1.17</f>
        <v>2859.04</v>
      </c>
    </row>
    <row r="29" s="2" customFormat="1" ht="13.5" spans="2:13">
      <c r="B29" s="2" t="s">
        <v>78</v>
      </c>
      <c r="C29" s="2" t="s">
        <v>88</v>
      </c>
      <c r="D29" s="2" t="s">
        <v>89</v>
      </c>
      <c r="E29" s="2" t="s">
        <v>90</v>
      </c>
      <c r="F29" s="2" t="s">
        <v>91</v>
      </c>
      <c r="G29" s="2" t="s">
        <v>92</v>
      </c>
      <c r="H29" s="3">
        <v>500</v>
      </c>
      <c r="I29" s="4">
        <v>19150</v>
      </c>
      <c r="J29" s="18">
        <f t="shared" si="4"/>
        <v>17793.9502</v>
      </c>
      <c r="K29" s="2">
        <f t="shared" si="5"/>
        <v>35.5879004</v>
      </c>
      <c r="L29" s="2">
        <f t="shared" si="6"/>
        <v>38.3</v>
      </c>
      <c r="M29" s="5">
        <f t="shared" si="7"/>
        <v>15208.5044444444</v>
      </c>
    </row>
    <row r="30" s="2" customFormat="1" ht="13.5" spans="2:13">
      <c r="B30" s="2" t="s">
        <v>78</v>
      </c>
      <c r="C30" s="2" t="s">
        <v>75</v>
      </c>
      <c r="D30" s="2" t="s">
        <v>93</v>
      </c>
      <c r="E30" s="2" t="s">
        <v>94</v>
      </c>
      <c r="F30" s="2" t="s">
        <v>95</v>
      </c>
      <c r="G30" s="2" t="s">
        <v>58</v>
      </c>
      <c r="H30" s="3">
        <v>100</v>
      </c>
      <c r="I30" s="4">
        <v>1080</v>
      </c>
      <c r="J30" s="18">
        <f t="shared" si="4"/>
        <v>1003.52304</v>
      </c>
      <c r="K30" s="2">
        <f t="shared" si="5"/>
        <v>10.0352304</v>
      </c>
      <c r="L30" s="2">
        <f t="shared" si="6"/>
        <v>10.8</v>
      </c>
      <c r="M30" s="5">
        <f t="shared" si="7"/>
        <v>857.712</v>
      </c>
    </row>
    <row r="31" s="2" customFormat="1" ht="13.5" spans="2:13">
      <c r="B31" s="2" t="s">
        <v>78</v>
      </c>
      <c r="C31" s="2" t="s">
        <v>96</v>
      </c>
      <c r="D31" s="2" t="s">
        <v>97</v>
      </c>
      <c r="E31" s="2" t="s">
        <v>98</v>
      </c>
      <c r="F31" s="2" t="s">
        <v>99</v>
      </c>
      <c r="G31" s="2" t="s">
        <v>58</v>
      </c>
      <c r="H31" s="3">
        <v>22</v>
      </c>
      <c r="I31" s="4">
        <v>267.74</v>
      </c>
      <c r="J31" s="18">
        <f t="shared" si="4"/>
        <v>248.78079512</v>
      </c>
      <c r="K31" s="2">
        <f t="shared" si="5"/>
        <v>11.30821796</v>
      </c>
      <c r="L31" s="2">
        <f t="shared" si="6"/>
        <v>12.17</v>
      </c>
      <c r="M31" s="5">
        <f t="shared" si="7"/>
        <v>212.633158222222</v>
      </c>
    </row>
    <row r="32" s="2" customFormat="1" ht="13.5" spans="2:13">
      <c r="B32" s="2" t="s">
        <v>78</v>
      </c>
      <c r="C32" s="2" t="s">
        <v>75</v>
      </c>
      <c r="D32" s="2" t="s">
        <v>100</v>
      </c>
      <c r="E32" s="2" t="s">
        <v>101</v>
      </c>
      <c r="F32" s="2" t="s">
        <v>102</v>
      </c>
      <c r="G32" s="2" t="s">
        <v>25</v>
      </c>
      <c r="H32" s="3">
        <v>30</v>
      </c>
      <c r="I32" s="4">
        <v>243</v>
      </c>
      <c r="J32" s="18">
        <f t="shared" si="4"/>
        <v>225.792684</v>
      </c>
      <c r="K32" s="2">
        <f t="shared" si="5"/>
        <v>7.5264228</v>
      </c>
      <c r="L32" s="2">
        <f t="shared" si="6"/>
        <v>8.1</v>
      </c>
      <c r="M32" s="5">
        <f t="shared" si="7"/>
        <v>192.9852</v>
      </c>
    </row>
    <row r="33" s="2" customFormat="1" ht="13.5" spans="2:13">
      <c r="B33" s="2" t="s">
        <v>78</v>
      </c>
      <c r="C33" s="2" t="s">
        <v>75</v>
      </c>
      <c r="D33" s="2" t="s">
        <v>103</v>
      </c>
      <c r="E33" s="2" t="s">
        <v>104</v>
      </c>
      <c r="F33" s="2" t="s">
        <v>105</v>
      </c>
      <c r="G33" s="2" t="s">
        <v>58</v>
      </c>
      <c r="H33" s="3">
        <v>60</v>
      </c>
      <c r="I33" s="4">
        <v>394.8</v>
      </c>
      <c r="J33" s="18">
        <f t="shared" si="4"/>
        <v>366.8434224</v>
      </c>
      <c r="K33" s="2">
        <f t="shared" si="5"/>
        <v>6.11405704</v>
      </c>
      <c r="L33" s="2">
        <f t="shared" si="6"/>
        <v>6.58</v>
      </c>
      <c r="M33" s="5">
        <f t="shared" si="7"/>
        <v>313.541386666667</v>
      </c>
    </row>
    <row r="34" s="2" customFormat="1" ht="13.5" spans="2:13">
      <c r="B34" s="2" t="s">
        <v>78</v>
      </c>
      <c r="C34" s="2" t="s">
        <v>106</v>
      </c>
      <c r="D34" s="2" t="s">
        <v>107</v>
      </c>
      <c r="E34" s="2" t="s">
        <v>108</v>
      </c>
      <c r="F34" s="2" t="s">
        <v>109</v>
      </c>
      <c r="G34" s="2" t="s">
        <v>58</v>
      </c>
      <c r="H34" s="3">
        <v>20</v>
      </c>
      <c r="I34" s="4">
        <v>516.8</v>
      </c>
      <c r="J34" s="18">
        <f t="shared" si="4"/>
        <v>480.2043584</v>
      </c>
      <c r="K34" s="2">
        <f t="shared" si="5"/>
        <v>24.01021792</v>
      </c>
      <c r="L34" s="2">
        <f t="shared" si="6"/>
        <v>25.84</v>
      </c>
      <c r="M34" s="5">
        <f t="shared" si="7"/>
        <v>410.431075555556</v>
      </c>
    </row>
    <row r="35" s="2" customFormat="1" ht="13.5" spans="2:13">
      <c r="B35" s="2" t="s">
        <v>78</v>
      </c>
      <c r="C35" s="2" t="s">
        <v>75</v>
      </c>
      <c r="D35" s="2" t="s">
        <v>110</v>
      </c>
      <c r="E35" s="2" t="s">
        <v>111</v>
      </c>
      <c r="F35" s="2" t="s">
        <v>112</v>
      </c>
      <c r="G35" s="2" t="s">
        <v>25</v>
      </c>
      <c r="H35" s="3">
        <v>10</v>
      </c>
      <c r="I35" s="4">
        <v>305</v>
      </c>
      <c r="J35" s="18">
        <f t="shared" si="4"/>
        <v>283.40234</v>
      </c>
      <c r="K35" s="2">
        <f t="shared" si="5"/>
        <v>28.340234</v>
      </c>
      <c r="L35" s="2">
        <f t="shared" si="6"/>
        <v>30.5</v>
      </c>
      <c r="M35" s="5">
        <f t="shared" si="7"/>
        <v>242.224222222222</v>
      </c>
    </row>
    <row r="36" s="2" customFormat="1" ht="13.5" spans="2:13">
      <c r="B36" s="2" t="s">
        <v>78</v>
      </c>
      <c r="C36" s="2" t="s">
        <v>113</v>
      </c>
      <c r="D36" s="2" t="s">
        <v>114</v>
      </c>
      <c r="E36" s="2" t="s">
        <v>115</v>
      </c>
      <c r="F36" s="2" t="s">
        <v>116</v>
      </c>
      <c r="G36" s="2" t="s">
        <v>58</v>
      </c>
      <c r="H36" s="3">
        <v>200</v>
      </c>
      <c r="I36" s="4">
        <v>5426</v>
      </c>
      <c r="J36" s="18">
        <f t="shared" si="4"/>
        <v>5041.774088</v>
      </c>
      <c r="K36" s="2">
        <f t="shared" si="5"/>
        <v>25.20887044</v>
      </c>
      <c r="L36" s="2">
        <f t="shared" si="6"/>
        <v>27.13</v>
      </c>
      <c r="M36" s="5">
        <f t="shared" si="7"/>
        <v>4309.20862222222</v>
      </c>
    </row>
    <row r="37" s="2" customFormat="1" ht="13.5" spans="2:13">
      <c r="B37" s="2" t="s">
        <v>78</v>
      </c>
      <c r="C37" s="2" t="s">
        <v>75</v>
      </c>
      <c r="D37" s="2" t="s">
        <v>117</v>
      </c>
      <c r="E37" s="2" t="s">
        <v>118</v>
      </c>
      <c r="F37" s="2" t="s">
        <v>119</v>
      </c>
      <c r="G37" s="2" t="s">
        <v>58</v>
      </c>
      <c r="H37" s="3">
        <v>20</v>
      </c>
      <c r="I37" s="4">
        <v>556.6</v>
      </c>
      <c r="J37" s="18">
        <f t="shared" si="4"/>
        <v>517.1860408</v>
      </c>
      <c r="K37" s="2">
        <f t="shared" si="5"/>
        <v>25.85930204</v>
      </c>
      <c r="L37" s="2">
        <f t="shared" si="6"/>
        <v>27.83</v>
      </c>
      <c r="M37" s="5">
        <f t="shared" si="7"/>
        <v>442.039351111111</v>
      </c>
    </row>
    <row r="38" s="2" customFormat="1" ht="13.5" spans="2:13">
      <c r="B38" s="2" t="s">
        <v>120</v>
      </c>
      <c r="C38" s="2" t="s">
        <v>121</v>
      </c>
      <c r="D38" s="2" t="s">
        <v>122</v>
      </c>
      <c r="E38" s="2" t="s">
        <v>123</v>
      </c>
      <c r="F38" s="2" t="s">
        <v>124</v>
      </c>
      <c r="G38" s="2" t="s">
        <v>58</v>
      </c>
      <c r="H38" s="3">
        <v>300</v>
      </c>
      <c r="I38" s="4">
        <v>930</v>
      </c>
      <c r="J38" s="18">
        <f t="shared" si="4"/>
        <v>864.14484</v>
      </c>
      <c r="K38" s="2">
        <f t="shared" si="5"/>
        <v>2.8804828</v>
      </c>
      <c r="L38" s="2">
        <f t="shared" si="6"/>
        <v>3.1</v>
      </c>
      <c r="M38" s="5">
        <f t="shared" si="7"/>
        <v>738.585333333333</v>
      </c>
    </row>
    <row r="39" s="2" customFormat="1" ht="13.5" spans="2:13">
      <c r="B39" s="2" t="s">
        <v>78</v>
      </c>
      <c r="C39" s="2" t="s">
        <v>125</v>
      </c>
      <c r="D39" s="2" t="s">
        <v>126</v>
      </c>
      <c r="E39" s="2" t="s">
        <v>127</v>
      </c>
      <c r="F39" s="2" t="s">
        <v>128</v>
      </c>
      <c r="G39" s="2" t="s">
        <v>92</v>
      </c>
      <c r="H39" s="3">
        <v>200</v>
      </c>
      <c r="I39" s="4">
        <v>9388</v>
      </c>
      <c r="J39" s="18">
        <f t="shared" si="4"/>
        <v>8723.216944</v>
      </c>
      <c r="K39" s="2">
        <f t="shared" si="5"/>
        <v>43.61608472</v>
      </c>
      <c r="L39" s="2">
        <f t="shared" si="6"/>
        <v>46.94</v>
      </c>
      <c r="M39" s="5">
        <f t="shared" si="7"/>
        <v>7455.74097777778</v>
      </c>
    </row>
    <row r="40" s="2" customFormat="1" ht="13.5" spans="2:13">
      <c r="B40" s="2" t="s">
        <v>78</v>
      </c>
      <c r="C40" s="2" t="s">
        <v>75</v>
      </c>
      <c r="D40" s="2" t="s">
        <v>129</v>
      </c>
      <c r="E40" s="2" t="s">
        <v>130</v>
      </c>
      <c r="F40" s="2" t="s">
        <v>131</v>
      </c>
      <c r="G40" s="2" t="s">
        <v>58</v>
      </c>
      <c r="H40" s="3">
        <v>100</v>
      </c>
      <c r="I40" s="4">
        <v>635</v>
      </c>
      <c r="J40" s="18">
        <f t="shared" ref="J40:J71" si="8">I40*0.929188</f>
        <v>590.03438</v>
      </c>
      <c r="K40" s="2">
        <f t="shared" ref="K40:K71" si="9">J40/H40</f>
        <v>5.9003438</v>
      </c>
      <c r="L40" s="2">
        <f t="shared" ref="L40:L71" si="10">I40/H40</f>
        <v>6.35</v>
      </c>
      <c r="M40" s="5">
        <f t="shared" ref="M40:M71" si="11">J40/1.17</f>
        <v>504.302888888889</v>
      </c>
    </row>
    <row r="41" s="2" customFormat="1" ht="13.5" spans="2:13">
      <c r="B41" s="2" t="s">
        <v>78</v>
      </c>
      <c r="C41" s="2" t="s">
        <v>132</v>
      </c>
      <c r="D41" s="2" t="s">
        <v>133</v>
      </c>
      <c r="E41" s="2" t="s">
        <v>134</v>
      </c>
      <c r="F41" s="2" t="s">
        <v>135</v>
      </c>
      <c r="G41" s="2" t="s">
        <v>92</v>
      </c>
      <c r="H41" s="3">
        <v>100</v>
      </c>
      <c r="I41" s="4">
        <v>2192</v>
      </c>
      <c r="J41" s="18">
        <f t="shared" si="8"/>
        <v>2036.780096</v>
      </c>
      <c r="K41" s="2">
        <f t="shared" si="9"/>
        <v>20.36780096</v>
      </c>
      <c r="L41" s="2">
        <f t="shared" si="10"/>
        <v>21.92</v>
      </c>
      <c r="M41" s="5">
        <f t="shared" si="11"/>
        <v>1740.83768888889</v>
      </c>
    </row>
    <row r="42" s="2" customFormat="1" ht="13.5" spans="2:13">
      <c r="B42" s="2" t="s">
        <v>78</v>
      </c>
      <c r="C42" s="2" t="s">
        <v>136</v>
      </c>
      <c r="D42" s="2" t="s">
        <v>137</v>
      </c>
      <c r="E42" s="2" t="s">
        <v>138</v>
      </c>
      <c r="F42" s="2" t="s">
        <v>139</v>
      </c>
      <c r="G42" s="2" t="s">
        <v>92</v>
      </c>
      <c r="H42" s="3">
        <v>40</v>
      </c>
      <c r="I42" s="4">
        <v>97.2</v>
      </c>
      <c r="J42" s="18">
        <f t="shared" si="8"/>
        <v>90.3170736</v>
      </c>
      <c r="K42" s="2">
        <f t="shared" si="9"/>
        <v>2.25792684</v>
      </c>
      <c r="L42" s="2">
        <f t="shared" si="10"/>
        <v>2.43</v>
      </c>
      <c r="M42" s="5">
        <f t="shared" si="11"/>
        <v>77.19408</v>
      </c>
    </row>
    <row r="43" s="2" customFormat="1" ht="13.5" spans="2:13">
      <c r="B43" s="2" t="s">
        <v>140</v>
      </c>
      <c r="C43" s="2" t="s">
        <v>141</v>
      </c>
      <c r="D43" s="2" t="s">
        <v>142</v>
      </c>
      <c r="E43" s="2" t="s">
        <v>143</v>
      </c>
      <c r="F43" s="2" t="s">
        <v>141</v>
      </c>
      <c r="G43" s="2" t="s">
        <v>30</v>
      </c>
      <c r="H43" s="3">
        <v>1</v>
      </c>
      <c r="I43" s="4">
        <v>3300</v>
      </c>
      <c r="J43" s="18">
        <f t="shared" si="8"/>
        <v>3066.3204</v>
      </c>
      <c r="K43" s="2">
        <f t="shared" si="9"/>
        <v>3066.3204</v>
      </c>
      <c r="L43" s="2">
        <f t="shared" si="10"/>
        <v>3300</v>
      </c>
      <c r="M43" s="5">
        <f t="shared" si="11"/>
        <v>2620.78666666667</v>
      </c>
    </row>
    <row r="44" s="2" customFormat="1" ht="13.5" spans="2:13">
      <c r="B44" s="2" t="s">
        <v>144</v>
      </c>
      <c r="C44" s="2" t="s">
        <v>113</v>
      </c>
      <c r="D44" s="2" t="s">
        <v>145</v>
      </c>
      <c r="E44" s="2" t="s">
        <v>146</v>
      </c>
      <c r="F44" s="2" t="s">
        <v>147</v>
      </c>
      <c r="G44" s="2" t="s">
        <v>25</v>
      </c>
      <c r="H44" s="3">
        <v>600</v>
      </c>
      <c r="I44" s="4">
        <v>4080</v>
      </c>
      <c r="J44" s="18">
        <f t="shared" si="8"/>
        <v>3791.08704</v>
      </c>
      <c r="K44" s="2">
        <f t="shared" si="9"/>
        <v>6.3184784</v>
      </c>
      <c r="L44" s="2">
        <f t="shared" si="10"/>
        <v>6.8</v>
      </c>
      <c r="M44" s="5">
        <f t="shared" si="11"/>
        <v>3240.24533333333</v>
      </c>
    </row>
    <row r="45" s="2" customFormat="1" ht="13.5" spans="2:13">
      <c r="B45" s="2" t="s">
        <v>144</v>
      </c>
      <c r="C45" s="2" t="s">
        <v>148</v>
      </c>
      <c r="D45" s="2" t="s">
        <v>149</v>
      </c>
      <c r="E45" s="2" t="s">
        <v>150</v>
      </c>
      <c r="F45" s="2" t="s">
        <v>151</v>
      </c>
      <c r="G45" s="2" t="s">
        <v>58</v>
      </c>
      <c r="H45" s="3">
        <v>400</v>
      </c>
      <c r="I45" s="4">
        <v>8800</v>
      </c>
      <c r="J45" s="18">
        <f t="shared" si="8"/>
        <v>8176.8544</v>
      </c>
      <c r="K45" s="2">
        <f t="shared" si="9"/>
        <v>20.442136</v>
      </c>
      <c r="L45" s="2">
        <f t="shared" si="10"/>
        <v>22</v>
      </c>
      <c r="M45" s="5">
        <f t="shared" si="11"/>
        <v>6988.76444444444</v>
      </c>
    </row>
    <row r="46" s="2" customFormat="1" ht="13.5" spans="2:13">
      <c r="B46" s="2" t="s">
        <v>144</v>
      </c>
      <c r="C46" s="2" t="s">
        <v>75</v>
      </c>
      <c r="D46" s="2" t="s">
        <v>152</v>
      </c>
      <c r="E46" s="2" t="s">
        <v>153</v>
      </c>
      <c r="F46" s="2" t="s">
        <v>154</v>
      </c>
      <c r="G46" s="2" t="s">
        <v>58</v>
      </c>
      <c r="H46" s="3">
        <v>200</v>
      </c>
      <c r="I46" s="4">
        <v>5120</v>
      </c>
      <c r="J46" s="18">
        <f t="shared" si="8"/>
        <v>4757.44256</v>
      </c>
      <c r="K46" s="2">
        <f t="shared" si="9"/>
        <v>23.7872128</v>
      </c>
      <c r="L46" s="2">
        <f t="shared" si="10"/>
        <v>25.6</v>
      </c>
      <c r="M46" s="5">
        <f t="shared" si="11"/>
        <v>4066.19022222222</v>
      </c>
    </row>
    <row r="47" s="2" customFormat="1" ht="13.5" spans="2:13">
      <c r="B47" s="2" t="s">
        <v>20</v>
      </c>
      <c r="C47" s="2" t="s">
        <v>136</v>
      </c>
      <c r="D47" s="2" t="s">
        <v>155</v>
      </c>
      <c r="E47" s="2" t="s">
        <v>156</v>
      </c>
      <c r="F47" s="2" t="s">
        <v>157</v>
      </c>
      <c r="G47" s="2" t="s">
        <v>25</v>
      </c>
      <c r="H47" s="3">
        <v>900</v>
      </c>
      <c r="I47" s="4">
        <v>2961</v>
      </c>
      <c r="J47" s="18">
        <f t="shared" si="8"/>
        <v>2751.325668</v>
      </c>
      <c r="K47" s="2">
        <f t="shared" si="9"/>
        <v>3.05702852</v>
      </c>
      <c r="L47" s="2">
        <f t="shared" si="10"/>
        <v>3.29</v>
      </c>
      <c r="M47" s="5">
        <f t="shared" si="11"/>
        <v>2351.5604</v>
      </c>
    </row>
    <row r="48" s="2" customFormat="1" ht="13.5" spans="2:13">
      <c r="B48" s="2" t="s">
        <v>158</v>
      </c>
      <c r="C48" s="2" t="s">
        <v>159</v>
      </c>
      <c r="D48" s="2" t="s">
        <v>160</v>
      </c>
      <c r="E48" s="2" t="s">
        <v>161</v>
      </c>
      <c r="F48" s="2" t="s">
        <v>162</v>
      </c>
      <c r="G48" s="2" t="s">
        <v>25</v>
      </c>
      <c r="H48" s="3">
        <v>120</v>
      </c>
      <c r="I48" s="4">
        <v>3024</v>
      </c>
      <c r="J48" s="18">
        <f t="shared" si="8"/>
        <v>2809.864512</v>
      </c>
      <c r="K48" s="2">
        <f t="shared" si="9"/>
        <v>23.4155376</v>
      </c>
      <c r="L48" s="2">
        <f t="shared" si="10"/>
        <v>25.2</v>
      </c>
      <c r="M48" s="5">
        <f t="shared" si="11"/>
        <v>2401.5936</v>
      </c>
    </row>
    <row r="49" s="2" customFormat="1" ht="13.5" spans="2:13">
      <c r="B49" s="2" t="s">
        <v>163</v>
      </c>
      <c r="C49" s="2" t="s">
        <v>164</v>
      </c>
      <c r="D49" s="2" t="s">
        <v>165</v>
      </c>
      <c r="E49" s="2" t="s">
        <v>166</v>
      </c>
      <c r="F49" s="2" t="s">
        <v>167</v>
      </c>
      <c r="G49" s="2" t="s">
        <v>25</v>
      </c>
      <c r="H49" s="3">
        <v>1000</v>
      </c>
      <c r="I49" s="4">
        <v>21100</v>
      </c>
      <c r="J49" s="18">
        <f t="shared" si="8"/>
        <v>19605.8668</v>
      </c>
      <c r="K49" s="2">
        <f t="shared" si="9"/>
        <v>19.6058668</v>
      </c>
      <c r="L49" s="2">
        <f t="shared" si="10"/>
        <v>21.1</v>
      </c>
      <c r="M49" s="5">
        <f t="shared" si="11"/>
        <v>16757.1511111111</v>
      </c>
    </row>
    <row r="50" s="2" customFormat="1" ht="13.5" spans="2:13">
      <c r="B50" s="2" t="s">
        <v>168</v>
      </c>
      <c r="C50" s="2" t="s">
        <v>169</v>
      </c>
      <c r="D50" s="2" t="s">
        <v>170</v>
      </c>
      <c r="E50" s="2" t="s">
        <v>171</v>
      </c>
      <c r="F50" s="2" t="s">
        <v>169</v>
      </c>
      <c r="G50" s="2" t="s">
        <v>58</v>
      </c>
      <c r="H50" s="3">
        <v>600</v>
      </c>
      <c r="I50" s="4">
        <v>15960</v>
      </c>
      <c r="J50" s="18">
        <f t="shared" si="8"/>
        <v>14829.84048</v>
      </c>
      <c r="K50" s="2">
        <f t="shared" si="9"/>
        <v>24.7164008</v>
      </c>
      <c r="L50" s="2">
        <f t="shared" si="10"/>
        <v>26.6</v>
      </c>
      <c r="M50" s="5">
        <f t="shared" si="11"/>
        <v>12675.0773333333</v>
      </c>
    </row>
    <row r="51" s="2" customFormat="1" ht="13.5" spans="2:13">
      <c r="B51" s="2" t="s">
        <v>172</v>
      </c>
      <c r="C51" s="2" t="s">
        <v>173</v>
      </c>
      <c r="D51" s="2" t="s">
        <v>174</v>
      </c>
      <c r="E51" s="2" t="s">
        <v>175</v>
      </c>
      <c r="F51" s="2" t="s">
        <v>24</v>
      </c>
      <c r="G51" s="2" t="s">
        <v>30</v>
      </c>
      <c r="H51" s="3">
        <v>40</v>
      </c>
      <c r="I51" s="4">
        <v>1324</v>
      </c>
      <c r="J51" s="18">
        <f t="shared" si="8"/>
        <v>1230.244912</v>
      </c>
      <c r="K51" s="2">
        <f t="shared" si="9"/>
        <v>30.7561228</v>
      </c>
      <c r="L51" s="2">
        <f t="shared" si="10"/>
        <v>33.1</v>
      </c>
      <c r="M51" s="5">
        <f t="shared" si="11"/>
        <v>1051.49137777778</v>
      </c>
    </row>
    <row r="52" s="2" customFormat="1" ht="13.5" spans="2:13">
      <c r="B52" s="2" t="s">
        <v>172</v>
      </c>
      <c r="C52" s="2" t="s">
        <v>159</v>
      </c>
      <c r="D52" s="2" t="s">
        <v>176</v>
      </c>
      <c r="E52" s="2" t="s">
        <v>166</v>
      </c>
      <c r="F52" s="2" t="s">
        <v>177</v>
      </c>
      <c r="G52" s="2" t="s">
        <v>25</v>
      </c>
      <c r="H52" s="3">
        <v>800</v>
      </c>
      <c r="I52" s="4">
        <v>60520</v>
      </c>
      <c r="J52" s="18">
        <f t="shared" si="8"/>
        <v>56234.45776</v>
      </c>
      <c r="K52" s="2">
        <f t="shared" si="9"/>
        <v>70.2930722</v>
      </c>
      <c r="L52" s="2">
        <f t="shared" si="10"/>
        <v>75.65</v>
      </c>
      <c r="M52" s="5">
        <f t="shared" si="11"/>
        <v>48063.6391111111</v>
      </c>
    </row>
    <row r="53" s="2" customFormat="1" ht="13.5" spans="2:13">
      <c r="B53" s="2" t="s">
        <v>178</v>
      </c>
      <c r="C53" s="2" t="s">
        <v>179</v>
      </c>
      <c r="D53" s="2" t="s">
        <v>180</v>
      </c>
      <c r="E53" s="2" t="s">
        <v>181</v>
      </c>
      <c r="F53" s="2" t="s">
        <v>182</v>
      </c>
      <c r="G53" s="2" t="s">
        <v>58</v>
      </c>
      <c r="H53" s="3">
        <v>100</v>
      </c>
      <c r="I53" s="4">
        <v>2108</v>
      </c>
      <c r="J53" s="18">
        <f t="shared" si="8"/>
        <v>1958.728304</v>
      </c>
      <c r="K53" s="2">
        <f t="shared" si="9"/>
        <v>19.58728304</v>
      </c>
      <c r="L53" s="2">
        <f t="shared" si="10"/>
        <v>21.08</v>
      </c>
      <c r="M53" s="5">
        <f t="shared" si="11"/>
        <v>1674.12675555556</v>
      </c>
    </row>
    <row r="54" s="2" customFormat="1" ht="13.5" spans="2:13">
      <c r="B54" s="2" t="s">
        <v>83</v>
      </c>
      <c r="C54" s="2" t="s">
        <v>106</v>
      </c>
      <c r="D54" s="2" t="s">
        <v>183</v>
      </c>
      <c r="E54" s="2" t="s">
        <v>184</v>
      </c>
      <c r="F54" s="2" t="s">
        <v>185</v>
      </c>
      <c r="G54" s="2" t="s">
        <v>58</v>
      </c>
      <c r="H54" s="3">
        <v>70</v>
      </c>
      <c r="I54" s="4">
        <v>449.4</v>
      </c>
      <c r="J54" s="18">
        <f t="shared" si="8"/>
        <v>417.5770872</v>
      </c>
      <c r="K54" s="2">
        <f t="shared" si="9"/>
        <v>5.96538696</v>
      </c>
      <c r="L54" s="2">
        <f t="shared" si="10"/>
        <v>6.42</v>
      </c>
      <c r="M54" s="5">
        <f t="shared" si="11"/>
        <v>356.903493333333</v>
      </c>
    </row>
    <row r="55" s="2" customFormat="1" ht="13.5" spans="2:13">
      <c r="B55" s="2" t="s">
        <v>74</v>
      </c>
      <c r="C55" s="2" t="s">
        <v>75</v>
      </c>
      <c r="D55" s="2" t="s">
        <v>186</v>
      </c>
      <c r="E55" s="2" t="s">
        <v>187</v>
      </c>
      <c r="F55" s="2" t="s">
        <v>188</v>
      </c>
      <c r="G55" s="2" t="s">
        <v>58</v>
      </c>
      <c r="H55" s="3">
        <v>80</v>
      </c>
      <c r="I55" s="4">
        <v>949.6</v>
      </c>
      <c r="J55" s="18">
        <f t="shared" si="8"/>
        <v>882.3569248</v>
      </c>
      <c r="K55" s="2">
        <f t="shared" si="9"/>
        <v>11.02946156</v>
      </c>
      <c r="L55" s="2">
        <f t="shared" si="10"/>
        <v>11.87</v>
      </c>
      <c r="M55" s="5">
        <f t="shared" si="11"/>
        <v>754.151217777778</v>
      </c>
    </row>
    <row r="56" s="2" customFormat="1" ht="13.5" spans="2:13">
      <c r="B56" s="2" t="s">
        <v>74</v>
      </c>
      <c r="C56" s="2" t="s">
        <v>75</v>
      </c>
      <c r="D56" s="2" t="s">
        <v>189</v>
      </c>
      <c r="E56" s="2" t="s">
        <v>87</v>
      </c>
      <c r="F56" s="2" t="s">
        <v>190</v>
      </c>
      <c r="G56" s="2" t="s">
        <v>25</v>
      </c>
      <c r="H56" s="3">
        <v>30</v>
      </c>
      <c r="I56" s="4">
        <v>255</v>
      </c>
      <c r="J56" s="18">
        <f t="shared" si="8"/>
        <v>236.94294</v>
      </c>
      <c r="K56" s="2">
        <f t="shared" si="9"/>
        <v>7.898098</v>
      </c>
      <c r="L56" s="2">
        <f t="shared" si="10"/>
        <v>8.5</v>
      </c>
      <c r="M56" s="5">
        <f t="shared" si="11"/>
        <v>202.515333333333</v>
      </c>
    </row>
    <row r="57" s="2" customFormat="1" ht="13.5" spans="2:13">
      <c r="B57" s="2" t="s">
        <v>74</v>
      </c>
      <c r="C57" s="2" t="s">
        <v>75</v>
      </c>
      <c r="D57" s="2" t="s">
        <v>191</v>
      </c>
      <c r="E57" s="2" t="s">
        <v>192</v>
      </c>
      <c r="F57" s="2" t="s">
        <v>193</v>
      </c>
      <c r="G57" s="2" t="s">
        <v>92</v>
      </c>
      <c r="H57" s="3">
        <v>20</v>
      </c>
      <c r="I57" s="4">
        <v>70</v>
      </c>
      <c r="J57" s="18">
        <f t="shared" si="8"/>
        <v>65.04316</v>
      </c>
      <c r="K57" s="2">
        <f t="shared" si="9"/>
        <v>3.252158</v>
      </c>
      <c r="L57" s="2">
        <f t="shared" si="10"/>
        <v>3.5</v>
      </c>
      <c r="M57" s="5">
        <f t="shared" si="11"/>
        <v>55.5924444444444</v>
      </c>
    </row>
    <row r="58" s="2" customFormat="1" ht="13.5" spans="2:13">
      <c r="B58" s="2" t="s">
        <v>74</v>
      </c>
      <c r="C58" s="2" t="s">
        <v>75</v>
      </c>
      <c r="D58" s="2" t="s">
        <v>194</v>
      </c>
      <c r="E58" s="2" t="s">
        <v>195</v>
      </c>
      <c r="F58" s="2" t="s">
        <v>157</v>
      </c>
      <c r="G58" s="2" t="s">
        <v>58</v>
      </c>
      <c r="H58" s="3">
        <v>2</v>
      </c>
      <c r="I58" s="4">
        <v>98</v>
      </c>
      <c r="J58" s="18">
        <f t="shared" si="8"/>
        <v>91.060424</v>
      </c>
      <c r="K58" s="2">
        <f t="shared" si="9"/>
        <v>45.530212</v>
      </c>
      <c r="L58" s="2">
        <f t="shared" si="10"/>
        <v>49</v>
      </c>
      <c r="M58" s="5">
        <f t="shared" si="11"/>
        <v>77.8294222222222</v>
      </c>
    </row>
    <row r="59" s="2" customFormat="1" ht="13.5" spans="2:13">
      <c r="B59" s="2" t="s">
        <v>16</v>
      </c>
      <c r="C59" s="2" t="s">
        <v>37</v>
      </c>
      <c r="D59" s="2" t="s">
        <v>196</v>
      </c>
      <c r="E59" s="2" t="s">
        <v>197</v>
      </c>
      <c r="F59" s="2" t="s">
        <v>198</v>
      </c>
      <c r="G59" s="2" t="s">
        <v>92</v>
      </c>
      <c r="H59" s="3">
        <v>50</v>
      </c>
      <c r="I59" s="4">
        <v>450</v>
      </c>
      <c r="J59" s="18">
        <f t="shared" si="8"/>
        <v>418.1346</v>
      </c>
      <c r="K59" s="2">
        <f t="shared" si="9"/>
        <v>8.362692</v>
      </c>
      <c r="L59" s="2">
        <f t="shared" si="10"/>
        <v>9</v>
      </c>
      <c r="M59" s="5">
        <f t="shared" si="11"/>
        <v>357.38</v>
      </c>
    </row>
    <row r="60" s="2" customFormat="1" ht="13.5" spans="2:13">
      <c r="B60" s="2" t="s">
        <v>16</v>
      </c>
      <c r="C60" s="2" t="s">
        <v>199</v>
      </c>
      <c r="D60" s="2" t="s">
        <v>200</v>
      </c>
      <c r="E60" s="2" t="s">
        <v>201</v>
      </c>
      <c r="F60" s="2" t="s">
        <v>202</v>
      </c>
      <c r="G60" s="2" t="s">
        <v>25</v>
      </c>
      <c r="H60" s="3">
        <v>1</v>
      </c>
      <c r="I60" s="4">
        <v>180</v>
      </c>
      <c r="J60" s="18">
        <f t="shared" si="8"/>
        <v>167.25384</v>
      </c>
      <c r="K60" s="2">
        <f t="shared" si="9"/>
        <v>167.25384</v>
      </c>
      <c r="L60" s="2">
        <f t="shared" si="10"/>
        <v>180</v>
      </c>
      <c r="M60" s="5">
        <f t="shared" si="11"/>
        <v>142.952</v>
      </c>
    </row>
    <row r="61" s="2" customFormat="1" ht="13.5" spans="2:13">
      <c r="B61" s="2" t="s">
        <v>16</v>
      </c>
      <c r="C61" s="2" t="s">
        <v>203</v>
      </c>
      <c r="D61" s="2" t="s">
        <v>204</v>
      </c>
      <c r="E61" s="2" t="s">
        <v>205</v>
      </c>
      <c r="F61" s="2" t="s">
        <v>206</v>
      </c>
      <c r="G61" s="2" t="s">
        <v>207</v>
      </c>
      <c r="H61" s="3">
        <v>1</v>
      </c>
      <c r="I61" s="4">
        <v>205.3</v>
      </c>
      <c r="J61" s="18">
        <f t="shared" si="8"/>
        <v>190.7622964</v>
      </c>
      <c r="K61" s="2">
        <f t="shared" si="9"/>
        <v>190.7622964</v>
      </c>
      <c r="L61" s="2">
        <f t="shared" si="10"/>
        <v>205.3</v>
      </c>
      <c r="M61" s="5">
        <f t="shared" si="11"/>
        <v>163.044697777778</v>
      </c>
    </row>
    <row r="62" s="2" customFormat="1" ht="13.5" spans="2:13">
      <c r="B62" s="2" t="s">
        <v>16</v>
      </c>
      <c r="C62" s="2" t="s">
        <v>203</v>
      </c>
      <c r="D62" s="2" t="s">
        <v>208</v>
      </c>
      <c r="E62" s="2" t="s">
        <v>209</v>
      </c>
      <c r="F62" s="2" t="s">
        <v>210</v>
      </c>
      <c r="G62" s="2" t="s">
        <v>211</v>
      </c>
      <c r="H62" s="3">
        <v>48</v>
      </c>
      <c r="I62" s="4">
        <v>1344</v>
      </c>
      <c r="J62" s="18">
        <f t="shared" si="8"/>
        <v>1248.828672</v>
      </c>
      <c r="K62" s="2">
        <f t="shared" si="9"/>
        <v>26.017264</v>
      </c>
      <c r="L62" s="2">
        <f t="shared" si="10"/>
        <v>28</v>
      </c>
      <c r="M62" s="5">
        <f t="shared" si="11"/>
        <v>1067.37493333333</v>
      </c>
    </row>
    <row r="63" s="2" customFormat="1" ht="13.5" spans="2:13">
      <c r="B63" s="2" t="s">
        <v>16</v>
      </c>
      <c r="C63" s="2" t="s">
        <v>203</v>
      </c>
      <c r="D63" s="2" t="s">
        <v>212</v>
      </c>
      <c r="E63" s="2" t="s">
        <v>213</v>
      </c>
      <c r="F63" s="2" t="s">
        <v>210</v>
      </c>
      <c r="G63" s="2" t="s">
        <v>211</v>
      </c>
      <c r="H63" s="3">
        <v>12</v>
      </c>
      <c r="I63" s="4">
        <v>336</v>
      </c>
      <c r="J63" s="18">
        <f t="shared" si="8"/>
        <v>312.207168</v>
      </c>
      <c r="K63" s="2">
        <f t="shared" si="9"/>
        <v>26.017264</v>
      </c>
      <c r="L63" s="2">
        <f t="shared" si="10"/>
        <v>28</v>
      </c>
      <c r="M63" s="5">
        <f t="shared" si="11"/>
        <v>266.843733333333</v>
      </c>
    </row>
    <row r="64" s="2" customFormat="1" ht="13.5" spans="2:13">
      <c r="B64" s="2" t="s">
        <v>16</v>
      </c>
      <c r="C64" s="2" t="s">
        <v>203</v>
      </c>
      <c r="D64" s="2" t="s">
        <v>214</v>
      </c>
      <c r="E64" s="2" t="s">
        <v>215</v>
      </c>
      <c r="F64" s="2" t="s">
        <v>210</v>
      </c>
      <c r="G64" s="2" t="s">
        <v>211</v>
      </c>
      <c r="H64" s="3">
        <v>20</v>
      </c>
      <c r="I64" s="4">
        <v>140</v>
      </c>
      <c r="J64" s="18">
        <f t="shared" si="8"/>
        <v>130.08632</v>
      </c>
      <c r="K64" s="2">
        <f t="shared" si="9"/>
        <v>6.504316</v>
      </c>
      <c r="L64" s="2">
        <f t="shared" si="10"/>
        <v>7</v>
      </c>
      <c r="M64" s="5">
        <f t="shared" si="11"/>
        <v>111.184888888889</v>
      </c>
    </row>
    <row r="65" s="2" customFormat="1" ht="13.5" spans="2:13">
      <c r="B65" s="2" t="s">
        <v>16</v>
      </c>
      <c r="C65" s="2" t="s">
        <v>216</v>
      </c>
      <c r="D65" s="2" t="s">
        <v>217</v>
      </c>
      <c r="F65" s="2" t="s">
        <v>218</v>
      </c>
      <c r="G65" s="2" t="s">
        <v>211</v>
      </c>
      <c r="H65" s="3">
        <v>80</v>
      </c>
      <c r="I65" s="4">
        <v>9600</v>
      </c>
      <c r="J65" s="18">
        <f t="shared" si="8"/>
        <v>8920.2048</v>
      </c>
      <c r="K65" s="2">
        <f t="shared" si="9"/>
        <v>111.50256</v>
      </c>
      <c r="L65" s="2">
        <f t="shared" si="10"/>
        <v>120</v>
      </c>
      <c r="M65" s="5">
        <f t="shared" si="11"/>
        <v>7624.10666666667</v>
      </c>
    </row>
    <row r="66" s="2" customFormat="1" ht="13.5" spans="2:13">
      <c r="B66" s="2" t="s">
        <v>16</v>
      </c>
      <c r="C66" s="2" t="s">
        <v>219</v>
      </c>
      <c r="D66" s="2" t="s">
        <v>220</v>
      </c>
      <c r="E66" s="2" t="s">
        <v>221</v>
      </c>
      <c r="F66" s="2" t="s">
        <v>222</v>
      </c>
      <c r="G66" s="2" t="s">
        <v>207</v>
      </c>
      <c r="H66" s="3">
        <v>1</v>
      </c>
      <c r="I66" s="4">
        <v>980</v>
      </c>
      <c r="J66" s="18">
        <f t="shared" si="8"/>
        <v>910.60424</v>
      </c>
      <c r="K66" s="2">
        <f t="shared" si="9"/>
        <v>910.60424</v>
      </c>
      <c r="L66" s="2">
        <f t="shared" si="10"/>
        <v>980</v>
      </c>
      <c r="M66" s="5">
        <f t="shared" si="11"/>
        <v>778.294222222222</v>
      </c>
    </row>
    <row r="67" s="2" customFormat="1" ht="13.5" spans="2:13">
      <c r="B67" s="2" t="s">
        <v>16</v>
      </c>
      <c r="C67" s="2" t="s">
        <v>37</v>
      </c>
      <c r="D67" s="2" t="s">
        <v>223</v>
      </c>
      <c r="E67" s="2" t="s">
        <v>224</v>
      </c>
      <c r="F67" s="2" t="s">
        <v>225</v>
      </c>
      <c r="G67" s="2" t="s">
        <v>30</v>
      </c>
      <c r="H67" s="3">
        <v>30</v>
      </c>
      <c r="I67" s="4">
        <v>255</v>
      </c>
      <c r="J67" s="18">
        <f t="shared" si="8"/>
        <v>236.94294</v>
      </c>
      <c r="K67" s="2">
        <f t="shared" si="9"/>
        <v>7.898098</v>
      </c>
      <c r="L67" s="2">
        <f t="shared" si="10"/>
        <v>8.5</v>
      </c>
      <c r="M67" s="5">
        <f t="shared" si="11"/>
        <v>202.515333333333</v>
      </c>
    </row>
    <row r="68" s="2" customFormat="1" ht="13.5" spans="2:13">
      <c r="B68" s="2" t="s">
        <v>226</v>
      </c>
      <c r="C68" s="2" t="s">
        <v>121</v>
      </c>
      <c r="D68" s="2" t="s">
        <v>227</v>
      </c>
      <c r="E68" s="2" t="s">
        <v>228</v>
      </c>
      <c r="F68" s="2" t="s">
        <v>229</v>
      </c>
      <c r="G68" s="2" t="s">
        <v>25</v>
      </c>
      <c r="H68" s="3">
        <v>300</v>
      </c>
      <c r="I68" s="4">
        <v>1560</v>
      </c>
      <c r="J68" s="18">
        <f t="shared" si="8"/>
        <v>1449.53328</v>
      </c>
      <c r="K68" s="2">
        <f t="shared" si="9"/>
        <v>4.8317776</v>
      </c>
      <c r="L68" s="2">
        <f t="shared" si="10"/>
        <v>5.2</v>
      </c>
      <c r="M68" s="5">
        <f t="shared" si="11"/>
        <v>1238.91733333333</v>
      </c>
    </row>
    <row r="69" s="2" customFormat="1" ht="13.5" spans="2:13">
      <c r="B69" s="2" t="s">
        <v>230</v>
      </c>
      <c r="C69" s="2" t="s">
        <v>231</v>
      </c>
      <c r="D69" s="2" t="s">
        <v>232</v>
      </c>
      <c r="E69" s="2" t="s">
        <v>87</v>
      </c>
      <c r="F69" s="2" t="s">
        <v>231</v>
      </c>
      <c r="G69" s="2" t="s">
        <v>25</v>
      </c>
      <c r="H69" s="3">
        <v>300</v>
      </c>
      <c r="I69" s="4">
        <v>5700</v>
      </c>
      <c r="J69" s="18">
        <f t="shared" si="8"/>
        <v>5296.3716</v>
      </c>
      <c r="K69" s="2">
        <f t="shared" si="9"/>
        <v>17.654572</v>
      </c>
      <c r="L69" s="2">
        <f t="shared" si="10"/>
        <v>19</v>
      </c>
      <c r="M69" s="5">
        <f t="shared" si="11"/>
        <v>4526.81333333333</v>
      </c>
    </row>
    <row r="70" s="2" customFormat="1" ht="13.5" spans="2:13">
      <c r="B70" s="2" t="s">
        <v>233</v>
      </c>
      <c r="C70" s="2" t="s">
        <v>234</v>
      </c>
      <c r="D70" s="2" t="s">
        <v>235</v>
      </c>
      <c r="E70" s="2" t="s">
        <v>236</v>
      </c>
      <c r="F70" s="2" t="s">
        <v>237</v>
      </c>
      <c r="G70" s="2" t="s">
        <v>58</v>
      </c>
      <c r="H70" s="3">
        <v>30</v>
      </c>
      <c r="I70" s="4">
        <v>1350</v>
      </c>
      <c r="J70" s="18">
        <f t="shared" si="8"/>
        <v>1254.4038</v>
      </c>
      <c r="K70" s="2">
        <f t="shared" si="9"/>
        <v>41.81346</v>
      </c>
      <c r="L70" s="2">
        <f t="shared" si="10"/>
        <v>45</v>
      </c>
      <c r="M70" s="5">
        <f t="shared" si="11"/>
        <v>1072.14</v>
      </c>
    </row>
    <row r="71" s="2" customFormat="1" ht="13.5" spans="2:13">
      <c r="B71" s="2" t="s">
        <v>233</v>
      </c>
      <c r="C71" s="2" t="s">
        <v>238</v>
      </c>
      <c r="D71" s="2" t="s">
        <v>239</v>
      </c>
      <c r="E71" s="2" t="s">
        <v>240</v>
      </c>
      <c r="F71" s="2" t="s">
        <v>241</v>
      </c>
      <c r="G71" s="2" t="s">
        <v>25</v>
      </c>
      <c r="H71" s="3">
        <v>300</v>
      </c>
      <c r="I71" s="4">
        <v>87000</v>
      </c>
      <c r="J71" s="18">
        <f t="shared" si="8"/>
        <v>80839.356</v>
      </c>
      <c r="K71" s="2">
        <f t="shared" si="9"/>
        <v>269.46452</v>
      </c>
      <c r="L71" s="2">
        <f t="shared" si="10"/>
        <v>290</v>
      </c>
      <c r="M71" s="5">
        <f t="shared" si="11"/>
        <v>69093.4666666667</v>
      </c>
    </row>
    <row r="72" s="2" customFormat="1" ht="13.5" spans="2:13">
      <c r="B72" s="2" t="s">
        <v>233</v>
      </c>
      <c r="C72" s="2" t="s">
        <v>234</v>
      </c>
      <c r="D72" s="2" t="s">
        <v>242</v>
      </c>
      <c r="E72" s="2" t="s">
        <v>243</v>
      </c>
      <c r="F72" s="2" t="s">
        <v>244</v>
      </c>
      <c r="G72" s="2" t="s">
        <v>58</v>
      </c>
      <c r="H72" s="3">
        <v>5</v>
      </c>
      <c r="I72" s="4">
        <v>1000</v>
      </c>
      <c r="J72" s="18">
        <f t="shared" ref="J72:J116" si="12">I72*0.929188</f>
        <v>929.188</v>
      </c>
      <c r="K72" s="2">
        <f t="shared" ref="K72:K116" si="13">J72/H72</f>
        <v>185.8376</v>
      </c>
      <c r="L72" s="2">
        <f t="shared" ref="L72:L116" si="14">I72/H72</f>
        <v>200</v>
      </c>
      <c r="M72" s="5">
        <f t="shared" ref="M72:M116" si="15">J72/1.17</f>
        <v>794.177777777778</v>
      </c>
    </row>
    <row r="73" s="2" customFormat="1" ht="13.5" spans="2:13">
      <c r="B73" s="2" t="s">
        <v>233</v>
      </c>
      <c r="C73" s="2" t="s">
        <v>234</v>
      </c>
      <c r="D73" s="2" t="s">
        <v>245</v>
      </c>
      <c r="E73" s="2" t="s">
        <v>246</v>
      </c>
      <c r="F73" s="2" t="s">
        <v>247</v>
      </c>
      <c r="G73" s="2" t="s">
        <v>25</v>
      </c>
      <c r="H73" s="3">
        <v>4</v>
      </c>
      <c r="I73" s="4">
        <v>340</v>
      </c>
      <c r="J73" s="18">
        <f t="shared" si="12"/>
        <v>315.92392</v>
      </c>
      <c r="K73" s="2">
        <f t="shared" si="13"/>
        <v>78.98098</v>
      </c>
      <c r="L73" s="2">
        <f t="shared" si="14"/>
        <v>85</v>
      </c>
      <c r="M73" s="5">
        <f t="shared" si="15"/>
        <v>270.020444444444</v>
      </c>
    </row>
    <row r="74" s="2" customFormat="1" ht="13.5" spans="2:13">
      <c r="B74" s="2" t="s">
        <v>233</v>
      </c>
      <c r="C74" s="2" t="s">
        <v>234</v>
      </c>
      <c r="D74" s="2" t="s">
        <v>248</v>
      </c>
      <c r="E74" s="2" t="s">
        <v>249</v>
      </c>
      <c r="F74" s="2" t="s">
        <v>250</v>
      </c>
      <c r="G74" s="2" t="s">
        <v>92</v>
      </c>
      <c r="H74" s="3">
        <v>200</v>
      </c>
      <c r="I74" s="4">
        <v>40364</v>
      </c>
      <c r="J74" s="18">
        <f t="shared" si="12"/>
        <v>37505.744432</v>
      </c>
      <c r="K74" s="2">
        <f t="shared" si="13"/>
        <v>187.52872216</v>
      </c>
      <c r="L74" s="2">
        <f t="shared" si="14"/>
        <v>201.82</v>
      </c>
      <c r="M74" s="5">
        <f t="shared" si="15"/>
        <v>32056.1918222222</v>
      </c>
    </row>
    <row r="75" s="2" customFormat="1" ht="13.5" spans="2:13">
      <c r="B75" s="2" t="s">
        <v>251</v>
      </c>
      <c r="C75" s="2" t="s">
        <v>252</v>
      </c>
      <c r="D75" s="2" t="s">
        <v>253</v>
      </c>
      <c r="E75" s="2" t="s">
        <v>254</v>
      </c>
      <c r="F75" s="2" t="s">
        <v>255</v>
      </c>
      <c r="G75" s="2" t="s">
        <v>58</v>
      </c>
      <c r="H75" s="3">
        <v>100</v>
      </c>
      <c r="I75" s="4">
        <v>1920</v>
      </c>
      <c r="J75" s="18">
        <f t="shared" si="12"/>
        <v>1784.04096</v>
      </c>
      <c r="K75" s="2">
        <f t="shared" si="13"/>
        <v>17.8404096</v>
      </c>
      <c r="L75" s="2">
        <f t="shared" si="14"/>
        <v>19.2</v>
      </c>
      <c r="M75" s="5">
        <f t="shared" si="15"/>
        <v>1524.82133333333</v>
      </c>
    </row>
    <row r="76" s="2" customFormat="1" ht="13.5" spans="2:13">
      <c r="B76" s="2" t="s">
        <v>256</v>
      </c>
      <c r="C76" s="2" t="s">
        <v>75</v>
      </c>
      <c r="D76" s="2" t="s">
        <v>257</v>
      </c>
      <c r="E76" s="2" t="s">
        <v>258</v>
      </c>
      <c r="F76" s="2" t="s">
        <v>259</v>
      </c>
      <c r="G76" s="2" t="s">
        <v>25</v>
      </c>
      <c r="H76" s="3">
        <v>20</v>
      </c>
      <c r="I76" s="4">
        <v>20</v>
      </c>
      <c r="J76" s="18">
        <f t="shared" si="12"/>
        <v>18.58376</v>
      </c>
      <c r="K76" s="2">
        <f t="shared" si="13"/>
        <v>0.929188</v>
      </c>
      <c r="L76" s="2">
        <f t="shared" si="14"/>
        <v>1</v>
      </c>
      <c r="M76" s="5">
        <f t="shared" si="15"/>
        <v>15.8835555555556</v>
      </c>
    </row>
    <row r="77" s="2" customFormat="1" ht="13.5" spans="2:13">
      <c r="B77" s="2" t="s">
        <v>256</v>
      </c>
      <c r="C77" s="2" t="s">
        <v>75</v>
      </c>
      <c r="D77" s="2" t="s">
        <v>260</v>
      </c>
      <c r="E77" s="2" t="s">
        <v>261</v>
      </c>
      <c r="F77" s="2" t="s">
        <v>262</v>
      </c>
      <c r="G77" s="2" t="s">
        <v>58</v>
      </c>
      <c r="H77" s="3">
        <v>1</v>
      </c>
      <c r="I77" s="4">
        <v>3</v>
      </c>
      <c r="J77" s="18">
        <f t="shared" si="12"/>
        <v>2.787564</v>
      </c>
      <c r="K77" s="2">
        <f t="shared" si="13"/>
        <v>2.787564</v>
      </c>
      <c r="L77" s="2">
        <f t="shared" si="14"/>
        <v>3</v>
      </c>
      <c r="M77" s="5">
        <f t="shared" si="15"/>
        <v>2.38253333333333</v>
      </c>
    </row>
    <row r="78" s="2" customFormat="1" ht="13.5" spans="2:13">
      <c r="B78" s="2" t="s">
        <v>75</v>
      </c>
      <c r="C78" s="2" t="s">
        <v>263</v>
      </c>
      <c r="D78" s="2" t="s">
        <v>264</v>
      </c>
      <c r="E78" s="2" t="s">
        <v>265</v>
      </c>
      <c r="F78" s="2" t="s">
        <v>263</v>
      </c>
      <c r="G78" s="2" t="s">
        <v>25</v>
      </c>
      <c r="H78" s="3">
        <v>96</v>
      </c>
      <c r="I78" s="4">
        <v>1728</v>
      </c>
      <c r="J78" s="18">
        <f t="shared" si="12"/>
        <v>1605.636864</v>
      </c>
      <c r="K78" s="2">
        <f t="shared" si="13"/>
        <v>16.725384</v>
      </c>
      <c r="L78" s="2">
        <f t="shared" si="14"/>
        <v>18</v>
      </c>
      <c r="M78" s="5">
        <f t="shared" si="15"/>
        <v>1372.3392</v>
      </c>
    </row>
    <row r="79" s="2" customFormat="1" ht="13.5" spans="2:13">
      <c r="B79" s="2" t="s">
        <v>266</v>
      </c>
      <c r="C79" s="2" t="s">
        <v>267</v>
      </c>
      <c r="D79" s="2" t="s">
        <v>268</v>
      </c>
      <c r="E79" s="2" t="s">
        <v>269</v>
      </c>
      <c r="F79" s="2" t="s">
        <v>270</v>
      </c>
      <c r="G79" s="2" t="s">
        <v>58</v>
      </c>
      <c r="H79" s="3">
        <v>300</v>
      </c>
      <c r="I79" s="4">
        <v>8769</v>
      </c>
      <c r="J79" s="18">
        <f t="shared" si="12"/>
        <v>8148.049572</v>
      </c>
      <c r="K79" s="2">
        <f t="shared" si="13"/>
        <v>27.16016524</v>
      </c>
      <c r="L79" s="2">
        <f t="shared" si="14"/>
        <v>29.23</v>
      </c>
      <c r="M79" s="5">
        <f t="shared" si="15"/>
        <v>6964.14493333333</v>
      </c>
    </row>
    <row r="80" s="2" customFormat="1" ht="13.5" spans="2:13">
      <c r="B80" s="2" t="s">
        <v>271</v>
      </c>
      <c r="C80" s="2" t="s">
        <v>272</v>
      </c>
      <c r="D80" s="2" t="s">
        <v>273</v>
      </c>
      <c r="E80" s="2" t="s">
        <v>274</v>
      </c>
      <c r="F80" s="2" t="s">
        <v>275</v>
      </c>
      <c r="G80" s="2" t="s">
        <v>276</v>
      </c>
      <c r="H80" s="3">
        <v>2</v>
      </c>
      <c r="I80" s="4">
        <v>860</v>
      </c>
      <c r="J80" s="18">
        <f t="shared" si="12"/>
        <v>799.10168</v>
      </c>
      <c r="K80" s="2">
        <f t="shared" si="13"/>
        <v>399.55084</v>
      </c>
      <c r="L80" s="2">
        <f t="shared" si="14"/>
        <v>430</v>
      </c>
      <c r="M80" s="5">
        <f t="shared" si="15"/>
        <v>682.992888888889</v>
      </c>
    </row>
    <row r="81" s="2" customFormat="1" customHeight="1" spans="2:13">
      <c r="B81" s="2" t="s">
        <v>75</v>
      </c>
      <c r="C81" s="9" t="s">
        <v>121</v>
      </c>
      <c r="D81" s="9" t="s">
        <v>277</v>
      </c>
      <c r="E81" s="2" t="s">
        <v>278</v>
      </c>
      <c r="F81" s="2" t="s">
        <v>279</v>
      </c>
      <c r="G81" s="2" t="s">
        <v>58</v>
      </c>
      <c r="H81" s="3">
        <v>400</v>
      </c>
      <c r="I81" s="4">
        <v>12976</v>
      </c>
      <c r="J81" s="18">
        <f t="shared" si="12"/>
        <v>12057.143488</v>
      </c>
      <c r="K81" s="2">
        <f t="shared" si="13"/>
        <v>30.14285872</v>
      </c>
      <c r="L81" s="2">
        <f t="shared" si="14"/>
        <v>32.44</v>
      </c>
      <c r="M81" s="5">
        <f t="shared" si="15"/>
        <v>10305.2508444444</v>
      </c>
    </row>
    <row r="82" s="2" customFormat="1" ht="13.5" spans="2:13">
      <c r="B82" s="2" t="s">
        <v>280</v>
      </c>
      <c r="C82" s="2" t="s">
        <v>272</v>
      </c>
      <c r="D82" s="2" t="s">
        <v>281</v>
      </c>
      <c r="E82" s="2" t="s">
        <v>282</v>
      </c>
      <c r="F82" s="2" t="s">
        <v>283</v>
      </c>
      <c r="G82" s="2" t="s">
        <v>58</v>
      </c>
      <c r="H82" s="3">
        <v>3</v>
      </c>
      <c r="I82" s="4">
        <v>2580</v>
      </c>
      <c r="J82" s="18">
        <f t="shared" si="12"/>
        <v>2397.30504</v>
      </c>
      <c r="K82" s="2">
        <f t="shared" si="13"/>
        <v>799.10168</v>
      </c>
      <c r="L82" s="2">
        <f t="shared" si="14"/>
        <v>860</v>
      </c>
      <c r="M82" s="5">
        <f t="shared" si="15"/>
        <v>2048.97866666667</v>
      </c>
    </row>
    <row r="83" s="2" customFormat="1" ht="13.5" spans="2:13">
      <c r="B83" s="2" t="s">
        <v>284</v>
      </c>
      <c r="C83" s="2" t="s">
        <v>285</v>
      </c>
      <c r="D83" s="2" t="s">
        <v>286</v>
      </c>
      <c r="E83" s="2" t="s">
        <v>287</v>
      </c>
      <c r="F83" s="2" t="s">
        <v>288</v>
      </c>
      <c r="G83" s="2" t="s">
        <v>58</v>
      </c>
      <c r="H83" s="3">
        <v>20</v>
      </c>
      <c r="I83" s="4">
        <v>390</v>
      </c>
      <c r="J83" s="18">
        <f t="shared" si="12"/>
        <v>362.38332</v>
      </c>
      <c r="K83" s="2">
        <f t="shared" si="13"/>
        <v>18.119166</v>
      </c>
      <c r="L83" s="2">
        <f t="shared" si="14"/>
        <v>19.5</v>
      </c>
      <c r="M83" s="5">
        <f t="shared" si="15"/>
        <v>309.729333333333</v>
      </c>
    </row>
    <row r="84" s="2" customFormat="1" ht="13.5" spans="2:13">
      <c r="B84" s="2" t="s">
        <v>284</v>
      </c>
      <c r="C84" s="2" t="s">
        <v>75</v>
      </c>
      <c r="D84" s="2" t="s">
        <v>289</v>
      </c>
      <c r="E84" s="2" t="s">
        <v>290</v>
      </c>
      <c r="F84" s="2" t="s">
        <v>291</v>
      </c>
      <c r="G84" s="2" t="s">
        <v>92</v>
      </c>
      <c r="H84" s="3">
        <v>200</v>
      </c>
      <c r="I84" s="4">
        <v>260</v>
      </c>
      <c r="J84" s="18">
        <f t="shared" si="12"/>
        <v>241.58888</v>
      </c>
      <c r="K84" s="2">
        <f t="shared" si="13"/>
        <v>1.2079444</v>
      </c>
      <c r="L84" s="2">
        <f t="shared" si="14"/>
        <v>1.3</v>
      </c>
      <c r="M84" s="5">
        <f t="shared" si="15"/>
        <v>206.486222222222</v>
      </c>
    </row>
    <row r="85" s="2" customFormat="1" ht="13.5" spans="2:13">
      <c r="B85" s="2" t="s">
        <v>284</v>
      </c>
      <c r="C85" s="2" t="s">
        <v>75</v>
      </c>
      <c r="D85" s="2" t="s">
        <v>292</v>
      </c>
      <c r="E85" s="2" t="s">
        <v>293</v>
      </c>
      <c r="F85" s="2" t="s">
        <v>294</v>
      </c>
      <c r="G85" s="2" t="s">
        <v>58</v>
      </c>
      <c r="H85" s="3">
        <v>20</v>
      </c>
      <c r="I85" s="4">
        <v>92</v>
      </c>
      <c r="J85" s="18">
        <f t="shared" si="12"/>
        <v>85.485296</v>
      </c>
      <c r="K85" s="2">
        <f t="shared" si="13"/>
        <v>4.2742648</v>
      </c>
      <c r="L85" s="2">
        <f t="shared" si="14"/>
        <v>4.6</v>
      </c>
      <c r="M85" s="5">
        <f t="shared" si="15"/>
        <v>73.0643555555556</v>
      </c>
    </row>
    <row r="86" s="2" customFormat="1" ht="13.5" spans="2:13">
      <c r="B86" s="2" t="s">
        <v>172</v>
      </c>
      <c r="C86" s="2" t="s">
        <v>295</v>
      </c>
      <c r="D86" s="2" t="s">
        <v>296</v>
      </c>
      <c r="E86" s="2" t="s">
        <v>297</v>
      </c>
      <c r="F86" s="2" t="s">
        <v>298</v>
      </c>
      <c r="G86" s="2" t="s">
        <v>58</v>
      </c>
      <c r="H86" s="3">
        <v>500</v>
      </c>
      <c r="I86" s="4">
        <v>16205</v>
      </c>
      <c r="J86" s="18">
        <f t="shared" si="12"/>
        <v>15057.49154</v>
      </c>
      <c r="K86" s="2">
        <f t="shared" si="13"/>
        <v>30.11498308</v>
      </c>
      <c r="L86" s="2">
        <f t="shared" si="14"/>
        <v>32.41</v>
      </c>
      <c r="M86" s="5">
        <f t="shared" si="15"/>
        <v>12869.6508888889</v>
      </c>
    </row>
    <row r="87" s="2" customFormat="1" ht="13.5" spans="2:13">
      <c r="B87" s="2" t="s">
        <v>83</v>
      </c>
      <c r="C87" s="2" t="s">
        <v>295</v>
      </c>
      <c r="D87" s="2" t="s">
        <v>296</v>
      </c>
      <c r="E87" s="2" t="s">
        <v>297</v>
      </c>
      <c r="F87" s="2" t="s">
        <v>298</v>
      </c>
      <c r="G87" s="2" t="s">
        <v>58</v>
      </c>
      <c r="H87" s="3">
        <v>600</v>
      </c>
      <c r="I87" s="4">
        <v>19446</v>
      </c>
      <c r="J87" s="18">
        <f t="shared" si="12"/>
        <v>18068.989848</v>
      </c>
      <c r="K87" s="2">
        <f t="shared" si="13"/>
        <v>30.11498308</v>
      </c>
      <c r="L87" s="2">
        <f t="shared" si="14"/>
        <v>32.41</v>
      </c>
      <c r="M87" s="5">
        <f t="shared" si="15"/>
        <v>15443.5810666667</v>
      </c>
    </row>
    <row r="88" s="2" customFormat="1" ht="13.5" spans="2:13">
      <c r="B88" s="2" t="s">
        <v>299</v>
      </c>
      <c r="C88" s="2" t="s">
        <v>106</v>
      </c>
      <c r="D88" s="2" t="s">
        <v>300</v>
      </c>
      <c r="E88" s="2" t="s">
        <v>301</v>
      </c>
      <c r="F88" s="2" t="s">
        <v>302</v>
      </c>
      <c r="G88" s="2" t="s">
        <v>58</v>
      </c>
      <c r="H88" s="3">
        <v>20</v>
      </c>
      <c r="I88" s="4">
        <v>364</v>
      </c>
      <c r="J88" s="18">
        <f t="shared" si="12"/>
        <v>338.224432</v>
      </c>
      <c r="K88" s="2">
        <f t="shared" si="13"/>
        <v>16.9112216</v>
      </c>
      <c r="L88" s="2">
        <f t="shared" si="14"/>
        <v>18.2</v>
      </c>
      <c r="M88" s="5">
        <f t="shared" si="15"/>
        <v>289.080711111111</v>
      </c>
    </row>
    <row r="89" s="2" customFormat="1" ht="13.5" spans="2:13">
      <c r="B89" s="2" t="s">
        <v>303</v>
      </c>
      <c r="C89" s="2" t="s">
        <v>106</v>
      </c>
      <c r="D89" s="2" t="s">
        <v>300</v>
      </c>
      <c r="E89" s="2" t="s">
        <v>304</v>
      </c>
      <c r="F89" s="2" t="s">
        <v>305</v>
      </c>
      <c r="G89" s="2" t="s">
        <v>25</v>
      </c>
      <c r="H89" s="3">
        <v>300</v>
      </c>
      <c r="I89" s="4">
        <v>597</v>
      </c>
      <c r="J89" s="18">
        <f t="shared" si="12"/>
        <v>554.725236</v>
      </c>
      <c r="K89" s="2">
        <f t="shared" si="13"/>
        <v>1.84908412</v>
      </c>
      <c r="L89" s="2">
        <f t="shared" si="14"/>
        <v>1.99</v>
      </c>
      <c r="M89" s="5">
        <f t="shared" si="15"/>
        <v>474.124133333333</v>
      </c>
    </row>
    <row r="90" s="2" customFormat="1" ht="13.5" spans="2:13">
      <c r="B90" s="2" t="s">
        <v>74</v>
      </c>
      <c r="C90" s="2" t="s">
        <v>75</v>
      </c>
      <c r="D90" s="2" t="s">
        <v>306</v>
      </c>
      <c r="E90" s="2" t="s">
        <v>307</v>
      </c>
      <c r="F90" s="2" t="s">
        <v>308</v>
      </c>
      <c r="G90" s="2" t="s">
        <v>25</v>
      </c>
      <c r="H90" s="3">
        <v>600</v>
      </c>
      <c r="I90" s="4">
        <f>3183*2</f>
        <v>6366</v>
      </c>
      <c r="J90" s="18">
        <f t="shared" si="12"/>
        <v>5915.210808</v>
      </c>
      <c r="K90" s="2">
        <f t="shared" si="13"/>
        <v>9.85868468</v>
      </c>
      <c r="L90" s="2">
        <f t="shared" si="14"/>
        <v>10.61</v>
      </c>
      <c r="M90" s="5">
        <f t="shared" si="15"/>
        <v>5055.73573333333</v>
      </c>
    </row>
    <row r="91" s="2" customFormat="1" ht="13.5" spans="2:13">
      <c r="B91" s="2" t="s">
        <v>16</v>
      </c>
      <c r="C91" s="2" t="s">
        <v>309</v>
      </c>
      <c r="D91" s="2" t="s">
        <v>310</v>
      </c>
      <c r="E91" s="2" t="s">
        <v>311</v>
      </c>
      <c r="F91" s="2" t="s">
        <v>312</v>
      </c>
      <c r="G91" s="2" t="s">
        <v>92</v>
      </c>
      <c r="H91" s="3">
        <v>12240</v>
      </c>
      <c r="I91" s="4">
        <v>104040</v>
      </c>
      <c r="J91" s="18">
        <f t="shared" si="12"/>
        <v>96672.71952</v>
      </c>
      <c r="K91" s="2">
        <f t="shared" si="13"/>
        <v>7.898098</v>
      </c>
      <c r="L91" s="2">
        <f t="shared" si="14"/>
        <v>8.5</v>
      </c>
      <c r="M91" s="5">
        <f t="shared" si="15"/>
        <v>82626.256</v>
      </c>
    </row>
    <row r="92" s="2" customFormat="1" ht="13.5" spans="2:13">
      <c r="B92" s="2" t="s">
        <v>172</v>
      </c>
      <c r="C92" s="2" t="s">
        <v>173</v>
      </c>
      <c r="D92" s="2" t="s">
        <v>313</v>
      </c>
      <c r="E92" s="2" t="s">
        <v>146</v>
      </c>
      <c r="F92" s="2" t="s">
        <v>167</v>
      </c>
      <c r="G92" s="2" t="s">
        <v>25</v>
      </c>
      <c r="H92" s="3">
        <v>560</v>
      </c>
      <c r="I92" s="4">
        <v>9716</v>
      </c>
      <c r="J92" s="18">
        <f t="shared" si="12"/>
        <v>9027.990608</v>
      </c>
      <c r="K92" s="2">
        <f t="shared" si="13"/>
        <v>16.1214118</v>
      </c>
      <c r="L92" s="2">
        <f t="shared" si="14"/>
        <v>17.35</v>
      </c>
      <c r="M92" s="5">
        <f t="shared" si="15"/>
        <v>7716.23128888889</v>
      </c>
    </row>
    <row r="93" s="2" customFormat="1" ht="13.5" spans="2:13">
      <c r="B93" s="2" t="s">
        <v>172</v>
      </c>
      <c r="C93" s="2" t="s">
        <v>173</v>
      </c>
      <c r="D93" s="2" t="s">
        <v>314</v>
      </c>
      <c r="E93" s="2" t="s">
        <v>315</v>
      </c>
      <c r="F93" s="2" t="s">
        <v>316</v>
      </c>
      <c r="G93" s="2" t="s">
        <v>58</v>
      </c>
      <c r="H93" s="3">
        <v>100</v>
      </c>
      <c r="I93" s="4">
        <f>4287*2</f>
        <v>8574</v>
      </c>
      <c r="J93" s="18">
        <f t="shared" si="12"/>
        <v>7966.857912</v>
      </c>
      <c r="K93" s="2">
        <f t="shared" si="13"/>
        <v>79.66857912</v>
      </c>
      <c r="L93" s="2">
        <f t="shared" si="14"/>
        <v>85.74</v>
      </c>
      <c r="M93" s="5">
        <f t="shared" si="15"/>
        <v>6809.28026666667</v>
      </c>
    </row>
    <row r="94" s="2" customFormat="1" ht="13.5" spans="2:13">
      <c r="B94" s="2" t="s">
        <v>317</v>
      </c>
      <c r="C94" s="2" t="s">
        <v>125</v>
      </c>
      <c r="D94" s="2" t="s">
        <v>318</v>
      </c>
      <c r="E94" s="2" t="s">
        <v>319</v>
      </c>
      <c r="F94" s="2" t="s">
        <v>147</v>
      </c>
      <c r="G94" s="2" t="s">
        <v>25</v>
      </c>
      <c r="H94" s="3">
        <v>100</v>
      </c>
      <c r="I94" s="4">
        <v>2438</v>
      </c>
      <c r="J94" s="18">
        <f t="shared" si="12"/>
        <v>2265.360344</v>
      </c>
      <c r="K94" s="2">
        <f t="shared" si="13"/>
        <v>22.65360344</v>
      </c>
      <c r="L94" s="2">
        <f t="shared" si="14"/>
        <v>24.38</v>
      </c>
      <c r="M94" s="5">
        <f t="shared" si="15"/>
        <v>1936.20542222222</v>
      </c>
    </row>
    <row r="95" s="2" customFormat="1" ht="13.5" spans="2:13">
      <c r="B95" s="2" t="s">
        <v>320</v>
      </c>
      <c r="C95" s="2" t="s">
        <v>125</v>
      </c>
      <c r="D95" s="2" t="s">
        <v>318</v>
      </c>
      <c r="E95" s="2" t="s">
        <v>321</v>
      </c>
      <c r="F95" s="2" t="s">
        <v>147</v>
      </c>
      <c r="G95" s="2" t="s">
        <v>25</v>
      </c>
      <c r="H95" s="3">
        <v>100</v>
      </c>
      <c r="I95" s="4">
        <v>2438</v>
      </c>
      <c r="J95" s="18">
        <f t="shared" si="12"/>
        <v>2265.360344</v>
      </c>
      <c r="K95" s="2">
        <f t="shared" si="13"/>
        <v>22.65360344</v>
      </c>
      <c r="L95" s="2">
        <f t="shared" si="14"/>
        <v>24.38</v>
      </c>
      <c r="M95" s="5">
        <f t="shared" si="15"/>
        <v>1936.20542222222</v>
      </c>
    </row>
    <row r="96" s="2" customFormat="1" ht="13.5" spans="2:13">
      <c r="B96" s="2" t="s">
        <v>284</v>
      </c>
      <c r="C96" s="2" t="s">
        <v>75</v>
      </c>
      <c r="D96" s="2" t="s">
        <v>322</v>
      </c>
      <c r="E96" s="2" t="s">
        <v>323</v>
      </c>
      <c r="F96" s="2" t="s">
        <v>324</v>
      </c>
      <c r="G96" s="2" t="s">
        <v>58</v>
      </c>
      <c r="H96" s="3">
        <v>20</v>
      </c>
      <c r="I96" s="4">
        <v>50</v>
      </c>
      <c r="J96" s="18">
        <f t="shared" si="12"/>
        <v>46.4594</v>
      </c>
      <c r="K96" s="2">
        <f t="shared" si="13"/>
        <v>2.32297</v>
      </c>
      <c r="L96" s="2">
        <f t="shared" si="14"/>
        <v>2.5</v>
      </c>
      <c r="M96" s="5">
        <f t="shared" si="15"/>
        <v>39.7088888888889</v>
      </c>
    </row>
    <row r="97" s="2" customFormat="1" ht="13.5" spans="2:13">
      <c r="B97" s="2" t="s">
        <v>325</v>
      </c>
      <c r="C97" s="2" t="s">
        <v>75</v>
      </c>
      <c r="D97" s="2" t="s">
        <v>322</v>
      </c>
      <c r="E97" s="2" t="s">
        <v>323</v>
      </c>
      <c r="F97" s="2" t="s">
        <v>324</v>
      </c>
      <c r="G97" s="2" t="s">
        <v>58</v>
      </c>
      <c r="H97" s="3">
        <v>40</v>
      </c>
      <c r="I97" s="4">
        <v>140</v>
      </c>
      <c r="J97" s="18">
        <f t="shared" si="12"/>
        <v>130.08632</v>
      </c>
      <c r="K97" s="2">
        <f t="shared" si="13"/>
        <v>3.252158</v>
      </c>
      <c r="L97" s="2">
        <f t="shared" si="14"/>
        <v>3.5</v>
      </c>
      <c r="M97" s="5">
        <f t="shared" si="15"/>
        <v>111.184888888889</v>
      </c>
    </row>
    <row r="98" s="2" customFormat="1" ht="13.5" spans="2:13">
      <c r="B98" s="2" t="s">
        <v>326</v>
      </c>
      <c r="C98" s="2" t="s">
        <v>113</v>
      </c>
      <c r="D98" s="2" t="s">
        <v>327</v>
      </c>
      <c r="E98" s="2" t="s">
        <v>328</v>
      </c>
      <c r="F98" s="2" t="s">
        <v>124</v>
      </c>
      <c r="G98" s="2" t="s">
        <v>92</v>
      </c>
      <c r="H98" s="3">
        <v>600</v>
      </c>
      <c r="I98" s="4">
        <v>6282</v>
      </c>
      <c r="J98" s="18">
        <f t="shared" si="12"/>
        <v>5837.159016</v>
      </c>
      <c r="K98" s="2">
        <f t="shared" si="13"/>
        <v>9.72859836</v>
      </c>
      <c r="L98" s="2">
        <f t="shared" si="14"/>
        <v>10.47</v>
      </c>
      <c r="M98" s="5">
        <f t="shared" si="15"/>
        <v>4989.0248</v>
      </c>
    </row>
    <row r="99" s="2" customFormat="1" ht="13.5" spans="2:13">
      <c r="B99" s="2" t="s">
        <v>329</v>
      </c>
      <c r="C99" s="2" t="s">
        <v>113</v>
      </c>
      <c r="D99" s="2" t="s">
        <v>327</v>
      </c>
      <c r="E99" s="2" t="s">
        <v>328</v>
      </c>
      <c r="F99" s="2" t="s">
        <v>124</v>
      </c>
      <c r="G99" s="2" t="s">
        <v>92</v>
      </c>
      <c r="H99" s="3">
        <v>200</v>
      </c>
      <c r="I99" s="4">
        <v>2980</v>
      </c>
      <c r="J99" s="18">
        <f t="shared" si="12"/>
        <v>2768.98024</v>
      </c>
      <c r="K99" s="2">
        <f t="shared" si="13"/>
        <v>13.8449012</v>
      </c>
      <c r="L99" s="2">
        <f t="shared" si="14"/>
        <v>14.9</v>
      </c>
      <c r="M99" s="5">
        <f t="shared" si="15"/>
        <v>2366.64977777778</v>
      </c>
    </row>
    <row r="100" s="2" customFormat="1" ht="13.5" spans="2:13">
      <c r="B100" s="2" t="s">
        <v>20</v>
      </c>
      <c r="C100" s="2" t="s">
        <v>113</v>
      </c>
      <c r="D100" s="2" t="s">
        <v>327</v>
      </c>
      <c r="E100" s="2" t="s">
        <v>328</v>
      </c>
      <c r="F100" s="2" t="s">
        <v>124</v>
      </c>
      <c r="G100" s="2" t="s">
        <v>92</v>
      </c>
      <c r="H100" s="3">
        <v>600</v>
      </c>
      <c r="I100" s="4">
        <v>8940</v>
      </c>
      <c r="J100" s="18">
        <f t="shared" si="12"/>
        <v>8306.94072</v>
      </c>
      <c r="K100" s="2">
        <f t="shared" si="13"/>
        <v>13.8449012</v>
      </c>
      <c r="L100" s="2">
        <f t="shared" si="14"/>
        <v>14.9</v>
      </c>
      <c r="M100" s="5">
        <f t="shared" si="15"/>
        <v>7099.94933333333</v>
      </c>
    </row>
    <row r="101" s="2" customFormat="1" ht="13.5" spans="2:13">
      <c r="B101" s="2" t="s">
        <v>330</v>
      </c>
      <c r="C101" s="2" t="s">
        <v>331</v>
      </c>
      <c r="D101" s="19" t="s">
        <v>332</v>
      </c>
      <c r="E101" s="19" t="s">
        <v>333</v>
      </c>
      <c r="F101" s="19" t="s">
        <v>334</v>
      </c>
      <c r="G101" s="19" t="s">
        <v>92</v>
      </c>
      <c r="H101" s="20">
        <v>330</v>
      </c>
      <c r="I101" s="4">
        <v>3554.1</v>
      </c>
      <c r="J101" s="18">
        <f t="shared" si="12"/>
        <v>3302.4270708</v>
      </c>
      <c r="K101" s="2">
        <f t="shared" si="13"/>
        <v>10.00735476</v>
      </c>
      <c r="L101" s="2">
        <f t="shared" si="14"/>
        <v>10.77</v>
      </c>
      <c r="M101" s="5">
        <f t="shared" si="15"/>
        <v>2822.58724</v>
      </c>
    </row>
    <row r="102" s="2" customFormat="1" ht="13.5" spans="2:13">
      <c r="B102" s="2" t="s">
        <v>335</v>
      </c>
      <c r="C102" s="2" t="s">
        <v>148</v>
      </c>
      <c r="D102" s="2" t="s">
        <v>336</v>
      </c>
      <c r="E102" s="2" t="s">
        <v>337</v>
      </c>
      <c r="F102" s="2" t="s">
        <v>24</v>
      </c>
      <c r="G102" s="2" t="s">
        <v>30</v>
      </c>
      <c r="H102" s="3">
        <v>120</v>
      </c>
      <c r="I102" s="4">
        <v>840.0015</v>
      </c>
      <c r="J102" s="18">
        <f t="shared" si="12"/>
        <v>780.519313782</v>
      </c>
      <c r="K102" s="2">
        <f t="shared" si="13"/>
        <v>6.50432761485</v>
      </c>
      <c r="L102" s="2">
        <f t="shared" si="14"/>
        <v>7.0000125</v>
      </c>
      <c r="M102" s="5">
        <f t="shared" si="15"/>
        <v>667.1105246</v>
      </c>
    </row>
    <row r="103" s="2" customFormat="1" ht="13.5" spans="2:13">
      <c r="B103" s="2" t="s">
        <v>338</v>
      </c>
      <c r="C103" s="2" t="s">
        <v>148</v>
      </c>
      <c r="D103" s="2" t="s">
        <v>336</v>
      </c>
      <c r="E103" s="2" t="s">
        <v>339</v>
      </c>
      <c r="F103" s="2" t="s">
        <v>27</v>
      </c>
      <c r="G103" s="2" t="s">
        <v>25</v>
      </c>
      <c r="H103" s="3">
        <v>720</v>
      </c>
      <c r="I103" s="4">
        <v>16480.8</v>
      </c>
      <c r="J103" s="18">
        <f t="shared" si="12"/>
        <v>15313.7615904</v>
      </c>
      <c r="K103" s="2">
        <f t="shared" si="13"/>
        <v>21.26911332</v>
      </c>
      <c r="L103" s="2">
        <f t="shared" si="14"/>
        <v>22.89</v>
      </c>
      <c r="M103" s="5">
        <f t="shared" si="15"/>
        <v>13088.68512</v>
      </c>
    </row>
    <row r="104" s="2" customFormat="1" ht="13.5" spans="2:13">
      <c r="B104" s="2" t="s">
        <v>172</v>
      </c>
      <c r="C104" s="2" t="s">
        <v>148</v>
      </c>
      <c r="D104" s="2" t="s">
        <v>336</v>
      </c>
      <c r="E104" s="2" t="s">
        <v>339</v>
      </c>
      <c r="F104" s="2" t="s">
        <v>27</v>
      </c>
      <c r="G104" s="2" t="s">
        <v>25</v>
      </c>
      <c r="H104" s="3">
        <v>1500</v>
      </c>
      <c r="I104" s="4">
        <v>42810</v>
      </c>
      <c r="J104" s="18">
        <f t="shared" si="12"/>
        <v>39778.53828</v>
      </c>
      <c r="K104" s="2">
        <f t="shared" si="13"/>
        <v>26.51902552</v>
      </c>
      <c r="L104" s="2">
        <f t="shared" si="14"/>
        <v>28.54</v>
      </c>
      <c r="M104" s="5">
        <f t="shared" si="15"/>
        <v>33998.7506666667</v>
      </c>
    </row>
    <row r="105" s="2" customFormat="1" ht="13.5" spans="2:13">
      <c r="B105" s="2" t="s">
        <v>340</v>
      </c>
      <c r="C105" s="2" t="s">
        <v>341</v>
      </c>
      <c r="D105" s="2" t="s">
        <v>342</v>
      </c>
      <c r="E105" s="2" t="s">
        <v>343</v>
      </c>
      <c r="F105" s="2" t="s">
        <v>341</v>
      </c>
      <c r="G105" s="2" t="s">
        <v>58</v>
      </c>
      <c r="H105" s="3">
        <v>400</v>
      </c>
      <c r="I105" s="4">
        <f>5156*2</f>
        <v>10312</v>
      </c>
      <c r="J105" s="18">
        <f t="shared" si="12"/>
        <v>9581.786656</v>
      </c>
      <c r="K105" s="2">
        <f t="shared" si="13"/>
        <v>23.95446664</v>
      </c>
      <c r="L105" s="2">
        <f t="shared" si="14"/>
        <v>25.78</v>
      </c>
      <c r="M105" s="5">
        <f t="shared" si="15"/>
        <v>8189.56124444445</v>
      </c>
    </row>
    <row r="106" s="2" customFormat="1" ht="13.5" spans="2:13">
      <c r="B106" s="2" t="s">
        <v>344</v>
      </c>
      <c r="C106" s="2" t="s">
        <v>341</v>
      </c>
      <c r="D106" s="2" t="s">
        <v>342</v>
      </c>
      <c r="E106" s="2" t="s">
        <v>343</v>
      </c>
      <c r="F106" s="2" t="s">
        <v>341</v>
      </c>
      <c r="G106" s="2" t="s">
        <v>58</v>
      </c>
      <c r="H106" s="3">
        <v>400</v>
      </c>
      <c r="I106" s="4">
        <v>11200</v>
      </c>
      <c r="J106" s="18">
        <f t="shared" si="12"/>
        <v>10406.9056</v>
      </c>
      <c r="K106" s="2">
        <f t="shared" si="13"/>
        <v>26.017264</v>
      </c>
      <c r="L106" s="2">
        <f t="shared" si="14"/>
        <v>28</v>
      </c>
      <c r="M106" s="5">
        <f t="shared" si="15"/>
        <v>8894.79111111111</v>
      </c>
    </row>
    <row r="107" s="2" customFormat="1" ht="13.5" spans="2:13">
      <c r="B107" s="2" t="s">
        <v>344</v>
      </c>
      <c r="C107" s="2" t="s">
        <v>159</v>
      </c>
      <c r="D107" s="2" t="s">
        <v>345</v>
      </c>
      <c r="E107" s="2" t="s">
        <v>346</v>
      </c>
      <c r="F107" s="2" t="s">
        <v>347</v>
      </c>
      <c r="G107" s="2" t="s">
        <v>25</v>
      </c>
      <c r="H107" s="3">
        <v>400</v>
      </c>
      <c r="I107" s="4">
        <v>9200</v>
      </c>
      <c r="J107" s="18">
        <f t="shared" si="12"/>
        <v>8548.5296</v>
      </c>
      <c r="K107" s="2">
        <f t="shared" si="13"/>
        <v>21.371324</v>
      </c>
      <c r="L107" s="2">
        <f t="shared" si="14"/>
        <v>23</v>
      </c>
      <c r="M107" s="5">
        <f t="shared" si="15"/>
        <v>7306.43555555556</v>
      </c>
    </row>
    <row r="108" s="2" customFormat="1" ht="13.5" spans="2:13">
      <c r="B108" s="2" t="s">
        <v>348</v>
      </c>
      <c r="C108" s="2" t="s">
        <v>159</v>
      </c>
      <c r="D108" s="2" t="s">
        <v>345</v>
      </c>
      <c r="E108" s="2" t="s">
        <v>346</v>
      </c>
      <c r="F108" s="2" t="s">
        <v>347</v>
      </c>
      <c r="G108" s="2" t="s">
        <v>25</v>
      </c>
      <c r="H108" s="3">
        <v>190</v>
      </c>
      <c r="I108" s="4">
        <v>4548.6</v>
      </c>
      <c r="J108" s="18">
        <f t="shared" si="12"/>
        <v>4226.5045368</v>
      </c>
      <c r="K108" s="2">
        <f t="shared" si="13"/>
        <v>22.24476072</v>
      </c>
      <c r="L108" s="2">
        <f t="shared" si="14"/>
        <v>23.94</v>
      </c>
      <c r="M108" s="5">
        <f t="shared" si="15"/>
        <v>3612.39704</v>
      </c>
    </row>
    <row r="109" s="2" customFormat="1" ht="13.5" spans="2:13">
      <c r="B109" s="2" t="s">
        <v>349</v>
      </c>
      <c r="C109" s="2" t="s">
        <v>350</v>
      </c>
      <c r="D109" s="2" t="s">
        <v>351</v>
      </c>
      <c r="E109" s="2" t="s">
        <v>352</v>
      </c>
      <c r="F109" s="2" t="s">
        <v>353</v>
      </c>
      <c r="G109" s="2" t="s">
        <v>58</v>
      </c>
      <c r="H109" s="3">
        <v>300</v>
      </c>
      <c r="I109" s="4">
        <f>3080*3</f>
        <v>9240</v>
      </c>
      <c r="J109" s="18">
        <f t="shared" si="12"/>
        <v>8585.69712</v>
      </c>
      <c r="K109" s="2">
        <f t="shared" si="13"/>
        <v>28.6189904</v>
      </c>
      <c r="L109" s="2">
        <f t="shared" si="14"/>
        <v>30.8</v>
      </c>
      <c r="M109" s="5">
        <f t="shared" si="15"/>
        <v>7338.20266666667</v>
      </c>
    </row>
    <row r="110" s="2" customFormat="1" ht="13.5" spans="2:13">
      <c r="B110" s="2" t="s">
        <v>354</v>
      </c>
      <c r="C110" s="2" t="s">
        <v>350</v>
      </c>
      <c r="D110" s="2" t="s">
        <v>351</v>
      </c>
      <c r="E110" s="2" t="s">
        <v>352</v>
      </c>
      <c r="F110" s="2" t="s">
        <v>353</v>
      </c>
      <c r="G110" s="2" t="s">
        <v>58</v>
      </c>
      <c r="H110" s="3">
        <v>200</v>
      </c>
      <c r="I110" s="4">
        <v>5900</v>
      </c>
      <c r="J110" s="18">
        <f t="shared" si="12"/>
        <v>5482.2092</v>
      </c>
      <c r="K110" s="2">
        <f t="shared" si="13"/>
        <v>27.411046</v>
      </c>
      <c r="L110" s="2">
        <f t="shared" si="14"/>
        <v>29.5</v>
      </c>
      <c r="M110" s="5">
        <f t="shared" si="15"/>
        <v>4685.64888888889</v>
      </c>
    </row>
    <row r="111" s="2" customFormat="1" ht="13.5" spans="2:13">
      <c r="B111" s="2" t="s">
        <v>280</v>
      </c>
      <c r="C111" s="2" t="s">
        <v>350</v>
      </c>
      <c r="D111" s="2" t="s">
        <v>355</v>
      </c>
      <c r="E111" s="2" t="s">
        <v>352</v>
      </c>
      <c r="F111" s="2" t="s">
        <v>353</v>
      </c>
      <c r="G111" s="2" t="s">
        <v>58</v>
      </c>
      <c r="H111" s="3">
        <v>119</v>
      </c>
      <c r="I111" s="4">
        <v>2737</v>
      </c>
      <c r="J111" s="18">
        <f>I111*0.93011</f>
        <v>2545.71107</v>
      </c>
      <c r="K111" s="2">
        <f t="shared" si="13"/>
        <v>21.39253</v>
      </c>
      <c r="L111" s="2">
        <f t="shared" si="14"/>
        <v>23</v>
      </c>
      <c r="M111" s="5">
        <f t="shared" si="15"/>
        <v>2175.82142735043</v>
      </c>
    </row>
    <row r="112" s="2" customFormat="1" ht="13.5" spans="2:13">
      <c r="B112" s="2" t="s">
        <v>330</v>
      </c>
      <c r="C112" s="2" t="s">
        <v>356</v>
      </c>
      <c r="D112" s="19" t="s">
        <v>357</v>
      </c>
      <c r="E112" s="19" t="s">
        <v>358</v>
      </c>
      <c r="F112" s="19" t="s">
        <v>359</v>
      </c>
      <c r="G112" s="19" t="s">
        <v>58</v>
      </c>
      <c r="H112" s="20">
        <v>100</v>
      </c>
      <c r="I112" s="4">
        <v>2280</v>
      </c>
      <c r="J112" s="18">
        <f t="shared" ref="J112:J156" si="16">I112*0.93011</f>
        <v>2120.6508</v>
      </c>
      <c r="K112" s="2">
        <f t="shared" si="13"/>
        <v>21.206508</v>
      </c>
      <c r="L112" s="2">
        <f t="shared" si="14"/>
        <v>22.8</v>
      </c>
      <c r="M112" s="5">
        <f t="shared" si="15"/>
        <v>1812.52205128205</v>
      </c>
    </row>
    <row r="113" s="2" customFormat="1" ht="13.5" spans="2:13">
      <c r="B113" s="2" t="s">
        <v>360</v>
      </c>
      <c r="C113" s="2" t="s">
        <v>341</v>
      </c>
      <c r="D113" s="2" t="s">
        <v>361</v>
      </c>
      <c r="E113" s="2" t="s">
        <v>362</v>
      </c>
      <c r="F113" s="2" t="s">
        <v>341</v>
      </c>
      <c r="G113" s="2" t="s">
        <v>58</v>
      </c>
      <c r="H113" s="3">
        <v>200</v>
      </c>
      <c r="I113" s="4">
        <v>5584</v>
      </c>
      <c r="J113" s="18">
        <f t="shared" si="16"/>
        <v>5193.73424</v>
      </c>
      <c r="K113" s="2">
        <f t="shared" si="13"/>
        <v>25.9686712</v>
      </c>
      <c r="L113" s="2">
        <f t="shared" si="14"/>
        <v>27.92</v>
      </c>
      <c r="M113" s="5">
        <f t="shared" si="15"/>
        <v>4439.08909401709</v>
      </c>
    </row>
    <row r="114" s="2" customFormat="1" ht="13.5" spans="2:13">
      <c r="B114" s="2" t="s">
        <v>344</v>
      </c>
      <c r="C114" s="2" t="s">
        <v>341</v>
      </c>
      <c r="D114" s="2" t="s">
        <v>361</v>
      </c>
      <c r="E114" s="2" t="s">
        <v>362</v>
      </c>
      <c r="F114" s="2" t="s">
        <v>341</v>
      </c>
      <c r="G114" s="2" t="s">
        <v>58</v>
      </c>
      <c r="H114" s="3">
        <v>400</v>
      </c>
      <c r="I114" s="4">
        <v>10648</v>
      </c>
      <c r="J114" s="18">
        <f t="shared" si="16"/>
        <v>9903.81128</v>
      </c>
      <c r="K114" s="2">
        <f t="shared" si="13"/>
        <v>24.7595282</v>
      </c>
      <c r="L114" s="2">
        <f t="shared" si="14"/>
        <v>26.62</v>
      </c>
      <c r="M114" s="5">
        <f t="shared" si="15"/>
        <v>8464.79596581197</v>
      </c>
    </row>
    <row r="115" s="2" customFormat="1" ht="13.5" spans="2:13">
      <c r="B115" s="2" t="s">
        <v>363</v>
      </c>
      <c r="C115" s="2" t="s">
        <v>341</v>
      </c>
      <c r="D115" s="2" t="s">
        <v>361</v>
      </c>
      <c r="E115" s="2" t="s">
        <v>362</v>
      </c>
      <c r="F115" s="2" t="s">
        <v>341</v>
      </c>
      <c r="G115" s="2" t="s">
        <v>58</v>
      </c>
      <c r="H115" s="3">
        <v>400</v>
      </c>
      <c r="I115" s="4">
        <v>10280</v>
      </c>
      <c r="J115" s="18">
        <f t="shared" si="16"/>
        <v>9561.5308</v>
      </c>
      <c r="K115" s="2">
        <f t="shared" si="13"/>
        <v>23.903827</v>
      </c>
      <c r="L115" s="2">
        <f t="shared" si="14"/>
        <v>25.7</v>
      </c>
      <c r="M115" s="5">
        <f t="shared" si="15"/>
        <v>8172.24854700855</v>
      </c>
    </row>
    <row r="116" s="2" customFormat="1" ht="13.5" spans="2:13">
      <c r="B116" s="2" t="s">
        <v>75</v>
      </c>
      <c r="C116" s="2" t="s">
        <v>341</v>
      </c>
      <c r="D116" s="2" t="s">
        <v>361</v>
      </c>
      <c r="E116" s="2" t="s">
        <v>362</v>
      </c>
      <c r="F116" s="2" t="s">
        <v>341</v>
      </c>
      <c r="G116" s="2" t="s">
        <v>58</v>
      </c>
      <c r="H116" s="3">
        <v>400</v>
      </c>
      <c r="I116" s="4">
        <v>11064</v>
      </c>
      <c r="J116" s="18">
        <f t="shared" si="16"/>
        <v>10290.73704</v>
      </c>
      <c r="K116" s="2">
        <f t="shared" si="13"/>
        <v>25.7268426</v>
      </c>
      <c r="L116" s="2">
        <f t="shared" si="14"/>
        <v>27.66</v>
      </c>
      <c r="M116" s="5">
        <f t="shared" si="15"/>
        <v>8795.50174358974</v>
      </c>
    </row>
    <row r="117" s="2" customFormat="1" ht="13.5" spans="2:13">
      <c r="B117" s="2" t="s">
        <v>364</v>
      </c>
      <c r="C117" s="2" t="s">
        <v>341</v>
      </c>
      <c r="D117" s="2" t="s">
        <v>361</v>
      </c>
      <c r="E117" s="2" t="s">
        <v>362</v>
      </c>
      <c r="F117" s="2" t="s">
        <v>341</v>
      </c>
      <c r="G117" s="2" t="s">
        <v>58</v>
      </c>
      <c r="H117" s="3">
        <v>200</v>
      </c>
      <c r="I117" s="4">
        <v>5280</v>
      </c>
      <c r="J117" s="18">
        <f t="shared" si="16"/>
        <v>4910.9808</v>
      </c>
      <c r="K117" s="2">
        <f t="shared" ref="K117:K180" si="17">J117/H117</f>
        <v>24.554904</v>
      </c>
      <c r="L117" s="2">
        <f t="shared" ref="L117:L180" si="18">I117/H117</f>
        <v>26.4</v>
      </c>
      <c r="M117" s="5">
        <f t="shared" ref="M117:M180" si="19">J117/1.17</f>
        <v>4197.41948717949</v>
      </c>
    </row>
    <row r="118" s="2" customFormat="1" ht="13.5" spans="2:13">
      <c r="B118" s="2" t="s">
        <v>365</v>
      </c>
      <c r="C118" s="2" t="s">
        <v>341</v>
      </c>
      <c r="D118" s="2" t="s">
        <v>361</v>
      </c>
      <c r="E118" s="2" t="s">
        <v>366</v>
      </c>
      <c r="F118" s="2" t="s">
        <v>341</v>
      </c>
      <c r="G118" s="2" t="s">
        <v>58</v>
      </c>
      <c r="H118" s="3">
        <v>89</v>
      </c>
      <c r="I118" s="4">
        <v>7231.25</v>
      </c>
      <c r="J118" s="18">
        <f t="shared" si="16"/>
        <v>6725.8579375</v>
      </c>
      <c r="K118" s="2">
        <f t="shared" si="17"/>
        <v>75.5714375</v>
      </c>
      <c r="L118" s="2">
        <f t="shared" si="18"/>
        <v>81.25</v>
      </c>
      <c r="M118" s="5">
        <f t="shared" si="19"/>
        <v>5748.59652777778</v>
      </c>
    </row>
    <row r="119" s="2" customFormat="1" ht="13.5" spans="2:13">
      <c r="B119" s="2" t="s">
        <v>367</v>
      </c>
      <c r="C119" s="2" t="s">
        <v>341</v>
      </c>
      <c r="D119" s="2" t="s">
        <v>361</v>
      </c>
      <c r="E119" s="2" t="s">
        <v>368</v>
      </c>
      <c r="F119" s="2" t="s">
        <v>341</v>
      </c>
      <c r="G119" s="2" t="s">
        <v>58</v>
      </c>
      <c r="H119" s="3">
        <v>50</v>
      </c>
      <c r="I119" s="4">
        <v>800</v>
      </c>
      <c r="J119" s="18">
        <f t="shared" si="16"/>
        <v>744.088</v>
      </c>
      <c r="K119" s="2">
        <f t="shared" si="17"/>
        <v>14.88176</v>
      </c>
      <c r="L119" s="2">
        <f t="shared" si="18"/>
        <v>16</v>
      </c>
      <c r="M119" s="5">
        <f t="shared" si="19"/>
        <v>635.97264957265</v>
      </c>
    </row>
    <row r="120" s="2" customFormat="1" ht="13.5" spans="2:13">
      <c r="B120" s="2" t="s">
        <v>369</v>
      </c>
      <c r="C120" s="2" t="s">
        <v>341</v>
      </c>
      <c r="D120" s="2" t="s">
        <v>361</v>
      </c>
      <c r="E120" s="2" t="s">
        <v>368</v>
      </c>
      <c r="F120" s="2" t="s">
        <v>341</v>
      </c>
      <c r="G120" s="2" t="s">
        <v>58</v>
      </c>
      <c r="H120" s="3">
        <v>100</v>
      </c>
      <c r="I120" s="4">
        <v>2080</v>
      </c>
      <c r="J120" s="18">
        <f t="shared" si="16"/>
        <v>1934.6288</v>
      </c>
      <c r="K120" s="2">
        <f t="shared" si="17"/>
        <v>19.346288</v>
      </c>
      <c r="L120" s="2">
        <f t="shared" si="18"/>
        <v>20.8</v>
      </c>
      <c r="M120" s="5">
        <f t="shared" si="19"/>
        <v>1653.52888888889</v>
      </c>
    </row>
    <row r="121" s="2" customFormat="1" ht="13.5" spans="2:13">
      <c r="B121" s="2" t="s">
        <v>340</v>
      </c>
      <c r="C121" s="2" t="s">
        <v>341</v>
      </c>
      <c r="D121" s="2" t="s">
        <v>361</v>
      </c>
      <c r="E121" s="2" t="s">
        <v>368</v>
      </c>
      <c r="F121" s="2" t="s">
        <v>341</v>
      </c>
      <c r="G121" s="2" t="s">
        <v>58</v>
      </c>
      <c r="H121" s="3">
        <v>30</v>
      </c>
      <c r="I121" s="4">
        <v>624</v>
      </c>
      <c r="J121" s="18">
        <f t="shared" si="16"/>
        <v>580.38864</v>
      </c>
      <c r="K121" s="2">
        <f t="shared" si="17"/>
        <v>19.346288</v>
      </c>
      <c r="L121" s="2">
        <f t="shared" si="18"/>
        <v>20.8</v>
      </c>
      <c r="M121" s="5">
        <f t="shared" si="19"/>
        <v>496.058666666667</v>
      </c>
    </row>
    <row r="122" s="2" customFormat="1" ht="13.5" spans="2:13">
      <c r="B122" s="21"/>
      <c r="C122" s="21" t="s">
        <v>341</v>
      </c>
      <c r="D122" s="2" t="s">
        <v>361</v>
      </c>
      <c r="E122" s="2" t="s">
        <v>368</v>
      </c>
      <c r="F122" s="2" t="s">
        <v>341</v>
      </c>
      <c r="G122" s="2" t="s">
        <v>58</v>
      </c>
      <c r="H122" s="3">
        <v>100</v>
      </c>
      <c r="I122" s="4">
        <v>1370</v>
      </c>
      <c r="J122" s="18">
        <f t="shared" si="16"/>
        <v>1274.2507</v>
      </c>
      <c r="K122" s="2">
        <f t="shared" si="17"/>
        <v>12.742507</v>
      </c>
      <c r="L122" s="2">
        <f t="shared" si="18"/>
        <v>13.7</v>
      </c>
      <c r="M122" s="5">
        <f t="shared" si="19"/>
        <v>1089.10316239316</v>
      </c>
    </row>
    <row r="123" s="2" customFormat="1" ht="13.5" spans="2:13">
      <c r="B123" s="2" t="s">
        <v>370</v>
      </c>
      <c r="C123" s="2" t="s">
        <v>341</v>
      </c>
      <c r="D123" s="2" t="s">
        <v>361</v>
      </c>
      <c r="E123" s="2" t="s">
        <v>368</v>
      </c>
      <c r="F123" s="2" t="s">
        <v>341</v>
      </c>
      <c r="G123" s="2" t="s">
        <v>58</v>
      </c>
      <c r="H123" s="3">
        <v>100</v>
      </c>
      <c r="I123" s="4">
        <v>1600</v>
      </c>
      <c r="J123" s="18">
        <f t="shared" si="16"/>
        <v>1488.176</v>
      </c>
      <c r="K123" s="2">
        <f t="shared" si="17"/>
        <v>14.88176</v>
      </c>
      <c r="L123" s="2">
        <f t="shared" si="18"/>
        <v>16</v>
      </c>
      <c r="M123" s="5">
        <f t="shared" si="19"/>
        <v>1271.9452991453</v>
      </c>
    </row>
    <row r="124" s="2" customFormat="1" ht="13.5" spans="2:13">
      <c r="B124" s="2" t="s">
        <v>371</v>
      </c>
      <c r="C124" s="2" t="s">
        <v>341</v>
      </c>
      <c r="D124" s="2" t="s">
        <v>361</v>
      </c>
      <c r="E124" s="2" t="s">
        <v>368</v>
      </c>
      <c r="F124" s="2" t="s">
        <v>341</v>
      </c>
      <c r="G124" s="2" t="s">
        <v>58</v>
      </c>
      <c r="H124" s="3">
        <v>1500</v>
      </c>
      <c r="I124" s="4">
        <v>21600</v>
      </c>
      <c r="J124" s="18">
        <f t="shared" si="16"/>
        <v>20090.376</v>
      </c>
      <c r="K124" s="2">
        <f t="shared" si="17"/>
        <v>13.393584</v>
      </c>
      <c r="L124" s="2">
        <f t="shared" si="18"/>
        <v>14.4</v>
      </c>
      <c r="M124" s="5">
        <f t="shared" si="19"/>
        <v>17171.2615384615</v>
      </c>
    </row>
    <row r="125" s="2" customFormat="1" ht="13.5" spans="2:13">
      <c r="B125" s="2" t="s">
        <v>75</v>
      </c>
      <c r="C125" s="2" t="s">
        <v>341</v>
      </c>
      <c r="D125" s="2" t="s">
        <v>361</v>
      </c>
      <c r="E125" s="2" t="s">
        <v>368</v>
      </c>
      <c r="F125" s="2" t="s">
        <v>341</v>
      </c>
      <c r="G125" s="2" t="s">
        <v>58</v>
      </c>
      <c r="H125" s="3">
        <v>300</v>
      </c>
      <c r="I125" s="4">
        <v>5460</v>
      </c>
      <c r="J125" s="18">
        <f t="shared" si="16"/>
        <v>5078.4006</v>
      </c>
      <c r="K125" s="2">
        <f t="shared" si="17"/>
        <v>16.928002</v>
      </c>
      <c r="L125" s="2">
        <f t="shared" si="18"/>
        <v>18.2</v>
      </c>
      <c r="M125" s="5">
        <f t="shared" si="19"/>
        <v>4340.51333333333</v>
      </c>
    </row>
    <row r="126" s="2" customFormat="1" ht="13.5" spans="2:13">
      <c r="B126" s="2" t="s">
        <v>372</v>
      </c>
      <c r="C126" s="2" t="s">
        <v>341</v>
      </c>
      <c r="D126" s="2" t="s">
        <v>361</v>
      </c>
      <c r="E126" s="2" t="s">
        <v>368</v>
      </c>
      <c r="F126" s="2" t="s">
        <v>341</v>
      </c>
      <c r="G126" s="2" t="s">
        <v>58</v>
      </c>
      <c r="H126" s="3">
        <v>60</v>
      </c>
      <c r="I126" s="4">
        <v>960</v>
      </c>
      <c r="J126" s="18">
        <f t="shared" si="16"/>
        <v>892.9056</v>
      </c>
      <c r="K126" s="2">
        <f t="shared" si="17"/>
        <v>14.88176</v>
      </c>
      <c r="L126" s="2">
        <f t="shared" si="18"/>
        <v>16</v>
      </c>
      <c r="M126" s="5">
        <f t="shared" si="19"/>
        <v>763.16717948718</v>
      </c>
    </row>
    <row r="127" s="2" customFormat="1" ht="13.5" spans="2:13">
      <c r="B127" s="2" t="s">
        <v>373</v>
      </c>
      <c r="C127" s="2" t="s">
        <v>341</v>
      </c>
      <c r="D127" s="2" t="s">
        <v>361</v>
      </c>
      <c r="E127" s="2" t="s">
        <v>368</v>
      </c>
      <c r="F127" s="2" t="s">
        <v>341</v>
      </c>
      <c r="G127" s="2" t="s">
        <v>58</v>
      </c>
      <c r="H127" s="3">
        <v>300</v>
      </c>
      <c r="I127" s="4">
        <v>5760</v>
      </c>
      <c r="J127" s="18">
        <f t="shared" si="16"/>
        <v>5357.4336</v>
      </c>
      <c r="K127" s="2">
        <f t="shared" si="17"/>
        <v>17.858112</v>
      </c>
      <c r="L127" s="2">
        <f t="shared" si="18"/>
        <v>19.2</v>
      </c>
      <c r="M127" s="5">
        <f t="shared" si="19"/>
        <v>4579.00307692308</v>
      </c>
    </row>
    <row r="128" s="2" customFormat="1" ht="13.5" spans="2:13">
      <c r="B128" s="2" t="s">
        <v>374</v>
      </c>
      <c r="C128" s="2" t="s">
        <v>341</v>
      </c>
      <c r="D128" s="2" t="s">
        <v>361</v>
      </c>
      <c r="E128" s="2" t="s">
        <v>368</v>
      </c>
      <c r="F128" s="2" t="s">
        <v>341</v>
      </c>
      <c r="G128" s="2" t="s">
        <v>58</v>
      </c>
      <c r="H128" s="3">
        <v>50</v>
      </c>
      <c r="I128" s="4">
        <v>720</v>
      </c>
      <c r="J128" s="18">
        <f t="shared" si="16"/>
        <v>669.6792</v>
      </c>
      <c r="K128" s="2">
        <f t="shared" si="17"/>
        <v>13.393584</v>
      </c>
      <c r="L128" s="2">
        <f t="shared" si="18"/>
        <v>14.4</v>
      </c>
      <c r="M128" s="5">
        <f t="shared" si="19"/>
        <v>572.375384615385</v>
      </c>
    </row>
    <row r="129" s="2" customFormat="1" ht="13.5" spans="2:13">
      <c r="B129" s="2" t="s">
        <v>375</v>
      </c>
      <c r="C129" s="2" t="s">
        <v>341</v>
      </c>
      <c r="D129" s="2" t="s">
        <v>361</v>
      </c>
      <c r="E129" s="2" t="s">
        <v>368</v>
      </c>
      <c r="F129" s="2" t="s">
        <v>341</v>
      </c>
      <c r="G129" s="2" t="s">
        <v>58</v>
      </c>
      <c r="H129" s="3">
        <v>200</v>
      </c>
      <c r="I129" s="4">
        <v>3200</v>
      </c>
      <c r="J129" s="18">
        <f t="shared" si="16"/>
        <v>2976.352</v>
      </c>
      <c r="K129" s="2">
        <f t="shared" si="17"/>
        <v>14.88176</v>
      </c>
      <c r="L129" s="2">
        <f t="shared" si="18"/>
        <v>16</v>
      </c>
      <c r="M129" s="5">
        <f t="shared" si="19"/>
        <v>2543.8905982906</v>
      </c>
    </row>
    <row r="130" s="2" customFormat="1" ht="13.5" spans="2:13">
      <c r="B130" s="2" t="s">
        <v>376</v>
      </c>
      <c r="C130" s="2" t="s">
        <v>341</v>
      </c>
      <c r="D130" s="2" t="s">
        <v>361</v>
      </c>
      <c r="E130" s="2" t="s">
        <v>368</v>
      </c>
      <c r="F130" s="2" t="s">
        <v>341</v>
      </c>
      <c r="G130" s="2" t="s">
        <v>58</v>
      </c>
      <c r="H130" s="3">
        <v>50</v>
      </c>
      <c r="I130" s="4">
        <v>1030</v>
      </c>
      <c r="J130" s="18">
        <f t="shared" si="16"/>
        <v>958.0133</v>
      </c>
      <c r="K130" s="2">
        <f t="shared" si="17"/>
        <v>19.160266</v>
      </c>
      <c r="L130" s="2">
        <f t="shared" si="18"/>
        <v>20.6</v>
      </c>
      <c r="M130" s="5">
        <f t="shared" si="19"/>
        <v>818.814786324786</v>
      </c>
    </row>
    <row r="131" s="2" customFormat="1" ht="13.5" spans="2:13">
      <c r="B131" s="2" t="s">
        <v>377</v>
      </c>
      <c r="C131" s="2" t="s">
        <v>341</v>
      </c>
      <c r="D131" s="2" t="s">
        <v>361</v>
      </c>
      <c r="E131" s="2" t="s">
        <v>368</v>
      </c>
      <c r="F131" s="2" t="s">
        <v>341</v>
      </c>
      <c r="G131" s="2" t="s">
        <v>58</v>
      </c>
      <c r="H131" s="3">
        <v>900</v>
      </c>
      <c r="I131" s="4">
        <v>17280</v>
      </c>
      <c r="J131" s="18">
        <f t="shared" si="16"/>
        <v>16072.3008</v>
      </c>
      <c r="K131" s="2">
        <f t="shared" si="17"/>
        <v>17.858112</v>
      </c>
      <c r="L131" s="2">
        <f t="shared" si="18"/>
        <v>19.2</v>
      </c>
      <c r="M131" s="5">
        <f t="shared" si="19"/>
        <v>13737.0092307692</v>
      </c>
    </row>
    <row r="132" s="2" customFormat="1" ht="13.5" spans="2:13">
      <c r="B132" s="2" t="s">
        <v>378</v>
      </c>
      <c r="C132" s="2" t="s">
        <v>341</v>
      </c>
      <c r="D132" s="2" t="s">
        <v>361</v>
      </c>
      <c r="E132" s="2" t="s">
        <v>368</v>
      </c>
      <c r="F132" s="2" t="s">
        <v>341</v>
      </c>
      <c r="G132" s="2" t="s">
        <v>58</v>
      </c>
      <c r="H132" s="3">
        <v>30</v>
      </c>
      <c r="I132" s="4">
        <v>384</v>
      </c>
      <c r="J132" s="18">
        <f t="shared" si="16"/>
        <v>357.16224</v>
      </c>
      <c r="K132" s="2">
        <f t="shared" si="17"/>
        <v>11.905408</v>
      </c>
      <c r="L132" s="2">
        <f t="shared" si="18"/>
        <v>12.8</v>
      </c>
      <c r="M132" s="5">
        <f t="shared" si="19"/>
        <v>305.266871794872</v>
      </c>
    </row>
    <row r="133" s="2" customFormat="1" ht="13.5" spans="2:13">
      <c r="B133" s="2" t="s">
        <v>365</v>
      </c>
      <c r="C133" s="2" t="s">
        <v>341</v>
      </c>
      <c r="D133" s="2" t="s">
        <v>361</v>
      </c>
      <c r="E133" s="2" t="s">
        <v>368</v>
      </c>
      <c r="F133" s="2" t="s">
        <v>341</v>
      </c>
      <c r="G133" s="2" t="s">
        <v>58</v>
      </c>
      <c r="H133" s="3">
        <v>1200</v>
      </c>
      <c r="I133" s="4">
        <v>24960</v>
      </c>
      <c r="J133" s="18">
        <f t="shared" si="16"/>
        <v>23215.5456</v>
      </c>
      <c r="K133" s="2">
        <f t="shared" si="17"/>
        <v>19.346288</v>
      </c>
      <c r="L133" s="2">
        <f t="shared" si="18"/>
        <v>20.8</v>
      </c>
      <c r="M133" s="5">
        <f t="shared" si="19"/>
        <v>19842.3466666667</v>
      </c>
    </row>
    <row r="134" s="2" customFormat="1" ht="13.5" spans="2:13">
      <c r="B134" s="2" t="s">
        <v>379</v>
      </c>
      <c r="C134" s="2" t="s">
        <v>341</v>
      </c>
      <c r="D134" s="2" t="s">
        <v>361</v>
      </c>
      <c r="E134" s="2" t="s">
        <v>368</v>
      </c>
      <c r="F134" s="2" t="s">
        <v>341</v>
      </c>
      <c r="G134" s="2" t="s">
        <v>58</v>
      </c>
      <c r="H134" s="3">
        <v>600</v>
      </c>
      <c r="I134" s="4">
        <v>11760</v>
      </c>
      <c r="J134" s="18">
        <f t="shared" si="16"/>
        <v>10938.0936</v>
      </c>
      <c r="K134" s="2">
        <f t="shared" si="17"/>
        <v>18.230156</v>
      </c>
      <c r="L134" s="2">
        <f t="shared" si="18"/>
        <v>19.6</v>
      </c>
      <c r="M134" s="5">
        <f t="shared" si="19"/>
        <v>9348.79794871795</v>
      </c>
    </row>
    <row r="135" s="2" customFormat="1" ht="13.5" spans="2:13">
      <c r="B135" s="2" t="s">
        <v>380</v>
      </c>
      <c r="C135" s="2" t="s">
        <v>341</v>
      </c>
      <c r="D135" s="2" t="s">
        <v>361</v>
      </c>
      <c r="E135" s="2" t="s">
        <v>368</v>
      </c>
      <c r="F135" s="2" t="s">
        <v>341</v>
      </c>
      <c r="G135" s="2" t="s">
        <v>58</v>
      </c>
      <c r="H135" s="3">
        <v>300</v>
      </c>
      <c r="I135" s="4">
        <v>5760</v>
      </c>
      <c r="J135" s="18">
        <f t="shared" si="16"/>
        <v>5357.4336</v>
      </c>
      <c r="K135" s="2">
        <f t="shared" si="17"/>
        <v>17.858112</v>
      </c>
      <c r="L135" s="2">
        <f t="shared" si="18"/>
        <v>19.2</v>
      </c>
      <c r="M135" s="5">
        <f t="shared" si="19"/>
        <v>4579.00307692308</v>
      </c>
    </row>
    <row r="136" s="2" customFormat="1" ht="13.5" spans="2:13">
      <c r="B136" s="2" t="s">
        <v>381</v>
      </c>
      <c r="C136" s="2" t="s">
        <v>341</v>
      </c>
      <c r="D136" s="2" t="s">
        <v>361</v>
      </c>
      <c r="E136" s="2" t="s">
        <v>368</v>
      </c>
      <c r="F136" s="2" t="s">
        <v>341</v>
      </c>
      <c r="G136" s="2" t="s">
        <v>58</v>
      </c>
      <c r="H136" s="3">
        <v>700</v>
      </c>
      <c r="I136" s="4">
        <v>12740</v>
      </c>
      <c r="J136" s="18">
        <f t="shared" si="16"/>
        <v>11849.6014</v>
      </c>
      <c r="K136" s="2">
        <f t="shared" si="17"/>
        <v>16.928002</v>
      </c>
      <c r="L136" s="2">
        <f t="shared" si="18"/>
        <v>18.2</v>
      </c>
      <c r="M136" s="5">
        <f t="shared" si="19"/>
        <v>10127.8644444444</v>
      </c>
    </row>
    <row r="137" s="2" customFormat="1" ht="13.5" spans="2:13">
      <c r="B137" s="2" t="s">
        <v>78</v>
      </c>
      <c r="C137" s="2" t="s">
        <v>75</v>
      </c>
      <c r="D137" s="2" t="s">
        <v>382</v>
      </c>
      <c r="E137" s="2" t="s">
        <v>383</v>
      </c>
      <c r="F137" s="2" t="s">
        <v>384</v>
      </c>
      <c r="G137" s="2" t="s">
        <v>58</v>
      </c>
      <c r="H137" s="3">
        <v>50</v>
      </c>
      <c r="I137" s="4">
        <v>646.5</v>
      </c>
      <c r="J137" s="18">
        <f t="shared" si="16"/>
        <v>601.316115</v>
      </c>
      <c r="K137" s="2">
        <f t="shared" si="17"/>
        <v>12.0263223</v>
      </c>
      <c r="L137" s="2">
        <f t="shared" si="18"/>
        <v>12.93</v>
      </c>
      <c r="M137" s="5">
        <f t="shared" si="19"/>
        <v>513.945397435897</v>
      </c>
    </row>
    <row r="138" s="2" customFormat="1" ht="13.5" spans="2:13">
      <c r="B138" s="2" t="s">
        <v>158</v>
      </c>
      <c r="C138" s="2" t="s">
        <v>385</v>
      </c>
      <c r="D138" s="2" t="s">
        <v>386</v>
      </c>
      <c r="E138" s="2" t="s">
        <v>387</v>
      </c>
      <c r="F138" s="2" t="s">
        <v>388</v>
      </c>
      <c r="G138" s="2" t="s">
        <v>58</v>
      </c>
      <c r="H138" s="3">
        <v>300</v>
      </c>
      <c r="I138" s="4">
        <v>3945</v>
      </c>
      <c r="J138" s="18">
        <f t="shared" si="16"/>
        <v>3669.28395</v>
      </c>
      <c r="K138" s="2">
        <f t="shared" si="17"/>
        <v>12.2309465</v>
      </c>
      <c r="L138" s="2">
        <f t="shared" si="18"/>
        <v>13.15</v>
      </c>
      <c r="M138" s="5">
        <f t="shared" si="19"/>
        <v>3136.14012820513</v>
      </c>
    </row>
    <row r="139" s="2" customFormat="1" ht="13.5" spans="2:13">
      <c r="B139" s="2" t="s">
        <v>389</v>
      </c>
      <c r="C139" s="2" t="s">
        <v>385</v>
      </c>
      <c r="D139" s="2" t="s">
        <v>386</v>
      </c>
      <c r="E139" s="2" t="s">
        <v>390</v>
      </c>
      <c r="F139" s="2" t="s">
        <v>391</v>
      </c>
      <c r="G139" s="2" t="s">
        <v>58</v>
      </c>
      <c r="H139" s="3">
        <v>150</v>
      </c>
      <c r="I139" s="4">
        <v>3051</v>
      </c>
      <c r="J139" s="18">
        <f t="shared" si="16"/>
        <v>2837.76561</v>
      </c>
      <c r="K139" s="2">
        <f t="shared" si="17"/>
        <v>18.9184374</v>
      </c>
      <c r="L139" s="2">
        <f t="shared" si="18"/>
        <v>20.34</v>
      </c>
      <c r="M139" s="5">
        <f t="shared" si="19"/>
        <v>2425.44069230769</v>
      </c>
    </row>
    <row r="140" s="2" customFormat="1" ht="13.5" spans="2:13">
      <c r="B140" s="2" t="s">
        <v>178</v>
      </c>
      <c r="C140" s="2" t="s">
        <v>392</v>
      </c>
      <c r="D140" s="2" t="s">
        <v>393</v>
      </c>
      <c r="E140" s="2" t="s">
        <v>394</v>
      </c>
      <c r="F140" s="2" t="s">
        <v>395</v>
      </c>
      <c r="G140" s="2" t="s">
        <v>92</v>
      </c>
      <c r="H140" s="3">
        <v>2400</v>
      </c>
      <c r="I140" s="4">
        <v>79200</v>
      </c>
      <c r="J140" s="18">
        <f t="shared" si="16"/>
        <v>73664.712</v>
      </c>
      <c r="K140" s="2">
        <f t="shared" si="17"/>
        <v>30.69363</v>
      </c>
      <c r="L140" s="2">
        <f t="shared" si="18"/>
        <v>33</v>
      </c>
      <c r="M140" s="5">
        <f t="shared" si="19"/>
        <v>62961.2923076923</v>
      </c>
    </row>
    <row r="141" s="2" customFormat="1" ht="13.5" spans="2:13">
      <c r="B141" s="2" t="s">
        <v>83</v>
      </c>
      <c r="C141" s="2" t="s">
        <v>392</v>
      </c>
      <c r="D141" s="2" t="s">
        <v>393</v>
      </c>
      <c r="E141" s="2" t="s">
        <v>394</v>
      </c>
      <c r="F141" s="2" t="s">
        <v>395</v>
      </c>
      <c r="G141" s="2" t="s">
        <v>92</v>
      </c>
      <c r="H141" s="3">
        <v>2800</v>
      </c>
      <c r="I141" s="4">
        <v>92596</v>
      </c>
      <c r="J141" s="18">
        <f t="shared" si="16"/>
        <v>86124.46556</v>
      </c>
      <c r="K141" s="2">
        <f t="shared" si="17"/>
        <v>30.7587377</v>
      </c>
      <c r="L141" s="2">
        <f t="shared" si="18"/>
        <v>33.07</v>
      </c>
      <c r="M141" s="5">
        <f t="shared" si="19"/>
        <v>73610.6543247863</v>
      </c>
    </row>
    <row r="142" s="2" customFormat="1" ht="13.5" spans="2:13">
      <c r="B142" s="2" t="s">
        <v>396</v>
      </c>
      <c r="C142" s="2" t="s">
        <v>392</v>
      </c>
      <c r="D142" s="2" t="s">
        <v>393</v>
      </c>
      <c r="E142" s="2" t="s">
        <v>394</v>
      </c>
      <c r="F142" s="2" t="s">
        <v>395</v>
      </c>
      <c r="G142" s="2" t="s">
        <v>92</v>
      </c>
      <c r="H142" s="3">
        <v>600</v>
      </c>
      <c r="I142" s="4">
        <f>6614*3</f>
        <v>19842</v>
      </c>
      <c r="J142" s="18">
        <f t="shared" si="16"/>
        <v>18455.24262</v>
      </c>
      <c r="K142" s="2">
        <f t="shared" si="17"/>
        <v>30.7587377</v>
      </c>
      <c r="L142" s="2">
        <f t="shared" si="18"/>
        <v>33.07</v>
      </c>
      <c r="M142" s="5">
        <f t="shared" si="19"/>
        <v>15773.7116410256</v>
      </c>
    </row>
    <row r="143" s="2" customFormat="1" ht="13.5" spans="2:13">
      <c r="B143" s="2" t="s">
        <v>172</v>
      </c>
      <c r="C143" s="2" t="s">
        <v>392</v>
      </c>
      <c r="D143" s="2" t="s">
        <v>393</v>
      </c>
      <c r="E143" s="2" t="s">
        <v>394</v>
      </c>
      <c r="F143" s="2" t="s">
        <v>395</v>
      </c>
      <c r="G143" s="2" t="s">
        <v>92</v>
      </c>
      <c r="H143" s="3">
        <v>1800</v>
      </c>
      <c r="I143" s="4">
        <v>59526</v>
      </c>
      <c r="J143" s="18">
        <f t="shared" si="16"/>
        <v>55365.72786</v>
      </c>
      <c r="K143" s="2">
        <f t="shared" si="17"/>
        <v>30.7587377</v>
      </c>
      <c r="L143" s="2">
        <f t="shared" si="18"/>
        <v>33.07</v>
      </c>
      <c r="M143" s="5">
        <f t="shared" si="19"/>
        <v>47321.1349230769</v>
      </c>
    </row>
    <row r="144" s="2" customFormat="1" ht="13.5" spans="2:13">
      <c r="B144" s="2" t="s">
        <v>397</v>
      </c>
      <c r="C144" s="2" t="s">
        <v>392</v>
      </c>
      <c r="D144" s="2" t="s">
        <v>393</v>
      </c>
      <c r="E144" s="2" t="s">
        <v>394</v>
      </c>
      <c r="F144" s="2" t="s">
        <v>395</v>
      </c>
      <c r="G144" s="2" t="s">
        <v>92</v>
      </c>
      <c r="H144" s="3">
        <v>500</v>
      </c>
      <c r="I144" s="4">
        <v>16535</v>
      </c>
      <c r="J144" s="18">
        <f t="shared" si="16"/>
        <v>15379.36885</v>
      </c>
      <c r="K144" s="2">
        <f t="shared" si="17"/>
        <v>30.7587377</v>
      </c>
      <c r="L144" s="2">
        <f t="shared" si="18"/>
        <v>33.07</v>
      </c>
      <c r="M144" s="5">
        <f t="shared" si="19"/>
        <v>13144.7597008547</v>
      </c>
    </row>
    <row r="145" s="2" customFormat="1" ht="13.5" spans="2:13">
      <c r="B145" s="2" t="s">
        <v>330</v>
      </c>
      <c r="C145" s="2" t="s">
        <v>392</v>
      </c>
      <c r="D145" s="19" t="s">
        <v>393</v>
      </c>
      <c r="E145" s="19" t="s">
        <v>394</v>
      </c>
      <c r="F145" s="19" t="s">
        <v>395</v>
      </c>
      <c r="G145" s="19" t="s">
        <v>92</v>
      </c>
      <c r="H145" s="20">
        <v>1500</v>
      </c>
      <c r="I145" s="4">
        <v>49605</v>
      </c>
      <c r="J145" s="18">
        <f t="shared" si="16"/>
        <v>46138.10655</v>
      </c>
      <c r="K145" s="2">
        <f t="shared" si="17"/>
        <v>30.7587377</v>
      </c>
      <c r="L145" s="2">
        <f t="shared" si="18"/>
        <v>33.07</v>
      </c>
      <c r="M145" s="5">
        <f t="shared" si="19"/>
        <v>39434.2791025641</v>
      </c>
    </row>
    <row r="146" s="2" customFormat="1" ht="13.5" spans="2:13">
      <c r="B146" s="2" t="s">
        <v>16</v>
      </c>
      <c r="C146" s="2" t="s">
        <v>219</v>
      </c>
      <c r="D146" s="2" t="s">
        <v>398</v>
      </c>
      <c r="E146" s="2" t="s">
        <v>399</v>
      </c>
      <c r="F146" s="2" t="s">
        <v>400</v>
      </c>
      <c r="G146" s="2" t="s">
        <v>401</v>
      </c>
      <c r="H146" s="3">
        <v>35</v>
      </c>
      <c r="I146" s="4">
        <v>1943.2</v>
      </c>
      <c r="J146" s="18">
        <f t="shared" si="16"/>
        <v>1807.389752</v>
      </c>
      <c r="K146" s="2">
        <f t="shared" si="17"/>
        <v>51.6397072</v>
      </c>
      <c r="L146" s="2">
        <f t="shared" si="18"/>
        <v>55.52</v>
      </c>
      <c r="M146" s="5">
        <f t="shared" si="19"/>
        <v>1544.77756581197</v>
      </c>
    </row>
    <row r="147" s="2" customFormat="1" ht="13.5" spans="2:13">
      <c r="B147" s="2" t="s">
        <v>330</v>
      </c>
      <c r="C147" s="2" t="s">
        <v>402</v>
      </c>
      <c r="D147" s="19" t="s">
        <v>403</v>
      </c>
      <c r="E147" s="19" t="s">
        <v>404</v>
      </c>
      <c r="F147" s="19" t="s">
        <v>405</v>
      </c>
      <c r="G147" s="19" t="s">
        <v>25</v>
      </c>
      <c r="H147" s="20">
        <v>360</v>
      </c>
      <c r="I147" s="4">
        <f>2295.6*3</f>
        <v>6886.8</v>
      </c>
      <c r="J147" s="18">
        <f t="shared" si="16"/>
        <v>6405.481548</v>
      </c>
      <c r="K147" s="2">
        <f t="shared" si="17"/>
        <v>17.7930043</v>
      </c>
      <c r="L147" s="2">
        <f t="shared" si="18"/>
        <v>19.13</v>
      </c>
      <c r="M147" s="5">
        <f t="shared" si="19"/>
        <v>5474.77055384615</v>
      </c>
    </row>
    <row r="148" s="2" customFormat="1" ht="13.5" spans="2:13">
      <c r="B148" s="2" t="s">
        <v>338</v>
      </c>
      <c r="C148" s="2" t="s">
        <v>75</v>
      </c>
      <c r="D148" s="2" t="s">
        <v>406</v>
      </c>
      <c r="E148" s="2" t="s">
        <v>407</v>
      </c>
      <c r="F148" s="2" t="s">
        <v>408</v>
      </c>
      <c r="G148" s="2" t="s">
        <v>92</v>
      </c>
      <c r="H148" s="3">
        <f>1080*3</f>
        <v>3240</v>
      </c>
      <c r="I148" s="4">
        <f>12582*3</f>
        <v>37746</v>
      </c>
      <c r="J148" s="18">
        <f t="shared" si="16"/>
        <v>35107.93206</v>
      </c>
      <c r="K148" s="2">
        <f t="shared" si="17"/>
        <v>10.8357815</v>
      </c>
      <c r="L148" s="2">
        <f t="shared" si="18"/>
        <v>11.65</v>
      </c>
      <c r="M148" s="5">
        <f t="shared" si="19"/>
        <v>30006.7795384615</v>
      </c>
    </row>
    <row r="149" s="2" customFormat="1" ht="13.5" spans="2:13">
      <c r="B149" s="2" t="s">
        <v>409</v>
      </c>
      <c r="C149" s="2" t="s">
        <v>75</v>
      </c>
      <c r="D149" s="2" t="s">
        <v>406</v>
      </c>
      <c r="E149" s="2" t="s">
        <v>407</v>
      </c>
      <c r="F149" s="2" t="s">
        <v>359</v>
      </c>
      <c r="G149" s="2" t="s">
        <v>92</v>
      </c>
      <c r="H149" s="3">
        <v>60</v>
      </c>
      <c r="I149" s="4">
        <v>948</v>
      </c>
      <c r="J149" s="18">
        <f t="shared" si="16"/>
        <v>881.74428</v>
      </c>
      <c r="K149" s="2">
        <f t="shared" si="17"/>
        <v>14.695738</v>
      </c>
      <c r="L149" s="2">
        <f t="shared" si="18"/>
        <v>15.8</v>
      </c>
      <c r="M149" s="5">
        <f t="shared" si="19"/>
        <v>753.62758974359</v>
      </c>
    </row>
    <row r="150" s="2" customFormat="1" ht="13.5" spans="2:13">
      <c r="B150" s="2" t="s">
        <v>172</v>
      </c>
      <c r="C150" s="2" t="s">
        <v>159</v>
      </c>
      <c r="D150" s="2" t="s">
        <v>410</v>
      </c>
      <c r="E150" s="2" t="s">
        <v>411</v>
      </c>
      <c r="F150" s="2" t="s">
        <v>412</v>
      </c>
      <c r="G150" s="2" t="s">
        <v>58</v>
      </c>
      <c r="H150" s="3">
        <v>40</v>
      </c>
      <c r="I150" s="4">
        <f>874.8*2</f>
        <v>1749.6</v>
      </c>
      <c r="J150" s="18">
        <f t="shared" si="16"/>
        <v>1627.320456</v>
      </c>
      <c r="K150" s="2">
        <f t="shared" si="17"/>
        <v>40.6830114</v>
      </c>
      <c r="L150" s="2">
        <f t="shared" si="18"/>
        <v>43.74</v>
      </c>
      <c r="M150" s="5">
        <f t="shared" si="19"/>
        <v>1390.87218461538</v>
      </c>
    </row>
    <row r="151" s="2" customFormat="1" ht="13.5" spans="2:13">
      <c r="B151" s="2" t="s">
        <v>78</v>
      </c>
      <c r="C151" s="2" t="s">
        <v>75</v>
      </c>
      <c r="D151" s="2" t="s">
        <v>413</v>
      </c>
      <c r="E151" s="2" t="s">
        <v>414</v>
      </c>
      <c r="F151" s="2" t="s">
        <v>415</v>
      </c>
      <c r="G151" s="2" t="s">
        <v>25</v>
      </c>
      <c r="H151" s="3">
        <v>30</v>
      </c>
      <c r="I151" s="4">
        <v>204</v>
      </c>
      <c r="J151" s="18">
        <f t="shared" si="16"/>
        <v>189.74244</v>
      </c>
      <c r="K151" s="2">
        <f t="shared" si="17"/>
        <v>6.324748</v>
      </c>
      <c r="L151" s="2">
        <f t="shared" si="18"/>
        <v>6.8</v>
      </c>
      <c r="M151" s="5">
        <f t="shared" si="19"/>
        <v>162.173025641026</v>
      </c>
    </row>
    <row r="152" s="2" customFormat="1" ht="13.5" spans="2:13">
      <c r="B152" s="2" t="s">
        <v>74</v>
      </c>
      <c r="C152" s="2" t="s">
        <v>75</v>
      </c>
      <c r="D152" s="2" t="s">
        <v>413</v>
      </c>
      <c r="E152" s="2" t="s">
        <v>414</v>
      </c>
      <c r="F152" s="2" t="s">
        <v>416</v>
      </c>
      <c r="G152" s="2" t="s">
        <v>25</v>
      </c>
      <c r="H152" s="3">
        <v>600</v>
      </c>
      <c r="I152" s="4">
        <v>2232</v>
      </c>
      <c r="J152" s="18">
        <f t="shared" si="16"/>
        <v>2076.00552</v>
      </c>
      <c r="K152" s="2">
        <f t="shared" si="17"/>
        <v>3.4600092</v>
      </c>
      <c r="L152" s="2">
        <f t="shared" si="18"/>
        <v>3.72</v>
      </c>
      <c r="M152" s="5">
        <f t="shared" si="19"/>
        <v>1774.36369230769</v>
      </c>
    </row>
    <row r="153" s="2" customFormat="1" ht="13.5" spans="2:13">
      <c r="B153" s="2" t="s">
        <v>74</v>
      </c>
      <c r="C153" s="2" t="s">
        <v>75</v>
      </c>
      <c r="D153" s="2" t="s">
        <v>417</v>
      </c>
      <c r="E153" s="2" t="s">
        <v>418</v>
      </c>
      <c r="F153" s="2" t="s">
        <v>419</v>
      </c>
      <c r="G153" s="2" t="s">
        <v>58</v>
      </c>
      <c r="H153" s="3">
        <v>200</v>
      </c>
      <c r="I153" s="4">
        <f>678*2</f>
        <v>1356</v>
      </c>
      <c r="J153" s="18">
        <f t="shared" si="16"/>
        <v>1261.22916</v>
      </c>
      <c r="K153" s="2">
        <f t="shared" si="17"/>
        <v>6.3061458</v>
      </c>
      <c r="L153" s="2">
        <f t="shared" si="18"/>
        <v>6.78</v>
      </c>
      <c r="M153" s="5">
        <f t="shared" si="19"/>
        <v>1077.97364102564</v>
      </c>
    </row>
    <row r="154" s="2" customFormat="1" ht="13.5" spans="2:13">
      <c r="B154" s="2" t="s">
        <v>83</v>
      </c>
      <c r="C154" s="2" t="s">
        <v>159</v>
      </c>
      <c r="D154" s="2" t="s">
        <v>420</v>
      </c>
      <c r="E154" s="2" t="s">
        <v>421</v>
      </c>
      <c r="F154" s="2" t="s">
        <v>422</v>
      </c>
      <c r="G154" s="2" t="s">
        <v>92</v>
      </c>
      <c r="H154" s="3">
        <v>900</v>
      </c>
      <c r="I154" s="4">
        <f>19755*3</f>
        <v>59265</v>
      </c>
      <c r="J154" s="18">
        <f t="shared" si="16"/>
        <v>55122.96915</v>
      </c>
      <c r="K154" s="2">
        <f t="shared" si="17"/>
        <v>61.2477435</v>
      </c>
      <c r="L154" s="2">
        <f t="shared" si="18"/>
        <v>65.85</v>
      </c>
      <c r="M154" s="5">
        <f t="shared" si="19"/>
        <v>47113.6488461538</v>
      </c>
    </row>
    <row r="155" s="2" customFormat="1" ht="13.5" spans="2:13">
      <c r="B155" s="2" t="s">
        <v>423</v>
      </c>
      <c r="C155" s="2" t="s">
        <v>424</v>
      </c>
      <c r="D155" s="2" t="s">
        <v>425</v>
      </c>
      <c r="E155" s="2" t="s">
        <v>426</v>
      </c>
      <c r="F155" s="2" t="s">
        <v>427</v>
      </c>
      <c r="G155" s="2" t="s">
        <v>92</v>
      </c>
      <c r="H155" s="3">
        <v>240</v>
      </c>
      <c r="I155" s="4">
        <v>21600</v>
      </c>
      <c r="J155" s="18">
        <f t="shared" si="16"/>
        <v>20090.376</v>
      </c>
      <c r="K155" s="2">
        <f t="shared" si="17"/>
        <v>83.7099</v>
      </c>
      <c r="L155" s="2">
        <f t="shared" si="18"/>
        <v>90</v>
      </c>
      <c r="M155" s="5">
        <f t="shared" si="19"/>
        <v>17171.2615384615</v>
      </c>
    </row>
    <row r="156" s="2" customFormat="1" ht="13.5" spans="2:13">
      <c r="B156" s="2" t="s">
        <v>428</v>
      </c>
      <c r="C156" s="2" t="s">
        <v>424</v>
      </c>
      <c r="D156" s="2" t="s">
        <v>425</v>
      </c>
      <c r="E156" s="2" t="s">
        <v>426</v>
      </c>
      <c r="F156" s="2" t="s">
        <v>429</v>
      </c>
      <c r="G156" s="2" t="s">
        <v>92</v>
      </c>
      <c r="H156" s="3">
        <v>100</v>
      </c>
      <c r="I156" s="4">
        <v>9500</v>
      </c>
      <c r="J156" s="18">
        <f t="shared" si="16"/>
        <v>8836.045</v>
      </c>
      <c r="K156" s="2">
        <f t="shared" si="17"/>
        <v>88.36045</v>
      </c>
      <c r="L156" s="2">
        <f t="shared" si="18"/>
        <v>95</v>
      </c>
      <c r="M156" s="5">
        <f t="shared" si="19"/>
        <v>7552.17521367521</v>
      </c>
    </row>
    <row r="157" s="2" customFormat="1" ht="13.5" spans="2:13">
      <c r="B157" s="2" t="s">
        <v>430</v>
      </c>
      <c r="C157" s="2" t="s">
        <v>431</v>
      </c>
      <c r="D157" s="2" t="s">
        <v>432</v>
      </c>
      <c r="E157" s="2" t="s">
        <v>433</v>
      </c>
      <c r="F157" s="2" t="s">
        <v>434</v>
      </c>
      <c r="G157" s="2" t="s">
        <v>58</v>
      </c>
      <c r="H157" s="3">
        <v>96</v>
      </c>
      <c r="I157" s="4">
        <v>1104</v>
      </c>
      <c r="J157" s="18">
        <f t="shared" ref="J157:J203" si="20">I157*0.93011</f>
        <v>1026.84144</v>
      </c>
      <c r="K157" s="2">
        <f t="shared" si="17"/>
        <v>10.696265</v>
      </c>
      <c r="L157" s="2">
        <f t="shared" si="18"/>
        <v>11.5</v>
      </c>
      <c r="M157" s="5">
        <f t="shared" si="19"/>
        <v>877.642256410256</v>
      </c>
    </row>
    <row r="158" s="2" customFormat="1" ht="13.5" spans="2:13">
      <c r="B158" s="2" t="s">
        <v>340</v>
      </c>
      <c r="C158" s="2" t="s">
        <v>431</v>
      </c>
      <c r="D158" s="2" t="s">
        <v>432</v>
      </c>
      <c r="E158" s="2" t="s">
        <v>433</v>
      </c>
      <c r="F158" s="2" t="s">
        <v>434</v>
      </c>
      <c r="G158" s="2" t="s">
        <v>58</v>
      </c>
      <c r="H158" s="3">
        <v>1920</v>
      </c>
      <c r="I158" s="4">
        <f>31564.8*2</f>
        <v>63129.6</v>
      </c>
      <c r="J158" s="18">
        <f t="shared" si="20"/>
        <v>58717.472256</v>
      </c>
      <c r="K158" s="2">
        <f t="shared" si="17"/>
        <v>30.5820168</v>
      </c>
      <c r="L158" s="2">
        <f t="shared" si="18"/>
        <v>32.88</v>
      </c>
      <c r="M158" s="5">
        <f t="shared" si="19"/>
        <v>50185.8737230769</v>
      </c>
    </row>
    <row r="159" s="2" customFormat="1" ht="13.5" spans="2:13">
      <c r="B159" s="2" t="s">
        <v>344</v>
      </c>
      <c r="C159" s="2" t="s">
        <v>431</v>
      </c>
      <c r="D159" s="2" t="s">
        <v>432</v>
      </c>
      <c r="E159" s="2" t="s">
        <v>433</v>
      </c>
      <c r="F159" s="2" t="s">
        <v>434</v>
      </c>
      <c r="G159" s="2" t="s">
        <v>58</v>
      </c>
      <c r="H159" s="3">
        <v>192</v>
      </c>
      <c r="I159" s="4">
        <v>6662.4</v>
      </c>
      <c r="J159" s="18">
        <f t="shared" si="20"/>
        <v>6196.764864</v>
      </c>
      <c r="K159" s="2">
        <f t="shared" si="17"/>
        <v>32.274817</v>
      </c>
      <c r="L159" s="2">
        <f t="shared" si="18"/>
        <v>34.7</v>
      </c>
      <c r="M159" s="5">
        <f t="shared" si="19"/>
        <v>5296.38022564103</v>
      </c>
    </row>
    <row r="160" s="2" customFormat="1" ht="13.5" spans="2:13">
      <c r="B160" s="2" t="s">
        <v>75</v>
      </c>
      <c r="C160" s="2" t="s">
        <v>431</v>
      </c>
      <c r="D160" s="2" t="s">
        <v>432</v>
      </c>
      <c r="E160" s="2" t="s">
        <v>433</v>
      </c>
      <c r="F160" s="2" t="s">
        <v>434</v>
      </c>
      <c r="G160" s="2" t="s">
        <v>58</v>
      </c>
      <c r="H160" s="3">
        <v>192</v>
      </c>
      <c r="I160" s="4">
        <v>6927.36</v>
      </c>
      <c r="J160" s="18">
        <f t="shared" si="20"/>
        <v>6443.2068096</v>
      </c>
      <c r="K160" s="2">
        <f t="shared" si="17"/>
        <v>33.5583688</v>
      </c>
      <c r="L160" s="2">
        <f t="shared" si="18"/>
        <v>36.08</v>
      </c>
      <c r="M160" s="5">
        <f t="shared" si="19"/>
        <v>5507.01436717949</v>
      </c>
    </row>
    <row r="161" s="2" customFormat="1" ht="13.5" spans="2:13">
      <c r="B161" s="9" t="s">
        <v>360</v>
      </c>
      <c r="C161" s="9" t="s">
        <v>431</v>
      </c>
      <c r="D161" s="9" t="s">
        <v>432</v>
      </c>
      <c r="E161" s="9" t="s">
        <v>433</v>
      </c>
      <c r="F161" s="9" t="s">
        <v>434</v>
      </c>
      <c r="G161" s="22" t="s">
        <v>58</v>
      </c>
      <c r="H161" s="3">
        <f>384*3</f>
        <v>1152</v>
      </c>
      <c r="I161" s="4">
        <f>13989.12*3</f>
        <v>41967.36</v>
      </c>
      <c r="J161" s="18">
        <f t="shared" si="20"/>
        <v>39034.2612096</v>
      </c>
      <c r="K161" s="2">
        <f t="shared" si="17"/>
        <v>33.8839073</v>
      </c>
      <c r="L161" s="2">
        <f t="shared" si="18"/>
        <v>36.43</v>
      </c>
      <c r="M161" s="5">
        <f t="shared" si="19"/>
        <v>33362.6164184615</v>
      </c>
    </row>
    <row r="162" s="2" customFormat="1" ht="13.5" spans="2:13">
      <c r="B162" s="9" t="s">
        <v>348</v>
      </c>
      <c r="C162" s="9" t="s">
        <v>431</v>
      </c>
      <c r="D162" s="9" t="s">
        <v>432</v>
      </c>
      <c r="E162" s="9" t="s">
        <v>433</v>
      </c>
      <c r="F162" s="9" t="s">
        <v>434</v>
      </c>
      <c r="G162" s="22" t="s">
        <v>58</v>
      </c>
      <c r="H162" s="3">
        <f>96*3</f>
        <v>288</v>
      </c>
      <c r="I162" s="4">
        <f>3506.88*3</f>
        <v>10520.64</v>
      </c>
      <c r="J162" s="18">
        <f t="shared" si="20"/>
        <v>9785.3524704</v>
      </c>
      <c r="K162" s="2">
        <f t="shared" si="17"/>
        <v>33.9769183</v>
      </c>
      <c r="L162" s="2">
        <f t="shared" si="18"/>
        <v>36.53</v>
      </c>
      <c r="M162" s="5">
        <f t="shared" si="19"/>
        <v>8363.54912</v>
      </c>
    </row>
    <row r="163" s="2" customFormat="1" ht="13.5" spans="2:13">
      <c r="B163" s="2" t="s">
        <v>392</v>
      </c>
      <c r="C163" s="2" t="s">
        <v>431</v>
      </c>
      <c r="D163" s="2" t="s">
        <v>432</v>
      </c>
      <c r="E163" s="2" t="s">
        <v>433</v>
      </c>
      <c r="F163" s="2" t="s">
        <v>434</v>
      </c>
      <c r="G163" s="2" t="s">
        <v>58</v>
      </c>
      <c r="H163" s="3">
        <v>1344</v>
      </c>
      <c r="I163" s="4">
        <v>29460.48</v>
      </c>
      <c r="J163" s="18">
        <f t="shared" si="20"/>
        <v>27401.4870528</v>
      </c>
      <c r="K163" s="2">
        <f t="shared" si="17"/>
        <v>20.3880112</v>
      </c>
      <c r="L163" s="2">
        <f t="shared" si="18"/>
        <v>21.92</v>
      </c>
      <c r="M163" s="5">
        <f t="shared" si="19"/>
        <v>23420.0744041026</v>
      </c>
    </row>
    <row r="164" s="2" customFormat="1" ht="13.5" spans="2:13">
      <c r="B164" s="2" t="s">
        <v>365</v>
      </c>
      <c r="C164" s="2" t="s">
        <v>431</v>
      </c>
      <c r="D164" s="2" t="s">
        <v>432</v>
      </c>
      <c r="E164" s="2" t="s">
        <v>433</v>
      </c>
      <c r="F164" s="2" t="s">
        <v>434</v>
      </c>
      <c r="G164" s="2" t="s">
        <v>58</v>
      </c>
      <c r="H164" s="3">
        <v>288</v>
      </c>
      <c r="I164" s="4">
        <v>9676.8</v>
      </c>
      <c r="J164" s="18">
        <f t="shared" si="20"/>
        <v>9000.488448</v>
      </c>
      <c r="K164" s="2">
        <f t="shared" si="17"/>
        <v>31.251696</v>
      </c>
      <c r="L164" s="2">
        <f t="shared" si="18"/>
        <v>33.6</v>
      </c>
      <c r="M164" s="5">
        <f t="shared" si="19"/>
        <v>7692.72516923077</v>
      </c>
    </row>
    <row r="165" s="2" customFormat="1" ht="13.5" spans="2:13">
      <c r="B165" s="9" t="s">
        <v>78</v>
      </c>
      <c r="C165" s="9" t="s">
        <v>136</v>
      </c>
      <c r="D165" s="9" t="s">
        <v>435</v>
      </c>
      <c r="E165" s="9" t="s">
        <v>436</v>
      </c>
      <c r="F165" s="9" t="s">
        <v>437</v>
      </c>
      <c r="G165" s="22" t="s">
        <v>58</v>
      </c>
      <c r="H165" s="3">
        <v>60</v>
      </c>
      <c r="I165" s="4">
        <v>1855.2</v>
      </c>
      <c r="J165" s="18">
        <f t="shared" si="20"/>
        <v>1725.540072</v>
      </c>
      <c r="K165" s="2">
        <f t="shared" si="17"/>
        <v>28.7590012</v>
      </c>
      <c r="L165" s="2">
        <f t="shared" si="18"/>
        <v>30.92</v>
      </c>
      <c r="M165" s="5">
        <f t="shared" si="19"/>
        <v>1474.82057435897</v>
      </c>
    </row>
    <row r="166" s="2" customFormat="1" ht="13.5" spans="2:13">
      <c r="B166" s="9" t="s">
        <v>158</v>
      </c>
      <c r="C166" s="9" t="s">
        <v>136</v>
      </c>
      <c r="D166" s="9" t="s">
        <v>435</v>
      </c>
      <c r="E166" s="9" t="s">
        <v>436</v>
      </c>
      <c r="F166" s="9" t="s">
        <v>437</v>
      </c>
      <c r="G166" s="22" t="s">
        <v>58</v>
      </c>
      <c r="H166" s="23">
        <v>400</v>
      </c>
      <c r="I166" s="4">
        <v>3480</v>
      </c>
      <c r="J166" s="18">
        <f t="shared" si="20"/>
        <v>3236.7828</v>
      </c>
      <c r="K166" s="2">
        <f t="shared" si="17"/>
        <v>8.091957</v>
      </c>
      <c r="L166" s="2">
        <f t="shared" si="18"/>
        <v>8.7</v>
      </c>
      <c r="M166" s="5">
        <f t="shared" si="19"/>
        <v>2766.48102564103</v>
      </c>
    </row>
    <row r="167" s="2" customFormat="1" ht="13.5" spans="2:13">
      <c r="B167" s="2" t="s">
        <v>409</v>
      </c>
      <c r="C167" s="2" t="s">
        <v>438</v>
      </c>
      <c r="D167" s="2" t="s">
        <v>439</v>
      </c>
      <c r="E167" s="2" t="s">
        <v>440</v>
      </c>
      <c r="F167" s="2" t="s">
        <v>441</v>
      </c>
      <c r="G167" s="2" t="s">
        <v>92</v>
      </c>
      <c r="H167" s="3">
        <v>900</v>
      </c>
      <c r="I167" s="4">
        <v>20925</v>
      </c>
      <c r="J167" s="18">
        <f t="shared" si="20"/>
        <v>19462.55175</v>
      </c>
      <c r="K167" s="2">
        <f t="shared" si="17"/>
        <v>21.6250575</v>
      </c>
      <c r="L167" s="2">
        <f t="shared" si="18"/>
        <v>23.25</v>
      </c>
      <c r="M167" s="5">
        <f t="shared" si="19"/>
        <v>16634.6596153846</v>
      </c>
    </row>
    <row r="168" s="2" customFormat="1" ht="13.5" spans="2:13">
      <c r="B168" s="2" t="s">
        <v>158</v>
      </c>
      <c r="C168" s="2" t="s">
        <v>438</v>
      </c>
      <c r="D168" s="2" t="s">
        <v>439</v>
      </c>
      <c r="E168" s="2" t="s">
        <v>440</v>
      </c>
      <c r="F168" s="2" t="s">
        <v>441</v>
      </c>
      <c r="G168" s="2" t="s">
        <v>92</v>
      </c>
      <c r="H168" s="3">
        <v>20</v>
      </c>
      <c r="I168" s="4">
        <v>465</v>
      </c>
      <c r="J168" s="18">
        <f t="shared" si="20"/>
        <v>432.50115</v>
      </c>
      <c r="K168" s="2">
        <f t="shared" si="17"/>
        <v>21.6250575</v>
      </c>
      <c r="L168" s="2">
        <f t="shared" si="18"/>
        <v>23.25</v>
      </c>
      <c r="M168" s="5">
        <f t="shared" si="19"/>
        <v>369.659102564103</v>
      </c>
    </row>
    <row r="169" s="2" customFormat="1" ht="13.5" spans="2:13">
      <c r="B169" s="2" t="s">
        <v>172</v>
      </c>
      <c r="C169" s="2" t="s">
        <v>442</v>
      </c>
      <c r="D169" s="2" t="s">
        <v>443</v>
      </c>
      <c r="E169" s="2" t="s">
        <v>444</v>
      </c>
      <c r="F169" s="2" t="s">
        <v>445</v>
      </c>
      <c r="G169" s="2" t="s">
        <v>92</v>
      </c>
      <c r="H169" s="3">
        <v>200</v>
      </c>
      <c r="I169" s="4">
        <v>2278</v>
      </c>
      <c r="J169" s="18">
        <f t="shared" si="20"/>
        <v>2118.79058</v>
      </c>
      <c r="K169" s="2">
        <f t="shared" si="17"/>
        <v>10.5939529</v>
      </c>
      <c r="L169" s="2">
        <f t="shared" si="18"/>
        <v>11.39</v>
      </c>
      <c r="M169" s="5">
        <f t="shared" si="19"/>
        <v>1810.93211965812</v>
      </c>
    </row>
    <row r="170" s="2" customFormat="1" ht="13.5" spans="2:13">
      <c r="B170" s="2" t="s">
        <v>371</v>
      </c>
      <c r="C170" s="2" t="s">
        <v>446</v>
      </c>
      <c r="D170" s="2" t="s">
        <v>447</v>
      </c>
      <c r="E170" s="2" t="s">
        <v>448</v>
      </c>
      <c r="F170" s="2" t="s">
        <v>449</v>
      </c>
      <c r="G170" s="2" t="s">
        <v>58</v>
      </c>
      <c r="H170" s="3">
        <v>200</v>
      </c>
      <c r="I170" s="4">
        <v>2520</v>
      </c>
      <c r="J170" s="18">
        <f t="shared" si="20"/>
        <v>2343.8772</v>
      </c>
      <c r="K170" s="2">
        <f t="shared" si="17"/>
        <v>11.719386</v>
      </c>
      <c r="L170" s="2">
        <f t="shared" si="18"/>
        <v>12.6</v>
      </c>
      <c r="M170" s="5">
        <f t="shared" si="19"/>
        <v>2003.31384615385</v>
      </c>
    </row>
    <row r="171" s="2" customFormat="1" ht="13.5" spans="2:13">
      <c r="B171" s="2" t="s">
        <v>392</v>
      </c>
      <c r="C171" s="2" t="s">
        <v>446</v>
      </c>
      <c r="D171" s="2" t="s">
        <v>447</v>
      </c>
      <c r="E171" s="2" t="s">
        <v>448</v>
      </c>
      <c r="F171" s="2" t="s">
        <v>449</v>
      </c>
      <c r="G171" s="2" t="s">
        <v>58</v>
      </c>
      <c r="H171" s="3">
        <v>30</v>
      </c>
      <c r="I171" s="4">
        <v>540</v>
      </c>
      <c r="J171" s="18">
        <f t="shared" si="20"/>
        <v>502.2594</v>
      </c>
      <c r="K171" s="2">
        <f t="shared" si="17"/>
        <v>16.74198</v>
      </c>
      <c r="L171" s="2">
        <f t="shared" si="18"/>
        <v>18</v>
      </c>
      <c r="M171" s="5">
        <f t="shared" si="19"/>
        <v>429.281538461538</v>
      </c>
    </row>
    <row r="172" s="2" customFormat="1" ht="13.5" spans="2:13">
      <c r="B172" s="2" t="s">
        <v>450</v>
      </c>
      <c r="C172" s="2" t="s">
        <v>446</v>
      </c>
      <c r="D172" s="2" t="s">
        <v>447</v>
      </c>
      <c r="E172" s="2" t="s">
        <v>448</v>
      </c>
      <c r="F172" s="2" t="s">
        <v>449</v>
      </c>
      <c r="G172" s="2" t="s">
        <v>58</v>
      </c>
      <c r="H172" s="3">
        <v>30</v>
      </c>
      <c r="I172" s="4">
        <v>462</v>
      </c>
      <c r="J172" s="18">
        <f t="shared" si="20"/>
        <v>429.71082</v>
      </c>
      <c r="K172" s="2">
        <f t="shared" si="17"/>
        <v>14.323694</v>
      </c>
      <c r="L172" s="2">
        <f t="shared" si="18"/>
        <v>15.4</v>
      </c>
      <c r="M172" s="5">
        <f t="shared" si="19"/>
        <v>367.274205128205</v>
      </c>
    </row>
    <row r="173" s="2" customFormat="1" ht="13.5" spans="2:13">
      <c r="B173" s="2" t="s">
        <v>374</v>
      </c>
      <c r="C173" s="2" t="s">
        <v>446</v>
      </c>
      <c r="D173" s="2" t="s">
        <v>447</v>
      </c>
      <c r="E173" s="2" t="s">
        <v>448</v>
      </c>
      <c r="F173" s="2" t="s">
        <v>449</v>
      </c>
      <c r="G173" s="2" t="s">
        <v>58</v>
      </c>
      <c r="H173" s="3">
        <v>60</v>
      </c>
      <c r="I173" s="4">
        <v>756</v>
      </c>
      <c r="J173" s="18">
        <f t="shared" si="20"/>
        <v>703.16316</v>
      </c>
      <c r="K173" s="2">
        <f t="shared" si="17"/>
        <v>11.719386</v>
      </c>
      <c r="L173" s="2">
        <f t="shared" si="18"/>
        <v>12.6</v>
      </c>
      <c r="M173" s="5">
        <f t="shared" si="19"/>
        <v>600.994153846154</v>
      </c>
    </row>
    <row r="174" s="2" customFormat="1" ht="13.5" spans="2:13">
      <c r="B174" s="2" t="s">
        <v>377</v>
      </c>
      <c r="C174" s="2" t="s">
        <v>446</v>
      </c>
      <c r="D174" s="2" t="s">
        <v>447</v>
      </c>
      <c r="E174" s="2" t="s">
        <v>448</v>
      </c>
      <c r="F174" s="2" t="s">
        <v>449</v>
      </c>
      <c r="G174" s="2" t="s">
        <v>58</v>
      </c>
      <c r="H174" s="3">
        <v>400</v>
      </c>
      <c r="I174" s="4">
        <v>6720</v>
      </c>
      <c r="J174" s="18">
        <f t="shared" si="20"/>
        <v>6250.3392</v>
      </c>
      <c r="K174" s="2">
        <f t="shared" si="17"/>
        <v>15.625848</v>
      </c>
      <c r="L174" s="2">
        <f t="shared" si="18"/>
        <v>16.8</v>
      </c>
      <c r="M174" s="5">
        <f t="shared" si="19"/>
        <v>5342.17025641026</v>
      </c>
    </row>
    <row r="175" s="2" customFormat="1" ht="13.5" spans="2:13">
      <c r="B175" s="2" t="s">
        <v>370</v>
      </c>
      <c r="C175" s="2" t="s">
        <v>446</v>
      </c>
      <c r="D175" s="2" t="s">
        <v>447</v>
      </c>
      <c r="E175" s="2" t="s">
        <v>448</v>
      </c>
      <c r="F175" s="2" t="s">
        <v>449</v>
      </c>
      <c r="G175" s="2" t="s">
        <v>58</v>
      </c>
      <c r="H175" s="3">
        <v>80</v>
      </c>
      <c r="I175" s="4">
        <v>1120</v>
      </c>
      <c r="J175" s="18">
        <f t="shared" si="20"/>
        <v>1041.7232</v>
      </c>
      <c r="K175" s="2">
        <f t="shared" si="17"/>
        <v>13.02154</v>
      </c>
      <c r="L175" s="2">
        <f t="shared" si="18"/>
        <v>14</v>
      </c>
      <c r="M175" s="5">
        <f t="shared" si="19"/>
        <v>890.361709401709</v>
      </c>
    </row>
    <row r="176" s="2" customFormat="1" ht="13.5" spans="2:13">
      <c r="B176" s="2" t="s">
        <v>379</v>
      </c>
      <c r="C176" s="2" t="s">
        <v>446</v>
      </c>
      <c r="D176" s="2" t="s">
        <v>447</v>
      </c>
      <c r="E176" s="2" t="s">
        <v>448</v>
      </c>
      <c r="F176" s="2" t="s">
        <v>449</v>
      </c>
      <c r="G176" s="2" t="s">
        <v>58</v>
      </c>
      <c r="H176" s="3">
        <v>600</v>
      </c>
      <c r="I176" s="4">
        <v>10920</v>
      </c>
      <c r="J176" s="18">
        <f t="shared" si="20"/>
        <v>10156.8012</v>
      </c>
      <c r="K176" s="2">
        <f t="shared" si="17"/>
        <v>16.928002</v>
      </c>
      <c r="L176" s="2">
        <f t="shared" si="18"/>
        <v>18.2</v>
      </c>
      <c r="M176" s="5">
        <f t="shared" si="19"/>
        <v>8681.02666666667</v>
      </c>
    </row>
    <row r="177" s="2" customFormat="1" ht="13.5" spans="2:13">
      <c r="B177" s="2" t="s">
        <v>380</v>
      </c>
      <c r="C177" s="2" t="s">
        <v>446</v>
      </c>
      <c r="D177" s="2" t="s">
        <v>447</v>
      </c>
      <c r="E177" s="2" t="s">
        <v>448</v>
      </c>
      <c r="F177" s="2" t="s">
        <v>449</v>
      </c>
      <c r="G177" s="2" t="s">
        <v>58</v>
      </c>
      <c r="H177" s="3">
        <v>60</v>
      </c>
      <c r="I177" s="4">
        <v>1008</v>
      </c>
      <c r="J177" s="18">
        <f t="shared" si="20"/>
        <v>937.55088</v>
      </c>
      <c r="K177" s="2">
        <f t="shared" si="17"/>
        <v>15.625848</v>
      </c>
      <c r="L177" s="2">
        <f t="shared" si="18"/>
        <v>16.8</v>
      </c>
      <c r="M177" s="5">
        <f t="shared" si="19"/>
        <v>801.325538461538</v>
      </c>
    </row>
    <row r="178" s="2" customFormat="1" ht="13.5" spans="2:13">
      <c r="B178" s="2" t="s">
        <v>365</v>
      </c>
      <c r="C178" s="2" t="s">
        <v>446</v>
      </c>
      <c r="D178" s="2" t="s">
        <v>447</v>
      </c>
      <c r="E178" s="2" t="s">
        <v>448</v>
      </c>
      <c r="F178" s="2" t="s">
        <v>449</v>
      </c>
      <c r="G178" s="2" t="s">
        <v>58</v>
      </c>
      <c r="H178" s="3">
        <v>2000</v>
      </c>
      <c r="I178" s="4">
        <v>36400</v>
      </c>
      <c r="J178" s="18">
        <f t="shared" si="20"/>
        <v>33856.004</v>
      </c>
      <c r="K178" s="2">
        <f t="shared" si="17"/>
        <v>16.928002</v>
      </c>
      <c r="L178" s="2">
        <f t="shared" si="18"/>
        <v>18.2</v>
      </c>
      <c r="M178" s="5">
        <f t="shared" si="19"/>
        <v>28936.7555555556</v>
      </c>
    </row>
    <row r="179" s="2" customFormat="1" ht="13.5" spans="2:13">
      <c r="B179" s="2" t="s">
        <v>392</v>
      </c>
      <c r="C179" s="2" t="s">
        <v>446</v>
      </c>
      <c r="D179" s="2" t="s">
        <v>447</v>
      </c>
      <c r="E179" s="2" t="s">
        <v>278</v>
      </c>
      <c r="F179" s="2" t="s">
        <v>449</v>
      </c>
      <c r="G179" s="2" t="s">
        <v>58</v>
      </c>
      <c r="H179" s="3">
        <v>90</v>
      </c>
      <c r="I179" s="4">
        <v>1620</v>
      </c>
      <c r="J179" s="18">
        <f t="shared" si="20"/>
        <v>1506.7782</v>
      </c>
      <c r="K179" s="2">
        <f t="shared" si="17"/>
        <v>16.74198</v>
      </c>
      <c r="L179" s="2">
        <f t="shared" si="18"/>
        <v>18</v>
      </c>
      <c r="M179" s="5">
        <f t="shared" si="19"/>
        <v>1287.84461538462</v>
      </c>
    </row>
    <row r="180" s="2" customFormat="1" ht="13.5" spans="2:13">
      <c r="B180" s="2" t="s">
        <v>381</v>
      </c>
      <c r="C180" s="2" t="s">
        <v>446</v>
      </c>
      <c r="D180" s="2" t="s">
        <v>447</v>
      </c>
      <c r="E180" s="2" t="s">
        <v>278</v>
      </c>
      <c r="F180" s="2" t="s">
        <v>449</v>
      </c>
      <c r="G180" s="2" t="s">
        <v>58</v>
      </c>
      <c r="H180" s="3">
        <v>100</v>
      </c>
      <c r="I180" s="4">
        <v>1750</v>
      </c>
      <c r="J180" s="18">
        <f t="shared" si="20"/>
        <v>1627.6925</v>
      </c>
      <c r="K180" s="2">
        <f t="shared" si="17"/>
        <v>16.276925</v>
      </c>
      <c r="L180" s="2">
        <f t="shared" si="18"/>
        <v>17.5</v>
      </c>
      <c r="M180" s="5">
        <f t="shared" si="19"/>
        <v>1391.19017094017</v>
      </c>
    </row>
    <row r="181" s="2" customFormat="1" ht="13.5" spans="2:13">
      <c r="B181" s="2" t="s">
        <v>78</v>
      </c>
      <c r="C181" s="2" t="s">
        <v>136</v>
      </c>
      <c r="D181" s="2" t="s">
        <v>451</v>
      </c>
      <c r="E181" s="2" t="s">
        <v>304</v>
      </c>
      <c r="F181" s="2" t="s">
        <v>452</v>
      </c>
      <c r="G181" s="2" t="s">
        <v>25</v>
      </c>
      <c r="H181" s="3">
        <v>30</v>
      </c>
      <c r="I181" s="4">
        <v>80.7</v>
      </c>
      <c r="J181" s="18">
        <f t="shared" si="20"/>
        <v>75.059877</v>
      </c>
      <c r="K181" s="2">
        <f t="shared" ref="K181:K244" si="21">J181/H181</f>
        <v>2.5019959</v>
      </c>
      <c r="L181" s="2">
        <f t="shared" ref="L181:L244" si="22">I181/H181</f>
        <v>2.69</v>
      </c>
      <c r="M181" s="5">
        <f t="shared" ref="M181:M244" si="23">J181/1.17</f>
        <v>64.153741025641</v>
      </c>
    </row>
    <row r="182" s="2" customFormat="1" ht="13.5" spans="2:13">
      <c r="B182" s="2" t="s">
        <v>140</v>
      </c>
      <c r="C182" s="2" t="s">
        <v>113</v>
      </c>
      <c r="D182" s="2" t="s">
        <v>453</v>
      </c>
      <c r="E182" s="2" t="s">
        <v>454</v>
      </c>
      <c r="F182" s="2" t="s">
        <v>455</v>
      </c>
      <c r="G182" s="2" t="s">
        <v>58</v>
      </c>
      <c r="H182" s="3">
        <v>300</v>
      </c>
      <c r="I182" s="4">
        <v>9600</v>
      </c>
      <c r="J182" s="18">
        <f t="shared" si="20"/>
        <v>8929.056</v>
      </c>
      <c r="K182" s="2">
        <f t="shared" si="21"/>
        <v>29.76352</v>
      </c>
      <c r="L182" s="2">
        <f t="shared" si="22"/>
        <v>32</v>
      </c>
      <c r="M182" s="5">
        <f t="shared" si="23"/>
        <v>7631.6717948718</v>
      </c>
    </row>
    <row r="183" s="2" customFormat="1" ht="13.5" spans="2:13">
      <c r="B183" s="2" t="s">
        <v>456</v>
      </c>
      <c r="C183" s="2" t="s">
        <v>457</v>
      </c>
      <c r="D183" s="2" t="s">
        <v>458</v>
      </c>
      <c r="E183" s="2" t="s">
        <v>459</v>
      </c>
      <c r="F183" s="2" t="s">
        <v>169</v>
      </c>
      <c r="G183" s="2" t="s">
        <v>58</v>
      </c>
      <c r="H183" s="3">
        <v>1500</v>
      </c>
      <c r="I183" s="4">
        <v>34275</v>
      </c>
      <c r="J183" s="18">
        <f t="shared" si="20"/>
        <v>31879.52025</v>
      </c>
      <c r="K183" s="2">
        <f t="shared" si="21"/>
        <v>21.2530135</v>
      </c>
      <c r="L183" s="2">
        <f t="shared" si="22"/>
        <v>22.85</v>
      </c>
      <c r="M183" s="5">
        <f t="shared" si="23"/>
        <v>27247.4532051282</v>
      </c>
    </row>
    <row r="184" s="2" customFormat="1" ht="13.5" spans="2:13">
      <c r="B184" s="2" t="s">
        <v>158</v>
      </c>
      <c r="C184" s="2" t="s">
        <v>106</v>
      </c>
      <c r="D184" s="2" t="s">
        <v>460</v>
      </c>
      <c r="E184" s="2" t="s">
        <v>461</v>
      </c>
      <c r="F184" s="2" t="s">
        <v>462</v>
      </c>
      <c r="G184" s="2" t="s">
        <v>58</v>
      </c>
      <c r="H184" s="3">
        <v>300</v>
      </c>
      <c r="I184" s="4">
        <f>1487*3</f>
        <v>4461</v>
      </c>
      <c r="J184" s="18">
        <f t="shared" si="20"/>
        <v>4149.22071</v>
      </c>
      <c r="K184" s="2">
        <f t="shared" si="21"/>
        <v>13.8307357</v>
      </c>
      <c r="L184" s="2">
        <f t="shared" si="22"/>
        <v>14.87</v>
      </c>
      <c r="M184" s="5">
        <f t="shared" si="23"/>
        <v>3546.34248717949</v>
      </c>
    </row>
    <row r="185" s="2" customFormat="1" ht="13.5" spans="2:13">
      <c r="B185" s="2" t="s">
        <v>299</v>
      </c>
      <c r="C185" s="2" t="s">
        <v>106</v>
      </c>
      <c r="D185" s="2" t="s">
        <v>460</v>
      </c>
      <c r="E185" s="2" t="s">
        <v>461</v>
      </c>
      <c r="F185" s="2" t="s">
        <v>463</v>
      </c>
      <c r="G185" s="2" t="s">
        <v>58</v>
      </c>
      <c r="H185" s="3">
        <v>20</v>
      </c>
      <c r="I185" s="4">
        <v>840</v>
      </c>
      <c r="J185" s="18">
        <f t="shared" si="20"/>
        <v>781.2924</v>
      </c>
      <c r="K185" s="2">
        <f t="shared" si="21"/>
        <v>39.06462</v>
      </c>
      <c r="L185" s="2">
        <f t="shared" si="22"/>
        <v>42</v>
      </c>
      <c r="M185" s="5">
        <f t="shared" si="23"/>
        <v>667.771282051282</v>
      </c>
    </row>
    <row r="186" s="2" customFormat="1" ht="13.5" spans="2:13">
      <c r="B186" s="2" t="s">
        <v>464</v>
      </c>
      <c r="C186" s="2" t="s">
        <v>465</v>
      </c>
      <c r="D186" s="2" t="s">
        <v>466</v>
      </c>
      <c r="E186" s="2" t="s">
        <v>467</v>
      </c>
      <c r="F186" s="2" t="s">
        <v>468</v>
      </c>
      <c r="G186" s="2" t="s">
        <v>58</v>
      </c>
      <c r="H186" s="3">
        <v>800</v>
      </c>
      <c r="I186" s="4">
        <v>13600</v>
      </c>
      <c r="J186" s="18">
        <f t="shared" si="20"/>
        <v>12649.496</v>
      </c>
      <c r="K186" s="2">
        <f t="shared" si="21"/>
        <v>15.81187</v>
      </c>
      <c r="L186" s="2">
        <f t="shared" si="22"/>
        <v>17</v>
      </c>
      <c r="M186" s="5">
        <f t="shared" si="23"/>
        <v>10811.535042735</v>
      </c>
    </row>
    <row r="187" s="2" customFormat="1" ht="13.5" spans="2:13">
      <c r="B187" s="2" t="s">
        <v>78</v>
      </c>
      <c r="C187" s="2" t="s">
        <v>469</v>
      </c>
      <c r="D187" s="2" t="s">
        <v>470</v>
      </c>
      <c r="E187" s="2" t="s">
        <v>471</v>
      </c>
      <c r="F187" s="2" t="s">
        <v>472</v>
      </c>
      <c r="G187" s="2" t="s">
        <v>58</v>
      </c>
      <c r="H187" s="3">
        <v>300</v>
      </c>
      <c r="I187" s="4">
        <v>6861</v>
      </c>
      <c r="J187" s="18">
        <f t="shared" si="20"/>
        <v>6381.48471</v>
      </c>
      <c r="K187" s="2">
        <f t="shared" si="21"/>
        <v>21.2716157</v>
      </c>
      <c r="L187" s="2">
        <f t="shared" si="22"/>
        <v>22.87</v>
      </c>
      <c r="M187" s="5">
        <f t="shared" si="23"/>
        <v>5454.26043589744</v>
      </c>
    </row>
    <row r="188" s="2" customFormat="1" ht="13.5" spans="2:13">
      <c r="B188" s="2" t="s">
        <v>78</v>
      </c>
      <c r="C188" s="2" t="s">
        <v>113</v>
      </c>
      <c r="D188" s="2" t="s">
        <v>473</v>
      </c>
      <c r="E188" s="2" t="s">
        <v>474</v>
      </c>
      <c r="F188" s="2" t="s">
        <v>475</v>
      </c>
      <c r="G188" s="2" t="s">
        <v>25</v>
      </c>
      <c r="H188" s="3">
        <v>480</v>
      </c>
      <c r="I188" s="4">
        <f>828.8*3</f>
        <v>2486.4</v>
      </c>
      <c r="J188" s="18">
        <f t="shared" si="20"/>
        <v>2312.625504</v>
      </c>
      <c r="K188" s="2">
        <f t="shared" si="21"/>
        <v>4.8179698</v>
      </c>
      <c r="L188" s="2">
        <f t="shared" si="22"/>
        <v>5.18</v>
      </c>
      <c r="M188" s="5">
        <f t="shared" si="23"/>
        <v>1976.6029948718</v>
      </c>
    </row>
    <row r="189" s="2" customFormat="1" ht="13.5" spans="2:13">
      <c r="B189" s="2" t="s">
        <v>78</v>
      </c>
      <c r="C189" s="2" t="s">
        <v>75</v>
      </c>
      <c r="D189" s="2" t="s">
        <v>476</v>
      </c>
      <c r="E189" s="2" t="s">
        <v>477</v>
      </c>
      <c r="F189" s="2" t="s">
        <v>478</v>
      </c>
      <c r="G189" s="2" t="s">
        <v>58</v>
      </c>
      <c r="H189" s="3">
        <v>100</v>
      </c>
      <c r="I189" s="4">
        <v>2114</v>
      </c>
      <c r="J189" s="18">
        <f t="shared" si="20"/>
        <v>1966.25254</v>
      </c>
      <c r="K189" s="2">
        <f t="shared" si="21"/>
        <v>19.6625254</v>
      </c>
      <c r="L189" s="2">
        <f t="shared" si="22"/>
        <v>21.14</v>
      </c>
      <c r="M189" s="5">
        <f t="shared" si="23"/>
        <v>1680.55772649573</v>
      </c>
    </row>
    <row r="190" s="2" customFormat="1" ht="13.5" spans="2:13">
      <c r="B190" s="2" t="s">
        <v>479</v>
      </c>
      <c r="C190" s="2" t="s">
        <v>480</v>
      </c>
      <c r="D190" s="2" t="s">
        <v>481</v>
      </c>
      <c r="E190" s="2" t="s">
        <v>482</v>
      </c>
      <c r="F190" s="2" t="s">
        <v>480</v>
      </c>
      <c r="G190" s="2" t="s">
        <v>25</v>
      </c>
      <c r="H190" s="3">
        <v>600</v>
      </c>
      <c r="I190" s="4">
        <v>3600</v>
      </c>
      <c r="J190" s="18">
        <f t="shared" si="20"/>
        <v>3348.396</v>
      </c>
      <c r="K190" s="2">
        <f t="shared" si="21"/>
        <v>5.58066</v>
      </c>
      <c r="L190" s="2">
        <f t="shared" si="22"/>
        <v>6</v>
      </c>
      <c r="M190" s="5">
        <f t="shared" si="23"/>
        <v>2861.87692307692</v>
      </c>
    </row>
    <row r="191" s="2" customFormat="1" ht="13.5" spans="2:13">
      <c r="B191" s="2" t="s">
        <v>483</v>
      </c>
      <c r="C191" s="2" t="s">
        <v>480</v>
      </c>
      <c r="D191" s="2" t="s">
        <v>481</v>
      </c>
      <c r="E191" s="2" t="s">
        <v>482</v>
      </c>
      <c r="F191" s="2" t="s">
        <v>480</v>
      </c>
      <c r="G191" s="2" t="s">
        <v>25</v>
      </c>
      <c r="H191" s="3">
        <v>1400</v>
      </c>
      <c r="I191" s="4">
        <v>8400</v>
      </c>
      <c r="J191" s="18">
        <f t="shared" si="20"/>
        <v>7812.924</v>
      </c>
      <c r="K191" s="2">
        <f t="shared" si="21"/>
        <v>5.58066</v>
      </c>
      <c r="L191" s="2">
        <f t="shared" si="22"/>
        <v>6</v>
      </c>
      <c r="M191" s="5">
        <f t="shared" si="23"/>
        <v>6677.71282051282</v>
      </c>
    </row>
    <row r="192" s="2" customFormat="1" ht="13.5" spans="2:13">
      <c r="B192" s="2" t="s">
        <v>484</v>
      </c>
      <c r="C192" s="2" t="s">
        <v>480</v>
      </c>
      <c r="D192" s="2" t="s">
        <v>481</v>
      </c>
      <c r="E192" s="2" t="s">
        <v>482</v>
      </c>
      <c r="F192" s="2" t="s">
        <v>480</v>
      </c>
      <c r="G192" s="2" t="s">
        <v>25</v>
      </c>
      <c r="H192" s="3">
        <v>800</v>
      </c>
      <c r="I192" s="4">
        <v>16640</v>
      </c>
      <c r="J192" s="18">
        <f t="shared" si="20"/>
        <v>15477.0304</v>
      </c>
      <c r="K192" s="2">
        <f t="shared" si="21"/>
        <v>19.346288</v>
      </c>
      <c r="L192" s="2">
        <f t="shared" si="22"/>
        <v>20.8</v>
      </c>
      <c r="M192" s="5">
        <f t="shared" si="23"/>
        <v>13228.2311111111</v>
      </c>
    </row>
    <row r="193" s="2" customFormat="1" ht="13.5" spans="2:13">
      <c r="B193" s="2" t="s">
        <v>354</v>
      </c>
      <c r="C193" s="2" t="s">
        <v>480</v>
      </c>
      <c r="D193" s="2" t="s">
        <v>481</v>
      </c>
      <c r="E193" s="2" t="s">
        <v>482</v>
      </c>
      <c r="F193" s="2" t="s">
        <v>480</v>
      </c>
      <c r="G193" s="2" t="s">
        <v>25</v>
      </c>
      <c r="H193" s="3">
        <v>500</v>
      </c>
      <c r="I193" s="4">
        <v>10000</v>
      </c>
      <c r="J193" s="18">
        <f t="shared" si="20"/>
        <v>9301.1</v>
      </c>
      <c r="K193" s="2">
        <f t="shared" si="21"/>
        <v>18.6022</v>
      </c>
      <c r="L193" s="2">
        <f t="shared" si="22"/>
        <v>20</v>
      </c>
      <c r="M193" s="5">
        <f t="shared" si="23"/>
        <v>7949.65811965812</v>
      </c>
    </row>
    <row r="194" s="2" customFormat="1" ht="13.5" spans="2:13">
      <c r="B194" s="2" t="s">
        <v>485</v>
      </c>
      <c r="C194" s="2" t="s">
        <v>480</v>
      </c>
      <c r="D194" s="2" t="s">
        <v>481</v>
      </c>
      <c r="E194" s="2" t="s">
        <v>482</v>
      </c>
      <c r="F194" s="2" t="s">
        <v>480</v>
      </c>
      <c r="G194" s="2" t="s">
        <v>25</v>
      </c>
      <c r="H194" s="3">
        <v>200</v>
      </c>
      <c r="I194" s="4">
        <v>4160</v>
      </c>
      <c r="J194" s="18">
        <f t="shared" si="20"/>
        <v>3869.2576</v>
      </c>
      <c r="K194" s="2">
        <f t="shared" si="21"/>
        <v>19.346288</v>
      </c>
      <c r="L194" s="2">
        <f t="shared" si="22"/>
        <v>20.8</v>
      </c>
      <c r="M194" s="5">
        <f t="shared" si="23"/>
        <v>3307.05777777778</v>
      </c>
    </row>
    <row r="195" s="2" customFormat="1" ht="13.5" spans="2:13">
      <c r="B195" s="2" t="s">
        <v>335</v>
      </c>
      <c r="C195" s="2" t="s">
        <v>480</v>
      </c>
      <c r="D195" s="2" t="s">
        <v>481</v>
      </c>
      <c r="E195" s="2" t="s">
        <v>482</v>
      </c>
      <c r="F195" s="2" t="s">
        <v>480</v>
      </c>
      <c r="G195" s="2" t="s">
        <v>25</v>
      </c>
      <c r="H195" s="3">
        <v>400</v>
      </c>
      <c r="I195" s="4">
        <v>2400</v>
      </c>
      <c r="J195" s="18">
        <f t="shared" si="20"/>
        <v>2232.264</v>
      </c>
      <c r="K195" s="2">
        <f t="shared" si="21"/>
        <v>5.58066</v>
      </c>
      <c r="L195" s="2">
        <f t="shared" si="22"/>
        <v>6</v>
      </c>
      <c r="M195" s="5">
        <f t="shared" si="23"/>
        <v>1907.91794871795</v>
      </c>
    </row>
    <row r="196" s="2" customFormat="1" ht="13.5" spans="2:13">
      <c r="B196" s="2" t="s">
        <v>78</v>
      </c>
      <c r="C196" s="2" t="s">
        <v>136</v>
      </c>
      <c r="D196" s="2" t="s">
        <v>486</v>
      </c>
      <c r="E196" s="2" t="s">
        <v>487</v>
      </c>
      <c r="F196" s="2" t="s">
        <v>488</v>
      </c>
      <c r="G196" s="2" t="s">
        <v>25</v>
      </c>
      <c r="H196" s="3">
        <v>40</v>
      </c>
      <c r="I196" s="4">
        <v>160</v>
      </c>
      <c r="J196" s="18">
        <f t="shared" si="20"/>
        <v>148.8176</v>
      </c>
      <c r="K196" s="2">
        <f t="shared" si="21"/>
        <v>3.72044</v>
      </c>
      <c r="L196" s="2">
        <f t="shared" si="22"/>
        <v>4</v>
      </c>
      <c r="M196" s="5">
        <f t="shared" si="23"/>
        <v>127.19452991453</v>
      </c>
    </row>
    <row r="197" s="2" customFormat="1" ht="13.5" spans="2:13">
      <c r="B197" s="2" t="s">
        <v>78</v>
      </c>
      <c r="C197" s="2" t="s">
        <v>75</v>
      </c>
      <c r="D197" s="2" t="s">
        <v>489</v>
      </c>
      <c r="E197" s="2" t="s">
        <v>490</v>
      </c>
      <c r="F197" s="2" t="s">
        <v>491</v>
      </c>
      <c r="G197" s="2" t="s">
        <v>58</v>
      </c>
      <c r="H197" s="3">
        <v>50</v>
      </c>
      <c r="I197" s="4">
        <v>240</v>
      </c>
      <c r="J197" s="18">
        <f t="shared" si="20"/>
        <v>223.2264</v>
      </c>
      <c r="K197" s="2">
        <f t="shared" si="21"/>
        <v>4.464528</v>
      </c>
      <c r="L197" s="2">
        <f t="shared" si="22"/>
        <v>4.8</v>
      </c>
      <c r="M197" s="5">
        <f t="shared" si="23"/>
        <v>190.791794871795</v>
      </c>
    </row>
    <row r="198" s="2" customFormat="1" ht="13.5" spans="2:13">
      <c r="B198" s="2" t="s">
        <v>74</v>
      </c>
      <c r="C198" s="2" t="s">
        <v>75</v>
      </c>
      <c r="D198" s="2" t="s">
        <v>489</v>
      </c>
      <c r="E198" s="2" t="s">
        <v>490</v>
      </c>
      <c r="F198" s="2" t="s">
        <v>492</v>
      </c>
      <c r="G198" s="2" t="s">
        <v>58</v>
      </c>
      <c r="H198" s="3">
        <v>60</v>
      </c>
      <c r="I198" s="4">
        <v>186</v>
      </c>
      <c r="J198" s="18">
        <f t="shared" si="20"/>
        <v>173.00046</v>
      </c>
      <c r="K198" s="2">
        <f t="shared" si="21"/>
        <v>2.883341</v>
      </c>
      <c r="L198" s="2">
        <f t="shared" si="22"/>
        <v>3.1</v>
      </c>
      <c r="M198" s="5">
        <f t="shared" si="23"/>
        <v>147.863641025641</v>
      </c>
    </row>
    <row r="199" s="2" customFormat="1" ht="13.5" spans="2:13">
      <c r="B199" s="2" t="s">
        <v>74</v>
      </c>
      <c r="C199" s="2" t="s">
        <v>75</v>
      </c>
      <c r="D199" s="2" t="s">
        <v>493</v>
      </c>
      <c r="E199" s="2" t="s">
        <v>494</v>
      </c>
      <c r="F199" s="2" t="s">
        <v>495</v>
      </c>
      <c r="G199" s="2" t="s">
        <v>25</v>
      </c>
      <c r="H199" s="3">
        <v>6</v>
      </c>
      <c r="I199" s="4">
        <v>20.88</v>
      </c>
      <c r="J199" s="18">
        <f t="shared" si="20"/>
        <v>19.4206968</v>
      </c>
      <c r="K199" s="2">
        <f t="shared" si="21"/>
        <v>3.2367828</v>
      </c>
      <c r="L199" s="2">
        <f t="shared" si="22"/>
        <v>3.48</v>
      </c>
      <c r="M199" s="5">
        <f t="shared" si="23"/>
        <v>16.5988861538462</v>
      </c>
    </row>
    <row r="200" s="2" customFormat="1" customHeight="1" spans="2:13">
      <c r="B200" s="2" t="s">
        <v>365</v>
      </c>
      <c r="C200" s="9" t="s">
        <v>75</v>
      </c>
      <c r="D200" s="9" t="s">
        <v>496</v>
      </c>
      <c r="E200" s="2" t="s">
        <v>358</v>
      </c>
      <c r="F200" s="2" t="s">
        <v>341</v>
      </c>
      <c r="G200" s="2" t="s">
        <v>58</v>
      </c>
      <c r="H200" s="3">
        <v>200</v>
      </c>
      <c r="I200" s="4">
        <v>2964</v>
      </c>
      <c r="J200" s="18">
        <f t="shared" si="20"/>
        <v>2756.84604</v>
      </c>
      <c r="K200" s="2">
        <f t="shared" si="21"/>
        <v>13.7842302</v>
      </c>
      <c r="L200" s="2">
        <f t="shared" si="22"/>
        <v>14.82</v>
      </c>
      <c r="M200" s="5">
        <f t="shared" si="23"/>
        <v>2356.27866666667</v>
      </c>
    </row>
    <row r="201" s="2" customFormat="1" ht="13.5" spans="2:13">
      <c r="B201" s="2" t="s">
        <v>78</v>
      </c>
      <c r="C201" s="2" t="s">
        <v>121</v>
      </c>
      <c r="D201" s="2" t="s">
        <v>497</v>
      </c>
      <c r="E201" s="2" t="s">
        <v>498</v>
      </c>
      <c r="F201" s="2" t="s">
        <v>124</v>
      </c>
      <c r="G201" s="2" t="s">
        <v>58</v>
      </c>
      <c r="H201" s="3">
        <v>60</v>
      </c>
      <c r="I201" s="4">
        <v>180</v>
      </c>
      <c r="J201" s="18">
        <f t="shared" si="20"/>
        <v>167.4198</v>
      </c>
      <c r="K201" s="2">
        <f t="shared" si="21"/>
        <v>2.79033</v>
      </c>
      <c r="L201" s="2">
        <f t="shared" si="22"/>
        <v>3</v>
      </c>
      <c r="M201" s="5">
        <f t="shared" si="23"/>
        <v>143.093846153846</v>
      </c>
    </row>
    <row r="202" s="2" customFormat="1" ht="13.5" spans="2:13">
      <c r="B202" s="2" t="s">
        <v>325</v>
      </c>
      <c r="C202" s="2" t="s">
        <v>121</v>
      </c>
      <c r="D202" s="2" t="s">
        <v>497</v>
      </c>
      <c r="E202" s="2" t="s">
        <v>498</v>
      </c>
      <c r="F202" s="2" t="s">
        <v>124</v>
      </c>
      <c r="G202" s="2" t="s">
        <v>58</v>
      </c>
      <c r="H202" s="3">
        <v>50</v>
      </c>
      <c r="I202" s="4">
        <v>200</v>
      </c>
      <c r="J202" s="18">
        <f t="shared" si="20"/>
        <v>186.022</v>
      </c>
      <c r="K202" s="2">
        <f t="shared" si="21"/>
        <v>3.72044</v>
      </c>
      <c r="L202" s="2">
        <f t="shared" si="22"/>
        <v>4</v>
      </c>
      <c r="M202" s="5">
        <f t="shared" si="23"/>
        <v>158.993162393162</v>
      </c>
    </row>
    <row r="203" s="2" customFormat="1" ht="13.5" spans="2:13">
      <c r="B203" s="2" t="s">
        <v>78</v>
      </c>
      <c r="C203" s="2" t="s">
        <v>121</v>
      </c>
      <c r="D203" s="2" t="s">
        <v>497</v>
      </c>
      <c r="E203" s="2" t="s">
        <v>499</v>
      </c>
      <c r="F203" s="2" t="s">
        <v>445</v>
      </c>
      <c r="G203" s="2" t="s">
        <v>58</v>
      </c>
      <c r="H203" s="3">
        <v>30</v>
      </c>
      <c r="I203" s="4">
        <v>105</v>
      </c>
      <c r="J203" s="18">
        <f t="shared" si="20"/>
        <v>97.66155</v>
      </c>
      <c r="K203" s="2">
        <f t="shared" si="21"/>
        <v>3.255385</v>
      </c>
      <c r="L203" s="2">
        <f t="shared" si="22"/>
        <v>3.5</v>
      </c>
      <c r="M203" s="5">
        <f t="shared" si="23"/>
        <v>83.4714102564103</v>
      </c>
    </row>
    <row r="204" s="2" customFormat="1" ht="13.5" spans="2:13">
      <c r="B204" s="2" t="s">
        <v>377</v>
      </c>
      <c r="C204" s="2" t="s">
        <v>500</v>
      </c>
      <c r="D204" s="2" t="s">
        <v>501</v>
      </c>
      <c r="E204" s="2" t="s">
        <v>502</v>
      </c>
      <c r="F204" s="2" t="s">
        <v>341</v>
      </c>
      <c r="G204" s="2" t="s">
        <v>58</v>
      </c>
      <c r="H204" s="3">
        <v>100</v>
      </c>
      <c r="I204" s="4">
        <v>1560</v>
      </c>
      <c r="J204" s="18">
        <f>I204*0.92803</f>
        <v>1447.7268</v>
      </c>
      <c r="K204" s="2">
        <f t="shared" si="21"/>
        <v>14.477268</v>
      </c>
      <c r="L204" s="2">
        <f t="shared" si="22"/>
        <v>15.6</v>
      </c>
      <c r="M204" s="5">
        <f t="shared" si="23"/>
        <v>1237.37333333333</v>
      </c>
    </row>
    <row r="205" s="2" customFormat="1" ht="13.5" spans="2:13">
      <c r="B205" s="2" t="s">
        <v>380</v>
      </c>
      <c r="C205" s="2" t="s">
        <v>500</v>
      </c>
      <c r="D205" s="2" t="s">
        <v>501</v>
      </c>
      <c r="E205" s="2" t="s">
        <v>502</v>
      </c>
      <c r="F205" s="2" t="s">
        <v>341</v>
      </c>
      <c r="G205" s="2" t="s">
        <v>58</v>
      </c>
      <c r="H205" s="3">
        <v>20</v>
      </c>
      <c r="I205" s="4">
        <v>312</v>
      </c>
      <c r="J205" s="18">
        <f t="shared" ref="J205:J236" si="24">I205*0.92803</f>
        <v>289.54536</v>
      </c>
      <c r="K205" s="2">
        <f t="shared" si="21"/>
        <v>14.477268</v>
      </c>
      <c r="L205" s="2">
        <f t="shared" si="22"/>
        <v>15.6</v>
      </c>
      <c r="M205" s="5">
        <f t="shared" si="23"/>
        <v>247.474666666667</v>
      </c>
    </row>
    <row r="206" s="2" customFormat="1" ht="13.5" spans="2:13">
      <c r="B206" s="2" t="s">
        <v>365</v>
      </c>
      <c r="C206" s="2" t="s">
        <v>500</v>
      </c>
      <c r="D206" s="2" t="s">
        <v>501</v>
      </c>
      <c r="E206" s="2" t="s">
        <v>502</v>
      </c>
      <c r="F206" s="2" t="s">
        <v>341</v>
      </c>
      <c r="G206" s="2" t="s">
        <v>58</v>
      </c>
      <c r="H206" s="3">
        <v>300</v>
      </c>
      <c r="I206" s="4">
        <f>1690*3</f>
        <v>5070</v>
      </c>
      <c r="J206" s="18">
        <f t="shared" si="24"/>
        <v>4705.1121</v>
      </c>
      <c r="K206" s="2">
        <f t="shared" si="21"/>
        <v>15.683707</v>
      </c>
      <c r="L206" s="2">
        <f t="shared" si="22"/>
        <v>16.9</v>
      </c>
      <c r="M206" s="5">
        <f t="shared" si="23"/>
        <v>4021.46333333333</v>
      </c>
    </row>
    <row r="207" s="2" customFormat="1" ht="13.5" spans="2:13">
      <c r="B207" s="2" t="s">
        <v>503</v>
      </c>
      <c r="C207" s="2" t="s">
        <v>500</v>
      </c>
      <c r="D207" s="2" t="s">
        <v>501</v>
      </c>
      <c r="E207" s="2" t="s">
        <v>502</v>
      </c>
      <c r="F207" s="2" t="s">
        <v>341</v>
      </c>
      <c r="G207" s="2" t="s">
        <v>58</v>
      </c>
      <c r="H207" s="3">
        <v>100</v>
      </c>
      <c r="I207" s="4">
        <v>1400</v>
      </c>
      <c r="J207" s="18">
        <f t="shared" si="24"/>
        <v>1299.242</v>
      </c>
      <c r="K207" s="2">
        <f t="shared" si="21"/>
        <v>12.99242</v>
      </c>
      <c r="L207" s="2">
        <f t="shared" si="22"/>
        <v>14</v>
      </c>
      <c r="M207" s="5">
        <f t="shared" si="23"/>
        <v>1110.46324786325</v>
      </c>
    </row>
    <row r="208" s="2" customFormat="1" ht="13.5" spans="2:13">
      <c r="B208" s="2" t="s">
        <v>373</v>
      </c>
      <c r="C208" s="2" t="s">
        <v>500</v>
      </c>
      <c r="D208" s="2" t="s">
        <v>501</v>
      </c>
      <c r="E208" s="2" t="s">
        <v>502</v>
      </c>
      <c r="F208" s="2" t="s">
        <v>341</v>
      </c>
      <c r="G208" s="2" t="s">
        <v>58</v>
      </c>
      <c r="H208" s="3">
        <v>100</v>
      </c>
      <c r="I208" s="4">
        <v>1300</v>
      </c>
      <c r="J208" s="18">
        <f t="shared" si="24"/>
        <v>1206.439</v>
      </c>
      <c r="K208" s="2">
        <f t="shared" si="21"/>
        <v>12.06439</v>
      </c>
      <c r="L208" s="2">
        <f t="shared" si="22"/>
        <v>13</v>
      </c>
      <c r="M208" s="5">
        <f t="shared" si="23"/>
        <v>1031.14444444444</v>
      </c>
    </row>
    <row r="209" s="2" customFormat="1" ht="13.5" spans="2:13">
      <c r="B209" s="2" t="s">
        <v>450</v>
      </c>
      <c r="C209" s="2" t="s">
        <v>500</v>
      </c>
      <c r="D209" s="2" t="s">
        <v>501</v>
      </c>
      <c r="E209" s="2" t="s">
        <v>502</v>
      </c>
      <c r="F209" s="2" t="s">
        <v>341</v>
      </c>
      <c r="G209" s="2" t="s">
        <v>58</v>
      </c>
      <c r="H209" s="3">
        <v>30</v>
      </c>
      <c r="I209" s="4">
        <v>429</v>
      </c>
      <c r="J209" s="18">
        <f t="shared" si="24"/>
        <v>398.12487</v>
      </c>
      <c r="K209" s="2">
        <f t="shared" si="21"/>
        <v>13.270829</v>
      </c>
      <c r="L209" s="2">
        <f t="shared" si="22"/>
        <v>14.3</v>
      </c>
      <c r="M209" s="5">
        <f t="shared" si="23"/>
        <v>340.277666666667</v>
      </c>
    </row>
    <row r="210" s="2" customFormat="1" ht="13.5" spans="2:13">
      <c r="B210" s="2" t="s">
        <v>299</v>
      </c>
      <c r="C210" s="2" t="s">
        <v>75</v>
      </c>
      <c r="D210" s="2" t="s">
        <v>504</v>
      </c>
      <c r="E210" s="2" t="s">
        <v>293</v>
      </c>
      <c r="F210" s="2" t="s">
        <v>505</v>
      </c>
      <c r="G210" s="2" t="s">
        <v>58</v>
      </c>
      <c r="H210" s="3">
        <v>10</v>
      </c>
      <c r="I210" s="4">
        <v>430</v>
      </c>
      <c r="J210" s="18">
        <f t="shared" si="24"/>
        <v>399.0529</v>
      </c>
      <c r="K210" s="2">
        <f t="shared" si="21"/>
        <v>39.90529</v>
      </c>
      <c r="L210" s="2">
        <f t="shared" si="22"/>
        <v>43</v>
      </c>
      <c r="M210" s="5">
        <f t="shared" si="23"/>
        <v>341.070854700855</v>
      </c>
    </row>
    <row r="211" s="2" customFormat="1" ht="13.5" spans="2:13">
      <c r="B211" s="2" t="s">
        <v>233</v>
      </c>
      <c r="C211" s="2" t="s">
        <v>75</v>
      </c>
      <c r="D211" s="2" t="s">
        <v>504</v>
      </c>
      <c r="E211" s="2" t="s">
        <v>293</v>
      </c>
      <c r="F211" s="2" t="s">
        <v>505</v>
      </c>
      <c r="G211" s="2" t="s">
        <v>58</v>
      </c>
      <c r="H211" s="3">
        <v>30</v>
      </c>
      <c r="I211" s="4">
        <v>822</v>
      </c>
      <c r="J211" s="18">
        <f t="shared" si="24"/>
        <v>762.84066</v>
      </c>
      <c r="K211" s="2">
        <f t="shared" si="21"/>
        <v>25.428022</v>
      </c>
      <c r="L211" s="2">
        <f t="shared" si="22"/>
        <v>27.4</v>
      </c>
      <c r="M211" s="5">
        <f t="shared" si="23"/>
        <v>652.000564102564</v>
      </c>
    </row>
    <row r="212" s="2" customFormat="1" ht="13.5" spans="2:13">
      <c r="B212" s="2" t="s">
        <v>233</v>
      </c>
      <c r="C212" s="2" t="s">
        <v>234</v>
      </c>
      <c r="D212" s="2" t="s">
        <v>506</v>
      </c>
      <c r="E212" s="2" t="s">
        <v>507</v>
      </c>
      <c r="F212" s="2" t="s">
        <v>508</v>
      </c>
      <c r="G212" s="2" t="s">
        <v>58</v>
      </c>
      <c r="H212" s="3">
        <v>30</v>
      </c>
      <c r="I212" s="4">
        <v>1500</v>
      </c>
      <c r="J212" s="18">
        <f t="shared" si="24"/>
        <v>1392.045</v>
      </c>
      <c r="K212" s="2">
        <f t="shared" si="21"/>
        <v>46.4015</v>
      </c>
      <c r="L212" s="2">
        <f t="shared" si="22"/>
        <v>50</v>
      </c>
      <c r="M212" s="5">
        <f t="shared" si="23"/>
        <v>1189.78205128205</v>
      </c>
    </row>
    <row r="213" s="2" customFormat="1" ht="13.5" spans="2:13">
      <c r="B213" s="2" t="s">
        <v>299</v>
      </c>
      <c r="C213" s="2" t="s">
        <v>75</v>
      </c>
      <c r="D213" s="2" t="s">
        <v>509</v>
      </c>
      <c r="E213" s="2" t="s">
        <v>510</v>
      </c>
      <c r="F213" s="2" t="s">
        <v>511</v>
      </c>
      <c r="G213" s="2" t="s">
        <v>58</v>
      </c>
      <c r="H213" s="3">
        <v>20</v>
      </c>
      <c r="I213" s="4">
        <v>1240</v>
      </c>
      <c r="J213" s="18">
        <f t="shared" si="24"/>
        <v>1150.7572</v>
      </c>
      <c r="K213" s="2">
        <f t="shared" si="21"/>
        <v>57.53786</v>
      </c>
      <c r="L213" s="2">
        <f t="shared" si="22"/>
        <v>62</v>
      </c>
      <c r="M213" s="5">
        <f t="shared" si="23"/>
        <v>983.553162393162</v>
      </c>
    </row>
    <row r="214" s="2" customFormat="1" ht="13.5" spans="2:13">
      <c r="B214" s="2" t="s">
        <v>376</v>
      </c>
      <c r="C214" s="2" t="s">
        <v>341</v>
      </c>
      <c r="D214" s="2" t="s">
        <v>512</v>
      </c>
      <c r="E214" s="2" t="s">
        <v>513</v>
      </c>
      <c r="F214" s="2" t="s">
        <v>341</v>
      </c>
      <c r="G214" s="2" t="s">
        <v>58</v>
      </c>
      <c r="H214" s="3">
        <v>20</v>
      </c>
      <c r="I214" s="4">
        <v>357.6</v>
      </c>
      <c r="J214" s="18">
        <f t="shared" si="24"/>
        <v>331.863528</v>
      </c>
      <c r="K214" s="2">
        <f t="shared" si="21"/>
        <v>16.5931764</v>
      </c>
      <c r="L214" s="2">
        <f t="shared" si="22"/>
        <v>17.88</v>
      </c>
      <c r="M214" s="5">
        <f t="shared" si="23"/>
        <v>283.644041025641</v>
      </c>
    </row>
    <row r="215" s="2" customFormat="1" ht="13.5" spans="2:13">
      <c r="B215" s="21"/>
      <c r="C215" s="21" t="s">
        <v>341</v>
      </c>
      <c r="D215" s="2" t="s">
        <v>512</v>
      </c>
      <c r="E215" s="2" t="s">
        <v>513</v>
      </c>
      <c r="F215" s="2" t="s">
        <v>341</v>
      </c>
      <c r="G215" s="2" t="s">
        <v>58</v>
      </c>
      <c r="H215" s="3">
        <v>30</v>
      </c>
      <c r="I215" s="4">
        <v>450</v>
      </c>
      <c r="J215" s="18">
        <f t="shared" si="24"/>
        <v>417.6135</v>
      </c>
      <c r="K215" s="2">
        <f t="shared" si="21"/>
        <v>13.92045</v>
      </c>
      <c r="L215" s="2">
        <f t="shared" si="22"/>
        <v>15</v>
      </c>
      <c r="M215" s="5">
        <f t="shared" si="23"/>
        <v>356.934615384615</v>
      </c>
    </row>
    <row r="216" s="2" customFormat="1" ht="13.5" spans="2:13">
      <c r="B216" s="2" t="s">
        <v>365</v>
      </c>
      <c r="C216" s="2" t="s">
        <v>341</v>
      </c>
      <c r="D216" s="2" t="s">
        <v>512</v>
      </c>
      <c r="E216" s="2" t="s">
        <v>513</v>
      </c>
      <c r="F216" s="2" t="s">
        <v>341</v>
      </c>
      <c r="G216" s="2" t="s">
        <v>58</v>
      </c>
      <c r="H216" s="3">
        <v>600</v>
      </c>
      <c r="I216" s="4">
        <f>3874*3</f>
        <v>11622</v>
      </c>
      <c r="J216" s="18">
        <f t="shared" si="24"/>
        <v>10785.56466</v>
      </c>
      <c r="K216" s="2">
        <f t="shared" si="21"/>
        <v>17.9759411</v>
      </c>
      <c r="L216" s="2">
        <f t="shared" si="22"/>
        <v>19.37</v>
      </c>
      <c r="M216" s="5">
        <f t="shared" si="23"/>
        <v>9218.43133333333</v>
      </c>
    </row>
    <row r="217" s="2" customFormat="1" ht="13.5" spans="2:13">
      <c r="B217" s="2" t="s">
        <v>376</v>
      </c>
      <c r="C217" s="2" t="s">
        <v>341</v>
      </c>
      <c r="D217" s="2" t="s">
        <v>514</v>
      </c>
      <c r="E217" s="2" t="s">
        <v>515</v>
      </c>
      <c r="F217" s="2" t="s">
        <v>341</v>
      </c>
      <c r="G217" s="2" t="s">
        <v>58</v>
      </c>
      <c r="H217" s="3">
        <v>20</v>
      </c>
      <c r="I217" s="4">
        <v>432</v>
      </c>
      <c r="J217" s="18">
        <f t="shared" si="24"/>
        <v>400.90896</v>
      </c>
      <c r="K217" s="2">
        <f t="shared" si="21"/>
        <v>20.045448</v>
      </c>
      <c r="L217" s="2">
        <f t="shared" si="22"/>
        <v>21.6</v>
      </c>
      <c r="M217" s="5">
        <f t="shared" si="23"/>
        <v>342.657230769231</v>
      </c>
    </row>
    <row r="218" s="2" customFormat="1" ht="13.5" spans="2:13">
      <c r="B218" s="2" t="s">
        <v>365</v>
      </c>
      <c r="C218" s="2" t="s">
        <v>341</v>
      </c>
      <c r="D218" s="2" t="s">
        <v>514</v>
      </c>
      <c r="E218" s="2" t="s">
        <v>515</v>
      </c>
      <c r="F218" s="2" t="s">
        <v>341</v>
      </c>
      <c r="G218" s="2" t="s">
        <v>58</v>
      </c>
      <c r="H218" s="3">
        <v>800</v>
      </c>
      <c r="I218" s="4">
        <v>18720</v>
      </c>
      <c r="J218" s="18">
        <f t="shared" si="24"/>
        <v>17372.7216</v>
      </c>
      <c r="K218" s="2">
        <f t="shared" si="21"/>
        <v>21.715902</v>
      </c>
      <c r="L218" s="2">
        <f t="shared" si="22"/>
        <v>23.4</v>
      </c>
      <c r="M218" s="5">
        <f t="shared" si="23"/>
        <v>14848.48</v>
      </c>
    </row>
    <row r="219" s="2" customFormat="1" ht="13.5" spans="2:13">
      <c r="B219" s="2" t="s">
        <v>373</v>
      </c>
      <c r="C219" s="2" t="s">
        <v>341</v>
      </c>
      <c r="D219" s="2" t="s">
        <v>514</v>
      </c>
      <c r="E219" s="2" t="s">
        <v>515</v>
      </c>
      <c r="F219" s="2" t="s">
        <v>341</v>
      </c>
      <c r="G219" s="2" t="s">
        <v>58</v>
      </c>
      <c r="H219" s="3">
        <v>200</v>
      </c>
      <c r="I219" s="4">
        <v>4320</v>
      </c>
      <c r="J219" s="18">
        <f t="shared" si="24"/>
        <v>4009.0896</v>
      </c>
      <c r="K219" s="2">
        <f t="shared" si="21"/>
        <v>20.045448</v>
      </c>
      <c r="L219" s="2">
        <f t="shared" si="22"/>
        <v>21.6</v>
      </c>
      <c r="M219" s="5">
        <f t="shared" si="23"/>
        <v>3426.57230769231</v>
      </c>
    </row>
    <row r="220" s="2" customFormat="1" ht="13.5" spans="2:13">
      <c r="B220" s="2" t="s">
        <v>450</v>
      </c>
      <c r="C220" s="2" t="s">
        <v>341</v>
      </c>
      <c r="D220" s="2" t="s">
        <v>514</v>
      </c>
      <c r="E220" s="2" t="s">
        <v>515</v>
      </c>
      <c r="F220" s="2" t="s">
        <v>341</v>
      </c>
      <c r="G220" s="2" t="s">
        <v>58</v>
      </c>
      <c r="H220" s="3">
        <v>30</v>
      </c>
      <c r="I220" s="4">
        <v>594</v>
      </c>
      <c r="J220" s="18">
        <f t="shared" si="24"/>
        <v>551.24982</v>
      </c>
      <c r="K220" s="2">
        <f t="shared" si="21"/>
        <v>18.374994</v>
      </c>
      <c r="L220" s="2">
        <f t="shared" si="22"/>
        <v>19.8</v>
      </c>
      <c r="M220" s="5">
        <f t="shared" si="23"/>
        <v>471.153692307692</v>
      </c>
    </row>
    <row r="221" s="2" customFormat="1" ht="13.5" spans="2:13">
      <c r="B221" s="2" t="s">
        <v>516</v>
      </c>
      <c r="C221" s="2" t="s">
        <v>341</v>
      </c>
      <c r="D221" s="2" t="s">
        <v>514</v>
      </c>
      <c r="E221" s="2" t="s">
        <v>517</v>
      </c>
      <c r="F221" s="2" t="s">
        <v>341</v>
      </c>
      <c r="G221" s="2" t="s">
        <v>58</v>
      </c>
      <c r="H221" s="3">
        <v>800</v>
      </c>
      <c r="I221" s="4">
        <v>27976</v>
      </c>
      <c r="J221" s="18">
        <f t="shared" si="24"/>
        <v>25962.56728</v>
      </c>
      <c r="K221" s="2">
        <f t="shared" si="21"/>
        <v>32.4532091</v>
      </c>
      <c r="L221" s="2">
        <f t="shared" si="22"/>
        <v>34.97</v>
      </c>
      <c r="M221" s="5">
        <f t="shared" si="23"/>
        <v>22190.2284444444</v>
      </c>
    </row>
    <row r="222" s="2" customFormat="1" ht="13.5" spans="2:13">
      <c r="B222" s="2" t="s">
        <v>518</v>
      </c>
      <c r="C222" s="2" t="s">
        <v>341</v>
      </c>
      <c r="D222" s="2" t="s">
        <v>514</v>
      </c>
      <c r="E222" s="2" t="s">
        <v>517</v>
      </c>
      <c r="F222" s="2" t="s">
        <v>341</v>
      </c>
      <c r="G222" s="2" t="s">
        <v>58</v>
      </c>
      <c r="H222" s="3">
        <v>800</v>
      </c>
      <c r="I222" s="4">
        <v>30400</v>
      </c>
      <c r="J222" s="18">
        <f t="shared" si="24"/>
        <v>28212.112</v>
      </c>
      <c r="K222" s="2">
        <f t="shared" si="21"/>
        <v>35.26514</v>
      </c>
      <c r="L222" s="2">
        <f t="shared" si="22"/>
        <v>38</v>
      </c>
      <c r="M222" s="5">
        <f t="shared" si="23"/>
        <v>24112.9162393162</v>
      </c>
    </row>
    <row r="223" s="2" customFormat="1" ht="13.5" spans="2:13">
      <c r="B223" s="2" t="s">
        <v>75</v>
      </c>
      <c r="C223" s="2" t="s">
        <v>341</v>
      </c>
      <c r="D223" s="2" t="s">
        <v>514</v>
      </c>
      <c r="E223" s="2" t="s">
        <v>517</v>
      </c>
      <c r="F223" s="2" t="s">
        <v>341</v>
      </c>
      <c r="G223" s="2" t="s">
        <v>58</v>
      </c>
      <c r="H223" s="3">
        <v>600</v>
      </c>
      <c r="I223" s="4">
        <v>23034</v>
      </c>
      <c r="J223" s="18">
        <f t="shared" si="24"/>
        <v>21376.24302</v>
      </c>
      <c r="K223" s="2">
        <f t="shared" si="21"/>
        <v>35.6270717</v>
      </c>
      <c r="L223" s="2">
        <f t="shared" si="22"/>
        <v>38.39</v>
      </c>
      <c r="M223" s="5">
        <f t="shared" si="23"/>
        <v>18270.2931794872</v>
      </c>
    </row>
    <row r="224" s="2" customFormat="1" ht="13.5" spans="2:13">
      <c r="B224" s="2" t="s">
        <v>365</v>
      </c>
      <c r="C224" s="2" t="s">
        <v>341</v>
      </c>
      <c r="D224" s="2" t="s">
        <v>514</v>
      </c>
      <c r="E224" s="2" t="s">
        <v>519</v>
      </c>
      <c r="F224" s="2" t="s">
        <v>341</v>
      </c>
      <c r="G224" s="2" t="s">
        <v>58</v>
      </c>
      <c r="H224" s="3">
        <v>99</v>
      </c>
      <c r="I224" s="4">
        <v>6177.6</v>
      </c>
      <c r="J224" s="18">
        <f t="shared" si="24"/>
        <v>5732.998128</v>
      </c>
      <c r="K224" s="2">
        <f t="shared" si="21"/>
        <v>57.909072</v>
      </c>
      <c r="L224" s="2">
        <f t="shared" si="22"/>
        <v>62.4</v>
      </c>
      <c r="M224" s="5">
        <f t="shared" si="23"/>
        <v>4899.9984</v>
      </c>
    </row>
    <row r="225" s="2" customFormat="1" ht="13.5" spans="2:13">
      <c r="B225" s="2" t="s">
        <v>83</v>
      </c>
      <c r="C225" s="2" t="s">
        <v>75</v>
      </c>
      <c r="D225" s="2" t="s">
        <v>520</v>
      </c>
      <c r="E225" s="2" t="s">
        <v>521</v>
      </c>
      <c r="F225" s="2" t="s">
        <v>522</v>
      </c>
      <c r="G225" s="2" t="s">
        <v>25</v>
      </c>
      <c r="H225" s="3">
        <v>1200</v>
      </c>
      <c r="I225" s="4">
        <v>7512</v>
      </c>
      <c r="J225" s="18">
        <f t="shared" si="24"/>
        <v>6971.36136</v>
      </c>
      <c r="K225" s="2">
        <f t="shared" si="21"/>
        <v>5.8094678</v>
      </c>
      <c r="L225" s="2">
        <f t="shared" si="22"/>
        <v>6.26</v>
      </c>
      <c r="M225" s="5">
        <f t="shared" si="23"/>
        <v>5958.42851282051</v>
      </c>
    </row>
    <row r="226" s="2" customFormat="1" ht="13.5" spans="2:13">
      <c r="B226" s="2" t="s">
        <v>396</v>
      </c>
      <c r="C226" s="2" t="s">
        <v>75</v>
      </c>
      <c r="D226" s="2" t="s">
        <v>520</v>
      </c>
      <c r="E226" s="2" t="s">
        <v>521</v>
      </c>
      <c r="F226" s="2" t="s">
        <v>522</v>
      </c>
      <c r="G226" s="2" t="s">
        <v>25</v>
      </c>
      <c r="H226" s="3">
        <v>60</v>
      </c>
      <c r="I226" s="4">
        <v>375.6</v>
      </c>
      <c r="J226" s="18">
        <f t="shared" si="24"/>
        <v>348.568068</v>
      </c>
      <c r="K226" s="2">
        <f t="shared" si="21"/>
        <v>5.8094678</v>
      </c>
      <c r="L226" s="2">
        <f t="shared" si="22"/>
        <v>6.26</v>
      </c>
      <c r="M226" s="5">
        <f t="shared" si="23"/>
        <v>297.921425641026</v>
      </c>
    </row>
    <row r="227" s="2" customFormat="1" ht="13.5" spans="2:13">
      <c r="B227" s="2" t="s">
        <v>74</v>
      </c>
      <c r="C227" s="2" t="s">
        <v>523</v>
      </c>
      <c r="D227" s="2" t="s">
        <v>524</v>
      </c>
      <c r="E227" s="2" t="s">
        <v>525</v>
      </c>
      <c r="F227" s="2" t="s">
        <v>24</v>
      </c>
      <c r="G227" s="2" t="s">
        <v>25</v>
      </c>
      <c r="H227" s="3">
        <v>150</v>
      </c>
      <c r="I227" s="4">
        <v>466.5</v>
      </c>
      <c r="J227" s="18">
        <f t="shared" si="24"/>
        <v>432.925995</v>
      </c>
      <c r="K227" s="2">
        <f t="shared" si="21"/>
        <v>2.8861733</v>
      </c>
      <c r="L227" s="2">
        <f t="shared" si="22"/>
        <v>3.11</v>
      </c>
      <c r="M227" s="5">
        <f t="shared" si="23"/>
        <v>370.022217948718</v>
      </c>
    </row>
    <row r="228" s="2" customFormat="1" ht="13.5" spans="2:13">
      <c r="B228" s="2" t="s">
        <v>83</v>
      </c>
      <c r="C228" s="2" t="s">
        <v>75</v>
      </c>
      <c r="D228" s="2" t="s">
        <v>526</v>
      </c>
      <c r="E228" s="2" t="s">
        <v>527</v>
      </c>
      <c r="F228" s="2" t="s">
        <v>528</v>
      </c>
      <c r="G228" s="2" t="s">
        <v>25</v>
      </c>
      <c r="H228" s="3">
        <v>1680</v>
      </c>
      <c r="I228" s="4">
        <v>15288</v>
      </c>
      <c r="J228" s="18">
        <f t="shared" si="24"/>
        <v>14187.72264</v>
      </c>
      <c r="K228" s="2">
        <f t="shared" si="21"/>
        <v>8.445073</v>
      </c>
      <c r="L228" s="2">
        <f t="shared" si="22"/>
        <v>9.1</v>
      </c>
      <c r="M228" s="5">
        <f t="shared" si="23"/>
        <v>12126.2586666667</v>
      </c>
    </row>
    <row r="229" s="2" customFormat="1" ht="13.5" spans="2:13">
      <c r="B229" s="2" t="s">
        <v>396</v>
      </c>
      <c r="C229" s="2" t="s">
        <v>75</v>
      </c>
      <c r="D229" s="2" t="s">
        <v>526</v>
      </c>
      <c r="E229" s="2" t="s">
        <v>527</v>
      </c>
      <c r="F229" s="2" t="s">
        <v>528</v>
      </c>
      <c r="G229" s="2" t="s">
        <v>25</v>
      </c>
      <c r="H229" s="3">
        <v>60</v>
      </c>
      <c r="I229" s="4">
        <v>546</v>
      </c>
      <c r="J229" s="18">
        <f t="shared" si="24"/>
        <v>506.70438</v>
      </c>
      <c r="K229" s="2">
        <f t="shared" si="21"/>
        <v>8.445073</v>
      </c>
      <c r="L229" s="2">
        <f t="shared" si="22"/>
        <v>9.1</v>
      </c>
      <c r="M229" s="5">
        <f t="shared" si="23"/>
        <v>433.080666666667</v>
      </c>
    </row>
    <row r="230" s="2" customFormat="1" ht="13.5" spans="2:13">
      <c r="B230" s="2" t="s">
        <v>74</v>
      </c>
      <c r="C230" s="2" t="s">
        <v>75</v>
      </c>
      <c r="D230" s="2" t="s">
        <v>526</v>
      </c>
      <c r="E230" s="2" t="s">
        <v>527</v>
      </c>
      <c r="F230" s="2" t="s">
        <v>522</v>
      </c>
      <c r="G230" s="2" t="s">
        <v>25</v>
      </c>
      <c r="H230" s="3">
        <v>60</v>
      </c>
      <c r="I230" s="4">
        <v>546</v>
      </c>
      <c r="J230" s="18">
        <f t="shared" si="24"/>
        <v>506.70438</v>
      </c>
      <c r="K230" s="2">
        <f t="shared" si="21"/>
        <v>8.445073</v>
      </c>
      <c r="L230" s="2">
        <f t="shared" si="22"/>
        <v>9.1</v>
      </c>
      <c r="M230" s="5">
        <f t="shared" si="23"/>
        <v>433.080666666667</v>
      </c>
    </row>
    <row r="231" s="2" customFormat="1" ht="13.5" spans="2:13">
      <c r="B231" s="2" t="s">
        <v>284</v>
      </c>
      <c r="C231" s="2" t="s">
        <v>75</v>
      </c>
      <c r="D231" s="2" t="s">
        <v>529</v>
      </c>
      <c r="E231" s="2" t="s">
        <v>290</v>
      </c>
      <c r="F231" s="2" t="s">
        <v>530</v>
      </c>
      <c r="G231" s="2" t="s">
        <v>92</v>
      </c>
      <c r="H231" s="3">
        <v>30</v>
      </c>
      <c r="I231" s="4">
        <v>75</v>
      </c>
      <c r="J231" s="18">
        <f t="shared" si="24"/>
        <v>69.60225</v>
      </c>
      <c r="K231" s="2">
        <f t="shared" si="21"/>
        <v>2.320075</v>
      </c>
      <c r="L231" s="2">
        <f t="shared" si="22"/>
        <v>2.5</v>
      </c>
      <c r="M231" s="5">
        <f t="shared" si="23"/>
        <v>59.4891025641026</v>
      </c>
    </row>
    <row r="232" s="2" customFormat="1" ht="13.5" spans="2:13">
      <c r="B232" s="2" t="s">
        <v>376</v>
      </c>
      <c r="C232" s="2" t="s">
        <v>531</v>
      </c>
      <c r="D232" s="2" t="s">
        <v>532</v>
      </c>
      <c r="E232" s="2" t="s">
        <v>533</v>
      </c>
      <c r="F232" s="2" t="s">
        <v>531</v>
      </c>
      <c r="G232" s="2" t="s">
        <v>58</v>
      </c>
      <c r="H232" s="3">
        <v>20</v>
      </c>
      <c r="I232" s="4">
        <v>552</v>
      </c>
      <c r="J232" s="18">
        <f t="shared" si="24"/>
        <v>512.27256</v>
      </c>
      <c r="K232" s="2">
        <f t="shared" si="21"/>
        <v>25.613628</v>
      </c>
      <c r="L232" s="2">
        <f t="shared" si="22"/>
        <v>27.6</v>
      </c>
      <c r="M232" s="5">
        <f t="shared" si="23"/>
        <v>437.839794871795</v>
      </c>
    </row>
    <row r="233" s="2" customFormat="1" ht="13.5" spans="2:13">
      <c r="B233" s="2" t="s">
        <v>430</v>
      </c>
      <c r="C233" s="2" t="s">
        <v>531</v>
      </c>
      <c r="D233" s="2" t="s">
        <v>532</v>
      </c>
      <c r="E233" s="2" t="s">
        <v>533</v>
      </c>
      <c r="F233" s="2" t="s">
        <v>534</v>
      </c>
      <c r="G233" s="2" t="s">
        <v>58</v>
      </c>
      <c r="H233" s="3">
        <v>600</v>
      </c>
      <c r="I233" s="4">
        <v>5400</v>
      </c>
      <c r="J233" s="18">
        <f t="shared" si="24"/>
        <v>5011.362</v>
      </c>
      <c r="K233" s="2">
        <f t="shared" si="21"/>
        <v>8.35227</v>
      </c>
      <c r="L233" s="2">
        <f t="shared" si="22"/>
        <v>9</v>
      </c>
      <c r="M233" s="5">
        <f t="shared" si="23"/>
        <v>4283.21538461539</v>
      </c>
    </row>
    <row r="234" s="2" customFormat="1" ht="13.5" spans="2:13">
      <c r="B234" s="2" t="s">
        <v>535</v>
      </c>
      <c r="C234" s="2" t="s">
        <v>531</v>
      </c>
      <c r="D234" s="2" t="s">
        <v>532</v>
      </c>
      <c r="E234" s="2" t="s">
        <v>533</v>
      </c>
      <c r="F234" s="2" t="s">
        <v>531</v>
      </c>
      <c r="G234" s="2" t="s">
        <v>58</v>
      </c>
      <c r="H234" s="3">
        <v>300</v>
      </c>
      <c r="I234" s="4">
        <v>8040</v>
      </c>
      <c r="J234" s="18">
        <f t="shared" si="24"/>
        <v>7461.3612</v>
      </c>
      <c r="K234" s="2">
        <f t="shared" si="21"/>
        <v>24.871204</v>
      </c>
      <c r="L234" s="2">
        <f t="shared" si="22"/>
        <v>26.8</v>
      </c>
      <c r="M234" s="5">
        <f t="shared" si="23"/>
        <v>6377.2317948718</v>
      </c>
    </row>
    <row r="235" s="2" customFormat="1" ht="13.5" spans="2:13">
      <c r="B235" s="2" t="s">
        <v>377</v>
      </c>
      <c r="C235" s="2" t="s">
        <v>531</v>
      </c>
      <c r="D235" s="2" t="s">
        <v>532</v>
      </c>
      <c r="E235" s="2" t="s">
        <v>533</v>
      </c>
      <c r="F235" s="2" t="s">
        <v>531</v>
      </c>
      <c r="G235" s="2" t="s">
        <v>58</v>
      </c>
      <c r="H235" s="3">
        <v>100</v>
      </c>
      <c r="I235" s="4">
        <v>2760</v>
      </c>
      <c r="J235" s="18">
        <f t="shared" si="24"/>
        <v>2561.3628</v>
      </c>
      <c r="K235" s="2">
        <f t="shared" si="21"/>
        <v>25.613628</v>
      </c>
      <c r="L235" s="2">
        <f t="shared" si="22"/>
        <v>27.6</v>
      </c>
      <c r="M235" s="5">
        <f t="shared" si="23"/>
        <v>2189.19897435897</v>
      </c>
    </row>
    <row r="236" s="2" customFormat="1" ht="13.5" spans="2:13">
      <c r="B236" s="2" t="s">
        <v>371</v>
      </c>
      <c r="C236" s="2" t="s">
        <v>531</v>
      </c>
      <c r="D236" s="2" t="s">
        <v>532</v>
      </c>
      <c r="E236" s="2" t="s">
        <v>533</v>
      </c>
      <c r="F236" s="2" t="s">
        <v>531</v>
      </c>
      <c r="G236" s="2" t="s">
        <v>58</v>
      </c>
      <c r="H236" s="3">
        <v>900</v>
      </c>
      <c r="I236" s="4">
        <v>16200</v>
      </c>
      <c r="J236" s="18">
        <f t="shared" si="24"/>
        <v>15034.086</v>
      </c>
      <c r="K236" s="2">
        <f t="shared" si="21"/>
        <v>16.70454</v>
      </c>
      <c r="L236" s="2">
        <f t="shared" si="22"/>
        <v>18</v>
      </c>
      <c r="M236" s="5">
        <f t="shared" si="23"/>
        <v>12849.6461538462</v>
      </c>
    </row>
    <row r="237" s="2" customFormat="1" ht="13.5" spans="2:13">
      <c r="B237" s="2" t="s">
        <v>365</v>
      </c>
      <c r="C237" s="2" t="s">
        <v>531</v>
      </c>
      <c r="D237" s="2" t="s">
        <v>532</v>
      </c>
      <c r="E237" s="2" t="s">
        <v>533</v>
      </c>
      <c r="F237" s="2" t="s">
        <v>531</v>
      </c>
      <c r="G237" s="2" t="s">
        <v>58</v>
      </c>
      <c r="H237" s="3">
        <v>800</v>
      </c>
      <c r="I237" s="4">
        <v>23920</v>
      </c>
      <c r="J237" s="18">
        <f t="shared" ref="J237:J268" si="25">I237*0.92803</f>
        <v>22198.4776</v>
      </c>
      <c r="K237" s="2">
        <f t="shared" si="21"/>
        <v>27.748097</v>
      </c>
      <c r="L237" s="2">
        <f t="shared" si="22"/>
        <v>29.9</v>
      </c>
      <c r="M237" s="5">
        <f t="shared" si="23"/>
        <v>18973.0577777778</v>
      </c>
    </row>
    <row r="238" s="2" customFormat="1" ht="13.5" spans="2:13">
      <c r="B238" s="2" t="s">
        <v>373</v>
      </c>
      <c r="C238" s="2" t="s">
        <v>531</v>
      </c>
      <c r="D238" s="2" t="s">
        <v>532</v>
      </c>
      <c r="E238" s="2" t="s">
        <v>533</v>
      </c>
      <c r="F238" s="2" t="s">
        <v>534</v>
      </c>
      <c r="G238" s="2" t="s">
        <v>58</v>
      </c>
      <c r="H238" s="3">
        <v>100</v>
      </c>
      <c r="I238" s="4">
        <v>2760</v>
      </c>
      <c r="J238" s="18">
        <f t="shared" si="25"/>
        <v>2561.3628</v>
      </c>
      <c r="K238" s="2">
        <f t="shared" si="21"/>
        <v>25.613628</v>
      </c>
      <c r="L238" s="2">
        <f t="shared" si="22"/>
        <v>27.6</v>
      </c>
      <c r="M238" s="5">
        <f t="shared" si="23"/>
        <v>2189.19897435897</v>
      </c>
    </row>
    <row r="239" s="2" customFormat="1" ht="13.5" spans="2:13">
      <c r="B239" s="2" t="s">
        <v>78</v>
      </c>
      <c r="C239" s="2" t="s">
        <v>536</v>
      </c>
      <c r="D239" s="2" t="s">
        <v>537</v>
      </c>
      <c r="E239" s="2" t="s">
        <v>258</v>
      </c>
      <c r="F239" s="2" t="s">
        <v>538</v>
      </c>
      <c r="G239" s="2" t="s">
        <v>58</v>
      </c>
      <c r="H239" s="3">
        <v>30</v>
      </c>
      <c r="I239" s="4">
        <v>300</v>
      </c>
      <c r="J239" s="18">
        <f t="shared" si="25"/>
        <v>278.409</v>
      </c>
      <c r="K239" s="2">
        <f t="shared" si="21"/>
        <v>9.2803</v>
      </c>
      <c r="L239" s="2">
        <f t="shared" si="22"/>
        <v>10</v>
      </c>
      <c r="M239" s="5">
        <f t="shared" si="23"/>
        <v>237.95641025641</v>
      </c>
    </row>
    <row r="240" s="2" customFormat="1" ht="13.5" spans="2:13">
      <c r="B240" s="2" t="s">
        <v>78</v>
      </c>
      <c r="C240" s="2" t="s">
        <v>75</v>
      </c>
      <c r="D240" s="2" t="s">
        <v>539</v>
      </c>
      <c r="E240" s="2" t="s">
        <v>540</v>
      </c>
      <c r="F240" s="2" t="s">
        <v>541</v>
      </c>
      <c r="G240" s="2" t="s">
        <v>58</v>
      </c>
      <c r="H240" s="3">
        <v>30</v>
      </c>
      <c r="I240" s="4">
        <v>790.2</v>
      </c>
      <c r="J240" s="18">
        <f t="shared" si="25"/>
        <v>733.329306</v>
      </c>
      <c r="K240" s="2">
        <f t="shared" si="21"/>
        <v>24.4443102</v>
      </c>
      <c r="L240" s="2">
        <f t="shared" si="22"/>
        <v>26.34</v>
      </c>
      <c r="M240" s="5">
        <f t="shared" si="23"/>
        <v>626.777184615385</v>
      </c>
    </row>
    <row r="241" s="2" customFormat="1" ht="13.5" spans="2:13">
      <c r="B241" s="2" t="s">
        <v>140</v>
      </c>
      <c r="C241" s="2" t="s">
        <v>148</v>
      </c>
      <c r="D241" s="2" t="s">
        <v>542</v>
      </c>
      <c r="E241" s="2" t="s">
        <v>543</v>
      </c>
      <c r="F241" s="2" t="s">
        <v>544</v>
      </c>
      <c r="G241" s="2" t="s">
        <v>58</v>
      </c>
      <c r="H241" s="3">
        <v>240</v>
      </c>
      <c r="I241" s="4">
        <v>13476</v>
      </c>
      <c r="J241" s="18">
        <f t="shared" si="25"/>
        <v>12506.13228</v>
      </c>
      <c r="K241" s="2">
        <f t="shared" si="21"/>
        <v>52.1088845</v>
      </c>
      <c r="L241" s="2">
        <f t="shared" si="22"/>
        <v>56.15</v>
      </c>
      <c r="M241" s="5">
        <f t="shared" si="23"/>
        <v>10689.0019487179</v>
      </c>
    </row>
    <row r="242" s="2" customFormat="1" customHeight="1" spans="2:13">
      <c r="B242" s="2" t="s">
        <v>545</v>
      </c>
      <c r="C242" s="9" t="s">
        <v>546</v>
      </c>
      <c r="D242" s="9" t="s">
        <v>547</v>
      </c>
      <c r="E242" s="2" t="s">
        <v>548</v>
      </c>
      <c r="F242" s="2" t="s">
        <v>169</v>
      </c>
      <c r="G242" s="2" t="s">
        <v>58</v>
      </c>
      <c r="H242" s="3">
        <v>200</v>
      </c>
      <c r="I242" s="4">
        <v>7364</v>
      </c>
      <c r="J242" s="18">
        <f t="shared" si="25"/>
        <v>6834.01292</v>
      </c>
      <c r="K242" s="2">
        <f t="shared" si="21"/>
        <v>34.1700646</v>
      </c>
      <c r="L242" s="2">
        <f t="shared" si="22"/>
        <v>36.82</v>
      </c>
      <c r="M242" s="5">
        <f t="shared" si="23"/>
        <v>5841.03668376068</v>
      </c>
    </row>
    <row r="243" s="2" customFormat="1" ht="13.5" spans="2:13">
      <c r="B243" s="2" t="s">
        <v>409</v>
      </c>
      <c r="C243" s="2" t="s">
        <v>549</v>
      </c>
      <c r="D243" s="2" t="s">
        <v>550</v>
      </c>
      <c r="E243" s="2" t="s">
        <v>551</v>
      </c>
      <c r="F243" s="2" t="s">
        <v>552</v>
      </c>
      <c r="G243" s="2" t="s">
        <v>25</v>
      </c>
      <c r="H243" s="3">
        <v>30</v>
      </c>
      <c r="I243" s="4">
        <v>657.9</v>
      </c>
      <c r="J243" s="18">
        <f t="shared" si="25"/>
        <v>610.550937</v>
      </c>
      <c r="K243" s="2">
        <f t="shared" si="21"/>
        <v>20.3516979</v>
      </c>
      <c r="L243" s="2">
        <f t="shared" si="22"/>
        <v>21.93</v>
      </c>
      <c r="M243" s="5">
        <f t="shared" si="23"/>
        <v>521.838407692308</v>
      </c>
    </row>
    <row r="244" s="2" customFormat="1" ht="13.5" spans="2:13">
      <c r="B244" s="2" t="s">
        <v>20</v>
      </c>
      <c r="C244" s="2" t="s">
        <v>21</v>
      </c>
      <c r="D244" s="2" t="s">
        <v>553</v>
      </c>
      <c r="E244" s="2" t="s">
        <v>87</v>
      </c>
      <c r="F244" s="2" t="s">
        <v>24</v>
      </c>
      <c r="G244" s="2" t="s">
        <v>30</v>
      </c>
      <c r="H244" s="3">
        <v>4500</v>
      </c>
      <c r="I244" s="4">
        <v>19620</v>
      </c>
      <c r="J244" s="18">
        <f t="shared" si="25"/>
        <v>18207.9486</v>
      </c>
      <c r="K244" s="2">
        <f t="shared" si="21"/>
        <v>4.0462108</v>
      </c>
      <c r="L244" s="2">
        <f t="shared" si="22"/>
        <v>4.36</v>
      </c>
      <c r="M244" s="5">
        <f t="shared" si="23"/>
        <v>15562.3492307692</v>
      </c>
    </row>
    <row r="245" s="2" customFormat="1" ht="13.5" spans="2:13">
      <c r="B245" s="2" t="s">
        <v>158</v>
      </c>
      <c r="C245" s="2" t="s">
        <v>554</v>
      </c>
      <c r="D245" s="2" t="s">
        <v>555</v>
      </c>
      <c r="E245" s="2" t="s">
        <v>556</v>
      </c>
      <c r="F245" s="2" t="s">
        <v>557</v>
      </c>
      <c r="G245" s="2" t="s">
        <v>58</v>
      </c>
      <c r="H245" s="3">
        <v>5</v>
      </c>
      <c r="I245" s="4">
        <v>360.85</v>
      </c>
      <c r="J245" s="18">
        <f t="shared" si="25"/>
        <v>334.8796255</v>
      </c>
      <c r="K245" s="2">
        <f t="shared" ref="K245:K256" si="26">J245/H245</f>
        <v>66.9759251</v>
      </c>
      <c r="L245" s="2">
        <f t="shared" ref="L245:L256" si="27">I245/H245</f>
        <v>72.17</v>
      </c>
      <c r="M245" s="5">
        <f t="shared" ref="M245:M256" si="28">J245/1.17</f>
        <v>286.221902136752</v>
      </c>
    </row>
    <row r="246" s="2" customFormat="1" ht="13.5" spans="2:13">
      <c r="B246" s="2" t="s">
        <v>74</v>
      </c>
      <c r="C246" s="2" t="s">
        <v>75</v>
      </c>
      <c r="D246" s="2" t="s">
        <v>558</v>
      </c>
      <c r="E246" s="2" t="s">
        <v>559</v>
      </c>
      <c r="F246" s="2" t="s">
        <v>560</v>
      </c>
      <c r="G246" s="2" t="s">
        <v>58</v>
      </c>
      <c r="H246" s="3">
        <v>40</v>
      </c>
      <c r="I246" s="4">
        <v>650.4</v>
      </c>
      <c r="J246" s="18">
        <f t="shared" si="25"/>
        <v>603.590712</v>
      </c>
      <c r="K246" s="2">
        <f t="shared" si="26"/>
        <v>15.0897678</v>
      </c>
      <c r="L246" s="2">
        <f t="shared" si="27"/>
        <v>16.26</v>
      </c>
      <c r="M246" s="5">
        <f t="shared" si="28"/>
        <v>515.889497435897</v>
      </c>
    </row>
    <row r="247" s="2" customFormat="1" ht="13.5" spans="2:13">
      <c r="B247" s="2" t="s">
        <v>74</v>
      </c>
      <c r="C247" s="2" t="s">
        <v>75</v>
      </c>
      <c r="D247" s="2" t="s">
        <v>561</v>
      </c>
      <c r="E247" s="2" t="s">
        <v>562</v>
      </c>
      <c r="F247" s="2" t="s">
        <v>563</v>
      </c>
      <c r="G247" s="2" t="s">
        <v>25</v>
      </c>
      <c r="H247" s="3">
        <v>20</v>
      </c>
      <c r="I247" s="4">
        <v>40.4</v>
      </c>
      <c r="J247" s="18">
        <f t="shared" si="25"/>
        <v>37.492412</v>
      </c>
      <c r="K247" s="2">
        <f t="shared" si="26"/>
        <v>1.8746206</v>
      </c>
      <c r="L247" s="2">
        <f t="shared" si="27"/>
        <v>2.02</v>
      </c>
      <c r="M247" s="5">
        <f t="shared" si="28"/>
        <v>32.0447965811966</v>
      </c>
    </row>
    <row r="248" s="2" customFormat="1" ht="13.5" spans="2:13">
      <c r="B248" s="2" t="s">
        <v>299</v>
      </c>
      <c r="C248" s="2" t="s">
        <v>106</v>
      </c>
      <c r="D248" s="2" t="s">
        <v>564</v>
      </c>
      <c r="E248" s="2" t="s">
        <v>565</v>
      </c>
      <c r="F248" s="2" t="s">
        <v>566</v>
      </c>
      <c r="G248" s="2" t="s">
        <v>58</v>
      </c>
      <c r="H248" s="3">
        <v>20</v>
      </c>
      <c r="I248" s="4">
        <v>660</v>
      </c>
      <c r="J248" s="18">
        <f t="shared" si="25"/>
        <v>612.4998</v>
      </c>
      <c r="K248" s="2">
        <f t="shared" si="26"/>
        <v>30.62499</v>
      </c>
      <c r="L248" s="2">
        <f t="shared" si="27"/>
        <v>33</v>
      </c>
      <c r="M248" s="5">
        <f t="shared" si="28"/>
        <v>523.504102564103</v>
      </c>
    </row>
    <row r="249" s="2" customFormat="1" customHeight="1" spans="2:13">
      <c r="B249" s="2" t="s">
        <v>303</v>
      </c>
      <c r="C249" s="9" t="s">
        <v>567</v>
      </c>
      <c r="D249" s="9" t="s">
        <v>568</v>
      </c>
      <c r="E249" s="9" t="s">
        <v>569</v>
      </c>
      <c r="F249" s="9" t="s">
        <v>570</v>
      </c>
      <c r="G249" s="2" t="s">
        <v>25</v>
      </c>
      <c r="H249" s="3">
        <v>600</v>
      </c>
      <c r="I249" s="4">
        <v>1518</v>
      </c>
      <c r="J249" s="18">
        <f t="shared" si="25"/>
        <v>1408.74954</v>
      </c>
      <c r="K249" s="2">
        <f t="shared" si="26"/>
        <v>2.3479159</v>
      </c>
      <c r="L249" s="2">
        <f t="shared" si="27"/>
        <v>2.53</v>
      </c>
      <c r="M249" s="5">
        <f t="shared" si="28"/>
        <v>1204.05943589744</v>
      </c>
    </row>
    <row r="250" s="2" customFormat="1" ht="13.5" spans="2:13">
      <c r="B250" s="2" t="s">
        <v>163</v>
      </c>
      <c r="C250" s="2" t="s">
        <v>571</v>
      </c>
      <c r="D250" s="2" t="s">
        <v>572</v>
      </c>
      <c r="E250" s="2" t="s">
        <v>573</v>
      </c>
      <c r="F250" s="2" t="s">
        <v>574</v>
      </c>
      <c r="G250" s="2" t="s">
        <v>58</v>
      </c>
      <c r="H250" s="3">
        <v>600</v>
      </c>
      <c r="I250" s="4">
        <v>14856</v>
      </c>
      <c r="J250" s="18">
        <f t="shared" si="25"/>
        <v>13786.81368</v>
      </c>
      <c r="K250" s="2">
        <f t="shared" si="26"/>
        <v>22.9780228</v>
      </c>
      <c r="L250" s="2">
        <f t="shared" si="27"/>
        <v>24.76</v>
      </c>
      <c r="M250" s="5">
        <f t="shared" si="28"/>
        <v>11783.6014358974</v>
      </c>
    </row>
    <row r="251" s="2" customFormat="1" ht="13.5" spans="2:13">
      <c r="B251" s="2" t="s">
        <v>256</v>
      </c>
      <c r="C251" s="2" t="s">
        <v>75</v>
      </c>
      <c r="D251" s="2" t="s">
        <v>575</v>
      </c>
      <c r="E251" s="2" t="s">
        <v>576</v>
      </c>
      <c r="F251" s="2" t="s">
        <v>577</v>
      </c>
      <c r="G251" s="2" t="s">
        <v>92</v>
      </c>
      <c r="H251" s="3">
        <v>20</v>
      </c>
      <c r="I251" s="4">
        <v>200</v>
      </c>
      <c r="J251" s="18">
        <f t="shared" si="25"/>
        <v>185.606</v>
      </c>
      <c r="K251" s="2">
        <f t="shared" si="26"/>
        <v>9.2803</v>
      </c>
      <c r="L251" s="2">
        <f t="shared" si="27"/>
        <v>10</v>
      </c>
      <c r="M251" s="5">
        <f t="shared" si="28"/>
        <v>158.637606837607</v>
      </c>
    </row>
    <row r="252" s="2" customFormat="1" ht="13.5" spans="2:13">
      <c r="B252" s="2" t="s">
        <v>545</v>
      </c>
      <c r="C252" s="2" t="s">
        <v>75</v>
      </c>
      <c r="D252" s="2" t="s">
        <v>578</v>
      </c>
      <c r="E252" s="2" t="s">
        <v>579</v>
      </c>
      <c r="F252" s="2" t="s">
        <v>580</v>
      </c>
      <c r="G252" s="2" t="s">
        <v>25</v>
      </c>
      <c r="H252" s="3">
        <v>600</v>
      </c>
      <c r="I252" s="4">
        <v>15378</v>
      </c>
      <c r="J252" s="18">
        <f t="shared" si="25"/>
        <v>14271.24534</v>
      </c>
      <c r="K252" s="2">
        <f t="shared" si="26"/>
        <v>23.7854089</v>
      </c>
      <c r="L252" s="2">
        <f t="shared" si="27"/>
        <v>25.63</v>
      </c>
      <c r="M252" s="5">
        <f t="shared" si="28"/>
        <v>12197.6455897436</v>
      </c>
    </row>
    <row r="253" s="2" customFormat="1" customHeight="1" spans="2:13">
      <c r="B253" s="2" t="s">
        <v>428</v>
      </c>
      <c r="C253" s="9" t="s">
        <v>75</v>
      </c>
      <c r="D253" s="9" t="s">
        <v>581</v>
      </c>
      <c r="E253" s="2" t="s">
        <v>582</v>
      </c>
      <c r="F253" s="2" t="s">
        <v>583</v>
      </c>
      <c r="G253" s="2" t="s">
        <v>58</v>
      </c>
      <c r="H253" s="3">
        <v>900</v>
      </c>
      <c r="I253" s="4">
        <f>7800*3</f>
        <v>23400</v>
      </c>
      <c r="J253" s="18">
        <f t="shared" si="25"/>
        <v>21715.902</v>
      </c>
      <c r="K253" s="2">
        <f t="shared" si="26"/>
        <v>24.12878</v>
      </c>
      <c r="L253" s="2">
        <f t="shared" si="27"/>
        <v>26</v>
      </c>
      <c r="M253" s="5">
        <f t="shared" si="28"/>
        <v>18560.6</v>
      </c>
    </row>
    <row r="254" s="2" customFormat="1" ht="13.5" spans="2:13">
      <c r="B254" s="2" t="s">
        <v>330</v>
      </c>
      <c r="C254" s="2" t="s">
        <v>75</v>
      </c>
      <c r="D254" s="19" t="s">
        <v>584</v>
      </c>
      <c r="E254" s="19" t="s">
        <v>551</v>
      </c>
      <c r="F254" s="19" t="s">
        <v>580</v>
      </c>
      <c r="G254" s="19" t="s">
        <v>25</v>
      </c>
      <c r="H254" s="20">
        <v>350</v>
      </c>
      <c r="I254" s="4">
        <v>9562</v>
      </c>
      <c r="J254" s="18">
        <f t="shared" si="25"/>
        <v>8873.82286</v>
      </c>
      <c r="K254" s="2">
        <f t="shared" si="26"/>
        <v>25.3537796</v>
      </c>
      <c r="L254" s="2">
        <f t="shared" si="27"/>
        <v>27.32</v>
      </c>
      <c r="M254" s="5">
        <f t="shared" si="28"/>
        <v>7584.46398290598</v>
      </c>
    </row>
    <row r="255" s="2" customFormat="1" ht="13.5" spans="2:13">
      <c r="B255" s="2" t="s">
        <v>330</v>
      </c>
      <c r="C255" s="2" t="s">
        <v>585</v>
      </c>
      <c r="D255" s="19" t="s">
        <v>586</v>
      </c>
      <c r="E255" s="19" t="s">
        <v>587</v>
      </c>
      <c r="F255" s="19" t="s">
        <v>588</v>
      </c>
      <c r="G255" s="19" t="s">
        <v>58</v>
      </c>
      <c r="H255" s="20">
        <v>140</v>
      </c>
      <c r="I255" s="4">
        <v>2058</v>
      </c>
      <c r="J255" s="18">
        <f t="shared" si="25"/>
        <v>1909.88574</v>
      </c>
      <c r="K255" s="2">
        <f t="shared" si="26"/>
        <v>13.642041</v>
      </c>
      <c r="L255" s="2">
        <f t="shared" si="27"/>
        <v>14.7</v>
      </c>
      <c r="M255" s="5">
        <f t="shared" si="28"/>
        <v>1632.38097435897</v>
      </c>
    </row>
    <row r="256" s="2" customFormat="1" customHeight="1" spans="2:13">
      <c r="B256" s="2" t="s">
        <v>326</v>
      </c>
      <c r="C256" s="9" t="s">
        <v>75</v>
      </c>
      <c r="D256" s="9" t="s">
        <v>561</v>
      </c>
      <c r="E256" s="2" t="s">
        <v>589</v>
      </c>
      <c r="F256" s="2" t="s">
        <v>560</v>
      </c>
      <c r="G256" s="2" t="s">
        <v>58</v>
      </c>
      <c r="H256" s="3">
        <v>240</v>
      </c>
      <c r="I256" s="4">
        <v>3580.8</v>
      </c>
      <c r="J256" s="18">
        <f t="shared" si="25"/>
        <v>3323.089824</v>
      </c>
      <c r="K256" s="2">
        <f t="shared" si="26"/>
        <v>13.8462076</v>
      </c>
      <c r="L256" s="2">
        <f t="shared" si="27"/>
        <v>14.92</v>
      </c>
      <c r="M256" s="5">
        <f t="shared" si="28"/>
        <v>2840.24771282051</v>
      </c>
    </row>
    <row r="257" s="2" customFormat="1" ht="13.5" spans="2:13">
      <c r="B257" s="2" t="s">
        <v>590</v>
      </c>
      <c r="C257" s="2" t="s">
        <v>591</v>
      </c>
      <c r="D257" s="2" t="s">
        <v>592</v>
      </c>
      <c r="E257" s="2" t="s">
        <v>593</v>
      </c>
      <c r="F257" s="2" t="s">
        <v>591</v>
      </c>
      <c r="G257" s="2" t="s">
        <v>58</v>
      </c>
      <c r="H257" s="3">
        <v>200</v>
      </c>
      <c r="I257" s="4">
        <v>5300</v>
      </c>
      <c r="J257" s="18">
        <f t="shared" si="25"/>
        <v>4918.559</v>
      </c>
      <c r="K257" s="2">
        <f t="shared" ref="K256:K276" si="29">J257/H257</f>
        <v>24.592795</v>
      </c>
      <c r="L257" s="2">
        <f t="shared" ref="L256:L276" si="30">I257/H257</f>
        <v>26.5</v>
      </c>
      <c r="M257" s="5">
        <f t="shared" ref="M256:M276" si="31">J257/1.17</f>
        <v>4203.89658119658</v>
      </c>
    </row>
    <row r="258" s="2" customFormat="1" ht="13.5" spans="2:13">
      <c r="B258" s="2" t="s">
        <v>594</v>
      </c>
      <c r="C258" s="2" t="s">
        <v>591</v>
      </c>
      <c r="D258" s="2" t="s">
        <v>592</v>
      </c>
      <c r="E258" s="2" t="s">
        <v>593</v>
      </c>
      <c r="F258" s="2" t="s">
        <v>591</v>
      </c>
      <c r="G258" s="2" t="s">
        <v>58</v>
      </c>
      <c r="H258" s="3">
        <v>600</v>
      </c>
      <c r="I258" s="4">
        <v>7200</v>
      </c>
      <c r="J258" s="18">
        <f t="shared" si="25"/>
        <v>6681.816</v>
      </c>
      <c r="K258" s="2">
        <f t="shared" si="29"/>
        <v>11.13636</v>
      </c>
      <c r="L258" s="2">
        <f t="shared" si="30"/>
        <v>12</v>
      </c>
      <c r="M258" s="5">
        <f t="shared" si="31"/>
        <v>5710.95384615385</v>
      </c>
    </row>
    <row r="259" s="2" customFormat="1" ht="13.5" spans="2:13">
      <c r="B259" s="2" t="s">
        <v>595</v>
      </c>
      <c r="C259" s="2" t="s">
        <v>591</v>
      </c>
      <c r="D259" s="2" t="s">
        <v>592</v>
      </c>
      <c r="E259" s="2" t="s">
        <v>593</v>
      </c>
      <c r="F259" s="2" t="s">
        <v>591</v>
      </c>
      <c r="G259" s="2" t="s">
        <v>58</v>
      </c>
      <c r="H259" s="3">
        <v>400</v>
      </c>
      <c r="I259" s="4">
        <v>11520</v>
      </c>
      <c r="J259" s="18">
        <f t="shared" si="25"/>
        <v>10690.9056</v>
      </c>
      <c r="K259" s="2">
        <f t="shared" si="29"/>
        <v>26.727264</v>
      </c>
      <c r="L259" s="2">
        <f t="shared" si="30"/>
        <v>28.8</v>
      </c>
      <c r="M259" s="5">
        <f t="shared" si="31"/>
        <v>9137.52615384615</v>
      </c>
    </row>
    <row r="260" s="2" customFormat="1" ht="13.5" spans="2:13">
      <c r="B260" s="2" t="s">
        <v>596</v>
      </c>
      <c r="C260" s="2" t="s">
        <v>113</v>
      </c>
      <c r="D260" s="2" t="s">
        <v>597</v>
      </c>
      <c r="E260" s="2" t="s">
        <v>134</v>
      </c>
      <c r="F260" s="2" t="s">
        <v>598</v>
      </c>
      <c r="G260" s="2" t="s">
        <v>92</v>
      </c>
      <c r="H260" s="3">
        <v>3600</v>
      </c>
      <c r="I260" s="4">
        <v>9000.0027</v>
      </c>
      <c r="J260" s="18">
        <f t="shared" si="25"/>
        <v>8352.272505681</v>
      </c>
      <c r="K260" s="2">
        <f t="shared" si="29"/>
        <v>2.3200756960225</v>
      </c>
      <c r="L260" s="2">
        <f t="shared" si="30"/>
        <v>2.50000075</v>
      </c>
      <c r="M260" s="5">
        <f t="shared" si="31"/>
        <v>7138.6944493</v>
      </c>
    </row>
    <row r="261" s="2" customFormat="1" ht="13.5" spans="2:13">
      <c r="B261" s="2" t="s">
        <v>599</v>
      </c>
      <c r="C261" s="2" t="s">
        <v>113</v>
      </c>
      <c r="D261" s="2" t="s">
        <v>597</v>
      </c>
      <c r="E261" s="2" t="s">
        <v>134</v>
      </c>
      <c r="F261" s="2" t="s">
        <v>598</v>
      </c>
      <c r="G261" s="2" t="s">
        <v>92</v>
      </c>
      <c r="H261" s="3">
        <v>1200</v>
      </c>
      <c r="I261" s="4">
        <v>3599.9964</v>
      </c>
      <c r="J261" s="18">
        <f t="shared" si="25"/>
        <v>3340.904659092</v>
      </c>
      <c r="K261" s="2">
        <f t="shared" si="29"/>
        <v>2.78408721591</v>
      </c>
      <c r="L261" s="2">
        <f t="shared" si="30"/>
        <v>2.999997</v>
      </c>
      <c r="M261" s="5">
        <f t="shared" si="31"/>
        <v>2855.4740676</v>
      </c>
    </row>
    <row r="262" s="2" customFormat="1" ht="13.5" spans="2:13">
      <c r="B262" s="2" t="s">
        <v>600</v>
      </c>
      <c r="C262" s="2" t="s">
        <v>113</v>
      </c>
      <c r="D262" s="2" t="s">
        <v>597</v>
      </c>
      <c r="E262" s="2" t="s">
        <v>134</v>
      </c>
      <c r="F262" s="2" t="s">
        <v>598</v>
      </c>
      <c r="G262" s="2" t="s">
        <v>92</v>
      </c>
      <c r="H262" s="3">
        <v>1200</v>
      </c>
      <c r="I262" s="4">
        <v>3360</v>
      </c>
      <c r="J262" s="18">
        <f t="shared" si="25"/>
        <v>3118.1808</v>
      </c>
      <c r="K262" s="2">
        <f t="shared" si="29"/>
        <v>2.598484</v>
      </c>
      <c r="L262" s="2">
        <f t="shared" si="30"/>
        <v>2.8</v>
      </c>
      <c r="M262" s="5">
        <f t="shared" si="31"/>
        <v>2665.1117948718</v>
      </c>
    </row>
    <row r="263" s="2" customFormat="1" ht="13.5" spans="2:13">
      <c r="B263" s="2" t="s">
        <v>601</v>
      </c>
      <c r="C263" s="2" t="s">
        <v>113</v>
      </c>
      <c r="D263" s="2" t="s">
        <v>597</v>
      </c>
      <c r="E263" s="2" t="s">
        <v>134</v>
      </c>
      <c r="F263" s="2" t="s">
        <v>598</v>
      </c>
      <c r="G263" s="2" t="s">
        <v>92</v>
      </c>
      <c r="H263" s="3">
        <v>2400</v>
      </c>
      <c r="I263" s="4">
        <v>6000</v>
      </c>
      <c r="J263" s="18">
        <f t="shared" si="25"/>
        <v>5568.18</v>
      </c>
      <c r="K263" s="2">
        <f t="shared" si="29"/>
        <v>2.320075</v>
      </c>
      <c r="L263" s="2">
        <f t="shared" si="30"/>
        <v>2.5</v>
      </c>
      <c r="M263" s="5">
        <f t="shared" si="31"/>
        <v>4759.12820512821</v>
      </c>
    </row>
    <row r="264" s="2" customFormat="1" ht="13.5" spans="2:13">
      <c r="B264" s="2" t="s">
        <v>602</v>
      </c>
      <c r="C264" s="2" t="s">
        <v>113</v>
      </c>
      <c r="D264" s="2" t="s">
        <v>597</v>
      </c>
      <c r="E264" s="2" t="s">
        <v>134</v>
      </c>
      <c r="F264" s="2" t="s">
        <v>598</v>
      </c>
      <c r="G264" s="2" t="s">
        <v>92</v>
      </c>
      <c r="H264" s="3">
        <v>1200</v>
      </c>
      <c r="I264" s="4">
        <v>2999.997</v>
      </c>
      <c r="J264" s="18">
        <f t="shared" si="25"/>
        <v>2784.08721591</v>
      </c>
      <c r="K264" s="2">
        <f t="shared" si="29"/>
        <v>2.320072679925</v>
      </c>
      <c r="L264" s="2">
        <f t="shared" si="30"/>
        <v>2.4999975</v>
      </c>
      <c r="M264" s="5">
        <f t="shared" si="31"/>
        <v>2379.561723</v>
      </c>
    </row>
    <row r="265" s="2" customFormat="1" ht="13.5" spans="2:13">
      <c r="B265" s="2" t="s">
        <v>335</v>
      </c>
      <c r="C265" s="2" t="s">
        <v>113</v>
      </c>
      <c r="D265" s="2" t="s">
        <v>597</v>
      </c>
      <c r="E265" s="2" t="s">
        <v>134</v>
      </c>
      <c r="F265" s="2" t="s">
        <v>598</v>
      </c>
      <c r="G265" s="2" t="s">
        <v>92</v>
      </c>
      <c r="H265" s="3">
        <v>180528</v>
      </c>
      <c r="I265" s="4">
        <v>324950.4046</v>
      </c>
      <c r="J265" s="18">
        <f t="shared" si="25"/>
        <v>301563.723980938</v>
      </c>
      <c r="K265" s="2">
        <f t="shared" si="29"/>
        <v>1.67045402364696</v>
      </c>
      <c r="L265" s="2">
        <f t="shared" si="30"/>
        <v>1.80000002548081</v>
      </c>
      <c r="M265" s="5">
        <f t="shared" si="31"/>
        <v>257746.77263328</v>
      </c>
    </row>
    <row r="266" s="2" customFormat="1" ht="13.5" spans="2:13">
      <c r="B266" s="2" t="s">
        <v>78</v>
      </c>
      <c r="C266" s="2" t="s">
        <v>113</v>
      </c>
      <c r="D266" s="2" t="s">
        <v>597</v>
      </c>
      <c r="E266" s="2" t="s">
        <v>134</v>
      </c>
      <c r="F266" s="2" t="s">
        <v>598</v>
      </c>
      <c r="G266" s="2" t="s">
        <v>92</v>
      </c>
      <c r="H266" s="3">
        <v>300</v>
      </c>
      <c r="I266" s="4">
        <v>4800</v>
      </c>
      <c r="J266" s="18">
        <f t="shared" si="25"/>
        <v>4454.544</v>
      </c>
      <c r="K266" s="2">
        <f t="shared" si="29"/>
        <v>14.84848</v>
      </c>
      <c r="L266" s="2">
        <f t="shared" si="30"/>
        <v>16</v>
      </c>
      <c r="M266" s="5">
        <f t="shared" si="31"/>
        <v>3807.30256410256</v>
      </c>
    </row>
    <row r="267" s="2" customFormat="1" ht="13.5" spans="2:13">
      <c r="B267" s="2" t="s">
        <v>603</v>
      </c>
      <c r="C267" s="2" t="s">
        <v>113</v>
      </c>
      <c r="D267" s="2" t="s">
        <v>597</v>
      </c>
      <c r="E267" s="2" t="s">
        <v>134</v>
      </c>
      <c r="F267" s="2" t="s">
        <v>598</v>
      </c>
      <c r="G267" s="2" t="s">
        <v>92</v>
      </c>
      <c r="H267" s="3">
        <v>2400</v>
      </c>
      <c r="I267" s="4">
        <v>6000</v>
      </c>
      <c r="J267" s="18">
        <f t="shared" si="25"/>
        <v>5568.18</v>
      </c>
      <c r="K267" s="2">
        <f t="shared" si="29"/>
        <v>2.320075</v>
      </c>
      <c r="L267" s="2">
        <f t="shared" si="30"/>
        <v>2.5</v>
      </c>
      <c r="M267" s="5">
        <f t="shared" si="31"/>
        <v>4759.12820512821</v>
      </c>
    </row>
    <row r="268" s="2" customFormat="1" ht="13.5" spans="2:13">
      <c r="B268" s="2" t="s">
        <v>603</v>
      </c>
      <c r="C268" s="2" t="s">
        <v>113</v>
      </c>
      <c r="D268" s="2" t="s">
        <v>597</v>
      </c>
      <c r="E268" s="2" t="s">
        <v>134</v>
      </c>
      <c r="F268" s="2" t="s">
        <v>598</v>
      </c>
      <c r="G268" s="2" t="s">
        <v>92</v>
      </c>
      <c r="H268" s="3">
        <v>4800</v>
      </c>
      <c r="I268" s="4">
        <v>11999.9997</v>
      </c>
      <c r="J268" s="18">
        <f t="shared" si="25"/>
        <v>11136.359721591</v>
      </c>
      <c r="K268" s="2">
        <f t="shared" si="29"/>
        <v>2.32007494199813</v>
      </c>
      <c r="L268" s="2">
        <f t="shared" si="30"/>
        <v>2.4999999375</v>
      </c>
      <c r="M268" s="5">
        <f t="shared" si="31"/>
        <v>9518.2561723</v>
      </c>
    </row>
    <row r="269" s="2" customFormat="1" ht="13.5" spans="2:13">
      <c r="B269" s="2" t="s">
        <v>604</v>
      </c>
      <c r="C269" s="2" t="s">
        <v>113</v>
      </c>
      <c r="D269" s="2" t="s">
        <v>597</v>
      </c>
      <c r="E269" s="2" t="s">
        <v>134</v>
      </c>
      <c r="F269" s="2" t="s">
        <v>598</v>
      </c>
      <c r="G269" s="2" t="s">
        <v>92</v>
      </c>
      <c r="H269" s="3">
        <v>19200</v>
      </c>
      <c r="I269" s="4">
        <v>40320</v>
      </c>
      <c r="J269" s="18">
        <f t="shared" ref="J269:J307" si="32">I269*0.92803</f>
        <v>37418.1696</v>
      </c>
      <c r="K269" s="2">
        <f t="shared" si="29"/>
        <v>1.948863</v>
      </c>
      <c r="L269" s="2">
        <f t="shared" si="30"/>
        <v>2.1</v>
      </c>
      <c r="M269" s="5">
        <f t="shared" si="31"/>
        <v>31981.3415384615</v>
      </c>
    </row>
    <row r="270" s="2" customFormat="1" ht="13.5" spans="2:13">
      <c r="B270" s="2" t="s">
        <v>397</v>
      </c>
      <c r="C270" s="2" t="s">
        <v>605</v>
      </c>
      <c r="D270" s="2" t="s">
        <v>606</v>
      </c>
      <c r="E270" s="2" t="s">
        <v>607</v>
      </c>
      <c r="F270" s="2" t="s">
        <v>608</v>
      </c>
      <c r="G270" s="2" t="s">
        <v>58</v>
      </c>
      <c r="H270" s="3">
        <v>40</v>
      </c>
      <c r="I270" s="4">
        <v>460</v>
      </c>
      <c r="J270" s="18">
        <f t="shared" si="32"/>
        <v>426.8938</v>
      </c>
      <c r="K270" s="2">
        <f t="shared" si="29"/>
        <v>10.672345</v>
      </c>
      <c r="L270" s="2">
        <f t="shared" si="30"/>
        <v>11.5</v>
      </c>
      <c r="M270" s="5">
        <f t="shared" si="31"/>
        <v>364.866495726496</v>
      </c>
    </row>
    <row r="271" s="2" customFormat="1" ht="13.5" spans="2:13">
      <c r="B271" s="2" t="s">
        <v>330</v>
      </c>
      <c r="C271" s="2" t="s">
        <v>605</v>
      </c>
      <c r="D271" s="19" t="s">
        <v>606</v>
      </c>
      <c r="E271" s="19" t="s">
        <v>607</v>
      </c>
      <c r="F271" s="19" t="s">
        <v>608</v>
      </c>
      <c r="G271" s="19" t="s">
        <v>58</v>
      </c>
      <c r="H271" s="20">
        <v>580</v>
      </c>
      <c r="I271" s="4">
        <v>6670</v>
      </c>
      <c r="J271" s="18">
        <f t="shared" si="32"/>
        <v>6189.9601</v>
      </c>
      <c r="K271" s="2">
        <f t="shared" si="29"/>
        <v>10.672345</v>
      </c>
      <c r="L271" s="2">
        <f t="shared" si="30"/>
        <v>11.5</v>
      </c>
      <c r="M271" s="5">
        <f t="shared" si="31"/>
        <v>5290.56418803419</v>
      </c>
    </row>
    <row r="272" s="2" customFormat="1" ht="13.5" spans="2:13">
      <c r="B272" s="2" t="s">
        <v>409</v>
      </c>
      <c r="C272" s="2" t="s">
        <v>546</v>
      </c>
      <c r="D272" s="2" t="s">
        <v>609</v>
      </c>
      <c r="E272" s="2" t="s">
        <v>610</v>
      </c>
      <c r="F272" s="2" t="s">
        <v>611</v>
      </c>
      <c r="G272" s="2" t="s">
        <v>58</v>
      </c>
      <c r="H272" s="3">
        <v>2000</v>
      </c>
      <c r="I272" s="4">
        <v>54580</v>
      </c>
      <c r="J272" s="18">
        <f t="shared" si="32"/>
        <v>50651.8774</v>
      </c>
      <c r="K272" s="2">
        <f t="shared" si="29"/>
        <v>25.3259387</v>
      </c>
      <c r="L272" s="2">
        <f t="shared" si="30"/>
        <v>27.29</v>
      </c>
      <c r="M272" s="5">
        <f t="shared" si="31"/>
        <v>43292.2029059829</v>
      </c>
    </row>
    <row r="273" s="2" customFormat="1" ht="13.5" spans="2:13">
      <c r="B273" s="2" t="s">
        <v>612</v>
      </c>
      <c r="C273" s="2" t="s">
        <v>546</v>
      </c>
      <c r="D273" s="2" t="s">
        <v>609</v>
      </c>
      <c r="E273" s="2" t="s">
        <v>610</v>
      </c>
      <c r="F273" s="2" t="s">
        <v>611</v>
      </c>
      <c r="G273" s="2" t="s">
        <v>58</v>
      </c>
      <c r="H273" s="3">
        <v>500</v>
      </c>
      <c r="I273" s="4">
        <v>13500</v>
      </c>
      <c r="J273" s="18">
        <f t="shared" si="32"/>
        <v>12528.405</v>
      </c>
      <c r="K273" s="2">
        <f t="shared" si="29"/>
        <v>25.05681</v>
      </c>
      <c r="L273" s="2">
        <f t="shared" si="30"/>
        <v>27</v>
      </c>
      <c r="M273" s="5">
        <f t="shared" si="31"/>
        <v>10708.0384615385</v>
      </c>
    </row>
    <row r="274" s="2" customFormat="1" ht="13.5" spans="2:13">
      <c r="B274" s="2" t="s">
        <v>613</v>
      </c>
      <c r="C274" s="2" t="s">
        <v>614</v>
      </c>
      <c r="D274" s="2" t="s">
        <v>615</v>
      </c>
      <c r="E274" s="2" t="s">
        <v>616</v>
      </c>
      <c r="F274" s="2" t="s">
        <v>614</v>
      </c>
      <c r="G274" s="2" t="s">
        <v>25</v>
      </c>
      <c r="H274" s="3">
        <v>400</v>
      </c>
      <c r="I274" s="4">
        <v>9800</v>
      </c>
      <c r="J274" s="18">
        <f t="shared" si="32"/>
        <v>9094.694</v>
      </c>
      <c r="K274" s="2">
        <f t="shared" si="29"/>
        <v>22.736735</v>
      </c>
      <c r="L274" s="2">
        <f t="shared" si="30"/>
        <v>24.5</v>
      </c>
      <c r="M274" s="5">
        <f t="shared" si="31"/>
        <v>7773.24273504274</v>
      </c>
    </row>
    <row r="275" s="2" customFormat="1" ht="13.5" spans="2:13">
      <c r="B275" s="2" t="s">
        <v>377</v>
      </c>
      <c r="C275" s="2" t="s">
        <v>341</v>
      </c>
      <c r="D275" s="2" t="s">
        <v>617</v>
      </c>
      <c r="E275" s="2" t="s">
        <v>618</v>
      </c>
      <c r="F275" s="2" t="s">
        <v>341</v>
      </c>
      <c r="G275" s="2" t="s">
        <v>58</v>
      </c>
      <c r="H275" s="3">
        <v>960</v>
      </c>
      <c r="I275" s="4">
        <v>50688</v>
      </c>
      <c r="J275" s="18">
        <f t="shared" si="32"/>
        <v>47039.98464</v>
      </c>
      <c r="K275" s="2">
        <f t="shared" si="29"/>
        <v>48.999984</v>
      </c>
      <c r="L275" s="2">
        <f t="shared" si="30"/>
        <v>52.8</v>
      </c>
      <c r="M275" s="5">
        <f t="shared" si="31"/>
        <v>40205.1150769231</v>
      </c>
    </row>
    <row r="276" s="2" customFormat="1" ht="13.5" spans="2:13">
      <c r="B276" s="2" t="s">
        <v>365</v>
      </c>
      <c r="C276" s="2" t="s">
        <v>341</v>
      </c>
      <c r="D276" s="2" t="s">
        <v>617</v>
      </c>
      <c r="E276" s="2" t="s">
        <v>618</v>
      </c>
      <c r="F276" s="2" t="s">
        <v>341</v>
      </c>
      <c r="G276" s="2" t="s">
        <v>58</v>
      </c>
      <c r="H276" s="3">
        <v>800</v>
      </c>
      <c r="I276" s="4">
        <v>37024</v>
      </c>
      <c r="J276" s="18">
        <f t="shared" si="32"/>
        <v>34359.38272</v>
      </c>
      <c r="K276" s="2">
        <f t="shared" si="29"/>
        <v>42.9492284</v>
      </c>
      <c r="L276" s="2">
        <f t="shared" si="30"/>
        <v>46.28</v>
      </c>
      <c r="M276" s="5">
        <f t="shared" si="31"/>
        <v>29366.9937777778</v>
      </c>
    </row>
    <row r="277" s="2" customFormat="1" ht="13.5" spans="2:13">
      <c r="B277" s="2" t="s">
        <v>372</v>
      </c>
      <c r="C277" s="2" t="s">
        <v>341</v>
      </c>
      <c r="D277" s="2" t="s">
        <v>617</v>
      </c>
      <c r="E277" s="2" t="s">
        <v>618</v>
      </c>
      <c r="F277" s="2" t="s">
        <v>341</v>
      </c>
      <c r="G277" s="2" t="s">
        <v>58</v>
      </c>
      <c r="H277" s="3">
        <v>96</v>
      </c>
      <c r="I277" s="4">
        <v>4224</v>
      </c>
      <c r="J277" s="18">
        <f t="shared" si="32"/>
        <v>3919.99872</v>
      </c>
      <c r="K277" s="2">
        <f t="shared" ref="K277:K294" si="33">J277/H277</f>
        <v>40.83332</v>
      </c>
      <c r="L277" s="2">
        <f t="shared" ref="L277:L294" si="34">I277/H277</f>
        <v>44</v>
      </c>
      <c r="M277" s="5">
        <f t="shared" ref="M277:M294" si="35">J277/1.17</f>
        <v>3350.42625641026</v>
      </c>
    </row>
    <row r="278" s="2" customFormat="1" ht="13.5" spans="2:13">
      <c r="B278" s="2" t="s">
        <v>373</v>
      </c>
      <c r="C278" s="2" t="s">
        <v>341</v>
      </c>
      <c r="D278" s="2" t="s">
        <v>617</v>
      </c>
      <c r="E278" s="2" t="s">
        <v>618</v>
      </c>
      <c r="F278" s="2" t="s">
        <v>341</v>
      </c>
      <c r="G278" s="2" t="s">
        <v>58</v>
      </c>
      <c r="H278" s="3">
        <v>960</v>
      </c>
      <c r="I278" s="4">
        <v>46464</v>
      </c>
      <c r="J278" s="18">
        <f t="shared" si="32"/>
        <v>43119.98592</v>
      </c>
      <c r="K278" s="2">
        <f t="shared" si="33"/>
        <v>44.916652</v>
      </c>
      <c r="L278" s="2">
        <f t="shared" si="34"/>
        <v>48.4</v>
      </c>
      <c r="M278" s="5">
        <f t="shared" si="35"/>
        <v>36854.6888205128</v>
      </c>
    </row>
    <row r="279" s="2" customFormat="1" ht="13.5" spans="2:13">
      <c r="B279" s="2" t="s">
        <v>402</v>
      </c>
      <c r="C279" s="2" t="s">
        <v>341</v>
      </c>
      <c r="D279" s="2" t="s">
        <v>617</v>
      </c>
      <c r="E279" s="2" t="s">
        <v>619</v>
      </c>
      <c r="F279" s="2" t="s">
        <v>341</v>
      </c>
      <c r="G279" s="2" t="s">
        <v>58</v>
      </c>
      <c r="H279" s="3">
        <v>12</v>
      </c>
      <c r="I279" s="4">
        <v>1014</v>
      </c>
      <c r="J279" s="18">
        <f t="shared" si="32"/>
        <v>941.02242</v>
      </c>
      <c r="K279" s="2">
        <f t="shared" si="33"/>
        <v>78.418535</v>
      </c>
      <c r="L279" s="2">
        <f t="shared" si="34"/>
        <v>84.5</v>
      </c>
      <c r="M279" s="5">
        <f t="shared" si="35"/>
        <v>804.292666666667</v>
      </c>
    </row>
    <row r="280" s="2" customFormat="1" ht="13.5" spans="2:13">
      <c r="B280" s="2" t="s">
        <v>365</v>
      </c>
      <c r="C280" s="2" t="s">
        <v>341</v>
      </c>
      <c r="D280" s="2" t="s">
        <v>617</v>
      </c>
      <c r="E280" s="2" t="s">
        <v>619</v>
      </c>
      <c r="F280" s="2" t="s">
        <v>341</v>
      </c>
      <c r="G280" s="2" t="s">
        <v>58</v>
      </c>
      <c r="H280" s="3">
        <v>24</v>
      </c>
      <c r="I280" s="4">
        <f>1287*2</f>
        <v>2574</v>
      </c>
      <c r="J280" s="18">
        <f t="shared" si="32"/>
        <v>2388.74922</v>
      </c>
      <c r="K280" s="2">
        <f t="shared" si="33"/>
        <v>99.5312175</v>
      </c>
      <c r="L280" s="2">
        <f t="shared" si="34"/>
        <v>107.25</v>
      </c>
      <c r="M280" s="5">
        <f t="shared" si="35"/>
        <v>2041.666</v>
      </c>
    </row>
    <row r="281" s="2" customFormat="1" ht="13.5" spans="2:13">
      <c r="B281" s="2" t="s">
        <v>78</v>
      </c>
      <c r="C281" s="2" t="s">
        <v>136</v>
      </c>
      <c r="D281" s="2" t="s">
        <v>620</v>
      </c>
      <c r="E281" s="2" t="s">
        <v>494</v>
      </c>
      <c r="F281" s="2" t="s">
        <v>621</v>
      </c>
      <c r="G281" s="2" t="s">
        <v>25</v>
      </c>
      <c r="H281" s="3">
        <v>100</v>
      </c>
      <c r="I281" s="4">
        <v>310</v>
      </c>
      <c r="J281" s="18">
        <f t="shared" si="32"/>
        <v>287.6893</v>
      </c>
      <c r="K281" s="2">
        <f t="shared" si="33"/>
        <v>2.876893</v>
      </c>
      <c r="L281" s="2">
        <f t="shared" si="34"/>
        <v>3.1</v>
      </c>
      <c r="M281" s="5">
        <f t="shared" si="35"/>
        <v>245.888290598291</v>
      </c>
    </row>
    <row r="282" s="2" customFormat="1" ht="13.5" spans="2:13">
      <c r="B282" s="2" t="s">
        <v>299</v>
      </c>
      <c r="C282" s="2" t="s">
        <v>136</v>
      </c>
      <c r="D282" s="2" t="s">
        <v>620</v>
      </c>
      <c r="E282" s="2" t="s">
        <v>494</v>
      </c>
      <c r="F282" s="2" t="s">
        <v>621</v>
      </c>
      <c r="G282" s="2" t="s">
        <v>25</v>
      </c>
      <c r="H282" s="3">
        <v>20</v>
      </c>
      <c r="I282" s="4">
        <v>38</v>
      </c>
      <c r="J282" s="18">
        <f t="shared" si="32"/>
        <v>35.26514</v>
      </c>
      <c r="K282" s="2">
        <f t="shared" si="33"/>
        <v>1.763257</v>
      </c>
      <c r="L282" s="2">
        <f t="shared" si="34"/>
        <v>1.9</v>
      </c>
      <c r="M282" s="5">
        <f t="shared" si="35"/>
        <v>30.1411452991453</v>
      </c>
    </row>
    <row r="283" s="2" customFormat="1" ht="13.5" spans="2:13">
      <c r="B283" s="2" t="s">
        <v>78</v>
      </c>
      <c r="C283" s="2" t="s">
        <v>136</v>
      </c>
      <c r="D283" s="2" t="s">
        <v>620</v>
      </c>
      <c r="E283" s="2" t="s">
        <v>228</v>
      </c>
      <c r="F283" s="2" t="s">
        <v>622</v>
      </c>
      <c r="G283" s="2" t="s">
        <v>25</v>
      </c>
      <c r="H283" s="3">
        <v>10</v>
      </c>
      <c r="I283" s="4">
        <v>200</v>
      </c>
      <c r="J283" s="18">
        <f t="shared" si="32"/>
        <v>185.606</v>
      </c>
      <c r="K283" s="2">
        <f t="shared" si="33"/>
        <v>18.5606</v>
      </c>
      <c r="L283" s="2">
        <f t="shared" si="34"/>
        <v>20</v>
      </c>
      <c r="M283" s="5">
        <f t="shared" si="35"/>
        <v>158.637606837607</v>
      </c>
    </row>
    <row r="284" s="2" customFormat="1" ht="13.5" spans="2:13">
      <c r="B284" s="2" t="s">
        <v>623</v>
      </c>
      <c r="C284" s="2" t="s">
        <v>309</v>
      </c>
      <c r="D284" s="2" t="s">
        <v>624</v>
      </c>
      <c r="E284" s="2" t="s">
        <v>625</v>
      </c>
      <c r="F284" s="2" t="s">
        <v>626</v>
      </c>
      <c r="G284" s="2" t="s">
        <v>58</v>
      </c>
      <c r="H284" s="3">
        <v>200</v>
      </c>
      <c r="I284" s="4">
        <v>9936</v>
      </c>
      <c r="J284" s="18">
        <f t="shared" si="32"/>
        <v>9220.90608</v>
      </c>
      <c r="K284" s="2">
        <f t="shared" si="33"/>
        <v>46.1045304</v>
      </c>
      <c r="L284" s="2">
        <f t="shared" si="34"/>
        <v>49.68</v>
      </c>
      <c r="M284" s="5">
        <f t="shared" si="35"/>
        <v>7881.11630769231</v>
      </c>
    </row>
    <row r="285" s="2" customFormat="1" ht="13.5" spans="2:13">
      <c r="B285" s="2" t="s">
        <v>612</v>
      </c>
      <c r="C285" s="2" t="s">
        <v>309</v>
      </c>
      <c r="D285" s="2" t="s">
        <v>624</v>
      </c>
      <c r="E285" s="2" t="s">
        <v>625</v>
      </c>
      <c r="F285" s="2" t="s">
        <v>626</v>
      </c>
      <c r="G285" s="2" t="s">
        <v>58</v>
      </c>
      <c r="H285" s="3">
        <v>300</v>
      </c>
      <c r="I285" s="4">
        <v>16200</v>
      </c>
      <c r="J285" s="18">
        <f t="shared" si="32"/>
        <v>15034.086</v>
      </c>
      <c r="K285" s="2">
        <f t="shared" si="33"/>
        <v>50.11362</v>
      </c>
      <c r="L285" s="2">
        <f t="shared" si="34"/>
        <v>54</v>
      </c>
      <c r="M285" s="5">
        <f t="shared" si="35"/>
        <v>12849.6461538462</v>
      </c>
    </row>
    <row r="286" s="2" customFormat="1" ht="13.5" spans="2:13">
      <c r="B286" s="2" t="s">
        <v>317</v>
      </c>
      <c r="C286" s="2" t="s">
        <v>113</v>
      </c>
      <c r="D286" s="2" t="s">
        <v>627</v>
      </c>
      <c r="E286" s="2" t="s">
        <v>628</v>
      </c>
      <c r="F286" s="2" t="s">
        <v>629</v>
      </c>
      <c r="G286" s="2" t="s">
        <v>25</v>
      </c>
      <c r="H286" s="3">
        <v>400</v>
      </c>
      <c r="I286" s="4">
        <v>7800</v>
      </c>
      <c r="J286" s="18">
        <f t="shared" si="32"/>
        <v>7238.634</v>
      </c>
      <c r="K286" s="2">
        <f t="shared" si="33"/>
        <v>18.096585</v>
      </c>
      <c r="L286" s="2">
        <f t="shared" si="34"/>
        <v>19.5</v>
      </c>
      <c r="M286" s="5">
        <f t="shared" si="35"/>
        <v>6186.86666666667</v>
      </c>
    </row>
    <row r="287" s="2" customFormat="1" ht="13.5" spans="2:13">
      <c r="B287" s="2" t="s">
        <v>78</v>
      </c>
      <c r="C287" s="2" t="s">
        <v>113</v>
      </c>
      <c r="D287" s="2" t="s">
        <v>627</v>
      </c>
      <c r="E287" s="2" t="s">
        <v>628</v>
      </c>
      <c r="F287" s="2" t="s">
        <v>629</v>
      </c>
      <c r="G287" s="2" t="s">
        <v>25</v>
      </c>
      <c r="H287" s="3">
        <v>150</v>
      </c>
      <c r="I287" s="4">
        <v>2925</v>
      </c>
      <c r="J287" s="18">
        <f t="shared" si="32"/>
        <v>2714.48775</v>
      </c>
      <c r="K287" s="2">
        <f t="shared" si="33"/>
        <v>18.096585</v>
      </c>
      <c r="L287" s="2">
        <f t="shared" si="34"/>
        <v>19.5</v>
      </c>
      <c r="M287" s="5">
        <f t="shared" si="35"/>
        <v>2320.075</v>
      </c>
    </row>
    <row r="288" s="2" customFormat="1" ht="13.5" spans="2:13">
      <c r="B288" s="2" t="s">
        <v>233</v>
      </c>
      <c r="C288" s="2" t="s">
        <v>238</v>
      </c>
      <c r="D288" s="2" t="s">
        <v>630</v>
      </c>
      <c r="E288" s="2" t="s">
        <v>631</v>
      </c>
      <c r="F288" s="2" t="s">
        <v>241</v>
      </c>
      <c r="G288" s="2" t="s">
        <v>92</v>
      </c>
      <c r="H288" s="3">
        <v>120</v>
      </c>
      <c r="I288" s="4">
        <v>27272.4</v>
      </c>
      <c r="J288" s="18">
        <f t="shared" si="32"/>
        <v>25309.605372</v>
      </c>
      <c r="K288" s="2">
        <f t="shared" si="33"/>
        <v>210.9133781</v>
      </c>
      <c r="L288" s="2">
        <f t="shared" si="34"/>
        <v>227.27</v>
      </c>
      <c r="M288" s="5">
        <f t="shared" si="35"/>
        <v>21632.1413435897</v>
      </c>
    </row>
    <row r="289" s="2" customFormat="1" ht="13.5" spans="2:13">
      <c r="B289" s="2" t="s">
        <v>233</v>
      </c>
      <c r="C289" s="2" t="s">
        <v>632</v>
      </c>
      <c r="D289" s="2" t="s">
        <v>633</v>
      </c>
      <c r="E289" s="2" t="s">
        <v>634</v>
      </c>
      <c r="F289" s="2" t="s">
        <v>635</v>
      </c>
      <c r="G289" s="2" t="s">
        <v>58</v>
      </c>
      <c r="H289" s="3">
        <v>1400</v>
      </c>
      <c r="I289" s="4">
        <v>20580</v>
      </c>
      <c r="J289" s="18">
        <f t="shared" si="32"/>
        <v>19098.8574</v>
      </c>
      <c r="K289" s="2">
        <f t="shared" si="33"/>
        <v>13.642041</v>
      </c>
      <c r="L289" s="2">
        <f t="shared" si="34"/>
        <v>14.7</v>
      </c>
      <c r="M289" s="5">
        <f t="shared" si="35"/>
        <v>16323.8097435897</v>
      </c>
    </row>
    <row r="290" s="2" customFormat="1" ht="13.5" spans="2:13">
      <c r="B290" s="2" t="s">
        <v>16</v>
      </c>
      <c r="C290" s="2" t="s">
        <v>75</v>
      </c>
      <c r="D290" s="2" t="s">
        <v>636</v>
      </c>
      <c r="E290" s="2" t="s">
        <v>637</v>
      </c>
      <c r="F290" s="2" t="s">
        <v>638</v>
      </c>
      <c r="G290" s="2" t="s">
        <v>25</v>
      </c>
      <c r="H290" s="3">
        <v>10</v>
      </c>
      <c r="I290" s="4">
        <v>252.5</v>
      </c>
      <c r="J290" s="18">
        <f t="shared" si="32"/>
        <v>234.327575</v>
      </c>
      <c r="K290" s="2">
        <f t="shared" si="33"/>
        <v>23.4327575</v>
      </c>
      <c r="L290" s="2">
        <f t="shared" si="34"/>
        <v>25.25</v>
      </c>
      <c r="M290" s="5">
        <f t="shared" si="35"/>
        <v>200.279978632479</v>
      </c>
    </row>
    <row r="291" s="2" customFormat="1" ht="13.5" spans="2:13">
      <c r="B291" s="2" t="s">
        <v>233</v>
      </c>
      <c r="C291" s="2" t="s">
        <v>234</v>
      </c>
      <c r="D291" s="2" t="s">
        <v>639</v>
      </c>
      <c r="E291" s="2" t="s">
        <v>640</v>
      </c>
      <c r="F291" s="2" t="s">
        <v>641</v>
      </c>
      <c r="G291" s="2" t="s">
        <v>92</v>
      </c>
      <c r="H291" s="3">
        <v>20</v>
      </c>
      <c r="I291" s="4">
        <v>4200</v>
      </c>
      <c r="J291" s="18">
        <f t="shared" si="32"/>
        <v>3897.726</v>
      </c>
      <c r="K291" s="2">
        <f t="shared" si="33"/>
        <v>194.8863</v>
      </c>
      <c r="L291" s="2">
        <f t="shared" si="34"/>
        <v>210</v>
      </c>
      <c r="M291" s="5">
        <f t="shared" si="35"/>
        <v>3331.38974358974</v>
      </c>
    </row>
    <row r="292" s="2" customFormat="1" ht="13.5" spans="2:13">
      <c r="B292" s="2" t="s">
        <v>612</v>
      </c>
      <c r="C292" s="2" t="s">
        <v>642</v>
      </c>
      <c r="D292" s="2" t="s">
        <v>643</v>
      </c>
      <c r="E292" s="2" t="s">
        <v>644</v>
      </c>
      <c r="F292" s="2" t="s">
        <v>645</v>
      </c>
      <c r="G292" s="2" t="s">
        <v>58</v>
      </c>
      <c r="H292" s="3">
        <v>70</v>
      </c>
      <c r="I292" s="4">
        <v>16296</v>
      </c>
      <c r="J292" s="18">
        <f t="shared" si="32"/>
        <v>15123.17688</v>
      </c>
      <c r="K292" s="2">
        <f t="shared" si="33"/>
        <v>216.045384</v>
      </c>
      <c r="L292" s="2">
        <f t="shared" si="34"/>
        <v>232.8</v>
      </c>
      <c r="M292" s="5">
        <f t="shared" si="35"/>
        <v>12925.7922051282</v>
      </c>
    </row>
    <row r="293" s="2" customFormat="1" ht="13.5" spans="2:13">
      <c r="B293" s="2" t="s">
        <v>78</v>
      </c>
      <c r="C293" s="2" t="s">
        <v>113</v>
      </c>
      <c r="D293" s="2" t="s">
        <v>646</v>
      </c>
      <c r="E293" s="2" t="s">
        <v>647</v>
      </c>
      <c r="F293" s="2" t="s">
        <v>648</v>
      </c>
      <c r="G293" s="2" t="s">
        <v>25</v>
      </c>
      <c r="H293" s="3">
        <v>180</v>
      </c>
      <c r="I293" s="4">
        <v>3474</v>
      </c>
      <c r="J293" s="18">
        <f t="shared" si="32"/>
        <v>3223.97622</v>
      </c>
      <c r="K293" s="2">
        <f t="shared" si="33"/>
        <v>17.910979</v>
      </c>
      <c r="L293" s="2">
        <f t="shared" si="34"/>
        <v>19.3</v>
      </c>
      <c r="M293" s="5">
        <f t="shared" si="35"/>
        <v>2755.53523076923</v>
      </c>
    </row>
    <row r="294" s="2" customFormat="1" ht="13.5" spans="2:13">
      <c r="B294" s="2" t="s">
        <v>233</v>
      </c>
      <c r="C294" s="2" t="s">
        <v>113</v>
      </c>
      <c r="D294" s="2" t="s">
        <v>646</v>
      </c>
      <c r="E294" s="2" t="s">
        <v>647</v>
      </c>
      <c r="F294" s="2" t="s">
        <v>649</v>
      </c>
      <c r="G294" s="2" t="s">
        <v>25</v>
      </c>
      <c r="H294" s="3">
        <v>150</v>
      </c>
      <c r="I294" s="4">
        <v>2820</v>
      </c>
      <c r="J294" s="18">
        <f t="shared" si="32"/>
        <v>2617.0446</v>
      </c>
      <c r="K294" s="2">
        <f t="shared" si="33"/>
        <v>17.446964</v>
      </c>
      <c r="L294" s="2">
        <f t="shared" si="34"/>
        <v>18.8</v>
      </c>
      <c r="M294" s="5">
        <f t="shared" si="35"/>
        <v>2236.79025641026</v>
      </c>
    </row>
    <row r="295" s="2" customFormat="1" ht="13.5" spans="2:13">
      <c r="B295" s="2" t="s">
        <v>284</v>
      </c>
      <c r="C295" s="2" t="s">
        <v>113</v>
      </c>
      <c r="D295" s="2" t="s">
        <v>646</v>
      </c>
      <c r="E295" s="2" t="s">
        <v>647</v>
      </c>
      <c r="F295" s="2" t="s">
        <v>648</v>
      </c>
      <c r="G295" s="2" t="s">
        <v>25</v>
      </c>
      <c r="H295" s="3">
        <v>60</v>
      </c>
      <c r="I295" s="4">
        <v>420</v>
      </c>
      <c r="J295" s="18">
        <f t="shared" si="32"/>
        <v>389.7726</v>
      </c>
      <c r="K295" s="2">
        <f t="shared" ref="K295:K324" si="36">J295/H295</f>
        <v>6.49621</v>
      </c>
      <c r="L295" s="2">
        <f t="shared" ref="L295:L324" si="37">I295/H295</f>
        <v>7</v>
      </c>
      <c r="M295" s="5">
        <f t="shared" ref="M295:M324" si="38">J295/1.17</f>
        <v>333.138974358974</v>
      </c>
    </row>
    <row r="296" s="2" customFormat="1" ht="13.5" spans="2:13">
      <c r="B296" s="2" t="s">
        <v>650</v>
      </c>
      <c r="C296" s="2" t="s">
        <v>651</v>
      </c>
      <c r="D296" s="2" t="s">
        <v>652</v>
      </c>
      <c r="E296" s="2" t="s">
        <v>653</v>
      </c>
      <c r="F296" s="2" t="s">
        <v>654</v>
      </c>
      <c r="G296" s="2" t="s">
        <v>58</v>
      </c>
      <c r="H296" s="3">
        <v>20</v>
      </c>
      <c r="I296" s="4">
        <v>315</v>
      </c>
      <c r="J296" s="18">
        <f t="shared" si="32"/>
        <v>292.32945</v>
      </c>
      <c r="K296" s="2">
        <f t="shared" si="36"/>
        <v>14.6164725</v>
      </c>
      <c r="L296" s="2">
        <f t="shared" si="37"/>
        <v>15.75</v>
      </c>
      <c r="M296" s="5">
        <f t="shared" si="38"/>
        <v>249.854230769231</v>
      </c>
    </row>
    <row r="297" s="2" customFormat="1" ht="13.5" spans="2:13">
      <c r="B297" s="2" t="s">
        <v>340</v>
      </c>
      <c r="C297" s="2" t="s">
        <v>651</v>
      </c>
      <c r="D297" s="2" t="s">
        <v>652</v>
      </c>
      <c r="E297" s="2" t="s">
        <v>653</v>
      </c>
      <c r="F297" s="2" t="s">
        <v>654</v>
      </c>
      <c r="G297" s="2" t="s">
        <v>58</v>
      </c>
      <c r="H297" s="3">
        <v>60</v>
      </c>
      <c r="I297" s="4">
        <v>1500</v>
      </c>
      <c r="J297" s="18">
        <f t="shared" si="32"/>
        <v>1392.045</v>
      </c>
      <c r="K297" s="2">
        <f t="shared" si="36"/>
        <v>23.20075</v>
      </c>
      <c r="L297" s="2">
        <f t="shared" si="37"/>
        <v>25</v>
      </c>
      <c r="M297" s="5">
        <f t="shared" si="38"/>
        <v>1189.78205128205</v>
      </c>
    </row>
    <row r="298" s="2" customFormat="1" ht="13.5" spans="2:13">
      <c r="B298" s="2" t="s">
        <v>402</v>
      </c>
      <c r="C298" s="2" t="s">
        <v>651</v>
      </c>
      <c r="D298" s="2" t="s">
        <v>652</v>
      </c>
      <c r="E298" s="2" t="s">
        <v>653</v>
      </c>
      <c r="F298" s="2" t="s">
        <v>654</v>
      </c>
      <c r="G298" s="2" t="s">
        <v>58</v>
      </c>
      <c r="H298" s="3">
        <v>50</v>
      </c>
      <c r="I298" s="4">
        <v>700</v>
      </c>
      <c r="J298" s="18">
        <f t="shared" si="32"/>
        <v>649.621</v>
      </c>
      <c r="K298" s="2">
        <f t="shared" si="36"/>
        <v>12.99242</v>
      </c>
      <c r="L298" s="2">
        <f t="shared" si="37"/>
        <v>14</v>
      </c>
      <c r="M298" s="5">
        <f t="shared" si="38"/>
        <v>555.231623931624</v>
      </c>
    </row>
    <row r="299" s="2" customFormat="1" ht="13.5" spans="2:13">
      <c r="B299" s="21"/>
      <c r="C299" s="21" t="s">
        <v>651</v>
      </c>
      <c r="D299" s="2" t="s">
        <v>652</v>
      </c>
      <c r="E299" s="2" t="s">
        <v>653</v>
      </c>
      <c r="F299" s="2" t="s">
        <v>654</v>
      </c>
      <c r="G299" s="2" t="s">
        <v>58</v>
      </c>
      <c r="H299" s="3">
        <v>120</v>
      </c>
      <c r="I299" s="4">
        <v>816</v>
      </c>
      <c r="J299" s="18">
        <f t="shared" si="32"/>
        <v>757.27248</v>
      </c>
      <c r="K299" s="2">
        <f t="shared" si="36"/>
        <v>6.310604</v>
      </c>
      <c r="L299" s="2">
        <f t="shared" si="37"/>
        <v>6.8</v>
      </c>
      <c r="M299" s="5">
        <f t="shared" si="38"/>
        <v>647.241435897436</v>
      </c>
    </row>
    <row r="300" s="2" customFormat="1" ht="13.5" spans="2:13">
      <c r="B300" s="2" t="s">
        <v>370</v>
      </c>
      <c r="C300" s="2" t="s">
        <v>651</v>
      </c>
      <c r="D300" s="2" t="s">
        <v>652</v>
      </c>
      <c r="E300" s="2" t="s">
        <v>653</v>
      </c>
      <c r="F300" s="2" t="s">
        <v>654</v>
      </c>
      <c r="G300" s="2" t="s">
        <v>58</v>
      </c>
      <c r="H300" s="3">
        <v>30</v>
      </c>
      <c r="I300" s="4">
        <v>525</v>
      </c>
      <c r="J300" s="18">
        <f t="shared" si="32"/>
        <v>487.21575</v>
      </c>
      <c r="K300" s="2">
        <f t="shared" si="36"/>
        <v>16.240525</v>
      </c>
      <c r="L300" s="2">
        <f t="shared" si="37"/>
        <v>17.5</v>
      </c>
      <c r="M300" s="5">
        <f t="shared" si="38"/>
        <v>416.423717948718</v>
      </c>
    </row>
    <row r="301" s="2" customFormat="1" ht="13.5" spans="2:13">
      <c r="B301" s="2" t="s">
        <v>378</v>
      </c>
      <c r="C301" s="2" t="s">
        <v>651</v>
      </c>
      <c r="D301" s="2" t="s">
        <v>652</v>
      </c>
      <c r="E301" s="2" t="s">
        <v>653</v>
      </c>
      <c r="F301" s="2" t="s">
        <v>654</v>
      </c>
      <c r="G301" s="2" t="s">
        <v>58</v>
      </c>
      <c r="H301" s="3">
        <v>20</v>
      </c>
      <c r="I301" s="4">
        <v>280</v>
      </c>
      <c r="J301" s="18">
        <f t="shared" si="32"/>
        <v>259.8484</v>
      </c>
      <c r="K301" s="2">
        <f t="shared" si="36"/>
        <v>12.99242</v>
      </c>
      <c r="L301" s="2">
        <f t="shared" si="37"/>
        <v>14</v>
      </c>
      <c r="M301" s="5">
        <f t="shared" si="38"/>
        <v>222.09264957265</v>
      </c>
    </row>
    <row r="302" s="2" customFormat="1" ht="13.5" spans="2:13">
      <c r="B302" s="2" t="s">
        <v>371</v>
      </c>
      <c r="C302" s="2" t="s">
        <v>651</v>
      </c>
      <c r="D302" s="2" t="s">
        <v>652</v>
      </c>
      <c r="E302" s="2" t="s">
        <v>653</v>
      </c>
      <c r="F302" s="2" t="s">
        <v>654</v>
      </c>
      <c r="G302" s="2" t="s">
        <v>58</v>
      </c>
      <c r="H302" s="3">
        <v>60</v>
      </c>
      <c r="I302" s="4">
        <v>945</v>
      </c>
      <c r="J302" s="18">
        <f t="shared" si="32"/>
        <v>876.98835</v>
      </c>
      <c r="K302" s="2">
        <f t="shared" si="36"/>
        <v>14.6164725</v>
      </c>
      <c r="L302" s="2">
        <f t="shared" si="37"/>
        <v>15.75</v>
      </c>
      <c r="M302" s="5">
        <f t="shared" si="38"/>
        <v>749.562692307692</v>
      </c>
    </row>
    <row r="303" s="2" customFormat="1" ht="13.5" spans="2:13">
      <c r="B303" s="2" t="s">
        <v>380</v>
      </c>
      <c r="C303" s="2" t="s">
        <v>651</v>
      </c>
      <c r="D303" s="2" t="s">
        <v>652</v>
      </c>
      <c r="E303" s="2" t="s">
        <v>653</v>
      </c>
      <c r="F303" s="2" t="s">
        <v>654</v>
      </c>
      <c r="G303" s="2" t="s">
        <v>58</v>
      </c>
      <c r="H303" s="3">
        <v>120</v>
      </c>
      <c r="I303" s="4">
        <v>2520</v>
      </c>
      <c r="J303" s="18">
        <f t="shared" si="32"/>
        <v>2338.6356</v>
      </c>
      <c r="K303" s="2">
        <f t="shared" si="36"/>
        <v>19.48863</v>
      </c>
      <c r="L303" s="2">
        <f t="shared" si="37"/>
        <v>21</v>
      </c>
      <c r="M303" s="5">
        <f t="shared" si="38"/>
        <v>1998.83384615385</v>
      </c>
    </row>
    <row r="304" s="2" customFormat="1" ht="13.5" spans="2:13">
      <c r="B304" s="2" t="s">
        <v>372</v>
      </c>
      <c r="C304" s="2" t="s">
        <v>651</v>
      </c>
      <c r="D304" s="2" t="s">
        <v>652</v>
      </c>
      <c r="E304" s="2" t="s">
        <v>653</v>
      </c>
      <c r="F304" s="2" t="s">
        <v>654</v>
      </c>
      <c r="G304" s="2" t="s">
        <v>58</v>
      </c>
      <c r="H304" s="3">
        <v>10</v>
      </c>
      <c r="I304" s="4">
        <v>160</v>
      </c>
      <c r="J304" s="18">
        <f t="shared" si="32"/>
        <v>148.4848</v>
      </c>
      <c r="K304" s="2">
        <f t="shared" si="36"/>
        <v>14.84848</v>
      </c>
      <c r="L304" s="2">
        <f t="shared" si="37"/>
        <v>16</v>
      </c>
      <c r="M304" s="5">
        <f t="shared" si="38"/>
        <v>126.910085470085</v>
      </c>
    </row>
    <row r="305" s="2" customFormat="1" ht="13.5" spans="2:13">
      <c r="B305" s="2" t="s">
        <v>381</v>
      </c>
      <c r="C305" s="2" t="s">
        <v>651</v>
      </c>
      <c r="D305" s="2" t="s">
        <v>652</v>
      </c>
      <c r="E305" s="2" t="s">
        <v>653</v>
      </c>
      <c r="F305" s="2" t="s">
        <v>654</v>
      </c>
      <c r="G305" s="2" t="s">
        <v>58</v>
      </c>
      <c r="H305" s="3">
        <v>60</v>
      </c>
      <c r="I305" s="4">
        <v>1500</v>
      </c>
      <c r="J305" s="18">
        <f t="shared" si="32"/>
        <v>1392.045</v>
      </c>
      <c r="K305" s="2">
        <f t="shared" si="36"/>
        <v>23.20075</v>
      </c>
      <c r="L305" s="2">
        <f t="shared" si="37"/>
        <v>25</v>
      </c>
      <c r="M305" s="5">
        <f t="shared" si="38"/>
        <v>1189.78205128205</v>
      </c>
    </row>
    <row r="306" s="2" customFormat="1" ht="13.5" spans="2:13">
      <c r="B306" s="2" t="s">
        <v>373</v>
      </c>
      <c r="C306" s="2" t="s">
        <v>651</v>
      </c>
      <c r="D306" s="2" t="s">
        <v>652</v>
      </c>
      <c r="E306" s="2" t="s">
        <v>653</v>
      </c>
      <c r="F306" s="2" t="s">
        <v>654</v>
      </c>
      <c r="G306" s="2" t="s">
        <v>58</v>
      </c>
      <c r="H306" s="3">
        <v>120</v>
      </c>
      <c r="I306" s="4">
        <v>2364</v>
      </c>
      <c r="J306" s="18">
        <f t="shared" si="32"/>
        <v>2193.86292</v>
      </c>
      <c r="K306" s="2">
        <f t="shared" si="36"/>
        <v>18.282191</v>
      </c>
      <c r="L306" s="2">
        <f t="shared" si="37"/>
        <v>19.7</v>
      </c>
      <c r="M306" s="5">
        <f t="shared" si="38"/>
        <v>1875.09651282051</v>
      </c>
    </row>
    <row r="307" s="2" customFormat="1" ht="13.5" spans="2:13">
      <c r="B307" s="2" t="s">
        <v>430</v>
      </c>
      <c r="C307" s="2" t="s">
        <v>651</v>
      </c>
      <c r="D307" s="2" t="s">
        <v>652</v>
      </c>
      <c r="E307" s="2" t="s">
        <v>653</v>
      </c>
      <c r="F307" s="2" t="s">
        <v>654</v>
      </c>
      <c r="G307" s="2" t="s">
        <v>58</v>
      </c>
      <c r="H307" s="3">
        <v>540</v>
      </c>
      <c r="I307" s="4">
        <v>4644</v>
      </c>
      <c r="J307" s="18">
        <f t="shared" si="32"/>
        <v>4309.77132</v>
      </c>
      <c r="K307" s="2">
        <f t="shared" si="36"/>
        <v>7.981058</v>
      </c>
      <c r="L307" s="2">
        <f t="shared" si="37"/>
        <v>8.6</v>
      </c>
      <c r="M307" s="5">
        <f t="shared" si="38"/>
        <v>3683.56523076923</v>
      </c>
    </row>
    <row r="308" s="2" customFormat="1" ht="13.5" spans="2:13">
      <c r="B308" s="2" t="s">
        <v>377</v>
      </c>
      <c r="C308" s="2" t="s">
        <v>651</v>
      </c>
      <c r="D308" s="2" t="s">
        <v>652</v>
      </c>
      <c r="E308" s="2" t="s">
        <v>653</v>
      </c>
      <c r="F308" s="2" t="s">
        <v>654</v>
      </c>
      <c r="G308" s="2" t="s">
        <v>58</v>
      </c>
      <c r="H308" s="3">
        <v>120</v>
      </c>
      <c r="I308" s="4">
        <v>2520</v>
      </c>
      <c r="J308" s="18">
        <f>I308*0.93002</f>
        <v>2343.6504</v>
      </c>
      <c r="K308" s="2">
        <f t="shared" si="36"/>
        <v>19.53042</v>
      </c>
      <c r="L308" s="2">
        <f t="shared" si="37"/>
        <v>21</v>
      </c>
      <c r="M308" s="5">
        <f t="shared" si="38"/>
        <v>2003.12</v>
      </c>
    </row>
    <row r="309" s="2" customFormat="1" ht="13.5" spans="2:13">
      <c r="B309" s="2" t="s">
        <v>428</v>
      </c>
      <c r="C309" s="2" t="s">
        <v>651</v>
      </c>
      <c r="D309" s="2" t="s">
        <v>652</v>
      </c>
      <c r="E309" s="2" t="s">
        <v>653</v>
      </c>
      <c r="F309" s="2" t="s">
        <v>654</v>
      </c>
      <c r="G309" s="2" t="s">
        <v>58</v>
      </c>
      <c r="H309" s="3">
        <v>240</v>
      </c>
      <c r="I309" s="4">
        <v>4944</v>
      </c>
      <c r="J309" s="18">
        <f t="shared" ref="J309:J340" si="39">I309*0.93002</f>
        <v>4598.01888</v>
      </c>
      <c r="K309" s="2">
        <f t="shared" si="36"/>
        <v>19.158412</v>
      </c>
      <c r="L309" s="2">
        <f t="shared" si="37"/>
        <v>20.6</v>
      </c>
      <c r="M309" s="5">
        <f t="shared" si="38"/>
        <v>3929.93066666667</v>
      </c>
    </row>
    <row r="310" s="2" customFormat="1" ht="13.5" spans="2:13">
      <c r="B310" s="2" t="s">
        <v>428</v>
      </c>
      <c r="C310" s="2" t="s">
        <v>651</v>
      </c>
      <c r="D310" s="2" t="s">
        <v>652</v>
      </c>
      <c r="E310" s="2" t="s">
        <v>653</v>
      </c>
      <c r="F310" s="2" t="s">
        <v>654</v>
      </c>
      <c r="G310" s="2" t="s">
        <v>58</v>
      </c>
      <c r="H310" s="3">
        <v>120</v>
      </c>
      <c r="I310" s="4">
        <v>2472</v>
      </c>
      <c r="J310" s="18">
        <f t="shared" si="39"/>
        <v>2299.00944</v>
      </c>
      <c r="K310" s="2">
        <f t="shared" si="36"/>
        <v>19.158412</v>
      </c>
      <c r="L310" s="2">
        <f t="shared" si="37"/>
        <v>20.6</v>
      </c>
      <c r="M310" s="5">
        <f t="shared" si="38"/>
        <v>1964.96533333333</v>
      </c>
    </row>
    <row r="311" s="2" customFormat="1" ht="13.5" spans="2:13">
      <c r="B311" s="2" t="s">
        <v>365</v>
      </c>
      <c r="C311" s="2" t="s">
        <v>651</v>
      </c>
      <c r="D311" s="2" t="s">
        <v>652</v>
      </c>
      <c r="E311" s="2" t="s">
        <v>653</v>
      </c>
      <c r="F311" s="2" t="s">
        <v>654</v>
      </c>
      <c r="G311" s="2" t="s">
        <v>58</v>
      </c>
      <c r="H311" s="3">
        <v>420</v>
      </c>
      <c r="I311" s="4">
        <v>9555</v>
      </c>
      <c r="J311" s="18">
        <f t="shared" si="39"/>
        <v>8886.3411</v>
      </c>
      <c r="K311" s="2">
        <f t="shared" si="36"/>
        <v>21.157955</v>
      </c>
      <c r="L311" s="2">
        <f t="shared" si="37"/>
        <v>22.75</v>
      </c>
      <c r="M311" s="5">
        <f t="shared" si="38"/>
        <v>7595.16333333333</v>
      </c>
    </row>
    <row r="312" s="2" customFormat="1" ht="13.5" spans="2:13">
      <c r="B312" s="2" t="s">
        <v>655</v>
      </c>
      <c r="C312" s="2" t="s">
        <v>651</v>
      </c>
      <c r="D312" s="2" t="s">
        <v>652</v>
      </c>
      <c r="E312" s="2" t="s">
        <v>653</v>
      </c>
      <c r="F312" s="2" t="s">
        <v>654</v>
      </c>
      <c r="G312" s="2" t="s">
        <v>58</v>
      </c>
      <c r="H312" s="3">
        <v>120</v>
      </c>
      <c r="I312" s="4">
        <v>2916</v>
      </c>
      <c r="J312" s="18">
        <f t="shared" si="39"/>
        <v>2711.93832</v>
      </c>
      <c r="K312" s="2">
        <f t="shared" si="36"/>
        <v>22.599486</v>
      </c>
      <c r="L312" s="2">
        <f t="shared" si="37"/>
        <v>24.3</v>
      </c>
      <c r="M312" s="5">
        <f t="shared" si="38"/>
        <v>2317.896</v>
      </c>
    </row>
    <row r="313" s="2" customFormat="1" ht="13.5" spans="2:13">
      <c r="B313" s="2" t="s">
        <v>78</v>
      </c>
      <c r="C313" s="2" t="s">
        <v>75</v>
      </c>
      <c r="D313" s="2" t="s">
        <v>656</v>
      </c>
      <c r="E313" s="2" t="s">
        <v>657</v>
      </c>
      <c r="F313" s="2" t="s">
        <v>658</v>
      </c>
      <c r="G313" s="2" t="s">
        <v>58</v>
      </c>
      <c r="H313" s="3">
        <v>20</v>
      </c>
      <c r="I313" s="4">
        <v>397</v>
      </c>
      <c r="J313" s="18">
        <f t="shared" si="39"/>
        <v>369.21794</v>
      </c>
      <c r="K313" s="2">
        <f t="shared" si="36"/>
        <v>18.460897</v>
      </c>
      <c r="L313" s="2">
        <f t="shared" si="37"/>
        <v>19.85</v>
      </c>
      <c r="M313" s="5">
        <f t="shared" si="38"/>
        <v>315.570888888889</v>
      </c>
    </row>
    <row r="314" s="2" customFormat="1" ht="13.5" spans="2:13">
      <c r="B314" s="2" t="s">
        <v>329</v>
      </c>
      <c r="C314" s="2" t="s">
        <v>75</v>
      </c>
      <c r="D314" s="2" t="s">
        <v>656</v>
      </c>
      <c r="E314" s="2" t="s">
        <v>659</v>
      </c>
      <c r="F314" s="2" t="s">
        <v>658</v>
      </c>
      <c r="G314" s="2" t="s">
        <v>58</v>
      </c>
      <c r="H314" s="3">
        <v>100</v>
      </c>
      <c r="I314" s="4">
        <v>2180</v>
      </c>
      <c r="J314" s="18">
        <f t="shared" si="39"/>
        <v>2027.4436</v>
      </c>
      <c r="K314" s="2">
        <f t="shared" si="36"/>
        <v>20.274436</v>
      </c>
      <c r="L314" s="2">
        <f t="shared" si="37"/>
        <v>21.8</v>
      </c>
      <c r="M314" s="5">
        <f t="shared" si="38"/>
        <v>1732.85777777778</v>
      </c>
    </row>
    <row r="315" s="2" customFormat="1" ht="13.5" spans="2:13">
      <c r="B315" s="2" t="s">
        <v>409</v>
      </c>
      <c r="C315" s="2" t="s">
        <v>75</v>
      </c>
      <c r="D315" s="2" t="s">
        <v>660</v>
      </c>
      <c r="E315" s="2" t="s">
        <v>661</v>
      </c>
      <c r="F315" s="2" t="s">
        <v>662</v>
      </c>
      <c r="G315" s="2" t="s">
        <v>58</v>
      </c>
      <c r="H315" s="3">
        <v>220</v>
      </c>
      <c r="I315" s="4">
        <v>17072</v>
      </c>
      <c r="J315" s="18">
        <f t="shared" si="39"/>
        <v>15877.30144</v>
      </c>
      <c r="K315" s="2">
        <f t="shared" si="36"/>
        <v>72.169552</v>
      </c>
      <c r="L315" s="2">
        <f t="shared" si="37"/>
        <v>77.6</v>
      </c>
      <c r="M315" s="5">
        <f t="shared" si="38"/>
        <v>13570.3431111111</v>
      </c>
    </row>
    <row r="316" s="2" customFormat="1" ht="13.5" spans="2:13">
      <c r="B316" s="2" t="s">
        <v>74</v>
      </c>
      <c r="C316" s="2" t="s">
        <v>75</v>
      </c>
      <c r="D316" s="2" t="s">
        <v>660</v>
      </c>
      <c r="E316" s="2" t="s">
        <v>661</v>
      </c>
      <c r="F316" s="2" t="s">
        <v>662</v>
      </c>
      <c r="G316" s="2" t="s">
        <v>58</v>
      </c>
      <c r="H316" s="3">
        <v>30</v>
      </c>
      <c r="I316" s="4">
        <v>2328</v>
      </c>
      <c r="J316" s="18">
        <f t="shared" si="39"/>
        <v>2165.08656</v>
      </c>
      <c r="K316" s="2">
        <f t="shared" si="36"/>
        <v>72.169552</v>
      </c>
      <c r="L316" s="2">
        <f t="shared" si="37"/>
        <v>77.6</v>
      </c>
      <c r="M316" s="5">
        <f t="shared" si="38"/>
        <v>1850.50133333333</v>
      </c>
    </row>
    <row r="317" s="2" customFormat="1" ht="13.5" spans="2:13">
      <c r="B317" s="2" t="s">
        <v>397</v>
      </c>
      <c r="C317" s="2" t="s">
        <v>75</v>
      </c>
      <c r="D317" s="2" t="s">
        <v>660</v>
      </c>
      <c r="E317" s="2" t="s">
        <v>661</v>
      </c>
      <c r="F317" s="2" t="s">
        <v>662</v>
      </c>
      <c r="G317" s="2" t="s">
        <v>58</v>
      </c>
      <c r="H317" s="3">
        <v>5</v>
      </c>
      <c r="I317" s="4">
        <v>388</v>
      </c>
      <c r="J317" s="18">
        <f t="shared" si="39"/>
        <v>360.84776</v>
      </c>
      <c r="K317" s="2">
        <f t="shared" si="36"/>
        <v>72.169552</v>
      </c>
      <c r="L317" s="2">
        <f t="shared" si="37"/>
        <v>77.6</v>
      </c>
      <c r="M317" s="5">
        <f t="shared" si="38"/>
        <v>308.416888888889</v>
      </c>
    </row>
    <row r="318" s="2" customFormat="1" ht="13.5" spans="2:13">
      <c r="B318" s="2" t="s">
        <v>330</v>
      </c>
      <c r="C318" s="2" t="s">
        <v>75</v>
      </c>
      <c r="D318" s="19" t="s">
        <v>660</v>
      </c>
      <c r="E318" s="19" t="s">
        <v>661</v>
      </c>
      <c r="F318" s="19" t="s">
        <v>662</v>
      </c>
      <c r="G318" s="19" t="s">
        <v>58</v>
      </c>
      <c r="H318" s="20">
        <v>80</v>
      </c>
      <c r="I318" s="4">
        <v>6208</v>
      </c>
      <c r="J318" s="18">
        <f t="shared" si="39"/>
        <v>5773.56416</v>
      </c>
      <c r="K318" s="2">
        <f t="shared" si="36"/>
        <v>72.169552</v>
      </c>
      <c r="L318" s="2">
        <f t="shared" si="37"/>
        <v>77.6</v>
      </c>
      <c r="M318" s="5">
        <f t="shared" si="38"/>
        <v>4934.67022222222</v>
      </c>
    </row>
    <row r="319" s="2" customFormat="1" customHeight="1" spans="2:13">
      <c r="B319" s="2" t="s">
        <v>402</v>
      </c>
      <c r="C319" s="12" t="s">
        <v>75</v>
      </c>
      <c r="D319" s="12" t="s">
        <v>663</v>
      </c>
      <c r="E319" s="2" t="s">
        <v>664</v>
      </c>
      <c r="F319" s="2" t="s">
        <v>665</v>
      </c>
      <c r="G319" s="2" t="s">
        <v>58</v>
      </c>
      <c r="H319" s="3">
        <v>40</v>
      </c>
      <c r="I319" s="4">
        <v>268.8</v>
      </c>
      <c r="J319" s="18">
        <f t="shared" si="39"/>
        <v>249.989376</v>
      </c>
      <c r="K319" s="2">
        <f t="shared" si="36"/>
        <v>6.2497344</v>
      </c>
      <c r="L319" s="2">
        <f t="shared" si="37"/>
        <v>6.72</v>
      </c>
      <c r="M319" s="5">
        <f t="shared" si="38"/>
        <v>213.666133333333</v>
      </c>
    </row>
    <row r="320" s="2" customFormat="1" customHeight="1" spans="2:13">
      <c r="B320" s="2" t="s">
        <v>365</v>
      </c>
      <c r="C320" s="12" t="s">
        <v>75</v>
      </c>
      <c r="D320" s="12" t="s">
        <v>663</v>
      </c>
      <c r="E320" s="2" t="s">
        <v>664</v>
      </c>
      <c r="F320" s="2" t="s">
        <v>665</v>
      </c>
      <c r="G320" s="2" t="s">
        <v>58</v>
      </c>
      <c r="H320" s="3">
        <v>840</v>
      </c>
      <c r="I320" s="4">
        <v>8190</v>
      </c>
      <c r="J320" s="18">
        <f t="shared" si="39"/>
        <v>7616.8638</v>
      </c>
      <c r="K320" s="2">
        <f t="shared" si="36"/>
        <v>9.067695</v>
      </c>
      <c r="L320" s="2">
        <f t="shared" si="37"/>
        <v>9.75</v>
      </c>
      <c r="M320" s="5">
        <f t="shared" si="38"/>
        <v>6510.14</v>
      </c>
    </row>
    <row r="321" s="2" customFormat="1" ht="13.5" spans="2:13">
      <c r="B321" s="2" t="s">
        <v>78</v>
      </c>
      <c r="C321" s="2" t="s">
        <v>136</v>
      </c>
      <c r="D321" s="2" t="s">
        <v>666</v>
      </c>
      <c r="E321" s="2" t="s">
        <v>637</v>
      </c>
      <c r="F321" s="2" t="s">
        <v>667</v>
      </c>
      <c r="G321" s="2" t="s">
        <v>30</v>
      </c>
      <c r="H321" s="3">
        <v>10</v>
      </c>
      <c r="I321" s="4">
        <v>62.8</v>
      </c>
      <c r="J321" s="18">
        <f t="shared" si="39"/>
        <v>58.405256</v>
      </c>
      <c r="K321" s="2">
        <f t="shared" si="36"/>
        <v>5.8405256</v>
      </c>
      <c r="L321" s="2">
        <f t="shared" si="37"/>
        <v>6.28</v>
      </c>
      <c r="M321" s="5">
        <f t="shared" si="38"/>
        <v>49.9190222222222</v>
      </c>
    </row>
    <row r="322" s="2" customFormat="1" ht="13.5" spans="2:13">
      <c r="B322" s="2" t="s">
        <v>78</v>
      </c>
      <c r="C322" s="2" t="s">
        <v>136</v>
      </c>
      <c r="D322" s="2" t="s">
        <v>668</v>
      </c>
      <c r="E322" s="2" t="s">
        <v>669</v>
      </c>
      <c r="F322" s="2" t="s">
        <v>670</v>
      </c>
      <c r="G322" s="2" t="s">
        <v>30</v>
      </c>
      <c r="H322" s="3">
        <v>10</v>
      </c>
      <c r="I322" s="4">
        <v>104</v>
      </c>
      <c r="J322" s="18">
        <f t="shared" si="39"/>
        <v>96.72208</v>
      </c>
      <c r="K322" s="2">
        <f t="shared" si="36"/>
        <v>9.672208</v>
      </c>
      <c r="L322" s="2">
        <f t="shared" si="37"/>
        <v>10.4</v>
      </c>
      <c r="M322" s="5">
        <f t="shared" si="38"/>
        <v>82.6684444444444</v>
      </c>
    </row>
    <row r="323" s="2" customFormat="1" ht="13.5" spans="2:13">
      <c r="B323" s="2" t="s">
        <v>78</v>
      </c>
      <c r="C323" s="2" t="s">
        <v>671</v>
      </c>
      <c r="D323" s="2" t="s">
        <v>672</v>
      </c>
      <c r="E323" s="2" t="s">
        <v>673</v>
      </c>
      <c r="F323" s="2" t="s">
        <v>674</v>
      </c>
      <c r="G323" s="2" t="s">
        <v>92</v>
      </c>
      <c r="H323" s="3">
        <v>50</v>
      </c>
      <c r="I323" s="4">
        <v>1717.5</v>
      </c>
      <c r="J323" s="18">
        <f t="shared" si="39"/>
        <v>1597.30935</v>
      </c>
      <c r="K323" s="2">
        <f t="shared" si="36"/>
        <v>31.946187</v>
      </c>
      <c r="L323" s="2">
        <f t="shared" si="37"/>
        <v>34.35</v>
      </c>
      <c r="M323" s="5">
        <f t="shared" si="38"/>
        <v>1365.22166666667</v>
      </c>
    </row>
    <row r="324" s="2" customFormat="1" ht="13.5" spans="2:13">
      <c r="B324" s="2" t="s">
        <v>78</v>
      </c>
      <c r="C324" s="2" t="s">
        <v>136</v>
      </c>
      <c r="D324" s="2" t="s">
        <v>675</v>
      </c>
      <c r="E324" s="2" t="s">
        <v>494</v>
      </c>
      <c r="F324" s="2" t="s">
        <v>229</v>
      </c>
      <c r="G324" s="2" t="s">
        <v>25</v>
      </c>
      <c r="H324" s="3">
        <v>50</v>
      </c>
      <c r="I324" s="4">
        <v>210</v>
      </c>
      <c r="J324" s="18">
        <f t="shared" si="39"/>
        <v>195.3042</v>
      </c>
      <c r="K324" s="2">
        <f t="shared" si="36"/>
        <v>3.906084</v>
      </c>
      <c r="L324" s="2">
        <f t="shared" si="37"/>
        <v>4.2</v>
      </c>
      <c r="M324" s="5">
        <f t="shared" si="38"/>
        <v>166.926666666667</v>
      </c>
    </row>
    <row r="325" s="2" customFormat="1" ht="13.5" spans="2:13">
      <c r="B325" s="2" t="s">
        <v>78</v>
      </c>
      <c r="C325" s="2" t="s">
        <v>536</v>
      </c>
      <c r="D325" s="2" t="s">
        <v>676</v>
      </c>
      <c r="E325" s="2" t="s">
        <v>150</v>
      </c>
      <c r="F325" s="2" t="s">
        <v>677</v>
      </c>
      <c r="G325" s="2" t="s">
        <v>58</v>
      </c>
      <c r="H325" s="3">
        <v>30</v>
      </c>
      <c r="I325" s="4">
        <v>288</v>
      </c>
      <c r="J325" s="18">
        <f t="shared" si="39"/>
        <v>267.84576</v>
      </c>
      <c r="K325" s="2">
        <f t="shared" ref="K325:K368" si="40">J325/H325</f>
        <v>8.928192</v>
      </c>
      <c r="L325" s="2">
        <f t="shared" ref="L325:L368" si="41">I325/H325</f>
        <v>9.6</v>
      </c>
      <c r="M325" s="5">
        <f t="shared" ref="M325:M368" si="42">J325/1.17</f>
        <v>228.928</v>
      </c>
    </row>
    <row r="326" s="2" customFormat="1" ht="13.5" spans="2:13">
      <c r="B326" s="2" t="s">
        <v>78</v>
      </c>
      <c r="C326" s="2" t="s">
        <v>75</v>
      </c>
      <c r="D326" s="2" t="s">
        <v>678</v>
      </c>
      <c r="E326" s="2" t="s">
        <v>679</v>
      </c>
      <c r="F326" s="2" t="s">
        <v>680</v>
      </c>
      <c r="G326" s="2" t="s">
        <v>58</v>
      </c>
      <c r="H326" s="3">
        <v>5</v>
      </c>
      <c r="I326" s="4">
        <v>270</v>
      </c>
      <c r="J326" s="18">
        <f t="shared" si="39"/>
        <v>251.1054</v>
      </c>
      <c r="K326" s="2">
        <f t="shared" si="40"/>
        <v>50.22108</v>
      </c>
      <c r="L326" s="2">
        <f t="shared" si="41"/>
        <v>54</v>
      </c>
      <c r="M326" s="5">
        <f t="shared" si="42"/>
        <v>214.62</v>
      </c>
    </row>
    <row r="327" s="2" customFormat="1" ht="13.5" spans="2:13">
      <c r="B327" s="2" t="s">
        <v>78</v>
      </c>
      <c r="C327" s="2" t="s">
        <v>75</v>
      </c>
      <c r="D327" s="2" t="s">
        <v>681</v>
      </c>
      <c r="E327" s="2" t="s">
        <v>682</v>
      </c>
      <c r="F327" s="2" t="s">
        <v>683</v>
      </c>
      <c r="G327" s="2" t="s">
        <v>92</v>
      </c>
      <c r="H327" s="3">
        <v>30</v>
      </c>
      <c r="I327" s="4">
        <v>45</v>
      </c>
      <c r="J327" s="18">
        <f t="shared" si="39"/>
        <v>41.8509</v>
      </c>
      <c r="K327" s="2">
        <f t="shared" si="40"/>
        <v>1.39503</v>
      </c>
      <c r="L327" s="2">
        <f t="shared" si="41"/>
        <v>1.5</v>
      </c>
      <c r="M327" s="5">
        <f t="shared" si="42"/>
        <v>35.77</v>
      </c>
    </row>
    <row r="328" s="2" customFormat="1" ht="13.5" spans="2:13">
      <c r="B328" s="2" t="s">
        <v>78</v>
      </c>
      <c r="C328" s="2" t="s">
        <v>75</v>
      </c>
      <c r="D328" s="2" t="s">
        <v>684</v>
      </c>
      <c r="E328" s="2" t="s">
        <v>685</v>
      </c>
      <c r="F328" s="2" t="s">
        <v>686</v>
      </c>
      <c r="G328" s="2" t="s">
        <v>58</v>
      </c>
      <c r="H328" s="3">
        <v>10</v>
      </c>
      <c r="I328" s="4">
        <v>124</v>
      </c>
      <c r="J328" s="18">
        <f t="shared" si="39"/>
        <v>115.32248</v>
      </c>
      <c r="K328" s="2">
        <f t="shared" si="40"/>
        <v>11.532248</v>
      </c>
      <c r="L328" s="2">
        <f t="shared" si="41"/>
        <v>12.4</v>
      </c>
      <c r="M328" s="5">
        <f t="shared" si="42"/>
        <v>98.5662222222222</v>
      </c>
    </row>
    <row r="329" s="2" customFormat="1" ht="13.5" spans="2:13">
      <c r="B329" s="2" t="s">
        <v>78</v>
      </c>
      <c r="C329" s="2" t="s">
        <v>75</v>
      </c>
      <c r="D329" s="2" t="s">
        <v>687</v>
      </c>
      <c r="E329" s="2" t="s">
        <v>688</v>
      </c>
      <c r="F329" s="2" t="s">
        <v>689</v>
      </c>
      <c r="G329" s="2" t="s">
        <v>25</v>
      </c>
      <c r="H329" s="3">
        <v>40</v>
      </c>
      <c r="I329" s="4">
        <v>312</v>
      </c>
      <c r="J329" s="18">
        <f t="shared" si="39"/>
        <v>290.16624</v>
      </c>
      <c r="K329" s="2">
        <f t="shared" si="40"/>
        <v>7.254156</v>
      </c>
      <c r="L329" s="2">
        <f t="shared" si="41"/>
        <v>7.8</v>
      </c>
      <c r="M329" s="5">
        <f t="shared" si="42"/>
        <v>248.005333333333</v>
      </c>
    </row>
    <row r="330" s="2" customFormat="1" ht="13.5" spans="2:13">
      <c r="B330" s="2" t="s">
        <v>78</v>
      </c>
      <c r="C330" s="2" t="s">
        <v>113</v>
      </c>
      <c r="D330" s="2" t="s">
        <v>690</v>
      </c>
      <c r="E330" s="2" t="s">
        <v>691</v>
      </c>
      <c r="F330" s="2" t="s">
        <v>692</v>
      </c>
      <c r="G330" s="2" t="s">
        <v>58</v>
      </c>
      <c r="H330" s="3">
        <v>50</v>
      </c>
      <c r="I330" s="4">
        <v>902</v>
      </c>
      <c r="J330" s="18">
        <f t="shared" si="39"/>
        <v>838.87804</v>
      </c>
      <c r="K330" s="2">
        <f t="shared" si="40"/>
        <v>16.7775608</v>
      </c>
      <c r="L330" s="2">
        <f t="shared" si="41"/>
        <v>18.04</v>
      </c>
      <c r="M330" s="5">
        <f t="shared" si="42"/>
        <v>716.989777777778</v>
      </c>
    </row>
    <row r="331" s="2" customFormat="1" ht="13.5" spans="2:13">
      <c r="B331" s="2" t="s">
        <v>78</v>
      </c>
      <c r="C331" s="2" t="s">
        <v>75</v>
      </c>
      <c r="D331" s="2" t="s">
        <v>693</v>
      </c>
      <c r="E331" s="2" t="s">
        <v>494</v>
      </c>
      <c r="F331" s="2" t="s">
        <v>694</v>
      </c>
      <c r="G331" s="2" t="s">
        <v>25</v>
      </c>
      <c r="H331" s="3">
        <v>100</v>
      </c>
      <c r="I331" s="4">
        <v>1130</v>
      </c>
      <c r="J331" s="18">
        <f t="shared" si="39"/>
        <v>1050.9226</v>
      </c>
      <c r="K331" s="2">
        <f t="shared" si="40"/>
        <v>10.509226</v>
      </c>
      <c r="L331" s="2">
        <f t="shared" si="41"/>
        <v>11.3</v>
      </c>
      <c r="M331" s="5">
        <f t="shared" si="42"/>
        <v>898.224444444444</v>
      </c>
    </row>
    <row r="332" s="2" customFormat="1" ht="13.5" spans="2:13">
      <c r="B332" s="2" t="s">
        <v>78</v>
      </c>
      <c r="C332" s="2" t="s">
        <v>75</v>
      </c>
      <c r="D332" s="2" t="s">
        <v>695</v>
      </c>
      <c r="E332" s="2" t="s">
        <v>358</v>
      </c>
      <c r="F332" s="2" t="s">
        <v>696</v>
      </c>
      <c r="G332" s="2" t="s">
        <v>58</v>
      </c>
      <c r="H332" s="3">
        <v>20</v>
      </c>
      <c r="I332" s="4">
        <v>490</v>
      </c>
      <c r="J332" s="18">
        <f t="shared" si="39"/>
        <v>455.7098</v>
      </c>
      <c r="K332" s="2">
        <f t="shared" si="40"/>
        <v>22.78549</v>
      </c>
      <c r="L332" s="2">
        <f t="shared" si="41"/>
        <v>24.5</v>
      </c>
      <c r="M332" s="5">
        <f t="shared" si="42"/>
        <v>389.495555555556</v>
      </c>
    </row>
    <row r="333" s="2" customFormat="1" ht="13.5" spans="2:13">
      <c r="B333" s="2" t="s">
        <v>78</v>
      </c>
      <c r="C333" s="2" t="s">
        <v>75</v>
      </c>
      <c r="D333" s="2" t="s">
        <v>697</v>
      </c>
      <c r="E333" s="2" t="s">
        <v>698</v>
      </c>
      <c r="F333" s="2" t="s">
        <v>699</v>
      </c>
      <c r="G333" s="2" t="s">
        <v>58</v>
      </c>
      <c r="H333" s="3">
        <v>100</v>
      </c>
      <c r="I333" s="4">
        <v>1650</v>
      </c>
      <c r="J333" s="18">
        <f t="shared" si="39"/>
        <v>1534.533</v>
      </c>
      <c r="K333" s="2">
        <f t="shared" si="40"/>
        <v>15.34533</v>
      </c>
      <c r="L333" s="2">
        <f t="shared" si="41"/>
        <v>16.5</v>
      </c>
      <c r="M333" s="5">
        <f t="shared" si="42"/>
        <v>1311.56666666667</v>
      </c>
    </row>
    <row r="334" s="2" customFormat="1" ht="13.5" spans="2:13">
      <c r="B334" s="2" t="s">
        <v>78</v>
      </c>
      <c r="C334" s="2" t="s">
        <v>136</v>
      </c>
      <c r="D334" s="2" t="s">
        <v>700</v>
      </c>
      <c r="E334" s="2" t="s">
        <v>701</v>
      </c>
      <c r="F334" s="2" t="s">
        <v>492</v>
      </c>
      <c r="G334" s="2" t="s">
        <v>58</v>
      </c>
      <c r="H334" s="3">
        <v>100</v>
      </c>
      <c r="I334" s="4">
        <v>400</v>
      </c>
      <c r="J334" s="18">
        <f t="shared" si="39"/>
        <v>372.008</v>
      </c>
      <c r="K334" s="2">
        <f t="shared" si="40"/>
        <v>3.72008</v>
      </c>
      <c r="L334" s="2">
        <f t="shared" si="41"/>
        <v>4</v>
      </c>
      <c r="M334" s="5">
        <f t="shared" si="42"/>
        <v>317.955555555556</v>
      </c>
    </row>
    <row r="335" s="2" customFormat="1" ht="13.5" spans="2:13">
      <c r="B335" s="2" t="s">
        <v>78</v>
      </c>
      <c r="C335" s="2" t="s">
        <v>75</v>
      </c>
      <c r="D335" s="2" t="s">
        <v>702</v>
      </c>
      <c r="E335" s="2" t="s">
        <v>703</v>
      </c>
      <c r="F335" s="2" t="s">
        <v>157</v>
      </c>
      <c r="G335" s="2" t="s">
        <v>58</v>
      </c>
      <c r="H335" s="3">
        <v>30</v>
      </c>
      <c r="I335" s="4">
        <v>189</v>
      </c>
      <c r="J335" s="18">
        <f t="shared" si="39"/>
        <v>175.77378</v>
      </c>
      <c r="K335" s="2">
        <f t="shared" si="40"/>
        <v>5.859126</v>
      </c>
      <c r="L335" s="2">
        <f t="shared" si="41"/>
        <v>6.3</v>
      </c>
      <c r="M335" s="5">
        <f t="shared" si="42"/>
        <v>150.234</v>
      </c>
    </row>
    <row r="336" s="2" customFormat="1" ht="13.5" spans="2:13">
      <c r="B336" s="2" t="s">
        <v>704</v>
      </c>
      <c r="C336" s="2" t="s">
        <v>113</v>
      </c>
      <c r="D336" s="2" t="s">
        <v>705</v>
      </c>
      <c r="E336" s="2" t="s">
        <v>706</v>
      </c>
      <c r="F336" s="2" t="s">
        <v>707</v>
      </c>
      <c r="G336" s="2" t="s">
        <v>58</v>
      </c>
      <c r="H336" s="3">
        <v>48</v>
      </c>
      <c r="I336" s="4">
        <v>1715.52</v>
      </c>
      <c r="J336" s="18">
        <f t="shared" si="39"/>
        <v>1595.4679104</v>
      </c>
      <c r="K336" s="2">
        <f t="shared" si="40"/>
        <v>33.2389148</v>
      </c>
      <c r="L336" s="2">
        <f t="shared" si="41"/>
        <v>35.74</v>
      </c>
      <c r="M336" s="5">
        <f t="shared" si="42"/>
        <v>1363.64778666667</v>
      </c>
    </row>
    <row r="337" s="2" customFormat="1" ht="13.5" spans="2:13">
      <c r="B337" s="2" t="s">
        <v>708</v>
      </c>
      <c r="C337" s="2" t="s">
        <v>113</v>
      </c>
      <c r="D337" s="2" t="s">
        <v>709</v>
      </c>
      <c r="E337" s="2" t="s">
        <v>710</v>
      </c>
      <c r="F337" s="2" t="s">
        <v>711</v>
      </c>
      <c r="G337" s="2" t="s">
        <v>92</v>
      </c>
      <c r="H337" s="3">
        <v>-35</v>
      </c>
      <c r="I337" s="4">
        <v>-1106</v>
      </c>
      <c r="J337" s="18">
        <f t="shared" si="39"/>
        <v>-1028.60212</v>
      </c>
      <c r="K337" s="2">
        <f t="shared" si="40"/>
        <v>29.388632</v>
      </c>
      <c r="L337" s="2">
        <f t="shared" si="41"/>
        <v>31.6</v>
      </c>
      <c r="M337" s="5">
        <f t="shared" si="42"/>
        <v>-879.147111111111</v>
      </c>
    </row>
    <row r="338" s="2" customFormat="1" ht="13.5" spans="2:13">
      <c r="B338" s="2" t="s">
        <v>78</v>
      </c>
      <c r="C338" s="2" t="s">
        <v>75</v>
      </c>
      <c r="D338" s="2" t="s">
        <v>712</v>
      </c>
      <c r="E338" s="2" t="s">
        <v>713</v>
      </c>
      <c r="F338" s="2" t="s">
        <v>714</v>
      </c>
      <c r="G338" s="2" t="s">
        <v>58</v>
      </c>
      <c r="H338" s="3">
        <v>5</v>
      </c>
      <c r="I338" s="4">
        <v>148</v>
      </c>
      <c r="J338" s="18">
        <f t="shared" si="39"/>
        <v>137.64296</v>
      </c>
      <c r="K338" s="2">
        <f t="shared" si="40"/>
        <v>27.528592</v>
      </c>
      <c r="L338" s="2">
        <f t="shared" si="41"/>
        <v>29.6</v>
      </c>
      <c r="M338" s="5">
        <f t="shared" si="42"/>
        <v>117.643555555556</v>
      </c>
    </row>
    <row r="339" s="2" customFormat="1" ht="13.5" spans="2:13">
      <c r="B339" s="2" t="s">
        <v>78</v>
      </c>
      <c r="C339" s="2" t="s">
        <v>75</v>
      </c>
      <c r="D339" s="2" t="s">
        <v>715</v>
      </c>
      <c r="E339" s="2" t="s">
        <v>716</v>
      </c>
      <c r="F339" s="2" t="s">
        <v>717</v>
      </c>
      <c r="G339" s="2" t="s">
        <v>58</v>
      </c>
      <c r="H339" s="3">
        <v>50</v>
      </c>
      <c r="I339" s="4">
        <v>375</v>
      </c>
      <c r="J339" s="18">
        <f t="shared" si="39"/>
        <v>348.7575</v>
      </c>
      <c r="K339" s="2">
        <f t="shared" si="40"/>
        <v>6.97515</v>
      </c>
      <c r="L339" s="2">
        <f t="shared" si="41"/>
        <v>7.5</v>
      </c>
      <c r="M339" s="5">
        <f t="shared" si="42"/>
        <v>298.083333333333</v>
      </c>
    </row>
    <row r="340" s="2" customFormat="1" ht="13.5" spans="2:13">
      <c r="B340" s="2" t="s">
        <v>78</v>
      </c>
      <c r="C340" s="2" t="s">
        <v>75</v>
      </c>
      <c r="D340" s="2" t="s">
        <v>718</v>
      </c>
      <c r="E340" s="2" t="s">
        <v>383</v>
      </c>
      <c r="F340" s="2" t="s">
        <v>719</v>
      </c>
      <c r="G340" s="2" t="s">
        <v>58</v>
      </c>
      <c r="H340" s="3">
        <v>30</v>
      </c>
      <c r="I340" s="4">
        <v>234</v>
      </c>
      <c r="J340" s="18">
        <f t="shared" si="39"/>
        <v>217.62468</v>
      </c>
      <c r="K340" s="2">
        <f t="shared" si="40"/>
        <v>7.254156</v>
      </c>
      <c r="L340" s="2">
        <f t="shared" si="41"/>
        <v>7.8</v>
      </c>
      <c r="M340" s="5">
        <f t="shared" si="42"/>
        <v>186.004</v>
      </c>
    </row>
    <row r="341" s="2" customFormat="1" ht="13.5" spans="2:13">
      <c r="B341" s="2" t="s">
        <v>78</v>
      </c>
      <c r="C341" s="2" t="s">
        <v>671</v>
      </c>
      <c r="D341" s="2" t="s">
        <v>720</v>
      </c>
      <c r="E341" s="2" t="s">
        <v>721</v>
      </c>
      <c r="F341" s="2" t="s">
        <v>24</v>
      </c>
      <c r="G341" s="2" t="s">
        <v>30</v>
      </c>
      <c r="H341" s="3">
        <v>200</v>
      </c>
      <c r="I341" s="4">
        <v>710</v>
      </c>
      <c r="J341" s="18">
        <f t="shared" ref="J341:J372" si="43">I341*0.93002</f>
        <v>660.3142</v>
      </c>
      <c r="K341" s="2">
        <f t="shared" si="40"/>
        <v>3.301571</v>
      </c>
      <c r="L341" s="2">
        <f t="shared" si="41"/>
        <v>3.55</v>
      </c>
      <c r="M341" s="5">
        <f t="shared" si="42"/>
        <v>564.371111111111</v>
      </c>
    </row>
    <row r="342" s="2" customFormat="1" ht="13.5" spans="2:13">
      <c r="B342" s="2" t="s">
        <v>722</v>
      </c>
      <c r="C342" s="2" t="s">
        <v>723</v>
      </c>
      <c r="D342" s="2" t="s">
        <v>724</v>
      </c>
      <c r="E342" s="2" t="s">
        <v>725</v>
      </c>
      <c r="F342" s="2" t="s">
        <v>726</v>
      </c>
      <c r="G342" s="2" t="s">
        <v>58</v>
      </c>
      <c r="H342" s="3">
        <v>800</v>
      </c>
      <c r="I342" s="4">
        <v>19216</v>
      </c>
      <c r="J342" s="18">
        <f t="shared" si="43"/>
        <v>17871.26432</v>
      </c>
      <c r="K342" s="2">
        <f t="shared" si="40"/>
        <v>22.3390804</v>
      </c>
      <c r="L342" s="2">
        <f t="shared" si="41"/>
        <v>24.02</v>
      </c>
      <c r="M342" s="5">
        <f t="shared" si="42"/>
        <v>15274.5848888889</v>
      </c>
    </row>
    <row r="343" s="2" customFormat="1" ht="13.5" spans="2:13">
      <c r="B343" s="2" t="s">
        <v>722</v>
      </c>
      <c r="C343" s="2" t="s">
        <v>723</v>
      </c>
      <c r="D343" s="2" t="s">
        <v>727</v>
      </c>
      <c r="E343" s="2" t="s">
        <v>115</v>
      </c>
      <c r="F343" s="2" t="s">
        <v>728</v>
      </c>
      <c r="G343" s="2" t="s">
        <v>58</v>
      </c>
      <c r="H343" s="3">
        <v>-800</v>
      </c>
      <c r="I343" s="4">
        <v>-800</v>
      </c>
      <c r="J343" s="18">
        <f t="shared" si="43"/>
        <v>-744.016</v>
      </c>
      <c r="K343" s="2">
        <f t="shared" si="40"/>
        <v>0.93002</v>
      </c>
      <c r="L343" s="2">
        <f t="shared" si="41"/>
        <v>1</v>
      </c>
      <c r="M343" s="5">
        <f t="shared" si="42"/>
        <v>-635.911111111111</v>
      </c>
    </row>
    <row r="344" s="2" customFormat="1" ht="13.5" spans="2:13">
      <c r="B344" s="2" t="s">
        <v>78</v>
      </c>
      <c r="C344" s="2" t="s">
        <v>113</v>
      </c>
      <c r="D344" s="2" t="s">
        <v>729</v>
      </c>
      <c r="E344" s="2" t="s">
        <v>730</v>
      </c>
      <c r="F344" s="2" t="s">
        <v>635</v>
      </c>
      <c r="G344" s="2" t="s">
        <v>58</v>
      </c>
      <c r="H344" s="3">
        <v>285</v>
      </c>
      <c r="I344" s="4">
        <v>3154.95</v>
      </c>
      <c r="J344" s="18">
        <f t="shared" si="43"/>
        <v>2934.166599</v>
      </c>
      <c r="K344" s="2">
        <f t="shared" si="40"/>
        <v>10.2953214</v>
      </c>
      <c r="L344" s="2">
        <f t="shared" si="41"/>
        <v>11.07</v>
      </c>
      <c r="M344" s="5">
        <f t="shared" si="42"/>
        <v>2507.8347</v>
      </c>
    </row>
    <row r="345" s="2" customFormat="1" ht="13.5" spans="2:13">
      <c r="B345" s="2" t="s">
        <v>78</v>
      </c>
      <c r="C345" s="2" t="s">
        <v>75</v>
      </c>
      <c r="D345" s="2" t="s">
        <v>731</v>
      </c>
      <c r="E345" s="2" t="s">
        <v>732</v>
      </c>
      <c r="F345" s="2" t="s">
        <v>733</v>
      </c>
      <c r="G345" s="2" t="s">
        <v>58</v>
      </c>
      <c r="H345" s="3">
        <v>20</v>
      </c>
      <c r="I345" s="4">
        <v>313</v>
      </c>
      <c r="J345" s="18">
        <f t="shared" si="43"/>
        <v>291.09626</v>
      </c>
      <c r="K345" s="2">
        <f t="shared" si="40"/>
        <v>14.554813</v>
      </c>
      <c r="L345" s="2">
        <f t="shared" si="41"/>
        <v>15.65</v>
      </c>
      <c r="M345" s="5">
        <f t="shared" si="42"/>
        <v>248.800222222222</v>
      </c>
    </row>
    <row r="346" s="2" customFormat="1" ht="13.5" spans="2:13">
      <c r="B346" s="2" t="s">
        <v>78</v>
      </c>
      <c r="C346" s="2" t="s">
        <v>75</v>
      </c>
      <c r="D346" s="2" t="s">
        <v>734</v>
      </c>
      <c r="E346" s="2" t="s">
        <v>735</v>
      </c>
      <c r="F346" s="2" t="s">
        <v>736</v>
      </c>
      <c r="G346" s="2" t="s">
        <v>25</v>
      </c>
      <c r="H346" s="3">
        <v>20</v>
      </c>
      <c r="I346" s="4">
        <v>90.4</v>
      </c>
      <c r="J346" s="18">
        <f t="shared" si="43"/>
        <v>84.073808</v>
      </c>
      <c r="K346" s="2">
        <f t="shared" si="40"/>
        <v>4.2036904</v>
      </c>
      <c r="L346" s="2">
        <f t="shared" si="41"/>
        <v>4.52</v>
      </c>
      <c r="M346" s="5">
        <f t="shared" si="42"/>
        <v>71.8579555555556</v>
      </c>
    </row>
    <row r="347" s="2" customFormat="1" customHeight="1" spans="2:13">
      <c r="B347" s="2" t="s">
        <v>737</v>
      </c>
      <c r="C347" s="12" t="s">
        <v>500</v>
      </c>
      <c r="D347" s="12" t="s">
        <v>738</v>
      </c>
      <c r="E347" s="2" t="s">
        <v>739</v>
      </c>
      <c r="F347" s="2" t="s">
        <v>740</v>
      </c>
      <c r="G347" s="2" t="s">
        <v>58</v>
      </c>
      <c r="H347" s="3">
        <v>200</v>
      </c>
      <c r="I347" s="4">
        <v>760</v>
      </c>
      <c r="J347" s="18">
        <f t="shared" si="43"/>
        <v>706.8152</v>
      </c>
      <c r="K347" s="2">
        <f t="shared" si="40"/>
        <v>3.534076</v>
      </c>
      <c r="L347" s="2">
        <f t="shared" si="41"/>
        <v>3.8</v>
      </c>
      <c r="M347" s="5">
        <f t="shared" si="42"/>
        <v>604.115555555556</v>
      </c>
    </row>
    <row r="348" s="2" customFormat="1" ht="13.5" spans="2:13">
      <c r="B348" s="2" t="s">
        <v>338</v>
      </c>
      <c r="C348" s="2" t="s">
        <v>148</v>
      </c>
      <c r="D348" s="2" t="s">
        <v>741</v>
      </c>
      <c r="E348" s="2" t="s">
        <v>742</v>
      </c>
      <c r="F348" s="2" t="s">
        <v>743</v>
      </c>
      <c r="G348" s="2" t="s">
        <v>58</v>
      </c>
      <c r="H348" s="3">
        <v>240</v>
      </c>
      <c r="I348" s="4">
        <v>6336</v>
      </c>
      <c r="J348" s="18">
        <f t="shared" si="43"/>
        <v>5892.60672</v>
      </c>
      <c r="K348" s="2">
        <f t="shared" si="40"/>
        <v>24.552528</v>
      </c>
      <c r="L348" s="2">
        <f t="shared" si="41"/>
        <v>26.4</v>
      </c>
      <c r="M348" s="5">
        <f t="shared" si="42"/>
        <v>5036.416</v>
      </c>
    </row>
    <row r="349" s="2" customFormat="1" ht="13.5" spans="2:13">
      <c r="B349" s="2" t="s">
        <v>456</v>
      </c>
      <c r="C349" s="2" t="s">
        <v>744</v>
      </c>
      <c r="D349" s="2" t="s">
        <v>745</v>
      </c>
      <c r="E349" s="2" t="s">
        <v>746</v>
      </c>
      <c r="F349" s="2" t="s">
        <v>747</v>
      </c>
      <c r="G349" s="2" t="s">
        <v>58</v>
      </c>
      <c r="H349" s="3">
        <v>2000</v>
      </c>
      <c r="I349" s="4">
        <v>37200</v>
      </c>
      <c r="J349" s="18">
        <f t="shared" si="43"/>
        <v>34596.744</v>
      </c>
      <c r="K349" s="2">
        <f t="shared" si="40"/>
        <v>17.298372</v>
      </c>
      <c r="L349" s="2">
        <f t="shared" si="41"/>
        <v>18.6</v>
      </c>
      <c r="M349" s="5">
        <f t="shared" si="42"/>
        <v>29569.8666666667</v>
      </c>
    </row>
    <row r="350" s="2" customFormat="1" ht="13.5" spans="2:13">
      <c r="B350" s="2" t="s">
        <v>456</v>
      </c>
      <c r="C350" s="2" t="s">
        <v>748</v>
      </c>
      <c r="D350" s="2" t="s">
        <v>749</v>
      </c>
      <c r="E350" s="2" t="s">
        <v>750</v>
      </c>
      <c r="F350" s="2" t="s">
        <v>751</v>
      </c>
      <c r="G350" s="2" t="s">
        <v>58</v>
      </c>
      <c r="H350" s="3">
        <v>1500</v>
      </c>
      <c r="I350" s="4">
        <v>50775</v>
      </c>
      <c r="J350" s="18">
        <f t="shared" si="43"/>
        <v>47221.7655</v>
      </c>
      <c r="K350" s="2">
        <f t="shared" si="40"/>
        <v>31.481177</v>
      </c>
      <c r="L350" s="2">
        <f t="shared" si="41"/>
        <v>33.85</v>
      </c>
      <c r="M350" s="5">
        <f t="shared" si="42"/>
        <v>40360.4833333333</v>
      </c>
    </row>
    <row r="351" s="2" customFormat="1" ht="13.5" spans="2:13">
      <c r="B351" s="2" t="s">
        <v>752</v>
      </c>
      <c r="C351" s="2" t="s">
        <v>753</v>
      </c>
      <c r="D351" s="2" t="s">
        <v>754</v>
      </c>
      <c r="E351" s="2" t="s">
        <v>755</v>
      </c>
      <c r="F351" s="2" t="s">
        <v>756</v>
      </c>
      <c r="G351" s="2" t="s">
        <v>58</v>
      </c>
      <c r="H351" s="3">
        <v>3000</v>
      </c>
      <c r="I351" s="4">
        <v>132660</v>
      </c>
      <c r="J351" s="18">
        <f t="shared" si="43"/>
        <v>123376.4532</v>
      </c>
      <c r="K351" s="2">
        <f t="shared" si="40"/>
        <v>41.1254844</v>
      </c>
      <c r="L351" s="2">
        <f t="shared" si="41"/>
        <v>44.22</v>
      </c>
      <c r="M351" s="5">
        <f t="shared" si="42"/>
        <v>105449.96</v>
      </c>
    </row>
    <row r="352" s="2" customFormat="1" ht="13.5" spans="2:13">
      <c r="B352" s="2" t="s">
        <v>757</v>
      </c>
      <c r="C352" s="2" t="s">
        <v>238</v>
      </c>
      <c r="D352" s="2" t="s">
        <v>758</v>
      </c>
      <c r="E352" s="2" t="s">
        <v>759</v>
      </c>
      <c r="F352" s="2" t="s">
        <v>760</v>
      </c>
      <c r="G352" s="2" t="s">
        <v>92</v>
      </c>
      <c r="H352" s="3">
        <v>1000</v>
      </c>
      <c r="I352" s="4">
        <v>37100</v>
      </c>
      <c r="J352" s="18">
        <f t="shared" si="43"/>
        <v>34503.742</v>
      </c>
      <c r="K352" s="2">
        <f t="shared" si="40"/>
        <v>34.503742</v>
      </c>
      <c r="L352" s="2">
        <f t="shared" si="41"/>
        <v>37.1</v>
      </c>
      <c r="M352" s="5">
        <f t="shared" si="42"/>
        <v>29490.3777777778</v>
      </c>
    </row>
    <row r="353" s="2" customFormat="1" ht="13.5" spans="2:13">
      <c r="B353" s="2" t="s">
        <v>20</v>
      </c>
      <c r="C353" s="2" t="s">
        <v>75</v>
      </c>
      <c r="D353" s="2" t="s">
        <v>761</v>
      </c>
      <c r="E353" s="2" t="s">
        <v>762</v>
      </c>
      <c r="F353" s="2" t="s">
        <v>763</v>
      </c>
      <c r="G353" s="2" t="s">
        <v>58</v>
      </c>
      <c r="H353" s="3">
        <v>20</v>
      </c>
      <c r="I353" s="4">
        <v>384</v>
      </c>
      <c r="J353" s="18">
        <f t="shared" si="43"/>
        <v>357.12768</v>
      </c>
      <c r="K353" s="2">
        <f t="shared" si="40"/>
        <v>17.856384</v>
      </c>
      <c r="L353" s="2">
        <f t="shared" si="41"/>
        <v>19.2</v>
      </c>
      <c r="M353" s="5">
        <f t="shared" si="42"/>
        <v>305.237333333333</v>
      </c>
    </row>
    <row r="354" s="2" customFormat="1" ht="13.5" spans="2:13">
      <c r="B354" s="2" t="s">
        <v>158</v>
      </c>
      <c r="C354" s="2" t="s">
        <v>764</v>
      </c>
      <c r="D354" s="2" t="s">
        <v>765</v>
      </c>
      <c r="E354" s="2" t="s">
        <v>766</v>
      </c>
      <c r="F354" s="2" t="s">
        <v>767</v>
      </c>
      <c r="G354" s="2" t="s">
        <v>58</v>
      </c>
      <c r="H354" s="3">
        <v>36</v>
      </c>
      <c r="I354" s="4">
        <v>1454.04</v>
      </c>
      <c r="J354" s="18">
        <f t="shared" si="43"/>
        <v>1352.2862808</v>
      </c>
      <c r="K354" s="2">
        <f t="shared" si="40"/>
        <v>37.5635078</v>
      </c>
      <c r="L354" s="2">
        <f t="shared" si="41"/>
        <v>40.39</v>
      </c>
      <c r="M354" s="5">
        <f t="shared" si="42"/>
        <v>1155.80024</v>
      </c>
    </row>
    <row r="355" s="2" customFormat="1" ht="13.5" spans="2:13">
      <c r="B355" s="2" t="s">
        <v>158</v>
      </c>
      <c r="C355" s="2" t="s">
        <v>768</v>
      </c>
      <c r="D355" s="2" t="s">
        <v>769</v>
      </c>
      <c r="E355" s="2" t="s">
        <v>770</v>
      </c>
      <c r="F355" s="2" t="s">
        <v>768</v>
      </c>
      <c r="G355" s="2" t="s">
        <v>58</v>
      </c>
      <c r="H355" s="3">
        <v>30</v>
      </c>
      <c r="I355" s="4">
        <v>782.4</v>
      </c>
      <c r="J355" s="18">
        <f t="shared" si="43"/>
        <v>727.647648</v>
      </c>
      <c r="K355" s="2">
        <f t="shared" si="40"/>
        <v>24.2549216</v>
      </c>
      <c r="L355" s="2">
        <f t="shared" si="41"/>
        <v>26.08</v>
      </c>
      <c r="M355" s="5">
        <f t="shared" si="42"/>
        <v>621.921066666667</v>
      </c>
    </row>
    <row r="356" s="2" customFormat="1" ht="13.5" spans="2:13">
      <c r="B356" s="2" t="s">
        <v>168</v>
      </c>
      <c r="C356" s="2" t="s">
        <v>771</v>
      </c>
      <c r="D356" s="2" t="s">
        <v>772</v>
      </c>
      <c r="E356" s="2" t="s">
        <v>773</v>
      </c>
      <c r="F356" s="2" t="s">
        <v>774</v>
      </c>
      <c r="G356" s="2" t="s">
        <v>58</v>
      </c>
      <c r="H356" s="3">
        <v>800</v>
      </c>
      <c r="I356" s="4">
        <v>20800</v>
      </c>
      <c r="J356" s="18">
        <f t="shared" si="43"/>
        <v>19344.416</v>
      </c>
      <c r="K356" s="2">
        <f t="shared" si="40"/>
        <v>24.18052</v>
      </c>
      <c r="L356" s="2">
        <f t="shared" si="41"/>
        <v>26</v>
      </c>
      <c r="M356" s="5">
        <f t="shared" si="42"/>
        <v>16533.6888888889</v>
      </c>
    </row>
    <row r="357" s="2" customFormat="1" ht="13.5" spans="2:13">
      <c r="B357" s="2" t="s">
        <v>168</v>
      </c>
      <c r="C357" s="2" t="s">
        <v>707</v>
      </c>
      <c r="D357" s="2" t="s">
        <v>775</v>
      </c>
      <c r="E357" s="2" t="s">
        <v>150</v>
      </c>
      <c r="F357" s="2" t="s">
        <v>707</v>
      </c>
      <c r="G357" s="2" t="s">
        <v>58</v>
      </c>
      <c r="H357" s="3">
        <v>400</v>
      </c>
      <c r="I357" s="4">
        <v>14080</v>
      </c>
      <c r="J357" s="18">
        <f t="shared" si="43"/>
        <v>13094.6816</v>
      </c>
      <c r="K357" s="2">
        <f t="shared" si="40"/>
        <v>32.736704</v>
      </c>
      <c r="L357" s="2">
        <f t="shared" si="41"/>
        <v>35.2</v>
      </c>
      <c r="M357" s="5">
        <f t="shared" si="42"/>
        <v>11192.0355555556</v>
      </c>
    </row>
    <row r="358" s="2" customFormat="1" ht="13.5" spans="2:13">
      <c r="B358" s="2" t="s">
        <v>776</v>
      </c>
      <c r="C358" s="2" t="s">
        <v>777</v>
      </c>
      <c r="D358" s="2" t="s">
        <v>778</v>
      </c>
      <c r="E358" s="2" t="s">
        <v>779</v>
      </c>
      <c r="F358" s="2" t="s">
        <v>780</v>
      </c>
      <c r="G358" s="2" t="s">
        <v>92</v>
      </c>
      <c r="H358" s="3">
        <v>900</v>
      </c>
      <c r="I358" s="4">
        <v>14364</v>
      </c>
      <c r="J358" s="18">
        <f t="shared" si="43"/>
        <v>13358.80728</v>
      </c>
      <c r="K358" s="2">
        <f t="shared" si="40"/>
        <v>14.8431192</v>
      </c>
      <c r="L358" s="2">
        <f t="shared" si="41"/>
        <v>15.96</v>
      </c>
      <c r="M358" s="5">
        <f t="shared" si="42"/>
        <v>11417.784</v>
      </c>
    </row>
    <row r="359" s="2" customFormat="1" ht="13.5" spans="2:13">
      <c r="B359" s="2" t="s">
        <v>172</v>
      </c>
      <c r="C359" s="2" t="s">
        <v>781</v>
      </c>
      <c r="D359" s="2" t="s">
        <v>782</v>
      </c>
      <c r="E359" s="2" t="s">
        <v>783</v>
      </c>
      <c r="F359" s="2" t="s">
        <v>784</v>
      </c>
      <c r="G359" s="2" t="s">
        <v>30</v>
      </c>
      <c r="H359" s="3">
        <v>15</v>
      </c>
      <c r="I359" s="4">
        <v>99</v>
      </c>
      <c r="J359" s="18">
        <f t="shared" si="43"/>
        <v>92.07198</v>
      </c>
      <c r="K359" s="2">
        <f t="shared" si="40"/>
        <v>6.138132</v>
      </c>
      <c r="L359" s="2">
        <f t="shared" si="41"/>
        <v>6.6</v>
      </c>
      <c r="M359" s="5">
        <f t="shared" si="42"/>
        <v>78.694</v>
      </c>
    </row>
    <row r="360" s="2" customFormat="1" ht="13.5" spans="2:13">
      <c r="B360" s="2" t="s">
        <v>178</v>
      </c>
      <c r="C360" s="2" t="s">
        <v>785</v>
      </c>
      <c r="D360" s="2" t="s">
        <v>786</v>
      </c>
      <c r="E360" s="2" t="s">
        <v>787</v>
      </c>
      <c r="F360" s="2" t="s">
        <v>141</v>
      </c>
      <c r="G360" s="2" t="s">
        <v>58</v>
      </c>
      <c r="H360" s="3">
        <v>200</v>
      </c>
      <c r="I360" s="4">
        <v>4054</v>
      </c>
      <c r="J360" s="18">
        <f t="shared" si="43"/>
        <v>3770.30108</v>
      </c>
      <c r="K360" s="2">
        <f t="shared" si="40"/>
        <v>18.8515054</v>
      </c>
      <c r="L360" s="2">
        <f t="shared" si="41"/>
        <v>20.27</v>
      </c>
      <c r="M360" s="5">
        <f t="shared" si="42"/>
        <v>3222.47955555556</v>
      </c>
    </row>
    <row r="361" s="2" customFormat="1" ht="13.5" spans="2:13">
      <c r="B361" s="2" t="s">
        <v>788</v>
      </c>
      <c r="C361" s="2" t="s">
        <v>789</v>
      </c>
      <c r="D361" s="2" t="s">
        <v>790</v>
      </c>
      <c r="E361" s="2" t="s">
        <v>791</v>
      </c>
      <c r="F361" s="2" t="s">
        <v>792</v>
      </c>
      <c r="G361" s="2" t="s">
        <v>92</v>
      </c>
      <c r="H361" s="3">
        <v>1200</v>
      </c>
      <c r="I361" s="4">
        <v>15648</v>
      </c>
      <c r="J361" s="18">
        <f t="shared" si="43"/>
        <v>14552.95296</v>
      </c>
      <c r="K361" s="2">
        <f t="shared" si="40"/>
        <v>12.1274608</v>
      </c>
      <c r="L361" s="2">
        <f t="shared" si="41"/>
        <v>13.04</v>
      </c>
      <c r="M361" s="5">
        <f t="shared" si="42"/>
        <v>12438.4213333333</v>
      </c>
    </row>
    <row r="362" s="2" customFormat="1" ht="13.5" spans="2:13">
      <c r="B362" s="2" t="s">
        <v>74</v>
      </c>
      <c r="C362" s="2" t="s">
        <v>75</v>
      </c>
      <c r="D362" s="2" t="s">
        <v>793</v>
      </c>
      <c r="E362" s="2" t="s">
        <v>794</v>
      </c>
      <c r="F362" s="2" t="s">
        <v>683</v>
      </c>
      <c r="G362" s="2" t="s">
        <v>25</v>
      </c>
      <c r="H362" s="3">
        <v>80</v>
      </c>
      <c r="I362" s="4">
        <v>184</v>
      </c>
      <c r="J362" s="18">
        <f t="shared" si="43"/>
        <v>171.12368</v>
      </c>
      <c r="K362" s="2">
        <f t="shared" si="40"/>
        <v>2.139046</v>
      </c>
      <c r="L362" s="2">
        <f t="shared" si="41"/>
        <v>2.3</v>
      </c>
      <c r="M362" s="5">
        <f t="shared" si="42"/>
        <v>146.259555555556</v>
      </c>
    </row>
    <row r="363" s="2" customFormat="1" ht="13.5" spans="2:13">
      <c r="B363" s="2" t="s">
        <v>74</v>
      </c>
      <c r="C363" s="2" t="s">
        <v>75</v>
      </c>
      <c r="D363" s="2" t="s">
        <v>795</v>
      </c>
      <c r="E363" s="2" t="s">
        <v>796</v>
      </c>
      <c r="F363" s="2" t="s">
        <v>797</v>
      </c>
      <c r="G363" s="2" t="s">
        <v>58</v>
      </c>
      <c r="H363" s="3">
        <v>10</v>
      </c>
      <c r="I363" s="4">
        <v>36</v>
      </c>
      <c r="J363" s="18">
        <f t="shared" si="43"/>
        <v>33.48072</v>
      </c>
      <c r="K363" s="2">
        <f t="shared" si="40"/>
        <v>3.348072</v>
      </c>
      <c r="L363" s="2">
        <f t="shared" si="41"/>
        <v>3.6</v>
      </c>
      <c r="M363" s="5">
        <f t="shared" si="42"/>
        <v>28.616</v>
      </c>
    </row>
    <row r="364" s="2" customFormat="1" ht="13.5" spans="2:13">
      <c r="B364" s="2" t="s">
        <v>74</v>
      </c>
      <c r="C364" s="2" t="s">
        <v>75</v>
      </c>
      <c r="D364" s="2" t="s">
        <v>798</v>
      </c>
      <c r="E364" s="2" t="s">
        <v>799</v>
      </c>
      <c r="F364" s="2" t="s">
        <v>800</v>
      </c>
      <c r="G364" s="2" t="s">
        <v>211</v>
      </c>
      <c r="H364" s="3">
        <v>2</v>
      </c>
      <c r="I364" s="4">
        <v>29.64</v>
      </c>
      <c r="J364" s="18">
        <f t="shared" si="43"/>
        <v>27.5657928</v>
      </c>
      <c r="K364" s="2">
        <f t="shared" si="40"/>
        <v>13.7828964</v>
      </c>
      <c r="L364" s="2">
        <f t="shared" si="41"/>
        <v>14.82</v>
      </c>
      <c r="M364" s="5">
        <f t="shared" si="42"/>
        <v>23.5605066666667</v>
      </c>
    </row>
    <row r="365" s="2" customFormat="1" ht="13.5" spans="2:13">
      <c r="B365" s="2" t="s">
        <v>74</v>
      </c>
      <c r="C365" s="2" t="s">
        <v>75</v>
      </c>
      <c r="D365" s="2" t="s">
        <v>801</v>
      </c>
      <c r="E365" s="2" t="s">
        <v>802</v>
      </c>
      <c r="F365" s="2" t="s">
        <v>803</v>
      </c>
      <c r="G365" s="2" t="s">
        <v>58</v>
      </c>
      <c r="H365" s="3">
        <v>40</v>
      </c>
      <c r="I365" s="4">
        <v>654</v>
      </c>
      <c r="J365" s="18">
        <f t="shared" si="43"/>
        <v>608.23308</v>
      </c>
      <c r="K365" s="2">
        <f t="shared" si="40"/>
        <v>15.205827</v>
      </c>
      <c r="L365" s="2">
        <f t="shared" si="41"/>
        <v>16.35</v>
      </c>
      <c r="M365" s="5">
        <f t="shared" si="42"/>
        <v>519.857333333333</v>
      </c>
    </row>
    <row r="366" s="2" customFormat="1" ht="13.5" spans="2:13">
      <c r="B366" s="2" t="s">
        <v>74</v>
      </c>
      <c r="C366" s="2" t="s">
        <v>75</v>
      </c>
      <c r="D366" s="2" t="s">
        <v>804</v>
      </c>
      <c r="E366" s="2" t="s">
        <v>414</v>
      </c>
      <c r="F366" s="2" t="s">
        <v>805</v>
      </c>
      <c r="G366" s="2" t="s">
        <v>25</v>
      </c>
      <c r="H366" s="3">
        <v>4</v>
      </c>
      <c r="I366" s="4">
        <v>4.8</v>
      </c>
      <c r="J366" s="18">
        <f t="shared" si="43"/>
        <v>4.464096</v>
      </c>
      <c r="K366" s="2">
        <f t="shared" si="40"/>
        <v>1.116024</v>
      </c>
      <c r="L366" s="2">
        <f t="shared" si="41"/>
        <v>1.2</v>
      </c>
      <c r="M366" s="5">
        <f t="shared" si="42"/>
        <v>3.81546666666667</v>
      </c>
    </row>
    <row r="367" s="2" customFormat="1" ht="13.5" spans="2:13">
      <c r="B367" s="2" t="s">
        <v>16</v>
      </c>
      <c r="C367" s="2" t="s">
        <v>37</v>
      </c>
      <c r="D367" s="2" t="s">
        <v>806</v>
      </c>
      <c r="E367" s="2" t="s">
        <v>807</v>
      </c>
      <c r="F367" s="2" t="s">
        <v>808</v>
      </c>
      <c r="G367" s="2" t="s">
        <v>41</v>
      </c>
      <c r="H367" s="3">
        <v>300</v>
      </c>
      <c r="I367" s="4">
        <v>1500</v>
      </c>
      <c r="J367" s="18">
        <f t="shared" si="43"/>
        <v>1395.03</v>
      </c>
      <c r="K367" s="2">
        <f t="shared" si="40"/>
        <v>4.6501</v>
      </c>
      <c r="L367" s="2">
        <f t="shared" si="41"/>
        <v>5</v>
      </c>
      <c r="M367" s="5">
        <f t="shared" si="42"/>
        <v>1192.33333333333</v>
      </c>
    </row>
    <row r="368" s="2" customFormat="1" ht="13.5" spans="2:13">
      <c r="B368" s="2" t="s">
        <v>16</v>
      </c>
      <c r="C368" s="2" t="s">
        <v>37</v>
      </c>
      <c r="D368" s="2" t="s">
        <v>809</v>
      </c>
      <c r="E368" s="2" t="s">
        <v>810</v>
      </c>
      <c r="F368" s="2" t="s">
        <v>811</v>
      </c>
      <c r="G368" s="2" t="s">
        <v>92</v>
      </c>
      <c r="H368" s="3">
        <v>50</v>
      </c>
      <c r="I368" s="4">
        <v>500</v>
      </c>
      <c r="J368" s="18">
        <f t="shared" si="43"/>
        <v>465.01</v>
      </c>
      <c r="K368" s="2">
        <f t="shared" si="40"/>
        <v>9.3002</v>
      </c>
      <c r="L368" s="2">
        <f t="shared" si="41"/>
        <v>10</v>
      </c>
      <c r="M368" s="5">
        <f t="shared" si="42"/>
        <v>397.444444444444</v>
      </c>
    </row>
    <row r="369" s="2" customFormat="1" ht="13.5" spans="2:13">
      <c r="B369" s="2" t="s">
        <v>16</v>
      </c>
      <c r="C369" s="2" t="s">
        <v>203</v>
      </c>
      <c r="D369" s="2" t="s">
        <v>812</v>
      </c>
      <c r="E369" s="2" t="s">
        <v>813</v>
      </c>
      <c r="F369" s="2" t="s">
        <v>210</v>
      </c>
      <c r="G369" s="2" t="s">
        <v>41</v>
      </c>
      <c r="H369" s="3">
        <v>100</v>
      </c>
      <c r="I369" s="4">
        <v>50</v>
      </c>
      <c r="J369" s="18">
        <f t="shared" si="43"/>
        <v>46.501</v>
      </c>
      <c r="K369" s="2">
        <f t="shared" ref="K369:K410" si="44">J369/H369</f>
        <v>0.46501</v>
      </c>
      <c r="L369" s="2">
        <f t="shared" ref="L369:L410" si="45">I369/H369</f>
        <v>0.5</v>
      </c>
      <c r="M369" s="5">
        <f t="shared" ref="M369:M410" si="46">J369/1.17</f>
        <v>39.7444444444444</v>
      </c>
    </row>
    <row r="370" s="2" customFormat="1" ht="13.5" spans="2:13">
      <c r="B370" s="2" t="s">
        <v>16</v>
      </c>
      <c r="C370" s="2" t="s">
        <v>814</v>
      </c>
      <c r="D370" s="2" t="s">
        <v>815</v>
      </c>
      <c r="E370" s="2" t="s">
        <v>816</v>
      </c>
      <c r="F370" s="2" t="s">
        <v>817</v>
      </c>
      <c r="G370" s="2" t="s">
        <v>58</v>
      </c>
      <c r="H370" s="3">
        <v>20</v>
      </c>
      <c r="I370" s="4">
        <v>54000</v>
      </c>
      <c r="J370" s="18">
        <f t="shared" si="43"/>
        <v>50221.08</v>
      </c>
      <c r="K370" s="2">
        <f t="shared" si="44"/>
        <v>2511.054</v>
      </c>
      <c r="L370" s="2">
        <f t="shared" si="45"/>
        <v>2700</v>
      </c>
      <c r="M370" s="5">
        <f t="shared" si="46"/>
        <v>42924</v>
      </c>
    </row>
    <row r="371" s="2" customFormat="1" ht="13.5" spans="2:13">
      <c r="B371" s="2" t="s">
        <v>16</v>
      </c>
      <c r="C371" s="2" t="s">
        <v>818</v>
      </c>
      <c r="D371" s="2" t="s">
        <v>819</v>
      </c>
      <c r="E371" s="2" t="s">
        <v>820</v>
      </c>
      <c r="F371" s="2" t="s">
        <v>821</v>
      </c>
      <c r="G371" s="2" t="s">
        <v>822</v>
      </c>
      <c r="H371" s="3">
        <v>37500</v>
      </c>
      <c r="I371" s="4">
        <v>5625</v>
      </c>
      <c r="J371" s="18">
        <f t="shared" si="43"/>
        <v>5231.3625</v>
      </c>
      <c r="K371" s="2">
        <f t="shared" si="44"/>
        <v>0.139503</v>
      </c>
      <c r="L371" s="2">
        <f t="shared" si="45"/>
        <v>0.15</v>
      </c>
      <c r="M371" s="5">
        <f t="shared" si="46"/>
        <v>4471.25</v>
      </c>
    </row>
    <row r="372" s="2" customFormat="1" ht="13.5" spans="2:13">
      <c r="B372" s="2" t="s">
        <v>299</v>
      </c>
      <c r="C372" s="2" t="s">
        <v>75</v>
      </c>
      <c r="D372" s="2" t="s">
        <v>823</v>
      </c>
      <c r="E372" s="2" t="s">
        <v>297</v>
      </c>
      <c r="F372" s="2" t="s">
        <v>824</v>
      </c>
      <c r="G372" s="2" t="s">
        <v>58</v>
      </c>
      <c r="H372" s="3">
        <v>40</v>
      </c>
      <c r="I372" s="4">
        <v>520</v>
      </c>
      <c r="J372" s="18">
        <f t="shared" si="43"/>
        <v>483.6104</v>
      </c>
      <c r="K372" s="2">
        <f t="shared" si="44"/>
        <v>12.09026</v>
      </c>
      <c r="L372" s="2">
        <f t="shared" si="45"/>
        <v>13</v>
      </c>
      <c r="M372" s="5">
        <f t="shared" si="46"/>
        <v>413.342222222222</v>
      </c>
    </row>
    <row r="373" s="2" customFormat="1" ht="13.5" spans="2:13">
      <c r="B373" s="2" t="s">
        <v>299</v>
      </c>
      <c r="C373" s="2" t="s">
        <v>106</v>
      </c>
      <c r="D373" s="2" t="s">
        <v>825</v>
      </c>
      <c r="E373" s="2" t="s">
        <v>826</v>
      </c>
      <c r="F373" s="2" t="s">
        <v>827</v>
      </c>
      <c r="G373" s="2" t="s">
        <v>58</v>
      </c>
      <c r="H373" s="3">
        <v>20</v>
      </c>
      <c r="I373" s="4">
        <v>720</v>
      </c>
      <c r="J373" s="18">
        <f t="shared" ref="J373:J409" si="47">I373*0.93002</f>
        <v>669.6144</v>
      </c>
      <c r="K373" s="2">
        <f t="shared" si="44"/>
        <v>33.48072</v>
      </c>
      <c r="L373" s="2">
        <f t="shared" si="45"/>
        <v>36</v>
      </c>
      <c r="M373" s="5">
        <f t="shared" si="46"/>
        <v>572.32</v>
      </c>
    </row>
    <row r="374" s="2" customFormat="1" ht="13.5" spans="2:13">
      <c r="B374" s="2" t="s">
        <v>299</v>
      </c>
      <c r="C374" s="2" t="s">
        <v>75</v>
      </c>
      <c r="D374" s="2" t="s">
        <v>828</v>
      </c>
      <c r="E374" s="2" t="s">
        <v>829</v>
      </c>
      <c r="F374" s="2" t="s">
        <v>830</v>
      </c>
      <c r="G374" s="2" t="s">
        <v>58</v>
      </c>
      <c r="H374" s="3">
        <v>50</v>
      </c>
      <c r="I374" s="4">
        <v>475</v>
      </c>
      <c r="J374" s="18">
        <f t="shared" si="47"/>
        <v>441.7595</v>
      </c>
      <c r="K374" s="2">
        <f t="shared" si="44"/>
        <v>8.83519</v>
      </c>
      <c r="L374" s="2">
        <f t="shared" si="45"/>
        <v>9.5</v>
      </c>
      <c r="M374" s="5">
        <f t="shared" si="46"/>
        <v>377.572222222222</v>
      </c>
    </row>
    <row r="375" s="2" customFormat="1" ht="13.5" spans="2:13">
      <c r="B375" s="2" t="s">
        <v>424</v>
      </c>
      <c r="C375" s="2" t="s">
        <v>831</v>
      </c>
      <c r="D375" s="2" t="s">
        <v>832</v>
      </c>
      <c r="E375" s="2" t="s">
        <v>833</v>
      </c>
      <c r="F375" s="2" t="s">
        <v>834</v>
      </c>
      <c r="G375" s="2" t="s">
        <v>58</v>
      </c>
      <c r="H375" s="3">
        <v>80</v>
      </c>
      <c r="I375" s="4">
        <v>9600</v>
      </c>
      <c r="J375" s="18">
        <f t="shared" si="47"/>
        <v>8928.192</v>
      </c>
      <c r="K375" s="2">
        <f t="shared" si="44"/>
        <v>111.6024</v>
      </c>
      <c r="L375" s="2">
        <f t="shared" si="45"/>
        <v>120</v>
      </c>
      <c r="M375" s="5">
        <f t="shared" si="46"/>
        <v>7630.93333333333</v>
      </c>
    </row>
    <row r="376" s="2" customFormat="1" customHeight="1" spans="2:13">
      <c r="B376" s="2" t="s">
        <v>835</v>
      </c>
      <c r="C376" s="10" t="s">
        <v>836</v>
      </c>
      <c r="D376" s="9" t="s">
        <v>837</v>
      </c>
      <c r="E376" s="2" t="s">
        <v>838</v>
      </c>
      <c r="F376" s="2" t="s">
        <v>839</v>
      </c>
      <c r="G376" s="2" t="s">
        <v>58</v>
      </c>
      <c r="H376" s="3">
        <v>300</v>
      </c>
      <c r="I376" s="4">
        <v>9450</v>
      </c>
      <c r="J376" s="18">
        <f t="shared" si="47"/>
        <v>8788.689</v>
      </c>
      <c r="K376" s="2">
        <f t="shared" si="44"/>
        <v>29.29563</v>
      </c>
      <c r="L376" s="2">
        <f t="shared" si="45"/>
        <v>31.5</v>
      </c>
      <c r="M376" s="5">
        <f t="shared" si="46"/>
        <v>7511.7</v>
      </c>
    </row>
    <row r="377" s="2" customFormat="1" ht="13.5" spans="2:13">
      <c r="B377" s="2" t="s">
        <v>303</v>
      </c>
      <c r="C377" s="2" t="s">
        <v>252</v>
      </c>
      <c r="D377" s="2" t="s">
        <v>840</v>
      </c>
      <c r="E377" s="2" t="s">
        <v>841</v>
      </c>
      <c r="F377" s="2" t="s">
        <v>842</v>
      </c>
      <c r="G377" s="2" t="s">
        <v>92</v>
      </c>
      <c r="H377" s="3">
        <v>500</v>
      </c>
      <c r="I377" s="4">
        <v>1750</v>
      </c>
      <c r="J377" s="18">
        <f t="shared" si="47"/>
        <v>1627.535</v>
      </c>
      <c r="K377" s="2">
        <f t="shared" si="44"/>
        <v>3.25507</v>
      </c>
      <c r="L377" s="2">
        <f t="shared" si="45"/>
        <v>3.5</v>
      </c>
      <c r="M377" s="5">
        <f t="shared" si="46"/>
        <v>1391.05555555556</v>
      </c>
    </row>
    <row r="378" s="2" customFormat="1" ht="13.5" spans="2:13">
      <c r="B378" s="2" t="s">
        <v>226</v>
      </c>
      <c r="C378" s="2" t="s">
        <v>784</v>
      </c>
      <c r="D378" s="2" t="s">
        <v>843</v>
      </c>
      <c r="E378" s="2" t="s">
        <v>844</v>
      </c>
      <c r="F378" s="2" t="s">
        <v>784</v>
      </c>
      <c r="G378" s="2" t="s">
        <v>30</v>
      </c>
      <c r="H378" s="3">
        <v>120</v>
      </c>
      <c r="I378" s="4">
        <v>13800</v>
      </c>
      <c r="J378" s="18">
        <f t="shared" si="47"/>
        <v>12834.276</v>
      </c>
      <c r="K378" s="2">
        <f t="shared" si="44"/>
        <v>106.9523</v>
      </c>
      <c r="L378" s="2">
        <f t="shared" si="45"/>
        <v>115</v>
      </c>
      <c r="M378" s="5">
        <f t="shared" si="46"/>
        <v>10969.4666666667</v>
      </c>
    </row>
    <row r="379" s="2" customFormat="1" ht="13.5" spans="2:13">
      <c r="B379" s="2" t="s">
        <v>233</v>
      </c>
      <c r="C379" s="2" t="s">
        <v>252</v>
      </c>
      <c r="D379" s="2" t="s">
        <v>845</v>
      </c>
      <c r="E379" s="2" t="s">
        <v>846</v>
      </c>
      <c r="F379" s="2" t="s">
        <v>847</v>
      </c>
      <c r="G379" s="2" t="s">
        <v>25</v>
      </c>
      <c r="H379" s="3">
        <v>50</v>
      </c>
      <c r="I379" s="4">
        <v>900</v>
      </c>
      <c r="J379" s="18">
        <f t="shared" si="47"/>
        <v>837.018</v>
      </c>
      <c r="K379" s="2">
        <f t="shared" si="44"/>
        <v>16.74036</v>
      </c>
      <c r="L379" s="2">
        <f t="shared" si="45"/>
        <v>18</v>
      </c>
      <c r="M379" s="5">
        <f t="shared" si="46"/>
        <v>715.4</v>
      </c>
    </row>
    <row r="380" s="2" customFormat="1" ht="13.5" spans="2:13">
      <c r="B380" s="2" t="s">
        <v>233</v>
      </c>
      <c r="C380" s="2" t="s">
        <v>848</v>
      </c>
      <c r="D380" s="2" t="s">
        <v>849</v>
      </c>
      <c r="E380" s="2" t="s">
        <v>850</v>
      </c>
      <c r="F380" s="2" t="s">
        <v>511</v>
      </c>
      <c r="G380" s="2" t="s">
        <v>58</v>
      </c>
      <c r="H380" s="3">
        <v>50</v>
      </c>
      <c r="I380" s="4">
        <v>1478.5</v>
      </c>
      <c r="J380" s="18">
        <f t="shared" si="47"/>
        <v>1375.03457</v>
      </c>
      <c r="K380" s="2">
        <f t="shared" si="44"/>
        <v>27.5006914</v>
      </c>
      <c r="L380" s="2">
        <f t="shared" si="45"/>
        <v>29.57</v>
      </c>
      <c r="M380" s="5">
        <f t="shared" si="46"/>
        <v>1175.24322222222</v>
      </c>
    </row>
    <row r="381" s="2" customFormat="1" ht="13.5" spans="2:13">
      <c r="B381" s="2" t="s">
        <v>233</v>
      </c>
      <c r="C381" s="2" t="s">
        <v>234</v>
      </c>
      <c r="D381" s="2" t="s">
        <v>851</v>
      </c>
      <c r="E381" s="2" t="s">
        <v>852</v>
      </c>
      <c r="F381" s="2" t="s">
        <v>853</v>
      </c>
      <c r="G381" s="2" t="s">
        <v>58</v>
      </c>
      <c r="H381" s="3">
        <v>10</v>
      </c>
      <c r="I381" s="4">
        <v>205</v>
      </c>
      <c r="J381" s="18">
        <f t="shared" si="47"/>
        <v>190.6541</v>
      </c>
      <c r="K381" s="2">
        <f t="shared" si="44"/>
        <v>19.06541</v>
      </c>
      <c r="L381" s="2">
        <f t="shared" si="45"/>
        <v>20.5</v>
      </c>
      <c r="M381" s="5">
        <f t="shared" si="46"/>
        <v>162.952222222222</v>
      </c>
    </row>
    <row r="382" s="2" customFormat="1" ht="13.5" spans="2:13">
      <c r="B382" s="2" t="s">
        <v>233</v>
      </c>
      <c r="C382" s="2" t="s">
        <v>234</v>
      </c>
      <c r="D382" s="2" t="s">
        <v>854</v>
      </c>
      <c r="E382" s="2" t="s">
        <v>855</v>
      </c>
      <c r="F382" s="2" t="s">
        <v>856</v>
      </c>
      <c r="G382" s="2" t="s">
        <v>58</v>
      </c>
      <c r="H382" s="3">
        <v>400</v>
      </c>
      <c r="I382" s="4">
        <v>12720</v>
      </c>
      <c r="J382" s="18">
        <f t="shared" si="47"/>
        <v>11829.8544</v>
      </c>
      <c r="K382" s="2">
        <f t="shared" si="44"/>
        <v>29.574636</v>
      </c>
      <c r="L382" s="2">
        <f t="shared" si="45"/>
        <v>31.8</v>
      </c>
      <c r="M382" s="5">
        <f t="shared" si="46"/>
        <v>10110.9866666667</v>
      </c>
    </row>
    <row r="383" s="2" customFormat="1" ht="13.5" spans="2:13">
      <c r="B383" s="2" t="s">
        <v>256</v>
      </c>
      <c r="C383" s="2" t="s">
        <v>125</v>
      </c>
      <c r="D383" s="2" t="s">
        <v>857</v>
      </c>
      <c r="E383" s="2" t="s">
        <v>858</v>
      </c>
      <c r="F383" s="2" t="s">
        <v>859</v>
      </c>
      <c r="G383" s="2" t="s">
        <v>58</v>
      </c>
      <c r="H383" s="3">
        <v>10</v>
      </c>
      <c r="I383" s="4">
        <v>55</v>
      </c>
      <c r="J383" s="18">
        <f t="shared" si="47"/>
        <v>51.1511</v>
      </c>
      <c r="K383" s="2">
        <f t="shared" si="44"/>
        <v>5.11511</v>
      </c>
      <c r="L383" s="2">
        <f t="shared" si="45"/>
        <v>5.5</v>
      </c>
      <c r="M383" s="5">
        <f t="shared" si="46"/>
        <v>43.7188888888889</v>
      </c>
    </row>
    <row r="384" s="2" customFormat="1" ht="13.5" spans="2:13">
      <c r="B384" s="2" t="s">
        <v>256</v>
      </c>
      <c r="C384" s="2" t="s">
        <v>75</v>
      </c>
      <c r="D384" s="2" t="s">
        <v>860</v>
      </c>
      <c r="E384" s="2" t="s">
        <v>861</v>
      </c>
      <c r="F384" s="2" t="s">
        <v>862</v>
      </c>
      <c r="G384" s="2" t="s">
        <v>58</v>
      </c>
      <c r="H384" s="3">
        <v>1</v>
      </c>
      <c r="I384" s="4">
        <v>9</v>
      </c>
      <c r="J384" s="18">
        <f t="shared" si="47"/>
        <v>8.37018</v>
      </c>
      <c r="K384" s="2">
        <f t="shared" si="44"/>
        <v>8.37018</v>
      </c>
      <c r="L384" s="2">
        <f t="shared" si="45"/>
        <v>9</v>
      </c>
      <c r="M384" s="5">
        <f t="shared" si="46"/>
        <v>7.154</v>
      </c>
    </row>
    <row r="385" s="2" customFormat="1" ht="13.5" spans="2:13">
      <c r="B385" s="2" t="s">
        <v>256</v>
      </c>
      <c r="C385" s="2" t="s">
        <v>75</v>
      </c>
      <c r="D385" s="2" t="s">
        <v>863</v>
      </c>
      <c r="E385" s="2" t="s">
        <v>864</v>
      </c>
      <c r="F385" s="2" t="s">
        <v>747</v>
      </c>
      <c r="G385" s="2" t="s">
        <v>58</v>
      </c>
      <c r="H385" s="3">
        <v>5</v>
      </c>
      <c r="I385" s="4">
        <v>20</v>
      </c>
      <c r="J385" s="18">
        <f t="shared" si="47"/>
        <v>18.6004</v>
      </c>
      <c r="K385" s="2">
        <f t="shared" si="44"/>
        <v>3.72008</v>
      </c>
      <c r="L385" s="2">
        <f t="shared" si="45"/>
        <v>4</v>
      </c>
      <c r="M385" s="5">
        <f t="shared" si="46"/>
        <v>15.8977777777778</v>
      </c>
    </row>
    <row r="386" s="2" customFormat="1" ht="13.5" spans="2:13">
      <c r="B386" s="2" t="s">
        <v>360</v>
      </c>
      <c r="C386" s="2" t="s">
        <v>865</v>
      </c>
      <c r="D386" s="2" t="s">
        <v>866</v>
      </c>
      <c r="E386" s="2" t="s">
        <v>867</v>
      </c>
      <c r="F386" s="2" t="s">
        <v>868</v>
      </c>
      <c r="G386" s="2" t="s">
        <v>25</v>
      </c>
      <c r="H386" s="3">
        <v>300</v>
      </c>
      <c r="I386" s="4">
        <v>8160</v>
      </c>
      <c r="J386" s="18">
        <f t="shared" si="47"/>
        <v>7588.9632</v>
      </c>
      <c r="K386" s="2">
        <f t="shared" si="44"/>
        <v>25.296544</v>
      </c>
      <c r="L386" s="2">
        <f t="shared" si="45"/>
        <v>27.2</v>
      </c>
      <c r="M386" s="5">
        <f t="shared" si="46"/>
        <v>6486.29333333333</v>
      </c>
    </row>
    <row r="387" s="2" customFormat="1" ht="13.5" spans="2:13">
      <c r="B387" s="2" t="s">
        <v>869</v>
      </c>
      <c r="C387" s="2" t="s">
        <v>350</v>
      </c>
      <c r="D387" s="2" t="s">
        <v>870</v>
      </c>
      <c r="E387" s="2" t="s">
        <v>871</v>
      </c>
      <c r="F387" s="2" t="s">
        <v>353</v>
      </c>
      <c r="G387" s="2" t="s">
        <v>58</v>
      </c>
      <c r="H387" s="3">
        <v>200</v>
      </c>
      <c r="I387" s="4">
        <v>4200</v>
      </c>
      <c r="J387" s="18">
        <f t="shared" si="47"/>
        <v>3906.084</v>
      </c>
      <c r="K387" s="2">
        <f t="shared" si="44"/>
        <v>19.53042</v>
      </c>
      <c r="L387" s="2">
        <f t="shared" si="45"/>
        <v>21</v>
      </c>
      <c r="M387" s="5">
        <f t="shared" si="46"/>
        <v>3338.53333333333</v>
      </c>
    </row>
    <row r="388" s="2" customFormat="1" ht="13.5" spans="2:13">
      <c r="B388" s="2" t="s">
        <v>365</v>
      </c>
      <c r="C388" s="2" t="s">
        <v>872</v>
      </c>
      <c r="D388" s="2" t="s">
        <v>873</v>
      </c>
      <c r="E388" s="2" t="s">
        <v>874</v>
      </c>
      <c r="F388" s="2" t="s">
        <v>872</v>
      </c>
      <c r="G388" s="2" t="s">
        <v>92</v>
      </c>
      <c r="H388" s="3">
        <v>50</v>
      </c>
      <c r="I388" s="4">
        <v>4485</v>
      </c>
      <c r="J388" s="18">
        <f t="shared" si="47"/>
        <v>4171.1397</v>
      </c>
      <c r="K388" s="2">
        <f t="shared" si="44"/>
        <v>83.422794</v>
      </c>
      <c r="L388" s="2">
        <f t="shared" si="45"/>
        <v>89.7</v>
      </c>
      <c r="M388" s="5">
        <f t="shared" si="46"/>
        <v>3565.07666666667</v>
      </c>
    </row>
    <row r="389" s="2" customFormat="1" ht="13.5" spans="2:13">
      <c r="B389" s="2" t="s">
        <v>875</v>
      </c>
      <c r="C389" s="2" t="s">
        <v>876</v>
      </c>
      <c r="D389" s="2" t="s">
        <v>877</v>
      </c>
      <c r="E389" s="2" t="s">
        <v>878</v>
      </c>
      <c r="F389" s="2" t="s">
        <v>879</v>
      </c>
      <c r="G389" s="2" t="s">
        <v>92</v>
      </c>
      <c r="H389" s="3">
        <v>300</v>
      </c>
      <c r="I389" s="4">
        <v>2220</v>
      </c>
      <c r="J389" s="18">
        <f t="shared" si="47"/>
        <v>2064.6444</v>
      </c>
      <c r="K389" s="2">
        <f t="shared" si="44"/>
        <v>6.882148</v>
      </c>
      <c r="L389" s="2">
        <f t="shared" si="45"/>
        <v>7.4</v>
      </c>
      <c r="M389" s="5">
        <f t="shared" si="46"/>
        <v>1764.65333333333</v>
      </c>
    </row>
    <row r="390" s="2" customFormat="1" ht="13.5" spans="2:13">
      <c r="B390" s="2" t="s">
        <v>880</v>
      </c>
      <c r="C390" s="2" t="s">
        <v>881</v>
      </c>
      <c r="D390" s="2" t="s">
        <v>882</v>
      </c>
      <c r="E390" s="2" t="s">
        <v>883</v>
      </c>
      <c r="F390" s="2" t="s">
        <v>884</v>
      </c>
      <c r="G390" s="2" t="s">
        <v>822</v>
      </c>
      <c r="H390" s="3">
        <v>10</v>
      </c>
      <c r="I390" s="4">
        <v>300</v>
      </c>
      <c r="J390" s="18">
        <f t="shared" si="47"/>
        <v>279.006</v>
      </c>
      <c r="K390" s="2">
        <f t="shared" si="44"/>
        <v>27.9006</v>
      </c>
      <c r="L390" s="2">
        <f t="shared" si="45"/>
        <v>30</v>
      </c>
      <c r="M390" s="5">
        <f t="shared" si="46"/>
        <v>238.466666666667</v>
      </c>
    </row>
    <row r="391" s="2" customFormat="1" ht="13.5" spans="2:13">
      <c r="B391" s="2" t="s">
        <v>354</v>
      </c>
      <c r="C391" s="2" t="s">
        <v>885</v>
      </c>
      <c r="D391" s="2" t="s">
        <v>886</v>
      </c>
      <c r="E391" s="2" t="s">
        <v>887</v>
      </c>
      <c r="F391" s="2" t="s">
        <v>885</v>
      </c>
      <c r="G391" s="2" t="s">
        <v>92</v>
      </c>
      <c r="H391" s="3">
        <v>200</v>
      </c>
      <c r="I391" s="4">
        <v>4600</v>
      </c>
      <c r="J391" s="18">
        <f t="shared" si="47"/>
        <v>4278.092</v>
      </c>
      <c r="K391" s="2">
        <f t="shared" si="44"/>
        <v>21.39046</v>
      </c>
      <c r="L391" s="2">
        <f t="shared" si="45"/>
        <v>23</v>
      </c>
      <c r="M391" s="5">
        <f t="shared" si="46"/>
        <v>3656.48888888889</v>
      </c>
    </row>
    <row r="392" s="2" customFormat="1" ht="13.5" spans="2:13">
      <c r="B392" s="2" t="s">
        <v>464</v>
      </c>
      <c r="C392" s="2" t="s">
        <v>465</v>
      </c>
      <c r="D392" s="2" t="s">
        <v>888</v>
      </c>
      <c r="E392" s="2" t="s">
        <v>889</v>
      </c>
      <c r="F392" s="2" t="s">
        <v>890</v>
      </c>
      <c r="G392" s="2" t="s">
        <v>58</v>
      </c>
      <c r="H392" s="3">
        <v>600</v>
      </c>
      <c r="I392" s="4">
        <v>15000</v>
      </c>
      <c r="J392" s="18">
        <f t="shared" si="47"/>
        <v>13950.3</v>
      </c>
      <c r="K392" s="2">
        <f t="shared" si="44"/>
        <v>23.2505</v>
      </c>
      <c r="L392" s="2">
        <f t="shared" si="45"/>
        <v>25</v>
      </c>
      <c r="M392" s="5">
        <f t="shared" si="46"/>
        <v>11923.3333333333</v>
      </c>
    </row>
    <row r="393" s="2" customFormat="1" ht="13.5" spans="2:13">
      <c r="B393" s="2" t="s">
        <v>284</v>
      </c>
      <c r="C393" s="2" t="s">
        <v>113</v>
      </c>
      <c r="D393" s="2" t="s">
        <v>891</v>
      </c>
      <c r="E393" s="2" t="s">
        <v>892</v>
      </c>
      <c r="F393" s="2" t="s">
        <v>131</v>
      </c>
      <c r="G393" s="2" t="s">
        <v>92</v>
      </c>
      <c r="H393" s="3">
        <v>200</v>
      </c>
      <c r="I393" s="4">
        <v>600</v>
      </c>
      <c r="J393" s="18">
        <f t="shared" si="47"/>
        <v>558.012</v>
      </c>
      <c r="K393" s="2">
        <f t="shared" si="44"/>
        <v>2.79006</v>
      </c>
      <c r="L393" s="2">
        <f t="shared" si="45"/>
        <v>3</v>
      </c>
      <c r="M393" s="5">
        <f t="shared" si="46"/>
        <v>476.933333333333</v>
      </c>
    </row>
    <row r="394" s="2" customFormat="1" ht="13.5" spans="2:13">
      <c r="B394" s="2" t="s">
        <v>284</v>
      </c>
      <c r="C394" s="2" t="s">
        <v>75</v>
      </c>
      <c r="D394" s="2" t="s">
        <v>893</v>
      </c>
      <c r="E394" s="2" t="s">
        <v>894</v>
      </c>
      <c r="F394" s="2" t="s">
        <v>895</v>
      </c>
      <c r="G394" s="2" t="s">
        <v>58</v>
      </c>
      <c r="H394" s="3">
        <v>50</v>
      </c>
      <c r="I394" s="4">
        <v>525</v>
      </c>
      <c r="J394" s="18">
        <f t="shared" si="47"/>
        <v>488.2605</v>
      </c>
      <c r="K394" s="2">
        <f t="shared" si="44"/>
        <v>9.76521</v>
      </c>
      <c r="L394" s="2">
        <f t="shared" si="45"/>
        <v>10.5</v>
      </c>
      <c r="M394" s="5">
        <f t="shared" si="46"/>
        <v>417.316666666667</v>
      </c>
    </row>
    <row r="395" s="2" customFormat="1" ht="13.5" spans="2:13">
      <c r="B395" s="2" t="s">
        <v>284</v>
      </c>
      <c r="C395" s="2" t="s">
        <v>75</v>
      </c>
      <c r="D395" s="2" t="s">
        <v>896</v>
      </c>
      <c r="E395" s="2" t="s">
        <v>290</v>
      </c>
      <c r="F395" s="2" t="s">
        <v>897</v>
      </c>
      <c r="G395" s="2" t="s">
        <v>58</v>
      </c>
      <c r="H395" s="3">
        <v>20</v>
      </c>
      <c r="I395" s="4">
        <v>190</v>
      </c>
      <c r="J395" s="18">
        <f t="shared" si="47"/>
        <v>176.7038</v>
      </c>
      <c r="K395" s="2">
        <f t="shared" si="44"/>
        <v>8.83519</v>
      </c>
      <c r="L395" s="2">
        <f t="shared" si="45"/>
        <v>9.5</v>
      </c>
      <c r="M395" s="5">
        <f t="shared" si="46"/>
        <v>151.028888888889</v>
      </c>
    </row>
    <row r="396" s="2" customFormat="1" ht="13.5" spans="2:13">
      <c r="B396" s="2" t="s">
        <v>325</v>
      </c>
      <c r="C396" s="2" t="s">
        <v>121</v>
      </c>
      <c r="D396" s="2" t="s">
        <v>898</v>
      </c>
      <c r="E396" s="2" t="s">
        <v>899</v>
      </c>
      <c r="F396" s="2" t="s">
        <v>900</v>
      </c>
      <c r="G396" s="2" t="s">
        <v>58</v>
      </c>
      <c r="H396" s="3">
        <v>46</v>
      </c>
      <c r="I396" s="4">
        <v>506</v>
      </c>
      <c r="J396" s="18">
        <f t="shared" si="47"/>
        <v>470.59012</v>
      </c>
      <c r="K396" s="2">
        <f t="shared" si="44"/>
        <v>10.23022</v>
      </c>
      <c r="L396" s="2">
        <f t="shared" si="45"/>
        <v>11</v>
      </c>
      <c r="M396" s="5">
        <f t="shared" si="46"/>
        <v>402.213777777778</v>
      </c>
    </row>
    <row r="397" s="2" customFormat="1" ht="13.5" spans="2:13">
      <c r="B397" s="2" t="s">
        <v>612</v>
      </c>
      <c r="C397" s="2" t="s">
        <v>596</v>
      </c>
      <c r="D397" s="2" t="s">
        <v>901</v>
      </c>
      <c r="E397" s="2" t="s">
        <v>902</v>
      </c>
      <c r="F397" s="2" t="s">
        <v>298</v>
      </c>
      <c r="G397" s="2" t="s">
        <v>58</v>
      </c>
      <c r="H397" s="3">
        <v>260</v>
      </c>
      <c r="I397" s="4">
        <v>5616</v>
      </c>
      <c r="J397" s="18">
        <f t="shared" si="47"/>
        <v>5222.99232</v>
      </c>
      <c r="K397" s="2">
        <f t="shared" si="44"/>
        <v>20.088432</v>
      </c>
      <c r="L397" s="2">
        <f t="shared" si="45"/>
        <v>21.6</v>
      </c>
      <c r="M397" s="5">
        <f t="shared" si="46"/>
        <v>4464.096</v>
      </c>
    </row>
    <row r="398" s="2" customFormat="1" ht="13.5" spans="2:13">
      <c r="B398" s="2" t="s">
        <v>456</v>
      </c>
      <c r="C398" s="2" t="s">
        <v>903</v>
      </c>
      <c r="D398" s="2" t="s">
        <v>904</v>
      </c>
      <c r="E398" s="2" t="s">
        <v>905</v>
      </c>
      <c r="F398" s="2" t="s">
        <v>906</v>
      </c>
      <c r="G398" s="2" t="s">
        <v>58</v>
      </c>
      <c r="H398" s="3">
        <v>1200</v>
      </c>
      <c r="I398" s="4">
        <v>25032</v>
      </c>
      <c r="J398" s="18">
        <f t="shared" si="47"/>
        <v>23280.26064</v>
      </c>
      <c r="K398" s="2">
        <f t="shared" si="44"/>
        <v>19.4002172</v>
      </c>
      <c r="L398" s="2">
        <f t="shared" si="45"/>
        <v>20.86</v>
      </c>
      <c r="M398" s="5">
        <f t="shared" si="46"/>
        <v>19897.6586666667</v>
      </c>
    </row>
    <row r="399" s="2" customFormat="1" ht="13.5" spans="2:13">
      <c r="B399" s="2" t="s">
        <v>396</v>
      </c>
      <c r="C399" s="2" t="s">
        <v>903</v>
      </c>
      <c r="D399" s="2" t="s">
        <v>904</v>
      </c>
      <c r="E399" s="2" t="s">
        <v>907</v>
      </c>
      <c r="F399" s="2" t="s">
        <v>908</v>
      </c>
      <c r="G399" s="2" t="s">
        <v>58</v>
      </c>
      <c r="H399" s="3">
        <v>600</v>
      </c>
      <c r="I399" s="4">
        <f>3840*3</f>
        <v>11520</v>
      </c>
      <c r="J399" s="18">
        <f t="shared" si="47"/>
        <v>10713.8304</v>
      </c>
      <c r="K399" s="2">
        <f t="shared" si="44"/>
        <v>17.856384</v>
      </c>
      <c r="L399" s="2">
        <f t="shared" si="45"/>
        <v>19.2</v>
      </c>
      <c r="M399" s="5">
        <f t="shared" si="46"/>
        <v>9157.12</v>
      </c>
    </row>
    <row r="400" s="2" customFormat="1" ht="13.5" spans="2:13">
      <c r="B400" s="2" t="s">
        <v>233</v>
      </c>
      <c r="C400" s="2" t="s">
        <v>234</v>
      </c>
      <c r="D400" s="2" t="s">
        <v>909</v>
      </c>
      <c r="E400" s="2" t="s">
        <v>910</v>
      </c>
      <c r="F400" s="2" t="s">
        <v>911</v>
      </c>
      <c r="G400" s="2" t="s">
        <v>25</v>
      </c>
      <c r="H400" s="3">
        <v>960</v>
      </c>
      <c r="I400" s="4">
        <f>31920*2</f>
        <v>63840</v>
      </c>
      <c r="J400" s="18">
        <f t="shared" si="47"/>
        <v>59372.4768</v>
      </c>
      <c r="K400" s="2">
        <f t="shared" si="44"/>
        <v>61.84633</v>
      </c>
      <c r="L400" s="2">
        <f t="shared" si="45"/>
        <v>66.5</v>
      </c>
      <c r="M400" s="5">
        <f t="shared" si="46"/>
        <v>50745.7066666667</v>
      </c>
    </row>
    <row r="401" s="2" customFormat="1" ht="13.5" spans="2:13">
      <c r="B401" s="2" t="s">
        <v>140</v>
      </c>
      <c r="C401" s="2" t="s">
        <v>148</v>
      </c>
      <c r="D401" s="2" t="s">
        <v>912</v>
      </c>
      <c r="E401" s="2" t="s">
        <v>913</v>
      </c>
      <c r="F401" s="2" t="s">
        <v>914</v>
      </c>
      <c r="G401" s="2" t="s">
        <v>58</v>
      </c>
      <c r="H401" s="3">
        <v>3600</v>
      </c>
      <c r="I401" s="4">
        <v>60588</v>
      </c>
      <c r="J401" s="18">
        <f t="shared" si="47"/>
        <v>56348.05176</v>
      </c>
      <c r="K401" s="2">
        <f t="shared" si="44"/>
        <v>15.6522366</v>
      </c>
      <c r="L401" s="2">
        <f t="shared" si="45"/>
        <v>16.83</v>
      </c>
      <c r="M401" s="5">
        <f t="shared" si="46"/>
        <v>48160.728</v>
      </c>
    </row>
    <row r="402" s="2" customFormat="1" ht="13.5" spans="2:13">
      <c r="B402" s="2" t="s">
        <v>338</v>
      </c>
      <c r="C402" s="2" t="s">
        <v>148</v>
      </c>
      <c r="D402" s="2" t="s">
        <v>912</v>
      </c>
      <c r="E402" s="2" t="s">
        <v>913</v>
      </c>
      <c r="F402" s="2" t="s">
        <v>914</v>
      </c>
      <c r="G402" s="2" t="s">
        <v>58</v>
      </c>
      <c r="H402" s="3">
        <v>400</v>
      </c>
      <c r="I402" s="4">
        <v>5184</v>
      </c>
      <c r="J402" s="18">
        <f t="shared" si="47"/>
        <v>4821.22368</v>
      </c>
      <c r="K402" s="2">
        <f t="shared" si="44"/>
        <v>12.0530592</v>
      </c>
      <c r="L402" s="2">
        <f t="shared" si="45"/>
        <v>12.96</v>
      </c>
      <c r="M402" s="5">
        <f t="shared" si="46"/>
        <v>4120.704</v>
      </c>
    </row>
    <row r="403" s="2" customFormat="1" ht="13.5" spans="2:13">
      <c r="B403" s="2" t="s">
        <v>168</v>
      </c>
      <c r="C403" s="2" t="s">
        <v>148</v>
      </c>
      <c r="D403" s="2" t="s">
        <v>912</v>
      </c>
      <c r="E403" s="2" t="s">
        <v>915</v>
      </c>
      <c r="F403" s="2" t="s">
        <v>914</v>
      </c>
      <c r="G403" s="2" t="s">
        <v>58</v>
      </c>
      <c r="H403" s="3">
        <v>600</v>
      </c>
      <c r="I403" s="4">
        <v>19260</v>
      </c>
      <c r="J403" s="18">
        <f t="shared" si="47"/>
        <v>17912.1852</v>
      </c>
      <c r="K403" s="2">
        <f t="shared" si="44"/>
        <v>29.853642</v>
      </c>
      <c r="L403" s="2">
        <f t="shared" si="45"/>
        <v>32.1</v>
      </c>
      <c r="M403" s="5">
        <f t="shared" si="46"/>
        <v>15309.56</v>
      </c>
    </row>
    <row r="404" s="2" customFormat="1" ht="13.5" spans="2:13">
      <c r="B404" s="2" t="s">
        <v>409</v>
      </c>
      <c r="C404" s="2" t="s">
        <v>916</v>
      </c>
      <c r="D404" s="2" t="s">
        <v>917</v>
      </c>
      <c r="E404" s="2" t="s">
        <v>918</v>
      </c>
      <c r="F404" s="2" t="s">
        <v>919</v>
      </c>
      <c r="G404" s="2" t="s">
        <v>58</v>
      </c>
      <c r="H404" s="3">
        <v>480</v>
      </c>
      <c r="I404" s="4">
        <f>6607.2*2</f>
        <v>13214.4</v>
      </c>
      <c r="J404" s="18">
        <f t="shared" si="47"/>
        <v>12289.656288</v>
      </c>
      <c r="K404" s="2">
        <f t="shared" si="44"/>
        <v>25.6034506</v>
      </c>
      <c r="L404" s="2">
        <f t="shared" si="45"/>
        <v>27.53</v>
      </c>
      <c r="M404" s="5">
        <f t="shared" si="46"/>
        <v>10503.9797333333</v>
      </c>
    </row>
    <row r="405" s="2" customFormat="1" ht="13.5" spans="2:13">
      <c r="B405" s="2" t="s">
        <v>299</v>
      </c>
      <c r="C405" s="2" t="s">
        <v>916</v>
      </c>
      <c r="D405" s="2" t="s">
        <v>917</v>
      </c>
      <c r="E405" s="2" t="s">
        <v>920</v>
      </c>
      <c r="F405" s="2" t="s">
        <v>641</v>
      </c>
      <c r="G405" s="2" t="s">
        <v>58</v>
      </c>
      <c r="H405" s="3">
        <v>20</v>
      </c>
      <c r="I405" s="4">
        <v>1770</v>
      </c>
      <c r="J405" s="18">
        <f t="shared" si="47"/>
        <v>1646.1354</v>
      </c>
      <c r="K405" s="2">
        <f t="shared" si="44"/>
        <v>82.30677</v>
      </c>
      <c r="L405" s="2">
        <f t="shared" si="45"/>
        <v>88.5</v>
      </c>
      <c r="M405" s="5">
        <f t="shared" si="46"/>
        <v>1406.95333333333</v>
      </c>
    </row>
    <row r="406" s="2" customFormat="1" ht="13.5" spans="2:13">
      <c r="B406" s="21"/>
      <c r="C406" s="21" t="s">
        <v>500</v>
      </c>
      <c r="D406" s="2" t="s">
        <v>738</v>
      </c>
      <c r="E406" s="2" t="s">
        <v>921</v>
      </c>
      <c r="F406" s="2" t="s">
        <v>341</v>
      </c>
      <c r="G406" s="2" t="s">
        <v>58</v>
      </c>
      <c r="H406" s="3">
        <v>42</v>
      </c>
      <c r="I406" s="4">
        <v>831.6</v>
      </c>
      <c r="J406" s="18">
        <f t="shared" si="47"/>
        <v>773.404632</v>
      </c>
      <c r="K406" s="2">
        <f t="shared" si="44"/>
        <v>18.414396</v>
      </c>
      <c r="L406" s="2">
        <f t="shared" si="45"/>
        <v>19.8</v>
      </c>
      <c r="M406" s="5">
        <f t="shared" si="46"/>
        <v>661.0296</v>
      </c>
    </row>
    <row r="407" s="2" customFormat="1" ht="13.5" spans="2:13">
      <c r="B407" s="21"/>
      <c r="C407" s="21" t="s">
        <v>500</v>
      </c>
      <c r="D407" s="2" t="s">
        <v>738</v>
      </c>
      <c r="E407" s="2" t="s">
        <v>921</v>
      </c>
      <c r="F407" s="2" t="s">
        <v>341</v>
      </c>
      <c r="G407" s="2" t="s">
        <v>58</v>
      </c>
      <c r="H407" s="3">
        <v>50</v>
      </c>
      <c r="I407" s="4">
        <v>990</v>
      </c>
      <c r="J407" s="18">
        <f t="shared" si="47"/>
        <v>920.7198</v>
      </c>
      <c r="K407" s="2">
        <f t="shared" si="44"/>
        <v>18.414396</v>
      </c>
      <c r="L407" s="2">
        <f t="shared" si="45"/>
        <v>19.8</v>
      </c>
      <c r="M407" s="5">
        <f t="shared" si="46"/>
        <v>786.94</v>
      </c>
    </row>
    <row r="408" s="2" customFormat="1" ht="13.5" spans="2:13">
      <c r="B408" s="2" t="s">
        <v>378</v>
      </c>
      <c r="C408" s="2" t="s">
        <v>500</v>
      </c>
      <c r="D408" s="2" t="s">
        <v>738</v>
      </c>
      <c r="E408" s="2" t="s">
        <v>921</v>
      </c>
      <c r="F408" s="2" t="s">
        <v>341</v>
      </c>
      <c r="G408" s="2" t="s">
        <v>58</v>
      </c>
      <c r="H408" s="3">
        <v>20</v>
      </c>
      <c r="I408" s="4">
        <v>324</v>
      </c>
      <c r="J408" s="18">
        <f t="shared" si="47"/>
        <v>301.32648</v>
      </c>
      <c r="K408" s="2">
        <f t="shared" si="44"/>
        <v>15.066324</v>
      </c>
      <c r="L408" s="2">
        <f t="shared" si="45"/>
        <v>16.2</v>
      </c>
      <c r="M408" s="5">
        <f t="shared" si="46"/>
        <v>257.544</v>
      </c>
    </row>
    <row r="409" s="2" customFormat="1" ht="13.5" spans="2:13">
      <c r="B409" s="2" t="s">
        <v>365</v>
      </c>
      <c r="C409" s="2" t="s">
        <v>500</v>
      </c>
      <c r="D409" s="2" t="s">
        <v>738</v>
      </c>
      <c r="E409" s="2" t="s">
        <v>921</v>
      </c>
      <c r="F409" s="2" t="s">
        <v>341</v>
      </c>
      <c r="G409" s="2" t="s">
        <v>58</v>
      </c>
      <c r="H409" s="3">
        <v>200</v>
      </c>
      <c r="I409" s="4">
        <v>4680</v>
      </c>
      <c r="J409" s="18">
        <f t="shared" si="47"/>
        <v>4352.4936</v>
      </c>
      <c r="K409" s="2">
        <f t="shared" si="44"/>
        <v>21.762468</v>
      </c>
      <c r="L409" s="2">
        <f t="shared" si="45"/>
        <v>23.4</v>
      </c>
      <c r="M409" s="5">
        <f t="shared" si="46"/>
        <v>3720.08</v>
      </c>
    </row>
    <row r="410" s="2" customFormat="1" ht="13.5" spans="2:13">
      <c r="B410" s="2" t="s">
        <v>503</v>
      </c>
      <c r="C410" s="2" t="s">
        <v>500</v>
      </c>
      <c r="D410" s="2" t="s">
        <v>738</v>
      </c>
      <c r="E410" s="2" t="s">
        <v>921</v>
      </c>
      <c r="F410" s="2" t="s">
        <v>341</v>
      </c>
      <c r="G410" s="2" t="s">
        <v>58</v>
      </c>
      <c r="H410" s="3">
        <v>200</v>
      </c>
      <c r="I410" s="4">
        <v>2800</v>
      </c>
      <c r="J410" s="18">
        <f>I410*0.9301</f>
        <v>2604.28</v>
      </c>
      <c r="K410" s="2">
        <f t="shared" si="44"/>
        <v>13.0214</v>
      </c>
      <c r="L410" s="2">
        <f t="shared" si="45"/>
        <v>14</v>
      </c>
      <c r="M410" s="5">
        <f t="shared" si="46"/>
        <v>2225.88034188034</v>
      </c>
    </row>
    <row r="411" s="2" customFormat="1" ht="13.5" spans="2:13">
      <c r="B411" s="2" t="s">
        <v>78</v>
      </c>
      <c r="C411" s="2" t="s">
        <v>75</v>
      </c>
      <c r="D411" s="2" t="s">
        <v>922</v>
      </c>
      <c r="E411" s="2" t="s">
        <v>923</v>
      </c>
      <c r="F411" s="2" t="s">
        <v>924</v>
      </c>
      <c r="G411" s="2" t="s">
        <v>58</v>
      </c>
      <c r="H411" s="3">
        <v>60</v>
      </c>
      <c r="I411" s="4">
        <v>402</v>
      </c>
      <c r="J411" s="18">
        <f t="shared" ref="J411:J458" si="48">I411*0.9301</f>
        <v>373.9002</v>
      </c>
      <c r="K411" s="2">
        <f t="shared" ref="K411:K453" si="49">J411/H411</f>
        <v>6.23167</v>
      </c>
      <c r="L411" s="2">
        <f t="shared" ref="L411:L453" si="50">I411/H411</f>
        <v>6.7</v>
      </c>
      <c r="M411" s="5">
        <f t="shared" ref="M411:M453" si="51">J411/1.17</f>
        <v>319.572820512821</v>
      </c>
    </row>
    <row r="412" s="2" customFormat="1" ht="13.5" spans="2:13">
      <c r="B412" s="2" t="s">
        <v>74</v>
      </c>
      <c r="C412" s="2" t="s">
        <v>75</v>
      </c>
      <c r="D412" s="2" t="s">
        <v>922</v>
      </c>
      <c r="E412" s="2" t="s">
        <v>304</v>
      </c>
      <c r="F412" s="2" t="s">
        <v>925</v>
      </c>
      <c r="G412" s="2" t="s">
        <v>25</v>
      </c>
      <c r="H412" s="3">
        <v>440</v>
      </c>
      <c r="I412" s="4">
        <v>1271.6</v>
      </c>
      <c r="J412" s="18">
        <f t="shared" si="48"/>
        <v>1182.71516</v>
      </c>
      <c r="K412" s="2">
        <f t="shared" si="49"/>
        <v>2.687989</v>
      </c>
      <c r="L412" s="2">
        <f t="shared" si="50"/>
        <v>2.89</v>
      </c>
      <c r="M412" s="5">
        <f t="shared" si="51"/>
        <v>1010.86765811966</v>
      </c>
    </row>
    <row r="413" s="2" customFormat="1" ht="13.5" spans="2:13">
      <c r="B413" s="2" t="s">
        <v>172</v>
      </c>
      <c r="C413" s="2" t="s">
        <v>159</v>
      </c>
      <c r="D413" s="2" t="s">
        <v>926</v>
      </c>
      <c r="E413" s="2" t="s">
        <v>927</v>
      </c>
      <c r="F413" s="2" t="s">
        <v>928</v>
      </c>
      <c r="G413" s="2" t="s">
        <v>58</v>
      </c>
      <c r="H413" s="3">
        <v>360</v>
      </c>
      <c r="I413" s="4">
        <f>11723.4*2</f>
        <v>23446.8</v>
      </c>
      <c r="J413" s="18">
        <f t="shared" si="48"/>
        <v>21807.86868</v>
      </c>
      <c r="K413" s="2">
        <f t="shared" si="49"/>
        <v>60.577413</v>
      </c>
      <c r="L413" s="2">
        <f t="shared" si="50"/>
        <v>65.13</v>
      </c>
      <c r="M413" s="5">
        <f t="shared" si="51"/>
        <v>18639.204</v>
      </c>
    </row>
    <row r="414" s="2" customFormat="1" ht="13.5" spans="2:13">
      <c r="B414" s="2" t="s">
        <v>299</v>
      </c>
      <c r="C414" s="2" t="s">
        <v>75</v>
      </c>
      <c r="D414" s="2" t="s">
        <v>929</v>
      </c>
      <c r="E414" s="2" t="s">
        <v>930</v>
      </c>
      <c r="F414" s="2" t="s">
        <v>925</v>
      </c>
      <c r="G414" s="2" t="s">
        <v>25</v>
      </c>
      <c r="H414" s="3">
        <v>60</v>
      </c>
      <c r="I414" s="4">
        <v>450</v>
      </c>
      <c r="J414" s="18">
        <f t="shared" si="48"/>
        <v>418.545</v>
      </c>
      <c r="K414" s="2">
        <f t="shared" si="49"/>
        <v>6.97575</v>
      </c>
      <c r="L414" s="2">
        <f t="shared" si="50"/>
        <v>7.5</v>
      </c>
      <c r="M414" s="5">
        <f t="shared" si="51"/>
        <v>357.730769230769</v>
      </c>
    </row>
    <row r="415" s="2" customFormat="1" ht="13.5" spans="2:13">
      <c r="B415" s="2" t="s">
        <v>144</v>
      </c>
      <c r="C415" s="2" t="s">
        <v>125</v>
      </c>
      <c r="D415" s="2" t="s">
        <v>931</v>
      </c>
      <c r="E415" s="2" t="s">
        <v>932</v>
      </c>
      <c r="F415" s="2" t="s">
        <v>933</v>
      </c>
      <c r="G415" s="2" t="s">
        <v>92</v>
      </c>
      <c r="H415" s="3">
        <v>3000</v>
      </c>
      <c r="I415" s="4">
        <f>20450*3</f>
        <v>61350</v>
      </c>
      <c r="J415" s="18">
        <f t="shared" si="48"/>
        <v>57061.635</v>
      </c>
      <c r="K415" s="2">
        <f t="shared" si="49"/>
        <v>19.020545</v>
      </c>
      <c r="L415" s="2">
        <f t="shared" si="50"/>
        <v>20.45</v>
      </c>
      <c r="M415" s="5">
        <f t="shared" si="51"/>
        <v>48770.6282051282</v>
      </c>
    </row>
    <row r="416" s="2" customFormat="1" ht="13.5" spans="2:13">
      <c r="B416" s="2" t="s">
        <v>934</v>
      </c>
      <c r="C416" s="2" t="s">
        <v>125</v>
      </c>
      <c r="D416" s="2" t="s">
        <v>931</v>
      </c>
      <c r="E416" s="2" t="s">
        <v>935</v>
      </c>
      <c r="F416" s="2" t="s">
        <v>936</v>
      </c>
      <c r="G416" s="2" t="s">
        <v>92</v>
      </c>
      <c r="H416" s="3">
        <v>1200</v>
      </c>
      <c r="I416" s="4">
        <v>45852</v>
      </c>
      <c r="J416" s="18">
        <f t="shared" si="48"/>
        <v>42646.9452</v>
      </c>
      <c r="K416" s="2">
        <f t="shared" si="49"/>
        <v>35.539121</v>
      </c>
      <c r="L416" s="2">
        <f t="shared" si="50"/>
        <v>38.21</v>
      </c>
      <c r="M416" s="5">
        <f t="shared" si="51"/>
        <v>36450.3805128205</v>
      </c>
    </row>
    <row r="417" s="2" customFormat="1" ht="13.5" spans="2:13">
      <c r="B417" s="2" t="s">
        <v>330</v>
      </c>
      <c r="C417" s="2" t="s">
        <v>937</v>
      </c>
      <c r="D417" s="19" t="s">
        <v>938</v>
      </c>
      <c r="E417" s="19" t="s">
        <v>939</v>
      </c>
      <c r="F417" s="19" t="s">
        <v>940</v>
      </c>
      <c r="G417" s="19" t="s">
        <v>92</v>
      </c>
      <c r="H417" s="20">
        <v>500</v>
      </c>
      <c r="I417" s="4">
        <v>9500</v>
      </c>
      <c r="J417" s="18">
        <f t="shared" si="48"/>
        <v>8835.95</v>
      </c>
      <c r="K417" s="2">
        <f t="shared" si="49"/>
        <v>17.6719</v>
      </c>
      <c r="L417" s="2">
        <f t="shared" si="50"/>
        <v>19</v>
      </c>
      <c r="M417" s="5">
        <f t="shared" si="51"/>
        <v>7552.09401709402</v>
      </c>
    </row>
    <row r="418" s="2" customFormat="1" ht="13.5" spans="2:13">
      <c r="B418" s="2" t="s">
        <v>78</v>
      </c>
      <c r="C418" s="2" t="s">
        <v>113</v>
      </c>
      <c r="D418" s="2" t="s">
        <v>941</v>
      </c>
      <c r="E418" s="2" t="s">
        <v>407</v>
      </c>
      <c r="F418" s="2" t="s">
        <v>942</v>
      </c>
      <c r="G418" s="2" t="s">
        <v>92</v>
      </c>
      <c r="H418" s="3">
        <v>300</v>
      </c>
      <c r="I418" s="4">
        <v>9912</v>
      </c>
      <c r="J418" s="18">
        <f t="shared" si="48"/>
        <v>9219.1512</v>
      </c>
      <c r="K418" s="2">
        <f t="shared" si="49"/>
        <v>30.730504</v>
      </c>
      <c r="L418" s="2">
        <f t="shared" si="50"/>
        <v>33.04</v>
      </c>
      <c r="M418" s="5">
        <f t="shared" si="51"/>
        <v>7879.61641025641</v>
      </c>
    </row>
    <row r="419" s="2" customFormat="1" ht="13.5" spans="2:13">
      <c r="B419" s="2" t="s">
        <v>320</v>
      </c>
      <c r="C419" s="2" t="s">
        <v>113</v>
      </c>
      <c r="D419" s="2" t="s">
        <v>941</v>
      </c>
      <c r="E419" s="2" t="s">
        <v>407</v>
      </c>
      <c r="F419" s="2" t="s">
        <v>942</v>
      </c>
      <c r="G419" s="2" t="s">
        <v>92</v>
      </c>
      <c r="H419" s="3">
        <v>1200</v>
      </c>
      <c r="I419" s="4">
        <v>39648</v>
      </c>
      <c r="J419" s="18">
        <f t="shared" si="48"/>
        <v>36876.6048</v>
      </c>
      <c r="K419" s="2">
        <f t="shared" si="49"/>
        <v>30.730504</v>
      </c>
      <c r="L419" s="2">
        <f t="shared" si="50"/>
        <v>33.04</v>
      </c>
      <c r="M419" s="5">
        <f t="shared" si="51"/>
        <v>31518.4656410256</v>
      </c>
    </row>
    <row r="420" s="2" customFormat="1" ht="13.5" spans="2:13">
      <c r="B420" s="2" t="s">
        <v>943</v>
      </c>
      <c r="C420" s="2" t="s">
        <v>113</v>
      </c>
      <c r="D420" s="2" t="s">
        <v>941</v>
      </c>
      <c r="E420" s="2" t="s">
        <v>407</v>
      </c>
      <c r="F420" s="2" t="s">
        <v>942</v>
      </c>
      <c r="G420" s="2" t="s">
        <v>92</v>
      </c>
      <c r="H420" s="3">
        <v>600</v>
      </c>
      <c r="I420" s="4">
        <v>19824</v>
      </c>
      <c r="J420" s="18">
        <f t="shared" si="48"/>
        <v>18438.3024</v>
      </c>
      <c r="K420" s="2">
        <f t="shared" si="49"/>
        <v>30.730504</v>
      </c>
      <c r="L420" s="2">
        <f t="shared" si="50"/>
        <v>33.04</v>
      </c>
      <c r="M420" s="5">
        <f t="shared" si="51"/>
        <v>15759.2328205128</v>
      </c>
    </row>
    <row r="421" s="2" customFormat="1" ht="13.5" spans="2:13">
      <c r="B421" s="2" t="s">
        <v>376</v>
      </c>
      <c r="C421" s="2" t="s">
        <v>341</v>
      </c>
      <c r="D421" s="2" t="s">
        <v>944</v>
      </c>
      <c r="E421" s="2" t="s">
        <v>945</v>
      </c>
      <c r="F421" s="2" t="s">
        <v>341</v>
      </c>
      <c r="G421" s="2" t="s">
        <v>58</v>
      </c>
      <c r="H421" s="3">
        <v>70</v>
      </c>
      <c r="I421" s="4">
        <v>756</v>
      </c>
      <c r="J421" s="18">
        <f t="shared" si="48"/>
        <v>703.1556</v>
      </c>
      <c r="K421" s="2">
        <f t="shared" si="49"/>
        <v>10.04508</v>
      </c>
      <c r="L421" s="2">
        <f t="shared" si="50"/>
        <v>10.8</v>
      </c>
      <c r="M421" s="5">
        <f t="shared" si="51"/>
        <v>600.987692307692</v>
      </c>
    </row>
    <row r="422" s="2" customFormat="1" ht="13.5" spans="2:13">
      <c r="B422" s="2" t="s">
        <v>369</v>
      </c>
      <c r="C422" s="2" t="s">
        <v>341</v>
      </c>
      <c r="D422" s="2" t="s">
        <v>944</v>
      </c>
      <c r="E422" s="2" t="s">
        <v>945</v>
      </c>
      <c r="F422" s="2" t="s">
        <v>341</v>
      </c>
      <c r="G422" s="2" t="s">
        <v>58</v>
      </c>
      <c r="H422" s="3">
        <v>200</v>
      </c>
      <c r="I422" s="4">
        <v>1980</v>
      </c>
      <c r="J422" s="18">
        <f t="shared" si="48"/>
        <v>1841.598</v>
      </c>
      <c r="K422" s="2">
        <f t="shared" si="49"/>
        <v>9.20799</v>
      </c>
      <c r="L422" s="2">
        <f t="shared" si="50"/>
        <v>9.9</v>
      </c>
      <c r="M422" s="5">
        <f t="shared" si="51"/>
        <v>1574.01538461538</v>
      </c>
    </row>
    <row r="423" s="2" customFormat="1" ht="13.5" spans="2:13">
      <c r="B423" s="2" t="s">
        <v>377</v>
      </c>
      <c r="C423" s="2" t="s">
        <v>341</v>
      </c>
      <c r="D423" s="2" t="s">
        <v>944</v>
      </c>
      <c r="E423" s="2" t="s">
        <v>945</v>
      </c>
      <c r="F423" s="2" t="s">
        <v>341</v>
      </c>
      <c r="G423" s="2" t="s">
        <v>58</v>
      </c>
      <c r="H423" s="3">
        <v>400</v>
      </c>
      <c r="I423" s="4">
        <v>4320</v>
      </c>
      <c r="J423" s="18">
        <f t="shared" si="48"/>
        <v>4018.032</v>
      </c>
      <c r="K423" s="2">
        <f t="shared" si="49"/>
        <v>10.04508</v>
      </c>
      <c r="L423" s="2">
        <f t="shared" si="50"/>
        <v>10.8</v>
      </c>
      <c r="M423" s="5">
        <f t="shared" si="51"/>
        <v>3434.21538461539</v>
      </c>
    </row>
    <row r="424" s="2" customFormat="1" ht="13.5" spans="2:13">
      <c r="B424" s="2" t="s">
        <v>370</v>
      </c>
      <c r="C424" s="2" t="s">
        <v>341</v>
      </c>
      <c r="D424" s="2" t="s">
        <v>944</v>
      </c>
      <c r="E424" s="2" t="s">
        <v>945</v>
      </c>
      <c r="F424" s="2" t="s">
        <v>341</v>
      </c>
      <c r="G424" s="2" t="s">
        <v>58</v>
      </c>
      <c r="H424" s="3">
        <v>50</v>
      </c>
      <c r="I424" s="4">
        <v>450</v>
      </c>
      <c r="J424" s="18">
        <f t="shared" si="48"/>
        <v>418.545</v>
      </c>
      <c r="K424" s="2">
        <f t="shared" si="49"/>
        <v>8.3709</v>
      </c>
      <c r="L424" s="2">
        <f t="shared" si="50"/>
        <v>9</v>
      </c>
      <c r="M424" s="5">
        <f t="shared" si="51"/>
        <v>357.730769230769</v>
      </c>
    </row>
    <row r="425" s="2" customFormat="1" ht="13.5" spans="2:13">
      <c r="B425" s="2" t="s">
        <v>371</v>
      </c>
      <c r="C425" s="2" t="s">
        <v>341</v>
      </c>
      <c r="D425" s="2" t="s">
        <v>944</v>
      </c>
      <c r="E425" s="2" t="s">
        <v>945</v>
      </c>
      <c r="F425" s="2" t="s">
        <v>341</v>
      </c>
      <c r="G425" s="2" t="s">
        <v>58</v>
      </c>
      <c r="H425" s="3">
        <v>400</v>
      </c>
      <c r="I425" s="4">
        <v>3240</v>
      </c>
      <c r="J425" s="18">
        <f t="shared" si="48"/>
        <v>3013.524</v>
      </c>
      <c r="K425" s="2">
        <f t="shared" si="49"/>
        <v>7.53381</v>
      </c>
      <c r="L425" s="2">
        <f t="shared" si="50"/>
        <v>8.1</v>
      </c>
      <c r="M425" s="5">
        <f t="shared" si="51"/>
        <v>2575.66153846154</v>
      </c>
    </row>
    <row r="426" s="2" customFormat="1" ht="13.5" spans="2:13">
      <c r="B426" s="2" t="s">
        <v>75</v>
      </c>
      <c r="C426" s="2" t="s">
        <v>341</v>
      </c>
      <c r="D426" s="2" t="s">
        <v>944</v>
      </c>
      <c r="E426" s="2" t="s">
        <v>945</v>
      </c>
      <c r="F426" s="2" t="s">
        <v>341</v>
      </c>
      <c r="G426" s="2" t="s">
        <v>58</v>
      </c>
      <c r="H426" s="3">
        <v>400</v>
      </c>
      <c r="I426" s="4">
        <v>4680</v>
      </c>
      <c r="J426" s="18">
        <f t="shared" si="48"/>
        <v>4352.868</v>
      </c>
      <c r="K426" s="2">
        <f t="shared" si="49"/>
        <v>10.88217</v>
      </c>
      <c r="L426" s="2">
        <f t="shared" si="50"/>
        <v>11.7</v>
      </c>
      <c r="M426" s="5">
        <f t="shared" si="51"/>
        <v>3720.4</v>
      </c>
    </row>
    <row r="427" s="2" customFormat="1" ht="13.5" spans="2:13">
      <c r="B427" s="2" t="s">
        <v>380</v>
      </c>
      <c r="C427" s="2" t="s">
        <v>341</v>
      </c>
      <c r="D427" s="2" t="s">
        <v>944</v>
      </c>
      <c r="E427" s="2" t="s">
        <v>945</v>
      </c>
      <c r="F427" s="2" t="s">
        <v>341</v>
      </c>
      <c r="G427" s="2" t="s">
        <v>58</v>
      </c>
      <c r="H427" s="3">
        <v>90</v>
      </c>
      <c r="I427" s="4">
        <v>972</v>
      </c>
      <c r="J427" s="18">
        <f t="shared" si="48"/>
        <v>904.0572</v>
      </c>
      <c r="K427" s="2">
        <f t="shared" si="49"/>
        <v>10.04508</v>
      </c>
      <c r="L427" s="2">
        <f t="shared" si="50"/>
        <v>10.8</v>
      </c>
      <c r="M427" s="5">
        <f t="shared" si="51"/>
        <v>772.698461538462</v>
      </c>
    </row>
    <row r="428" s="2" customFormat="1" ht="13.5" spans="2:13">
      <c r="B428" s="2" t="s">
        <v>365</v>
      </c>
      <c r="C428" s="2" t="s">
        <v>341</v>
      </c>
      <c r="D428" s="2" t="s">
        <v>944</v>
      </c>
      <c r="E428" s="2" t="s">
        <v>945</v>
      </c>
      <c r="F428" s="2" t="s">
        <v>341</v>
      </c>
      <c r="G428" s="2" t="s">
        <v>58</v>
      </c>
      <c r="H428" s="3">
        <v>1000</v>
      </c>
      <c r="I428" s="4">
        <v>11700</v>
      </c>
      <c r="J428" s="18">
        <f t="shared" si="48"/>
        <v>10882.17</v>
      </c>
      <c r="K428" s="2">
        <f t="shared" si="49"/>
        <v>10.88217</v>
      </c>
      <c r="L428" s="2">
        <f t="shared" si="50"/>
        <v>11.7</v>
      </c>
      <c r="M428" s="5">
        <f t="shared" si="51"/>
        <v>9301</v>
      </c>
    </row>
    <row r="429" s="2" customFormat="1" ht="13.5" spans="2:13">
      <c r="B429" s="2" t="s">
        <v>450</v>
      </c>
      <c r="C429" s="2" t="s">
        <v>341</v>
      </c>
      <c r="D429" s="2" t="s">
        <v>944</v>
      </c>
      <c r="E429" s="2" t="s">
        <v>945</v>
      </c>
      <c r="F429" s="2" t="s">
        <v>341</v>
      </c>
      <c r="G429" s="2" t="s">
        <v>58</v>
      </c>
      <c r="H429" s="3">
        <v>30</v>
      </c>
      <c r="I429" s="4">
        <v>297</v>
      </c>
      <c r="J429" s="18">
        <f t="shared" si="48"/>
        <v>276.2397</v>
      </c>
      <c r="K429" s="2">
        <f t="shared" si="49"/>
        <v>9.20799</v>
      </c>
      <c r="L429" s="2">
        <f t="shared" si="50"/>
        <v>9.9</v>
      </c>
      <c r="M429" s="5">
        <f t="shared" si="51"/>
        <v>236.102307692308</v>
      </c>
    </row>
    <row r="430" s="2" customFormat="1" ht="13.5" spans="2:13">
      <c r="B430" s="2" t="s">
        <v>374</v>
      </c>
      <c r="C430" s="2" t="s">
        <v>341</v>
      </c>
      <c r="D430" s="2" t="s">
        <v>944</v>
      </c>
      <c r="E430" s="2" t="s">
        <v>945</v>
      </c>
      <c r="F430" s="2" t="s">
        <v>341</v>
      </c>
      <c r="G430" s="2" t="s">
        <v>58</v>
      </c>
      <c r="H430" s="3">
        <v>100</v>
      </c>
      <c r="I430" s="4">
        <v>810</v>
      </c>
      <c r="J430" s="18">
        <f t="shared" si="48"/>
        <v>753.381</v>
      </c>
      <c r="K430" s="2">
        <f t="shared" si="49"/>
        <v>7.53381</v>
      </c>
      <c r="L430" s="2">
        <f t="shared" si="50"/>
        <v>8.1</v>
      </c>
      <c r="M430" s="5">
        <f t="shared" si="51"/>
        <v>643.915384615385</v>
      </c>
    </row>
    <row r="431" s="2" customFormat="1" ht="13.5" spans="2:13">
      <c r="B431" s="2" t="s">
        <v>364</v>
      </c>
      <c r="C431" s="2" t="s">
        <v>341</v>
      </c>
      <c r="D431" s="2" t="s">
        <v>944</v>
      </c>
      <c r="E431" s="2" t="s">
        <v>945</v>
      </c>
      <c r="F431" s="2" t="s">
        <v>341</v>
      </c>
      <c r="G431" s="2" t="s">
        <v>58</v>
      </c>
      <c r="H431" s="3">
        <v>200</v>
      </c>
      <c r="I431" s="4">
        <v>1980</v>
      </c>
      <c r="J431" s="18">
        <f t="shared" si="48"/>
        <v>1841.598</v>
      </c>
      <c r="K431" s="2">
        <f t="shared" si="49"/>
        <v>9.20799</v>
      </c>
      <c r="L431" s="2">
        <f t="shared" si="50"/>
        <v>9.9</v>
      </c>
      <c r="M431" s="5">
        <f t="shared" si="51"/>
        <v>1574.01538461538</v>
      </c>
    </row>
    <row r="432" s="2" customFormat="1" ht="13.5" spans="2:13">
      <c r="B432" s="2" t="s">
        <v>172</v>
      </c>
      <c r="C432" s="2" t="s">
        <v>392</v>
      </c>
      <c r="D432" s="2" t="s">
        <v>946</v>
      </c>
      <c r="E432" s="2" t="s">
        <v>947</v>
      </c>
      <c r="F432" s="2" t="s">
        <v>948</v>
      </c>
      <c r="G432" s="2" t="s">
        <v>25</v>
      </c>
      <c r="H432" s="3">
        <v>525</v>
      </c>
      <c r="I432" s="4">
        <v>38556</v>
      </c>
      <c r="J432" s="18">
        <f t="shared" si="48"/>
        <v>35860.9356</v>
      </c>
      <c r="K432" s="2">
        <f t="shared" si="49"/>
        <v>68.306544</v>
      </c>
      <c r="L432" s="2">
        <f t="shared" si="50"/>
        <v>73.44</v>
      </c>
      <c r="M432" s="5">
        <f t="shared" si="51"/>
        <v>30650.3723076923</v>
      </c>
    </row>
    <row r="433" s="2" customFormat="1" ht="13.5" spans="2:13">
      <c r="B433" s="2" t="s">
        <v>949</v>
      </c>
      <c r="C433" s="2" t="s">
        <v>950</v>
      </c>
      <c r="D433" s="2" t="s">
        <v>951</v>
      </c>
      <c r="E433" s="2" t="s">
        <v>952</v>
      </c>
      <c r="F433" s="2" t="s">
        <v>950</v>
      </c>
      <c r="G433" s="2" t="s">
        <v>58</v>
      </c>
      <c r="H433" s="3">
        <v>2400</v>
      </c>
      <c r="I433" s="4">
        <v>40080</v>
      </c>
      <c r="J433" s="18">
        <f t="shared" si="48"/>
        <v>37278.408</v>
      </c>
      <c r="K433" s="2">
        <f t="shared" si="49"/>
        <v>15.53267</v>
      </c>
      <c r="L433" s="2">
        <f t="shared" si="50"/>
        <v>16.7</v>
      </c>
      <c r="M433" s="5">
        <f t="shared" si="51"/>
        <v>31861.8871794872</v>
      </c>
    </row>
    <row r="434" s="2" customFormat="1" ht="13.5" spans="2:13">
      <c r="B434" s="2" t="s">
        <v>953</v>
      </c>
      <c r="C434" s="2" t="s">
        <v>950</v>
      </c>
      <c r="D434" s="2" t="s">
        <v>951</v>
      </c>
      <c r="E434" s="2" t="s">
        <v>954</v>
      </c>
      <c r="F434" s="2" t="s">
        <v>950</v>
      </c>
      <c r="G434" s="2" t="s">
        <v>58</v>
      </c>
      <c r="H434" s="3">
        <v>800</v>
      </c>
      <c r="I434" s="4">
        <v>26600</v>
      </c>
      <c r="J434" s="18">
        <f t="shared" si="48"/>
        <v>24740.66</v>
      </c>
      <c r="K434" s="2">
        <f t="shared" si="49"/>
        <v>30.925825</v>
      </c>
      <c r="L434" s="2">
        <f t="shared" si="50"/>
        <v>33.25</v>
      </c>
      <c r="M434" s="5">
        <f t="shared" si="51"/>
        <v>21145.8632478632</v>
      </c>
    </row>
    <row r="435" s="2" customFormat="1" ht="13.5" spans="2:13">
      <c r="B435" s="2" t="s">
        <v>955</v>
      </c>
      <c r="C435" s="2" t="s">
        <v>956</v>
      </c>
      <c r="D435" s="2" t="s">
        <v>957</v>
      </c>
      <c r="E435" s="2" t="s">
        <v>958</v>
      </c>
      <c r="F435" s="2" t="s">
        <v>956</v>
      </c>
      <c r="G435" s="2" t="s">
        <v>58</v>
      </c>
      <c r="H435" s="3">
        <v>1440</v>
      </c>
      <c r="I435" s="4">
        <v>42624</v>
      </c>
      <c r="J435" s="18">
        <f t="shared" si="48"/>
        <v>39644.5824</v>
      </c>
      <c r="K435" s="2">
        <f t="shared" si="49"/>
        <v>27.53096</v>
      </c>
      <c r="L435" s="2">
        <f t="shared" si="50"/>
        <v>29.6</v>
      </c>
      <c r="M435" s="5">
        <f t="shared" si="51"/>
        <v>33884.2584615385</v>
      </c>
    </row>
    <row r="436" s="2" customFormat="1" ht="13.5" spans="2:13">
      <c r="B436" s="2" t="s">
        <v>397</v>
      </c>
      <c r="C436" s="2" t="s">
        <v>959</v>
      </c>
      <c r="D436" s="2" t="s">
        <v>960</v>
      </c>
      <c r="E436" s="2" t="s">
        <v>961</v>
      </c>
      <c r="F436" s="2" t="s">
        <v>959</v>
      </c>
      <c r="G436" s="2" t="s">
        <v>58</v>
      </c>
      <c r="H436" s="3">
        <v>50</v>
      </c>
      <c r="I436" s="4">
        <v>1299</v>
      </c>
      <c r="J436" s="18">
        <f t="shared" si="48"/>
        <v>1208.1999</v>
      </c>
      <c r="K436" s="2">
        <f t="shared" si="49"/>
        <v>24.163998</v>
      </c>
      <c r="L436" s="2">
        <f t="shared" si="50"/>
        <v>25.98</v>
      </c>
      <c r="M436" s="5">
        <f t="shared" si="51"/>
        <v>1032.64948717949</v>
      </c>
    </row>
    <row r="437" s="2" customFormat="1" ht="13.5" spans="2:13">
      <c r="B437" s="2" t="s">
        <v>330</v>
      </c>
      <c r="C437" s="2" t="s">
        <v>959</v>
      </c>
      <c r="D437" s="19" t="s">
        <v>960</v>
      </c>
      <c r="E437" s="19" t="s">
        <v>961</v>
      </c>
      <c r="F437" s="19" t="s">
        <v>959</v>
      </c>
      <c r="G437" s="19" t="s">
        <v>58</v>
      </c>
      <c r="H437" s="20">
        <v>220</v>
      </c>
      <c r="I437" s="4">
        <v>5715.6</v>
      </c>
      <c r="J437" s="18">
        <f t="shared" si="48"/>
        <v>5316.07956</v>
      </c>
      <c r="K437" s="2">
        <f t="shared" si="49"/>
        <v>24.163998</v>
      </c>
      <c r="L437" s="2">
        <f t="shared" si="50"/>
        <v>25.98</v>
      </c>
      <c r="M437" s="5">
        <f t="shared" si="51"/>
        <v>4543.65774358974</v>
      </c>
    </row>
    <row r="438" s="2" customFormat="1" ht="13.5" spans="2:13">
      <c r="B438" s="2" t="s">
        <v>409</v>
      </c>
      <c r="C438" s="2" t="s">
        <v>113</v>
      </c>
      <c r="D438" s="2" t="s">
        <v>962</v>
      </c>
      <c r="E438" s="2" t="s">
        <v>963</v>
      </c>
      <c r="F438" s="2" t="s">
        <v>674</v>
      </c>
      <c r="G438" s="2" t="s">
        <v>58</v>
      </c>
      <c r="H438" s="3">
        <v>800</v>
      </c>
      <c r="I438" s="4">
        <f>8980*2</f>
        <v>17960</v>
      </c>
      <c r="J438" s="18">
        <f t="shared" si="48"/>
        <v>16704.596</v>
      </c>
      <c r="K438" s="2">
        <f t="shared" si="49"/>
        <v>20.880745</v>
      </c>
      <c r="L438" s="2">
        <f t="shared" si="50"/>
        <v>22.45</v>
      </c>
      <c r="M438" s="5">
        <f t="shared" si="51"/>
        <v>14277.4324786325</v>
      </c>
    </row>
    <row r="439" s="2" customFormat="1" ht="13.5" spans="2:13">
      <c r="B439" s="2" t="s">
        <v>158</v>
      </c>
      <c r="C439" s="2" t="s">
        <v>113</v>
      </c>
      <c r="D439" s="2" t="s">
        <v>962</v>
      </c>
      <c r="E439" s="2" t="s">
        <v>963</v>
      </c>
      <c r="F439" s="2" t="s">
        <v>674</v>
      </c>
      <c r="G439" s="2" t="s">
        <v>58</v>
      </c>
      <c r="H439" s="3">
        <v>100</v>
      </c>
      <c r="I439" s="4">
        <v>1565</v>
      </c>
      <c r="J439" s="18">
        <f t="shared" si="48"/>
        <v>1455.6065</v>
      </c>
      <c r="K439" s="2">
        <f t="shared" si="49"/>
        <v>14.556065</v>
      </c>
      <c r="L439" s="2">
        <f t="shared" si="50"/>
        <v>15.65</v>
      </c>
      <c r="M439" s="5">
        <f t="shared" si="51"/>
        <v>1244.10811965812</v>
      </c>
    </row>
    <row r="440" s="2" customFormat="1" ht="13.5" spans="2:13">
      <c r="B440" s="2" t="s">
        <v>78</v>
      </c>
      <c r="C440" s="2" t="s">
        <v>125</v>
      </c>
      <c r="D440" s="2" t="s">
        <v>964</v>
      </c>
      <c r="E440" s="2" t="s">
        <v>965</v>
      </c>
      <c r="F440" s="2" t="s">
        <v>538</v>
      </c>
      <c r="G440" s="2" t="s">
        <v>25</v>
      </c>
      <c r="H440" s="3">
        <v>900</v>
      </c>
      <c r="I440" s="4">
        <f>7617*3</f>
        <v>22851</v>
      </c>
      <c r="J440" s="18">
        <f t="shared" si="48"/>
        <v>21253.7151</v>
      </c>
      <c r="K440" s="2">
        <f t="shared" si="49"/>
        <v>23.615239</v>
      </c>
      <c r="L440" s="2">
        <f t="shared" si="50"/>
        <v>25.39</v>
      </c>
      <c r="M440" s="5">
        <f t="shared" si="51"/>
        <v>18165.5684615385</v>
      </c>
    </row>
    <row r="441" s="2" customFormat="1" ht="13.5" spans="2:13">
      <c r="B441" s="2" t="s">
        <v>20</v>
      </c>
      <c r="C441" s="2" t="s">
        <v>125</v>
      </c>
      <c r="D441" s="2" t="s">
        <v>964</v>
      </c>
      <c r="E441" s="2" t="s">
        <v>965</v>
      </c>
      <c r="F441" s="2" t="s">
        <v>538</v>
      </c>
      <c r="G441" s="2" t="s">
        <v>25</v>
      </c>
      <c r="H441" s="3">
        <v>900</v>
      </c>
      <c r="I441" s="4">
        <v>22815</v>
      </c>
      <c r="J441" s="18">
        <f t="shared" si="48"/>
        <v>21220.2315</v>
      </c>
      <c r="K441" s="2">
        <f t="shared" si="49"/>
        <v>23.578035</v>
      </c>
      <c r="L441" s="2">
        <f t="shared" si="50"/>
        <v>25.35</v>
      </c>
      <c r="M441" s="5">
        <f t="shared" si="51"/>
        <v>18136.95</v>
      </c>
    </row>
    <row r="442" s="2" customFormat="1" ht="13.5" spans="2:13">
      <c r="B442" s="2" t="s">
        <v>83</v>
      </c>
      <c r="C442" s="2" t="s">
        <v>106</v>
      </c>
      <c r="D442" s="2" t="s">
        <v>966</v>
      </c>
      <c r="E442" s="2" t="s">
        <v>967</v>
      </c>
      <c r="F442" s="2" t="s">
        <v>968</v>
      </c>
      <c r="G442" s="2" t="s">
        <v>969</v>
      </c>
      <c r="H442" s="3">
        <v>300</v>
      </c>
      <c r="I442" s="4">
        <v>165</v>
      </c>
      <c r="J442" s="18">
        <f t="shared" si="48"/>
        <v>153.4665</v>
      </c>
      <c r="K442" s="2">
        <f t="shared" si="49"/>
        <v>0.511555</v>
      </c>
      <c r="L442" s="2">
        <f t="shared" si="50"/>
        <v>0.55</v>
      </c>
      <c r="M442" s="5">
        <f t="shared" si="51"/>
        <v>131.167948717949</v>
      </c>
    </row>
    <row r="443" s="2" customFormat="1" ht="13.5" spans="2:13">
      <c r="B443" s="2" t="s">
        <v>74</v>
      </c>
      <c r="C443" s="2" t="s">
        <v>75</v>
      </c>
      <c r="D443" s="2" t="s">
        <v>970</v>
      </c>
      <c r="E443" s="2" t="s">
        <v>971</v>
      </c>
      <c r="F443" s="2" t="s">
        <v>972</v>
      </c>
      <c r="G443" s="2" t="s">
        <v>58</v>
      </c>
      <c r="H443" s="3">
        <v>60</v>
      </c>
      <c r="I443" s="4">
        <v>328.8</v>
      </c>
      <c r="J443" s="18">
        <f t="shared" si="48"/>
        <v>305.81688</v>
      </c>
      <c r="K443" s="2">
        <f t="shared" si="49"/>
        <v>5.096948</v>
      </c>
      <c r="L443" s="2">
        <f t="shared" si="50"/>
        <v>5.48</v>
      </c>
      <c r="M443" s="5">
        <f t="shared" si="51"/>
        <v>261.381948717949</v>
      </c>
    </row>
    <row r="444" s="2" customFormat="1" ht="13.5" spans="2:13">
      <c r="B444" s="2" t="s">
        <v>299</v>
      </c>
      <c r="C444" s="2" t="s">
        <v>75</v>
      </c>
      <c r="D444" s="2" t="s">
        <v>970</v>
      </c>
      <c r="E444" s="2" t="s">
        <v>973</v>
      </c>
      <c r="F444" s="2" t="s">
        <v>974</v>
      </c>
      <c r="G444" s="2" t="s">
        <v>58</v>
      </c>
      <c r="H444" s="3">
        <v>40</v>
      </c>
      <c r="I444" s="4">
        <v>324</v>
      </c>
      <c r="J444" s="18">
        <f t="shared" si="48"/>
        <v>301.3524</v>
      </c>
      <c r="K444" s="2">
        <f t="shared" si="49"/>
        <v>7.53381</v>
      </c>
      <c r="L444" s="2">
        <f t="shared" si="50"/>
        <v>8.1</v>
      </c>
      <c r="M444" s="5">
        <f t="shared" si="51"/>
        <v>257.566153846154</v>
      </c>
    </row>
    <row r="445" s="2" customFormat="1" ht="13.5" spans="2:13">
      <c r="B445" s="2" t="s">
        <v>975</v>
      </c>
      <c r="C445" s="2" t="s">
        <v>976</v>
      </c>
      <c r="D445" s="2" t="s">
        <v>977</v>
      </c>
      <c r="E445" s="2" t="s">
        <v>358</v>
      </c>
      <c r="F445" s="2" t="s">
        <v>978</v>
      </c>
      <c r="G445" s="2" t="s">
        <v>58</v>
      </c>
      <c r="H445" s="3">
        <v>400</v>
      </c>
      <c r="I445" s="4">
        <f>4680*2</f>
        <v>9360</v>
      </c>
      <c r="J445" s="18">
        <f t="shared" si="48"/>
        <v>8705.736</v>
      </c>
      <c r="K445" s="2">
        <f t="shared" si="49"/>
        <v>21.76434</v>
      </c>
      <c r="L445" s="2">
        <f t="shared" si="50"/>
        <v>23.4</v>
      </c>
      <c r="M445" s="5">
        <f t="shared" si="51"/>
        <v>7440.8</v>
      </c>
    </row>
    <row r="446" s="2" customFormat="1" ht="13.5" spans="2:13">
      <c r="B446" s="2" t="s">
        <v>16</v>
      </c>
      <c r="C446" s="2" t="s">
        <v>979</v>
      </c>
      <c r="D446" s="2" t="s">
        <v>980</v>
      </c>
      <c r="E446" s="2" t="s">
        <v>87</v>
      </c>
      <c r="F446" s="2" t="s">
        <v>981</v>
      </c>
      <c r="G446" s="2" t="s">
        <v>25</v>
      </c>
      <c r="H446" s="3">
        <v>475</v>
      </c>
      <c r="I446" s="4">
        <v>5462.5</v>
      </c>
      <c r="J446" s="18">
        <f t="shared" si="48"/>
        <v>5080.67125</v>
      </c>
      <c r="K446" s="2">
        <f t="shared" si="49"/>
        <v>10.69615</v>
      </c>
      <c r="L446" s="2">
        <f t="shared" si="50"/>
        <v>11.5</v>
      </c>
      <c r="M446" s="5">
        <f t="shared" si="51"/>
        <v>4342.45405982906</v>
      </c>
    </row>
    <row r="447" s="2" customFormat="1" ht="13.5" spans="2:13">
      <c r="B447" s="2" t="s">
        <v>982</v>
      </c>
      <c r="C447" s="2" t="s">
        <v>24</v>
      </c>
      <c r="D447" s="2" t="s">
        <v>983</v>
      </c>
      <c r="E447" s="2" t="s">
        <v>984</v>
      </c>
      <c r="F447" s="2" t="s">
        <v>24</v>
      </c>
      <c r="G447" s="2" t="s">
        <v>58</v>
      </c>
      <c r="H447" s="3">
        <v>41100</v>
      </c>
      <c r="I447" s="4">
        <v>246599.9991</v>
      </c>
      <c r="J447" s="18">
        <f t="shared" si="48"/>
        <v>229362.65916291</v>
      </c>
      <c r="K447" s="2">
        <f t="shared" si="49"/>
        <v>5.58059997963285</v>
      </c>
      <c r="L447" s="2">
        <f t="shared" si="50"/>
        <v>5.99999997810219</v>
      </c>
      <c r="M447" s="5">
        <f t="shared" si="51"/>
        <v>196036.460823</v>
      </c>
    </row>
    <row r="448" s="2" customFormat="1" ht="13.5" spans="2:13">
      <c r="B448" s="2" t="s">
        <v>985</v>
      </c>
      <c r="C448" s="2" t="s">
        <v>24</v>
      </c>
      <c r="D448" s="2" t="s">
        <v>983</v>
      </c>
      <c r="E448" s="2" t="s">
        <v>986</v>
      </c>
      <c r="F448" s="2" t="s">
        <v>987</v>
      </c>
      <c r="G448" s="2" t="s">
        <v>58</v>
      </c>
      <c r="H448" s="3">
        <v>138300</v>
      </c>
      <c r="I448" s="4">
        <v>860370</v>
      </c>
      <c r="J448" s="18">
        <f t="shared" si="48"/>
        <v>800230.137</v>
      </c>
      <c r="K448" s="2">
        <f t="shared" si="49"/>
        <v>5.78619043383948</v>
      </c>
      <c r="L448" s="2">
        <f t="shared" si="50"/>
        <v>6.22104121475054</v>
      </c>
      <c r="M448" s="5">
        <f t="shared" si="51"/>
        <v>683957.382051282</v>
      </c>
    </row>
    <row r="449" s="2" customFormat="1" ht="13.5" spans="2:13">
      <c r="B449" s="2" t="s">
        <v>326</v>
      </c>
      <c r="C449" s="2" t="s">
        <v>24</v>
      </c>
      <c r="D449" s="2" t="s">
        <v>983</v>
      </c>
      <c r="E449" s="2" t="s">
        <v>988</v>
      </c>
      <c r="F449" s="2" t="s">
        <v>987</v>
      </c>
      <c r="G449" s="2" t="s">
        <v>58</v>
      </c>
      <c r="H449" s="3">
        <v>201400</v>
      </c>
      <c r="I449" s="4">
        <v>1645438</v>
      </c>
      <c r="J449" s="18">
        <f t="shared" si="48"/>
        <v>1530421.8838</v>
      </c>
      <c r="K449" s="2">
        <f t="shared" si="49"/>
        <v>7.598917</v>
      </c>
      <c r="L449" s="2">
        <f t="shared" si="50"/>
        <v>8.17</v>
      </c>
      <c r="M449" s="5">
        <f t="shared" si="51"/>
        <v>1308052.89213675</v>
      </c>
    </row>
    <row r="450" s="2" customFormat="1" ht="13.5" spans="2:13">
      <c r="B450" s="2" t="s">
        <v>158</v>
      </c>
      <c r="C450" s="2" t="s">
        <v>24</v>
      </c>
      <c r="D450" s="2" t="s">
        <v>983</v>
      </c>
      <c r="E450" s="2" t="s">
        <v>984</v>
      </c>
      <c r="F450" s="2" t="s">
        <v>987</v>
      </c>
      <c r="G450" s="2" t="s">
        <v>58</v>
      </c>
      <c r="H450" s="3">
        <v>50</v>
      </c>
      <c r="I450" s="4">
        <v>956.5</v>
      </c>
      <c r="J450" s="18">
        <f t="shared" si="48"/>
        <v>889.64065</v>
      </c>
      <c r="K450" s="2">
        <f t="shared" si="49"/>
        <v>17.792813</v>
      </c>
      <c r="L450" s="2">
        <f t="shared" si="50"/>
        <v>19.13</v>
      </c>
      <c r="M450" s="5">
        <f t="shared" si="51"/>
        <v>760.376623931624</v>
      </c>
    </row>
    <row r="451" s="2" customFormat="1" ht="13.5" spans="2:13">
      <c r="B451" s="2" t="s">
        <v>330</v>
      </c>
      <c r="C451" s="2" t="s">
        <v>442</v>
      </c>
      <c r="D451" s="19" t="s">
        <v>989</v>
      </c>
      <c r="E451" s="19" t="s">
        <v>990</v>
      </c>
      <c r="F451" s="19" t="s">
        <v>991</v>
      </c>
      <c r="G451" s="19" t="s">
        <v>58</v>
      </c>
      <c r="H451" s="20">
        <v>150</v>
      </c>
      <c r="I451" s="4">
        <v>5517</v>
      </c>
      <c r="J451" s="18">
        <f t="shared" si="48"/>
        <v>5131.3617</v>
      </c>
      <c r="K451" s="2">
        <f t="shared" si="49"/>
        <v>34.209078</v>
      </c>
      <c r="L451" s="2">
        <f t="shared" si="50"/>
        <v>36.78</v>
      </c>
      <c r="M451" s="5">
        <f t="shared" si="51"/>
        <v>4385.77923076923</v>
      </c>
    </row>
    <row r="452" s="2" customFormat="1" ht="13.5" spans="2:13">
      <c r="B452" s="2" t="s">
        <v>397</v>
      </c>
      <c r="C452" s="2" t="s">
        <v>992</v>
      </c>
      <c r="D452" s="2" t="s">
        <v>993</v>
      </c>
      <c r="E452" s="2" t="s">
        <v>994</v>
      </c>
      <c r="F452" s="2" t="s">
        <v>995</v>
      </c>
      <c r="G452" s="2" t="s">
        <v>58</v>
      </c>
      <c r="H452" s="3">
        <v>60</v>
      </c>
      <c r="I452" s="4">
        <v>2263.2</v>
      </c>
      <c r="J452" s="18">
        <f t="shared" si="48"/>
        <v>2105.00232</v>
      </c>
      <c r="K452" s="2">
        <f t="shared" si="49"/>
        <v>35.083372</v>
      </c>
      <c r="L452" s="2">
        <f t="shared" si="50"/>
        <v>37.72</v>
      </c>
      <c r="M452" s="5">
        <f t="shared" si="51"/>
        <v>1799.14728205128</v>
      </c>
    </row>
    <row r="453" s="2" customFormat="1" ht="13.5" spans="2:13">
      <c r="B453" s="2" t="s">
        <v>330</v>
      </c>
      <c r="C453" s="2" t="s">
        <v>992</v>
      </c>
      <c r="D453" s="19" t="s">
        <v>993</v>
      </c>
      <c r="E453" s="19" t="s">
        <v>994</v>
      </c>
      <c r="F453" s="19" t="s">
        <v>995</v>
      </c>
      <c r="G453" s="19" t="s">
        <v>58</v>
      </c>
      <c r="H453" s="20">
        <v>340</v>
      </c>
      <c r="I453" s="4">
        <v>12824.8</v>
      </c>
      <c r="J453" s="18">
        <f t="shared" si="48"/>
        <v>11928.34648</v>
      </c>
      <c r="K453" s="2">
        <f t="shared" si="49"/>
        <v>35.083372</v>
      </c>
      <c r="L453" s="2">
        <f t="shared" si="50"/>
        <v>37.72</v>
      </c>
      <c r="M453" s="5">
        <f t="shared" si="51"/>
        <v>10195.1679316239</v>
      </c>
    </row>
    <row r="454" s="2" customFormat="1" ht="13.5" spans="2:13">
      <c r="B454" s="2" t="s">
        <v>233</v>
      </c>
      <c r="C454" s="2" t="s">
        <v>234</v>
      </c>
      <c r="D454" s="2" t="s">
        <v>996</v>
      </c>
      <c r="E454" s="2" t="s">
        <v>997</v>
      </c>
      <c r="F454" s="2" t="s">
        <v>250</v>
      </c>
      <c r="G454" s="2" t="s">
        <v>58</v>
      </c>
      <c r="H454" s="3">
        <v>100</v>
      </c>
      <c r="I454" s="4">
        <v>5750</v>
      </c>
      <c r="J454" s="18">
        <f t="shared" si="48"/>
        <v>5348.075</v>
      </c>
      <c r="K454" s="2">
        <f t="shared" ref="K454:K517" si="52">J454/H454</f>
        <v>53.48075</v>
      </c>
      <c r="L454" s="2">
        <f t="shared" ref="L454:L517" si="53">I454/H454</f>
        <v>57.5</v>
      </c>
      <c r="M454" s="5">
        <f t="shared" ref="M454:M517" si="54">J454/1.17</f>
        <v>4571.00427350427</v>
      </c>
    </row>
    <row r="455" s="2" customFormat="1" ht="13.5" spans="2:13">
      <c r="B455" s="2" t="s">
        <v>704</v>
      </c>
      <c r="C455" s="2" t="s">
        <v>125</v>
      </c>
      <c r="D455" s="2" t="s">
        <v>998</v>
      </c>
      <c r="E455" s="2" t="s">
        <v>414</v>
      </c>
      <c r="F455" s="2" t="s">
        <v>999</v>
      </c>
      <c r="G455" s="2" t="s">
        <v>25</v>
      </c>
      <c r="H455" s="3">
        <v>200</v>
      </c>
      <c r="I455" s="4">
        <v>7618</v>
      </c>
      <c r="J455" s="18">
        <f t="shared" si="48"/>
        <v>7085.5018</v>
      </c>
      <c r="K455" s="2">
        <f t="shared" si="52"/>
        <v>35.427509</v>
      </c>
      <c r="L455" s="2">
        <f t="shared" si="53"/>
        <v>38.09</v>
      </c>
      <c r="M455" s="5">
        <f t="shared" si="54"/>
        <v>6055.98444444445</v>
      </c>
    </row>
    <row r="456" s="2" customFormat="1" ht="13.5" spans="2:13">
      <c r="B456" s="2" t="s">
        <v>317</v>
      </c>
      <c r="C456" s="2" t="s">
        <v>125</v>
      </c>
      <c r="D456" s="2" t="s">
        <v>998</v>
      </c>
      <c r="E456" s="2" t="s">
        <v>414</v>
      </c>
      <c r="F456" s="2" t="s">
        <v>999</v>
      </c>
      <c r="G456" s="2" t="s">
        <v>25</v>
      </c>
      <c r="H456" s="3">
        <v>100</v>
      </c>
      <c r="I456" s="4">
        <v>3809</v>
      </c>
      <c r="J456" s="18">
        <f t="shared" si="48"/>
        <v>3542.7509</v>
      </c>
      <c r="K456" s="2">
        <f t="shared" si="52"/>
        <v>35.427509</v>
      </c>
      <c r="L456" s="2">
        <f t="shared" si="53"/>
        <v>38.09</v>
      </c>
      <c r="M456" s="5">
        <f t="shared" si="54"/>
        <v>3027.99222222222</v>
      </c>
    </row>
    <row r="457" s="2" customFormat="1" customHeight="1" spans="2:13">
      <c r="B457" s="2" t="s">
        <v>402</v>
      </c>
      <c r="C457" s="9" t="s">
        <v>75</v>
      </c>
      <c r="D457" s="9" t="s">
        <v>1000</v>
      </c>
      <c r="E457" s="2" t="s">
        <v>130</v>
      </c>
      <c r="F457" s="2" t="s">
        <v>665</v>
      </c>
      <c r="G457" s="2" t="s">
        <v>58</v>
      </c>
      <c r="H457" s="3">
        <v>100</v>
      </c>
      <c r="I457" s="4">
        <v>540</v>
      </c>
      <c r="J457" s="18">
        <f t="shared" si="48"/>
        <v>502.254</v>
      </c>
      <c r="K457" s="2">
        <f t="shared" si="52"/>
        <v>5.02254</v>
      </c>
      <c r="L457" s="2">
        <f t="shared" si="53"/>
        <v>5.4</v>
      </c>
      <c r="M457" s="5">
        <f t="shared" si="54"/>
        <v>429.276923076923</v>
      </c>
    </row>
    <row r="458" s="2" customFormat="1" customHeight="1" spans="2:13">
      <c r="B458" s="2" t="s">
        <v>365</v>
      </c>
      <c r="C458" s="9" t="s">
        <v>75</v>
      </c>
      <c r="D458" s="9" t="s">
        <v>1000</v>
      </c>
      <c r="E458" s="2" t="s">
        <v>130</v>
      </c>
      <c r="F458" s="2" t="s">
        <v>665</v>
      </c>
      <c r="G458" s="2" t="s">
        <v>58</v>
      </c>
      <c r="H458" s="3">
        <v>600</v>
      </c>
      <c r="I458" s="4">
        <f>3510*2</f>
        <v>7020</v>
      </c>
      <c r="J458" s="18">
        <f t="shared" si="48"/>
        <v>6529.302</v>
      </c>
      <c r="K458" s="2">
        <f t="shared" si="52"/>
        <v>10.88217</v>
      </c>
      <c r="L458" s="2">
        <f t="shared" si="53"/>
        <v>11.7</v>
      </c>
      <c r="M458" s="5">
        <f t="shared" si="54"/>
        <v>5580.6</v>
      </c>
    </row>
    <row r="459" s="2" customFormat="1" ht="13.5" spans="2:13">
      <c r="B459" s="2" t="s">
        <v>483</v>
      </c>
      <c r="C459" s="2" t="s">
        <v>1001</v>
      </c>
      <c r="D459" s="2" t="s">
        <v>1002</v>
      </c>
      <c r="E459" s="2" t="s">
        <v>1003</v>
      </c>
      <c r="F459" s="2" t="s">
        <v>1004</v>
      </c>
      <c r="G459" s="2" t="s">
        <v>58</v>
      </c>
      <c r="H459" s="3">
        <v>800</v>
      </c>
      <c r="I459" s="4">
        <f>2800*4</f>
        <v>11200</v>
      </c>
      <c r="J459" s="18">
        <f>I459*0.92744</f>
        <v>10387.328</v>
      </c>
      <c r="K459" s="2">
        <f t="shared" si="52"/>
        <v>12.98416</v>
      </c>
      <c r="L459" s="2">
        <f t="shared" si="53"/>
        <v>14</v>
      </c>
      <c r="M459" s="5">
        <f t="shared" si="54"/>
        <v>8878.05811965812</v>
      </c>
    </row>
    <row r="460" s="2" customFormat="1" ht="13.5" spans="2:13">
      <c r="B460" s="2" t="s">
        <v>1005</v>
      </c>
      <c r="C460" s="2" t="s">
        <v>1001</v>
      </c>
      <c r="D460" s="2" t="s">
        <v>1002</v>
      </c>
      <c r="E460" s="2" t="s">
        <v>1003</v>
      </c>
      <c r="F460" s="2" t="s">
        <v>1004</v>
      </c>
      <c r="G460" s="2" t="s">
        <v>58</v>
      </c>
      <c r="H460" s="3">
        <v>200</v>
      </c>
      <c r="I460" s="4">
        <v>5840</v>
      </c>
      <c r="J460" s="18">
        <f t="shared" ref="J460:J491" si="55">I460*0.92744</f>
        <v>5416.2496</v>
      </c>
      <c r="K460" s="2">
        <f t="shared" si="52"/>
        <v>27.081248</v>
      </c>
      <c r="L460" s="2">
        <f t="shared" si="53"/>
        <v>29.2</v>
      </c>
      <c r="M460" s="5">
        <f t="shared" si="54"/>
        <v>4629.27316239316</v>
      </c>
    </row>
    <row r="461" s="2" customFormat="1" ht="13.5" spans="2:13">
      <c r="B461" s="2" t="s">
        <v>1006</v>
      </c>
      <c r="C461" s="2" t="s">
        <v>1001</v>
      </c>
      <c r="D461" s="2" t="s">
        <v>1002</v>
      </c>
      <c r="E461" s="2" t="s">
        <v>1003</v>
      </c>
      <c r="F461" s="2" t="s">
        <v>1004</v>
      </c>
      <c r="G461" s="2" t="s">
        <v>58</v>
      </c>
      <c r="H461" s="3">
        <v>600</v>
      </c>
      <c r="I461" s="4">
        <v>17700</v>
      </c>
      <c r="J461" s="18">
        <f t="shared" si="55"/>
        <v>16415.688</v>
      </c>
      <c r="K461" s="2">
        <f t="shared" si="52"/>
        <v>27.35948</v>
      </c>
      <c r="L461" s="2">
        <f t="shared" si="53"/>
        <v>29.5</v>
      </c>
      <c r="M461" s="5">
        <f t="shared" si="54"/>
        <v>14030.5025641026</v>
      </c>
    </row>
    <row r="462" s="2" customFormat="1" ht="13.5" spans="2:13">
      <c r="B462" s="2" t="s">
        <v>485</v>
      </c>
      <c r="C462" s="2" t="s">
        <v>1007</v>
      </c>
      <c r="D462" s="2" t="s">
        <v>1008</v>
      </c>
      <c r="E462" s="2" t="s">
        <v>1009</v>
      </c>
      <c r="F462" s="2" t="s">
        <v>1007</v>
      </c>
      <c r="G462" s="2" t="s">
        <v>58</v>
      </c>
      <c r="H462" s="3">
        <v>200</v>
      </c>
      <c r="I462" s="4">
        <v>11600</v>
      </c>
      <c r="J462" s="18">
        <f t="shared" si="55"/>
        <v>10758.304</v>
      </c>
      <c r="K462" s="2">
        <f t="shared" si="52"/>
        <v>53.79152</v>
      </c>
      <c r="L462" s="2">
        <f t="shared" si="53"/>
        <v>58</v>
      </c>
      <c r="M462" s="5">
        <f t="shared" si="54"/>
        <v>9195.13162393162</v>
      </c>
    </row>
    <row r="463" s="2" customFormat="1" ht="13.5" spans="2:13">
      <c r="B463" s="2" t="s">
        <v>16</v>
      </c>
      <c r="C463" s="2" t="s">
        <v>1010</v>
      </c>
      <c r="D463" s="2" t="s">
        <v>1011</v>
      </c>
      <c r="E463" s="2" t="s">
        <v>1012</v>
      </c>
      <c r="F463" s="2" t="s">
        <v>283</v>
      </c>
      <c r="G463" s="2" t="s">
        <v>58</v>
      </c>
      <c r="H463" s="3">
        <v>48</v>
      </c>
      <c r="I463" s="4">
        <v>140800</v>
      </c>
      <c r="J463" s="18">
        <f t="shared" si="55"/>
        <v>130583.552</v>
      </c>
      <c r="K463" s="2">
        <f t="shared" si="52"/>
        <v>2720.49066666667</v>
      </c>
      <c r="L463" s="2">
        <f t="shared" si="53"/>
        <v>2933.33333333333</v>
      </c>
      <c r="M463" s="5">
        <f t="shared" si="54"/>
        <v>111609.873504274</v>
      </c>
    </row>
    <row r="464" s="2" customFormat="1" ht="13.5" spans="2:13">
      <c r="B464" s="2" t="s">
        <v>16</v>
      </c>
      <c r="C464" s="2" t="s">
        <v>1010</v>
      </c>
      <c r="D464" s="2" t="s">
        <v>1011</v>
      </c>
      <c r="E464" s="2" t="s">
        <v>1013</v>
      </c>
      <c r="F464" s="2" t="s">
        <v>283</v>
      </c>
      <c r="G464" s="2" t="s">
        <v>58</v>
      </c>
      <c r="H464" s="3">
        <v>4</v>
      </c>
      <c r="I464" s="4">
        <v>7000</v>
      </c>
      <c r="J464" s="18">
        <f t="shared" si="55"/>
        <v>6492.08</v>
      </c>
      <c r="K464" s="2">
        <f t="shared" si="52"/>
        <v>1623.02</v>
      </c>
      <c r="L464" s="2">
        <f t="shared" si="53"/>
        <v>1750</v>
      </c>
      <c r="M464" s="5">
        <f t="shared" si="54"/>
        <v>5548.78632478633</v>
      </c>
    </row>
    <row r="465" s="2" customFormat="1" ht="13.5" spans="2:13">
      <c r="B465" s="2" t="s">
        <v>16</v>
      </c>
      <c r="C465" s="2" t="s">
        <v>1010</v>
      </c>
      <c r="D465" s="2" t="s">
        <v>1011</v>
      </c>
      <c r="E465" s="2" t="s">
        <v>1014</v>
      </c>
      <c r="F465" s="2" t="s">
        <v>283</v>
      </c>
      <c r="G465" s="2" t="s">
        <v>58</v>
      </c>
      <c r="H465" s="3">
        <v>8</v>
      </c>
      <c r="I465" s="4">
        <v>11500</v>
      </c>
      <c r="J465" s="18">
        <f t="shared" si="55"/>
        <v>10665.56</v>
      </c>
      <c r="K465" s="2">
        <f t="shared" si="52"/>
        <v>1333.195</v>
      </c>
      <c r="L465" s="2">
        <f t="shared" si="53"/>
        <v>1437.5</v>
      </c>
      <c r="M465" s="5">
        <f t="shared" si="54"/>
        <v>9115.86324786325</v>
      </c>
    </row>
    <row r="466" s="2" customFormat="1" ht="13.5" spans="2:13">
      <c r="B466" s="2" t="s">
        <v>16</v>
      </c>
      <c r="C466" s="2" t="s">
        <v>1010</v>
      </c>
      <c r="D466" s="2" t="s">
        <v>1015</v>
      </c>
      <c r="E466" s="2" t="s">
        <v>1014</v>
      </c>
      <c r="F466" s="2" t="s">
        <v>283</v>
      </c>
      <c r="G466" s="2" t="s">
        <v>58</v>
      </c>
      <c r="H466" s="3">
        <v>5</v>
      </c>
      <c r="I466" s="4">
        <v>6080</v>
      </c>
      <c r="J466" s="18">
        <f t="shared" si="55"/>
        <v>5638.8352</v>
      </c>
      <c r="K466" s="2">
        <f t="shared" si="52"/>
        <v>1127.76704</v>
      </c>
      <c r="L466" s="2">
        <f t="shared" si="53"/>
        <v>1216</v>
      </c>
      <c r="M466" s="5">
        <f t="shared" si="54"/>
        <v>4819.51726495727</v>
      </c>
    </row>
    <row r="467" s="2" customFormat="1" ht="13.5" spans="2:13">
      <c r="B467" s="2" t="s">
        <v>16</v>
      </c>
      <c r="C467" s="2" t="s">
        <v>1010</v>
      </c>
      <c r="D467" s="2" t="s">
        <v>1015</v>
      </c>
      <c r="E467" s="2" t="s">
        <v>1012</v>
      </c>
      <c r="F467" s="2" t="s">
        <v>283</v>
      </c>
      <c r="G467" s="2" t="s">
        <v>58</v>
      </c>
      <c r="H467" s="3">
        <v>8</v>
      </c>
      <c r="I467" s="4">
        <v>26400</v>
      </c>
      <c r="J467" s="18">
        <f t="shared" si="55"/>
        <v>24484.416</v>
      </c>
      <c r="K467" s="2">
        <f t="shared" si="52"/>
        <v>3060.552</v>
      </c>
      <c r="L467" s="2">
        <f t="shared" si="53"/>
        <v>3300</v>
      </c>
      <c r="M467" s="5">
        <f t="shared" si="54"/>
        <v>20926.8512820513</v>
      </c>
    </row>
    <row r="468" s="2" customFormat="1" ht="13.5" spans="2:13">
      <c r="B468" s="2" t="s">
        <v>484</v>
      </c>
      <c r="C468" s="2" t="s">
        <v>272</v>
      </c>
      <c r="D468" s="2" t="s">
        <v>1016</v>
      </c>
      <c r="E468" s="2" t="s">
        <v>1017</v>
      </c>
      <c r="F468" s="2" t="s">
        <v>1018</v>
      </c>
      <c r="G468" s="2" t="s">
        <v>58</v>
      </c>
      <c r="H468" s="3">
        <v>20</v>
      </c>
      <c r="I468" s="4">
        <f>4250*4</f>
        <v>17000</v>
      </c>
      <c r="J468" s="18">
        <f t="shared" si="55"/>
        <v>15766.48</v>
      </c>
      <c r="K468" s="2">
        <f t="shared" si="52"/>
        <v>788.324</v>
      </c>
      <c r="L468" s="2">
        <f t="shared" si="53"/>
        <v>850</v>
      </c>
      <c r="M468" s="5">
        <f t="shared" si="54"/>
        <v>13475.6239316239</v>
      </c>
    </row>
    <row r="469" s="2" customFormat="1" ht="13.5" spans="2:13">
      <c r="B469" s="2" t="s">
        <v>16</v>
      </c>
      <c r="C469" s="2" t="s">
        <v>203</v>
      </c>
      <c r="D469" s="2" t="s">
        <v>1019</v>
      </c>
      <c r="E469" s="2" t="s">
        <v>1020</v>
      </c>
      <c r="F469" s="2" t="s">
        <v>210</v>
      </c>
      <c r="G469" s="2" t="s">
        <v>211</v>
      </c>
      <c r="H469" s="3">
        <v>1</v>
      </c>
      <c r="I469" s="4">
        <v>25</v>
      </c>
      <c r="J469" s="18">
        <f t="shared" si="55"/>
        <v>23.186</v>
      </c>
      <c r="K469" s="2">
        <f t="shared" si="52"/>
        <v>23.186</v>
      </c>
      <c r="L469" s="2">
        <f t="shared" si="53"/>
        <v>25</v>
      </c>
      <c r="M469" s="5">
        <f t="shared" si="54"/>
        <v>19.817094017094</v>
      </c>
    </row>
    <row r="470" s="2" customFormat="1" ht="13.5" spans="2:13">
      <c r="B470" s="2" t="s">
        <v>344</v>
      </c>
      <c r="C470" s="2" t="s">
        <v>203</v>
      </c>
      <c r="D470" s="2" t="s">
        <v>1019</v>
      </c>
      <c r="E470" s="2" t="s">
        <v>1021</v>
      </c>
      <c r="F470" s="2" t="s">
        <v>210</v>
      </c>
      <c r="G470" s="2" t="s">
        <v>211</v>
      </c>
      <c r="H470" s="3">
        <v>600</v>
      </c>
      <c r="I470" s="4">
        <v>24000</v>
      </c>
      <c r="J470" s="18">
        <f t="shared" si="55"/>
        <v>22258.56</v>
      </c>
      <c r="K470" s="2">
        <f t="shared" si="52"/>
        <v>37.0976</v>
      </c>
      <c r="L470" s="2">
        <f t="shared" si="53"/>
        <v>40</v>
      </c>
      <c r="M470" s="5">
        <f t="shared" si="54"/>
        <v>19024.4102564103</v>
      </c>
    </row>
    <row r="471" s="2" customFormat="1" ht="13.5" spans="2:13">
      <c r="B471" s="2" t="s">
        <v>338</v>
      </c>
      <c r="C471" s="2" t="s">
        <v>148</v>
      </c>
      <c r="D471" s="2" t="s">
        <v>1022</v>
      </c>
      <c r="E471" s="2" t="s">
        <v>1023</v>
      </c>
      <c r="F471" s="2" t="s">
        <v>885</v>
      </c>
      <c r="G471" s="2" t="s">
        <v>92</v>
      </c>
      <c r="H471" s="3">
        <v>6000</v>
      </c>
      <c r="I471" s="4">
        <f>28120*3</f>
        <v>84360</v>
      </c>
      <c r="J471" s="18">
        <f t="shared" si="55"/>
        <v>78238.8384</v>
      </c>
      <c r="K471" s="2">
        <f t="shared" si="52"/>
        <v>13.0398064</v>
      </c>
      <c r="L471" s="2">
        <f t="shared" si="53"/>
        <v>14.06</v>
      </c>
      <c r="M471" s="5">
        <f t="shared" si="54"/>
        <v>66870.8020512821</v>
      </c>
    </row>
    <row r="472" s="2" customFormat="1" ht="13.5" spans="2:13">
      <c r="B472" s="2" t="s">
        <v>144</v>
      </c>
      <c r="C472" s="2" t="s">
        <v>148</v>
      </c>
      <c r="D472" s="2" t="s">
        <v>1022</v>
      </c>
      <c r="E472" s="2" t="s">
        <v>1023</v>
      </c>
      <c r="F472" s="2" t="s">
        <v>885</v>
      </c>
      <c r="G472" s="2" t="s">
        <v>92</v>
      </c>
      <c r="H472" s="3">
        <v>500</v>
      </c>
      <c r="I472" s="4">
        <v>9100</v>
      </c>
      <c r="J472" s="18">
        <f t="shared" si="55"/>
        <v>8439.704</v>
      </c>
      <c r="K472" s="2">
        <f t="shared" si="52"/>
        <v>16.879408</v>
      </c>
      <c r="L472" s="2">
        <f t="shared" si="53"/>
        <v>18.2</v>
      </c>
      <c r="M472" s="5">
        <f t="shared" si="54"/>
        <v>7213.42222222222</v>
      </c>
    </row>
    <row r="473" s="2" customFormat="1" ht="13.5" spans="2:13">
      <c r="B473" s="2" t="s">
        <v>363</v>
      </c>
      <c r="C473" s="2" t="s">
        <v>1024</v>
      </c>
      <c r="D473" s="2" t="s">
        <v>1025</v>
      </c>
      <c r="E473" s="2" t="s">
        <v>1026</v>
      </c>
      <c r="F473" s="2" t="s">
        <v>1027</v>
      </c>
      <c r="G473" s="2" t="s">
        <v>58</v>
      </c>
      <c r="H473" s="3">
        <v>120</v>
      </c>
      <c r="I473" s="4">
        <v>4236</v>
      </c>
      <c r="J473" s="18">
        <f t="shared" si="55"/>
        <v>3928.63584</v>
      </c>
      <c r="K473" s="2">
        <f t="shared" si="52"/>
        <v>32.738632</v>
      </c>
      <c r="L473" s="2">
        <f t="shared" si="53"/>
        <v>35.3</v>
      </c>
      <c r="M473" s="5">
        <f t="shared" si="54"/>
        <v>3357.80841025641</v>
      </c>
    </row>
    <row r="474" s="2" customFormat="1" ht="13.5" spans="2:13">
      <c r="B474" s="2" t="s">
        <v>397</v>
      </c>
      <c r="C474" s="2" t="s">
        <v>1024</v>
      </c>
      <c r="D474" s="2" t="s">
        <v>1025</v>
      </c>
      <c r="E474" s="2" t="s">
        <v>1026</v>
      </c>
      <c r="F474" s="2" t="s">
        <v>1027</v>
      </c>
      <c r="G474" s="2" t="s">
        <v>58</v>
      </c>
      <c r="H474" s="3">
        <v>40</v>
      </c>
      <c r="I474" s="4">
        <f>383.8*4</f>
        <v>1535.2</v>
      </c>
      <c r="J474" s="18">
        <f t="shared" si="55"/>
        <v>1423.805888</v>
      </c>
      <c r="K474" s="2">
        <f t="shared" si="52"/>
        <v>35.5951472</v>
      </c>
      <c r="L474" s="2">
        <f t="shared" si="53"/>
        <v>38.38</v>
      </c>
      <c r="M474" s="5">
        <f t="shared" si="54"/>
        <v>1216.92810940171</v>
      </c>
    </row>
    <row r="475" s="2" customFormat="1" ht="13.5" spans="2:13">
      <c r="B475" s="2" t="s">
        <v>402</v>
      </c>
      <c r="C475" s="2" t="s">
        <v>1028</v>
      </c>
      <c r="D475" s="2" t="s">
        <v>1029</v>
      </c>
      <c r="E475" s="2" t="s">
        <v>1030</v>
      </c>
      <c r="F475" s="2" t="s">
        <v>1031</v>
      </c>
      <c r="G475" s="2" t="s">
        <v>58</v>
      </c>
      <c r="H475" s="3">
        <v>400</v>
      </c>
      <c r="I475" s="4">
        <v>1799.9982</v>
      </c>
      <c r="J475" s="18">
        <f t="shared" si="55"/>
        <v>1669.390330608</v>
      </c>
      <c r="K475" s="2">
        <f t="shared" si="52"/>
        <v>4.17347582652</v>
      </c>
      <c r="L475" s="2">
        <f t="shared" si="53"/>
        <v>4.4999955</v>
      </c>
      <c r="M475" s="5">
        <f t="shared" si="54"/>
        <v>1426.8293424</v>
      </c>
    </row>
    <row r="476" s="2" customFormat="1" ht="13.5" spans="2:13">
      <c r="B476" s="2" t="s">
        <v>1032</v>
      </c>
      <c r="C476" s="2" t="s">
        <v>1028</v>
      </c>
      <c r="D476" s="2" t="s">
        <v>1029</v>
      </c>
      <c r="E476" s="2" t="s">
        <v>1030</v>
      </c>
      <c r="F476" s="2" t="s">
        <v>478</v>
      </c>
      <c r="G476" s="2" t="s">
        <v>58</v>
      </c>
      <c r="H476" s="3">
        <v>400</v>
      </c>
      <c r="I476" s="4">
        <v>12564</v>
      </c>
      <c r="J476" s="18">
        <f t="shared" si="55"/>
        <v>11652.35616</v>
      </c>
      <c r="K476" s="2">
        <f t="shared" si="52"/>
        <v>29.1308904</v>
      </c>
      <c r="L476" s="2">
        <f t="shared" si="53"/>
        <v>31.41</v>
      </c>
      <c r="M476" s="5">
        <f t="shared" si="54"/>
        <v>9959.27876923077</v>
      </c>
    </row>
    <row r="477" s="2" customFormat="1" ht="13.5" spans="2:13">
      <c r="B477" s="2" t="s">
        <v>168</v>
      </c>
      <c r="C477" s="2" t="s">
        <v>1028</v>
      </c>
      <c r="D477" s="2" t="s">
        <v>1029</v>
      </c>
      <c r="E477" s="2" t="s">
        <v>1030</v>
      </c>
      <c r="F477" s="2" t="s">
        <v>478</v>
      </c>
      <c r="G477" s="2" t="s">
        <v>58</v>
      </c>
      <c r="H477" s="3">
        <v>3200</v>
      </c>
      <c r="I477" s="4">
        <v>97600</v>
      </c>
      <c r="J477" s="18">
        <f t="shared" si="55"/>
        <v>90518.144</v>
      </c>
      <c r="K477" s="2">
        <f t="shared" si="52"/>
        <v>28.28692</v>
      </c>
      <c r="L477" s="2">
        <f t="shared" si="53"/>
        <v>30.5</v>
      </c>
      <c r="M477" s="5">
        <f t="shared" si="54"/>
        <v>77365.935042735</v>
      </c>
    </row>
    <row r="478" s="2" customFormat="1" ht="13.5" spans="2:13">
      <c r="B478" s="2" t="s">
        <v>284</v>
      </c>
      <c r="C478" s="2" t="s">
        <v>1028</v>
      </c>
      <c r="D478" s="2" t="s">
        <v>1029</v>
      </c>
      <c r="E478" s="2" t="s">
        <v>1030</v>
      </c>
      <c r="F478" s="2" t="s">
        <v>478</v>
      </c>
      <c r="G478" s="2" t="s">
        <v>58</v>
      </c>
      <c r="H478" s="3">
        <v>10</v>
      </c>
      <c r="I478" s="4">
        <v>75</v>
      </c>
      <c r="J478" s="18">
        <f t="shared" si="55"/>
        <v>69.558</v>
      </c>
      <c r="K478" s="2">
        <f t="shared" si="52"/>
        <v>6.9558</v>
      </c>
      <c r="L478" s="2">
        <f t="shared" si="53"/>
        <v>7.5</v>
      </c>
      <c r="M478" s="5">
        <f t="shared" si="54"/>
        <v>59.4512820512821</v>
      </c>
    </row>
    <row r="479" s="2" customFormat="1" ht="13.5" spans="2:13">
      <c r="B479" s="2" t="s">
        <v>78</v>
      </c>
      <c r="C479" s="2" t="s">
        <v>75</v>
      </c>
      <c r="D479" s="2" t="s">
        <v>1033</v>
      </c>
      <c r="E479" s="2" t="s">
        <v>930</v>
      </c>
      <c r="F479" s="2" t="s">
        <v>1034</v>
      </c>
      <c r="G479" s="2" t="s">
        <v>58</v>
      </c>
      <c r="H479" s="3">
        <v>10</v>
      </c>
      <c r="I479" s="4">
        <v>236.4</v>
      </c>
      <c r="J479" s="18">
        <f t="shared" si="55"/>
        <v>219.246816</v>
      </c>
      <c r="K479" s="2">
        <f t="shared" si="52"/>
        <v>21.9246816</v>
      </c>
      <c r="L479" s="2">
        <f t="shared" si="53"/>
        <v>23.64</v>
      </c>
      <c r="M479" s="5">
        <f t="shared" si="54"/>
        <v>187.390441025641</v>
      </c>
    </row>
    <row r="480" s="2" customFormat="1" ht="13.5" spans="2:13">
      <c r="B480" s="2" t="s">
        <v>140</v>
      </c>
      <c r="C480" s="2" t="s">
        <v>75</v>
      </c>
      <c r="D480" s="2" t="s">
        <v>1033</v>
      </c>
      <c r="E480" s="2" t="s">
        <v>1035</v>
      </c>
      <c r="F480" s="2" t="s">
        <v>1036</v>
      </c>
      <c r="G480" s="2" t="s">
        <v>58</v>
      </c>
      <c r="H480" s="3">
        <v>400</v>
      </c>
      <c r="I480" s="4">
        <v>4600</v>
      </c>
      <c r="J480" s="18">
        <f t="shared" si="55"/>
        <v>4266.224</v>
      </c>
      <c r="K480" s="2">
        <f t="shared" si="52"/>
        <v>10.66556</v>
      </c>
      <c r="L480" s="2">
        <f t="shared" si="53"/>
        <v>11.5</v>
      </c>
      <c r="M480" s="5">
        <f t="shared" si="54"/>
        <v>3646.3452991453</v>
      </c>
    </row>
    <row r="481" s="2" customFormat="1" ht="13.5" spans="2:13">
      <c r="B481" s="2" t="s">
        <v>1037</v>
      </c>
      <c r="C481" s="2" t="s">
        <v>1007</v>
      </c>
      <c r="D481" s="2" t="s">
        <v>1038</v>
      </c>
      <c r="E481" s="2" t="s">
        <v>1039</v>
      </c>
      <c r="F481" s="2" t="s">
        <v>1007</v>
      </c>
      <c r="G481" s="2" t="s">
        <v>25</v>
      </c>
      <c r="H481" s="3">
        <v>200</v>
      </c>
      <c r="I481" s="4">
        <v>3590</v>
      </c>
      <c r="J481" s="18">
        <f t="shared" si="55"/>
        <v>3329.5096</v>
      </c>
      <c r="K481" s="2">
        <f t="shared" si="52"/>
        <v>16.647548</v>
      </c>
      <c r="L481" s="2">
        <f t="shared" si="53"/>
        <v>17.95</v>
      </c>
      <c r="M481" s="5">
        <f t="shared" si="54"/>
        <v>2845.7347008547</v>
      </c>
    </row>
    <row r="482" s="2" customFormat="1" ht="13.5" spans="2:13">
      <c r="B482" s="2" t="s">
        <v>1006</v>
      </c>
      <c r="C482" s="2" t="s">
        <v>1007</v>
      </c>
      <c r="D482" s="2" t="s">
        <v>1038</v>
      </c>
      <c r="E482" s="2" t="s">
        <v>1039</v>
      </c>
      <c r="F482" s="2" t="s">
        <v>1007</v>
      </c>
      <c r="G482" s="2" t="s">
        <v>25</v>
      </c>
      <c r="H482" s="3">
        <v>200</v>
      </c>
      <c r="I482" s="4">
        <v>3592</v>
      </c>
      <c r="J482" s="18">
        <f t="shared" si="55"/>
        <v>3331.36448</v>
      </c>
      <c r="K482" s="2">
        <f t="shared" si="52"/>
        <v>16.6568224</v>
      </c>
      <c r="L482" s="2">
        <f t="shared" si="53"/>
        <v>17.96</v>
      </c>
      <c r="M482" s="5">
        <f t="shared" si="54"/>
        <v>2847.32006837607</v>
      </c>
    </row>
    <row r="483" s="2" customFormat="1" ht="13.5" spans="2:13">
      <c r="B483" s="2" t="s">
        <v>485</v>
      </c>
      <c r="C483" s="2" t="s">
        <v>1007</v>
      </c>
      <c r="D483" s="2" t="s">
        <v>1038</v>
      </c>
      <c r="E483" s="2" t="s">
        <v>1039</v>
      </c>
      <c r="F483" s="2" t="s">
        <v>1007</v>
      </c>
      <c r="G483" s="2" t="s">
        <v>25</v>
      </c>
      <c r="H483" s="3">
        <v>400</v>
      </c>
      <c r="I483" s="4">
        <v>7180</v>
      </c>
      <c r="J483" s="18">
        <f t="shared" si="55"/>
        <v>6659.0192</v>
      </c>
      <c r="K483" s="2">
        <f t="shared" si="52"/>
        <v>16.647548</v>
      </c>
      <c r="L483" s="2">
        <f t="shared" si="53"/>
        <v>17.95</v>
      </c>
      <c r="M483" s="5">
        <f t="shared" si="54"/>
        <v>5691.4694017094</v>
      </c>
    </row>
    <row r="484" s="2" customFormat="1" ht="13.5" spans="2:13">
      <c r="B484" s="2" t="s">
        <v>975</v>
      </c>
      <c r="C484" s="2" t="s">
        <v>424</v>
      </c>
      <c r="D484" s="2" t="s">
        <v>1040</v>
      </c>
      <c r="E484" s="2" t="s">
        <v>1041</v>
      </c>
      <c r="F484" s="2" t="s">
        <v>1042</v>
      </c>
      <c r="G484" s="2" t="s">
        <v>58</v>
      </c>
      <c r="H484" s="3">
        <v>1000</v>
      </c>
      <c r="I484" s="4">
        <v>28300</v>
      </c>
      <c r="J484" s="18">
        <f t="shared" si="55"/>
        <v>26246.552</v>
      </c>
      <c r="K484" s="2">
        <f t="shared" si="52"/>
        <v>26.246552</v>
      </c>
      <c r="L484" s="2">
        <f t="shared" si="53"/>
        <v>28.3</v>
      </c>
      <c r="M484" s="5">
        <f t="shared" si="54"/>
        <v>22432.9504273504</v>
      </c>
    </row>
    <row r="485" s="2" customFormat="1" ht="13.5" spans="2:13">
      <c r="B485" s="2" t="s">
        <v>330</v>
      </c>
      <c r="C485" s="2" t="s">
        <v>75</v>
      </c>
      <c r="D485" s="19" t="s">
        <v>1043</v>
      </c>
      <c r="E485" s="19" t="s">
        <v>1044</v>
      </c>
      <c r="F485" s="19" t="s">
        <v>1045</v>
      </c>
      <c r="G485" s="19" t="s">
        <v>58</v>
      </c>
      <c r="H485" s="20">
        <v>12</v>
      </c>
      <c r="I485" s="4">
        <v>405</v>
      </c>
      <c r="J485" s="18">
        <f t="shared" si="55"/>
        <v>375.6132</v>
      </c>
      <c r="K485" s="2">
        <f t="shared" si="52"/>
        <v>31.3011</v>
      </c>
      <c r="L485" s="2">
        <f t="shared" si="53"/>
        <v>33.75</v>
      </c>
      <c r="M485" s="5">
        <f t="shared" si="54"/>
        <v>321.036923076923</v>
      </c>
    </row>
    <row r="486" s="2" customFormat="1" ht="13.5" spans="2:13">
      <c r="B486" s="2" t="s">
        <v>1046</v>
      </c>
      <c r="C486" s="2" t="s">
        <v>500</v>
      </c>
      <c r="D486" s="2" t="s">
        <v>1047</v>
      </c>
      <c r="E486" s="2" t="s">
        <v>1048</v>
      </c>
      <c r="F486" s="2" t="s">
        <v>341</v>
      </c>
      <c r="G486" s="2" t="s">
        <v>25</v>
      </c>
      <c r="H486" s="3">
        <v>10</v>
      </c>
      <c r="I486" s="4">
        <v>150</v>
      </c>
      <c r="J486" s="18">
        <f t="shared" si="55"/>
        <v>139.116</v>
      </c>
      <c r="K486" s="2">
        <f t="shared" si="52"/>
        <v>13.9116</v>
      </c>
      <c r="L486" s="2">
        <f t="shared" si="53"/>
        <v>15</v>
      </c>
      <c r="M486" s="5">
        <f t="shared" si="54"/>
        <v>118.902564102564</v>
      </c>
    </row>
    <row r="487" s="2" customFormat="1" ht="13.5" spans="2:13">
      <c r="B487" s="21"/>
      <c r="C487" s="21" t="s">
        <v>500</v>
      </c>
      <c r="D487" s="2" t="s">
        <v>1047</v>
      </c>
      <c r="E487" s="2" t="s">
        <v>1048</v>
      </c>
      <c r="F487" s="2" t="s">
        <v>341</v>
      </c>
      <c r="G487" s="2" t="s">
        <v>25</v>
      </c>
      <c r="H487" s="3">
        <v>50</v>
      </c>
      <c r="I487" s="4">
        <v>625</v>
      </c>
      <c r="J487" s="18">
        <f t="shared" si="55"/>
        <v>579.65</v>
      </c>
      <c r="K487" s="2">
        <f t="shared" si="52"/>
        <v>11.593</v>
      </c>
      <c r="L487" s="2">
        <f t="shared" si="53"/>
        <v>12.5</v>
      </c>
      <c r="M487" s="5">
        <f t="shared" si="54"/>
        <v>495.42735042735</v>
      </c>
    </row>
    <row r="488" s="2" customFormat="1" ht="13.5" spans="2:13">
      <c r="B488" s="2" t="s">
        <v>379</v>
      </c>
      <c r="C488" s="2" t="s">
        <v>500</v>
      </c>
      <c r="D488" s="2" t="s">
        <v>1047</v>
      </c>
      <c r="E488" s="2" t="s">
        <v>1048</v>
      </c>
      <c r="F488" s="2" t="s">
        <v>341</v>
      </c>
      <c r="G488" s="2" t="s">
        <v>25</v>
      </c>
      <c r="H488" s="3">
        <v>80</v>
      </c>
      <c r="I488" s="4">
        <v>1400</v>
      </c>
      <c r="J488" s="18">
        <f t="shared" si="55"/>
        <v>1298.416</v>
      </c>
      <c r="K488" s="2">
        <f t="shared" si="52"/>
        <v>16.2302</v>
      </c>
      <c r="L488" s="2">
        <f t="shared" si="53"/>
        <v>17.5</v>
      </c>
      <c r="M488" s="5">
        <f t="shared" si="54"/>
        <v>1109.75726495727</v>
      </c>
    </row>
    <row r="489" s="2" customFormat="1" ht="13.5" spans="2:13">
      <c r="B489" s="2" t="s">
        <v>365</v>
      </c>
      <c r="C489" s="2" t="s">
        <v>500</v>
      </c>
      <c r="D489" s="2" t="s">
        <v>1047</v>
      </c>
      <c r="E489" s="2" t="s">
        <v>1048</v>
      </c>
      <c r="F489" s="2" t="s">
        <v>341</v>
      </c>
      <c r="G489" s="2" t="s">
        <v>25</v>
      </c>
      <c r="H489" s="3">
        <v>640</v>
      </c>
      <c r="I489" s="4">
        <v>10400</v>
      </c>
      <c r="J489" s="18">
        <f t="shared" si="55"/>
        <v>9645.376</v>
      </c>
      <c r="K489" s="2">
        <f t="shared" si="52"/>
        <v>15.0709</v>
      </c>
      <c r="L489" s="2">
        <f t="shared" si="53"/>
        <v>16.25</v>
      </c>
      <c r="M489" s="5">
        <f t="shared" si="54"/>
        <v>8243.91111111111</v>
      </c>
    </row>
    <row r="490" s="2" customFormat="1" ht="13.5" spans="2:13">
      <c r="B490" s="2" t="s">
        <v>503</v>
      </c>
      <c r="C490" s="2" t="s">
        <v>500</v>
      </c>
      <c r="D490" s="2" t="s">
        <v>1047</v>
      </c>
      <c r="E490" s="2" t="s">
        <v>1048</v>
      </c>
      <c r="F490" s="2" t="s">
        <v>341</v>
      </c>
      <c r="G490" s="2" t="s">
        <v>25</v>
      </c>
      <c r="H490" s="3">
        <v>80</v>
      </c>
      <c r="I490" s="4">
        <v>1000</v>
      </c>
      <c r="J490" s="18">
        <f t="shared" si="55"/>
        <v>927.44</v>
      </c>
      <c r="K490" s="2">
        <f t="shared" si="52"/>
        <v>11.593</v>
      </c>
      <c r="L490" s="2">
        <f t="shared" si="53"/>
        <v>12.5</v>
      </c>
      <c r="M490" s="5">
        <f t="shared" si="54"/>
        <v>792.683760683761</v>
      </c>
    </row>
    <row r="491" s="2" customFormat="1" ht="13.5" spans="2:13">
      <c r="B491" s="2" t="s">
        <v>365</v>
      </c>
      <c r="C491" s="2" t="s">
        <v>341</v>
      </c>
      <c r="D491" s="2" t="s">
        <v>1049</v>
      </c>
      <c r="E491" s="2" t="s">
        <v>1050</v>
      </c>
      <c r="F491" s="2" t="s">
        <v>341</v>
      </c>
      <c r="G491" s="2" t="s">
        <v>58</v>
      </c>
      <c r="H491" s="3">
        <v>36</v>
      </c>
      <c r="I491" s="4">
        <v>3861</v>
      </c>
      <c r="J491" s="18">
        <f t="shared" si="55"/>
        <v>3580.84584</v>
      </c>
      <c r="K491" s="2">
        <f t="shared" si="52"/>
        <v>99.46794</v>
      </c>
      <c r="L491" s="2">
        <f t="shared" si="53"/>
        <v>107.25</v>
      </c>
      <c r="M491" s="5">
        <f t="shared" si="54"/>
        <v>3060.552</v>
      </c>
    </row>
    <row r="492" s="2" customFormat="1" ht="13.5" spans="2:13">
      <c r="B492" s="2" t="s">
        <v>430</v>
      </c>
      <c r="C492" s="2" t="s">
        <v>341</v>
      </c>
      <c r="D492" s="2" t="s">
        <v>1049</v>
      </c>
      <c r="E492" s="2" t="s">
        <v>1048</v>
      </c>
      <c r="F492" s="2" t="s">
        <v>341</v>
      </c>
      <c r="G492" s="2" t="s">
        <v>58</v>
      </c>
      <c r="H492" s="3">
        <v>120</v>
      </c>
      <c r="I492" s="4">
        <v>1104</v>
      </c>
      <c r="J492" s="18">
        <f t="shared" ref="J492:J523" si="56">I492*0.92744</f>
        <v>1023.89376</v>
      </c>
      <c r="K492" s="2">
        <f t="shared" si="52"/>
        <v>8.532448</v>
      </c>
      <c r="L492" s="2">
        <f t="shared" si="53"/>
        <v>9.2</v>
      </c>
      <c r="M492" s="5">
        <f t="shared" si="54"/>
        <v>875.122871794872</v>
      </c>
    </row>
    <row r="493" s="2" customFormat="1" ht="13.5" spans="2:13">
      <c r="B493" s="2" t="s">
        <v>377</v>
      </c>
      <c r="C493" s="2" t="s">
        <v>341</v>
      </c>
      <c r="D493" s="2" t="s">
        <v>1049</v>
      </c>
      <c r="E493" s="2" t="s">
        <v>1048</v>
      </c>
      <c r="F493" s="2" t="s">
        <v>341</v>
      </c>
      <c r="G493" s="2" t="s">
        <v>58</v>
      </c>
      <c r="H493" s="3">
        <v>80</v>
      </c>
      <c r="I493" s="4">
        <v>2208</v>
      </c>
      <c r="J493" s="18">
        <f t="shared" si="56"/>
        <v>2047.78752</v>
      </c>
      <c r="K493" s="2">
        <f t="shared" si="52"/>
        <v>25.597344</v>
      </c>
      <c r="L493" s="2">
        <f t="shared" si="53"/>
        <v>27.6</v>
      </c>
      <c r="M493" s="5">
        <f t="shared" si="54"/>
        <v>1750.24574358974</v>
      </c>
    </row>
    <row r="494" s="2" customFormat="1" ht="13.5" spans="2:13">
      <c r="B494" s="2" t="s">
        <v>371</v>
      </c>
      <c r="C494" s="2" t="s">
        <v>341</v>
      </c>
      <c r="D494" s="2" t="s">
        <v>1049</v>
      </c>
      <c r="E494" s="2" t="s">
        <v>1048</v>
      </c>
      <c r="F494" s="2" t="s">
        <v>341</v>
      </c>
      <c r="G494" s="2" t="s">
        <v>58</v>
      </c>
      <c r="H494" s="3">
        <v>40</v>
      </c>
      <c r="I494" s="4">
        <v>760</v>
      </c>
      <c r="J494" s="18">
        <f t="shared" si="56"/>
        <v>704.8544</v>
      </c>
      <c r="K494" s="2">
        <f t="shared" si="52"/>
        <v>17.62136</v>
      </c>
      <c r="L494" s="2">
        <f t="shared" si="53"/>
        <v>19</v>
      </c>
      <c r="M494" s="5">
        <f t="shared" si="54"/>
        <v>602.439658119658</v>
      </c>
    </row>
    <row r="495" s="2" customFormat="1" ht="13.5" spans="2:13">
      <c r="B495" s="2" t="s">
        <v>365</v>
      </c>
      <c r="C495" s="2" t="s">
        <v>341</v>
      </c>
      <c r="D495" s="2" t="s">
        <v>1049</v>
      </c>
      <c r="E495" s="2" t="s">
        <v>1048</v>
      </c>
      <c r="F495" s="2" t="s">
        <v>341</v>
      </c>
      <c r="G495" s="2" t="s">
        <v>58</v>
      </c>
      <c r="H495" s="3">
        <v>400</v>
      </c>
      <c r="I495" s="4">
        <v>11960</v>
      </c>
      <c r="J495" s="18">
        <f t="shared" si="56"/>
        <v>11092.1824</v>
      </c>
      <c r="K495" s="2">
        <f t="shared" si="52"/>
        <v>27.730456</v>
      </c>
      <c r="L495" s="2">
        <f t="shared" si="53"/>
        <v>29.9</v>
      </c>
      <c r="M495" s="5">
        <f t="shared" si="54"/>
        <v>9480.49777777778</v>
      </c>
    </row>
    <row r="496" s="2" customFormat="1" ht="13.5" spans="2:13">
      <c r="B496" s="2" t="s">
        <v>503</v>
      </c>
      <c r="C496" s="2" t="s">
        <v>341</v>
      </c>
      <c r="D496" s="2" t="s">
        <v>1049</v>
      </c>
      <c r="E496" s="2" t="s">
        <v>1048</v>
      </c>
      <c r="F496" s="2" t="s">
        <v>341</v>
      </c>
      <c r="G496" s="2" t="s">
        <v>58</v>
      </c>
      <c r="H496" s="3">
        <v>40</v>
      </c>
      <c r="I496" s="4">
        <v>640</v>
      </c>
      <c r="J496" s="18">
        <f t="shared" si="56"/>
        <v>593.5616</v>
      </c>
      <c r="K496" s="2">
        <f t="shared" si="52"/>
        <v>14.83904</v>
      </c>
      <c r="L496" s="2">
        <f t="shared" si="53"/>
        <v>16</v>
      </c>
      <c r="M496" s="5">
        <f t="shared" si="54"/>
        <v>507.317606837607</v>
      </c>
    </row>
    <row r="497" s="2" customFormat="1" ht="13.5" spans="2:13">
      <c r="B497" s="2" t="s">
        <v>373</v>
      </c>
      <c r="C497" s="2" t="s">
        <v>341</v>
      </c>
      <c r="D497" s="2" t="s">
        <v>1049</v>
      </c>
      <c r="E497" s="2" t="s">
        <v>1048</v>
      </c>
      <c r="F497" s="2" t="s">
        <v>341</v>
      </c>
      <c r="G497" s="2" t="s">
        <v>58</v>
      </c>
      <c r="H497" s="3">
        <v>40</v>
      </c>
      <c r="I497" s="4">
        <v>1104</v>
      </c>
      <c r="J497" s="18">
        <f t="shared" si="56"/>
        <v>1023.89376</v>
      </c>
      <c r="K497" s="2">
        <f t="shared" si="52"/>
        <v>25.597344</v>
      </c>
      <c r="L497" s="2">
        <f t="shared" si="53"/>
        <v>27.6</v>
      </c>
      <c r="M497" s="5">
        <f t="shared" si="54"/>
        <v>875.122871794872</v>
      </c>
    </row>
    <row r="498" s="2" customFormat="1" customHeight="1" spans="2:13">
      <c r="B498" s="2" t="s">
        <v>376</v>
      </c>
      <c r="C498" s="9" t="s">
        <v>959</v>
      </c>
      <c r="D498" s="9" t="s">
        <v>960</v>
      </c>
      <c r="E498" s="9" t="s">
        <v>961</v>
      </c>
      <c r="F498" s="2" t="s">
        <v>1051</v>
      </c>
      <c r="G498" s="2" t="s">
        <v>58</v>
      </c>
      <c r="H498" s="3">
        <v>35</v>
      </c>
      <c r="I498" s="4">
        <v>3528</v>
      </c>
      <c r="J498" s="18">
        <f t="shared" si="56"/>
        <v>3272.00832</v>
      </c>
      <c r="K498" s="2">
        <f t="shared" si="52"/>
        <v>93.485952</v>
      </c>
      <c r="L498" s="2">
        <f t="shared" si="53"/>
        <v>100.8</v>
      </c>
      <c r="M498" s="5">
        <f t="shared" si="54"/>
        <v>2796.58830769231</v>
      </c>
    </row>
    <row r="499" s="2" customFormat="1" customHeight="1" spans="2:13">
      <c r="B499" s="2" t="s">
        <v>1046</v>
      </c>
      <c r="C499" s="9" t="s">
        <v>959</v>
      </c>
      <c r="D499" s="9" t="s">
        <v>960</v>
      </c>
      <c r="E499" s="9" t="s">
        <v>961</v>
      </c>
      <c r="F499" s="2" t="s">
        <v>1051</v>
      </c>
      <c r="G499" s="2" t="s">
        <v>58</v>
      </c>
      <c r="H499" s="3">
        <v>10</v>
      </c>
      <c r="I499" s="4">
        <v>1008</v>
      </c>
      <c r="J499" s="18">
        <f t="shared" si="56"/>
        <v>934.85952</v>
      </c>
      <c r="K499" s="2">
        <f t="shared" si="52"/>
        <v>93.485952</v>
      </c>
      <c r="L499" s="2">
        <f t="shared" si="53"/>
        <v>100.8</v>
      </c>
      <c r="M499" s="5">
        <f t="shared" si="54"/>
        <v>799.025230769231</v>
      </c>
    </row>
    <row r="500" s="2" customFormat="1" customHeight="1" spans="2:13">
      <c r="B500" s="2" t="s">
        <v>430</v>
      </c>
      <c r="C500" s="9" t="s">
        <v>959</v>
      </c>
      <c r="D500" s="9" t="s">
        <v>960</v>
      </c>
      <c r="E500" s="9" t="s">
        <v>961</v>
      </c>
      <c r="F500" s="2" t="s">
        <v>1051</v>
      </c>
      <c r="G500" s="2" t="s">
        <v>58</v>
      </c>
      <c r="H500" s="3">
        <v>186</v>
      </c>
      <c r="I500" s="4">
        <v>5301</v>
      </c>
      <c r="J500" s="18">
        <f t="shared" si="56"/>
        <v>4916.35944</v>
      </c>
      <c r="K500" s="2">
        <f t="shared" si="52"/>
        <v>26.43204</v>
      </c>
      <c r="L500" s="2">
        <f t="shared" si="53"/>
        <v>28.5</v>
      </c>
      <c r="M500" s="5">
        <f t="shared" si="54"/>
        <v>4202.01661538462</v>
      </c>
    </row>
    <row r="501" s="2" customFormat="1" customHeight="1" spans="2:13">
      <c r="B501" s="21"/>
      <c r="C501" s="9" t="s">
        <v>959</v>
      </c>
      <c r="D501" s="9" t="s">
        <v>960</v>
      </c>
      <c r="E501" s="9" t="s">
        <v>961</v>
      </c>
      <c r="F501" s="2" t="s">
        <v>1051</v>
      </c>
      <c r="G501" s="2" t="s">
        <v>25</v>
      </c>
      <c r="H501" s="3">
        <v>2</v>
      </c>
      <c r="I501" s="4">
        <v>128</v>
      </c>
      <c r="J501" s="18">
        <f t="shared" si="56"/>
        <v>118.71232</v>
      </c>
      <c r="K501" s="2">
        <f t="shared" si="52"/>
        <v>59.35616</v>
      </c>
      <c r="L501" s="2">
        <f t="shared" si="53"/>
        <v>64</v>
      </c>
      <c r="M501" s="5">
        <f t="shared" si="54"/>
        <v>101.463521367521</v>
      </c>
    </row>
    <row r="502" s="2" customFormat="1" customHeight="1" spans="2:13">
      <c r="B502" s="2" t="s">
        <v>365</v>
      </c>
      <c r="C502" s="9" t="s">
        <v>959</v>
      </c>
      <c r="D502" s="9" t="s">
        <v>960</v>
      </c>
      <c r="E502" s="9" t="s">
        <v>961</v>
      </c>
      <c r="F502" s="2" t="s">
        <v>1051</v>
      </c>
      <c r="G502" s="2" t="s">
        <v>58</v>
      </c>
      <c r="H502" s="3">
        <v>240</v>
      </c>
      <c r="I502" s="4">
        <v>26208</v>
      </c>
      <c r="J502" s="18">
        <f t="shared" si="56"/>
        <v>24306.34752</v>
      </c>
      <c r="K502" s="2">
        <f t="shared" si="52"/>
        <v>101.276448</v>
      </c>
      <c r="L502" s="2">
        <f t="shared" si="53"/>
        <v>109.2</v>
      </c>
      <c r="M502" s="5">
        <f t="shared" si="54"/>
        <v>20774.656</v>
      </c>
    </row>
    <row r="503" s="2" customFormat="1" customHeight="1" spans="2:13">
      <c r="B503" s="2" t="s">
        <v>364</v>
      </c>
      <c r="C503" s="9" t="s">
        <v>959</v>
      </c>
      <c r="D503" s="9" t="s">
        <v>960</v>
      </c>
      <c r="E503" s="9" t="s">
        <v>961</v>
      </c>
      <c r="F503" s="2" t="s">
        <v>1051</v>
      </c>
      <c r="G503" s="2" t="s">
        <v>58</v>
      </c>
      <c r="H503" s="3">
        <v>6</v>
      </c>
      <c r="I503" s="4">
        <v>552</v>
      </c>
      <c r="J503" s="18">
        <f t="shared" si="56"/>
        <v>511.94688</v>
      </c>
      <c r="K503" s="2">
        <f t="shared" si="52"/>
        <v>85.32448</v>
      </c>
      <c r="L503" s="2">
        <f t="shared" si="53"/>
        <v>92</v>
      </c>
      <c r="M503" s="5">
        <f t="shared" si="54"/>
        <v>437.561435897436</v>
      </c>
    </row>
    <row r="504" s="2" customFormat="1" customHeight="1" spans="2:13">
      <c r="B504" s="2" t="s">
        <v>376</v>
      </c>
      <c r="C504" s="9" t="s">
        <v>75</v>
      </c>
      <c r="D504" s="9" t="s">
        <v>1052</v>
      </c>
      <c r="E504" s="2" t="s">
        <v>383</v>
      </c>
      <c r="F504" s="2" t="s">
        <v>1053</v>
      </c>
      <c r="G504" s="2" t="s">
        <v>58</v>
      </c>
      <c r="H504" s="3">
        <v>60</v>
      </c>
      <c r="I504" s="4">
        <v>936</v>
      </c>
      <c r="J504" s="18">
        <f t="shared" si="56"/>
        <v>868.08384</v>
      </c>
      <c r="K504" s="2">
        <f t="shared" si="52"/>
        <v>14.468064</v>
      </c>
      <c r="L504" s="2">
        <f t="shared" si="53"/>
        <v>15.6</v>
      </c>
      <c r="M504" s="5">
        <f t="shared" si="54"/>
        <v>741.952</v>
      </c>
    </row>
    <row r="505" s="2" customFormat="1" customHeight="1" spans="2:13">
      <c r="B505" s="2" t="s">
        <v>430</v>
      </c>
      <c r="C505" s="9" t="s">
        <v>75</v>
      </c>
      <c r="D505" s="9" t="s">
        <v>1052</v>
      </c>
      <c r="E505" s="2" t="s">
        <v>383</v>
      </c>
      <c r="F505" s="2" t="s">
        <v>1053</v>
      </c>
      <c r="G505" s="2" t="s">
        <v>58</v>
      </c>
      <c r="H505" s="3">
        <v>90</v>
      </c>
      <c r="I505" s="4">
        <v>810</v>
      </c>
      <c r="J505" s="18">
        <f t="shared" si="56"/>
        <v>751.2264</v>
      </c>
      <c r="K505" s="2">
        <f t="shared" si="52"/>
        <v>8.34696</v>
      </c>
      <c r="L505" s="2">
        <f t="shared" si="53"/>
        <v>9</v>
      </c>
      <c r="M505" s="5">
        <f t="shared" si="54"/>
        <v>642.073846153846</v>
      </c>
    </row>
    <row r="506" s="2" customFormat="1" customHeight="1" spans="2:13">
      <c r="B506" s="2" t="s">
        <v>365</v>
      </c>
      <c r="C506" s="9" t="s">
        <v>75</v>
      </c>
      <c r="D506" s="9" t="s">
        <v>1052</v>
      </c>
      <c r="E506" s="2" t="s">
        <v>383</v>
      </c>
      <c r="F506" s="2" t="s">
        <v>1053</v>
      </c>
      <c r="G506" s="2" t="s">
        <v>58</v>
      </c>
      <c r="H506" s="3">
        <v>1170</v>
      </c>
      <c r="I506" s="4">
        <v>19773</v>
      </c>
      <c r="J506" s="18">
        <f t="shared" si="56"/>
        <v>18338.27112</v>
      </c>
      <c r="K506" s="2">
        <f t="shared" si="52"/>
        <v>15.673736</v>
      </c>
      <c r="L506" s="2">
        <f t="shared" si="53"/>
        <v>16.9</v>
      </c>
      <c r="M506" s="5">
        <f t="shared" si="54"/>
        <v>15673.736</v>
      </c>
    </row>
    <row r="507" s="2" customFormat="1" customHeight="1" spans="2:13">
      <c r="B507" s="2" t="s">
        <v>1054</v>
      </c>
      <c r="C507" s="9" t="s">
        <v>75</v>
      </c>
      <c r="D507" s="9" t="s">
        <v>1052</v>
      </c>
      <c r="E507" s="2" t="s">
        <v>383</v>
      </c>
      <c r="F507" s="2" t="s">
        <v>1053</v>
      </c>
      <c r="G507" s="2" t="s">
        <v>58</v>
      </c>
      <c r="H507" s="3">
        <v>90</v>
      </c>
      <c r="I507" s="4">
        <v>1080</v>
      </c>
      <c r="J507" s="18">
        <f t="shared" si="56"/>
        <v>1001.6352</v>
      </c>
      <c r="K507" s="2">
        <f t="shared" si="52"/>
        <v>11.12928</v>
      </c>
      <c r="L507" s="2">
        <f t="shared" si="53"/>
        <v>12</v>
      </c>
      <c r="M507" s="5">
        <f t="shared" si="54"/>
        <v>856.098461538462</v>
      </c>
    </row>
    <row r="508" s="2" customFormat="1" customHeight="1" spans="2:13">
      <c r="B508" s="2" t="s">
        <v>374</v>
      </c>
      <c r="C508" s="9" t="s">
        <v>75</v>
      </c>
      <c r="D508" s="9" t="s">
        <v>1052</v>
      </c>
      <c r="E508" s="2" t="s">
        <v>383</v>
      </c>
      <c r="F508" s="2" t="s">
        <v>1053</v>
      </c>
      <c r="G508" s="2" t="s">
        <v>58</v>
      </c>
      <c r="H508" s="3">
        <v>50</v>
      </c>
      <c r="I508" s="4">
        <v>585</v>
      </c>
      <c r="J508" s="18">
        <f t="shared" si="56"/>
        <v>542.5524</v>
      </c>
      <c r="K508" s="2">
        <f t="shared" si="52"/>
        <v>10.851048</v>
      </c>
      <c r="L508" s="2">
        <f t="shared" si="53"/>
        <v>11.7</v>
      </c>
      <c r="M508" s="5">
        <f t="shared" si="54"/>
        <v>463.72</v>
      </c>
    </row>
    <row r="509" s="2" customFormat="1" ht="13.5" spans="2:13">
      <c r="B509" s="2" t="s">
        <v>74</v>
      </c>
      <c r="C509" s="2" t="s">
        <v>75</v>
      </c>
      <c r="D509" s="2" t="s">
        <v>1055</v>
      </c>
      <c r="E509" s="2" t="s">
        <v>762</v>
      </c>
      <c r="F509" s="2" t="s">
        <v>763</v>
      </c>
      <c r="G509" s="2" t="s">
        <v>58</v>
      </c>
      <c r="H509" s="3">
        <v>15</v>
      </c>
      <c r="I509" s="4">
        <v>27</v>
      </c>
      <c r="J509" s="18">
        <f t="shared" si="56"/>
        <v>25.04088</v>
      </c>
      <c r="K509" s="2">
        <f t="shared" si="52"/>
        <v>1.669392</v>
      </c>
      <c r="L509" s="2">
        <f t="shared" si="53"/>
        <v>1.8</v>
      </c>
      <c r="M509" s="5">
        <f t="shared" si="54"/>
        <v>21.4024615384615</v>
      </c>
    </row>
    <row r="510" s="2" customFormat="1" ht="13.5" spans="2:13">
      <c r="B510" s="2" t="s">
        <v>1056</v>
      </c>
      <c r="C510" s="2" t="s">
        <v>1057</v>
      </c>
      <c r="D510" s="2" t="s">
        <v>1058</v>
      </c>
      <c r="E510" s="2" t="s">
        <v>1059</v>
      </c>
      <c r="F510" s="2" t="s">
        <v>1060</v>
      </c>
      <c r="G510" s="2" t="s">
        <v>92</v>
      </c>
      <c r="H510" s="3">
        <v>180</v>
      </c>
      <c r="I510" s="4">
        <v>2300.4</v>
      </c>
      <c r="J510" s="18">
        <f t="shared" si="56"/>
        <v>2133.482976</v>
      </c>
      <c r="K510" s="2">
        <f t="shared" si="52"/>
        <v>11.8526832</v>
      </c>
      <c r="L510" s="2">
        <f t="shared" si="53"/>
        <v>12.78</v>
      </c>
      <c r="M510" s="5">
        <f t="shared" si="54"/>
        <v>1823.48972307692</v>
      </c>
    </row>
    <row r="511" s="2" customFormat="1" ht="13.5" spans="2:13">
      <c r="B511" s="2" t="s">
        <v>284</v>
      </c>
      <c r="C511" s="2" t="s">
        <v>1057</v>
      </c>
      <c r="D511" s="2" t="s">
        <v>1058</v>
      </c>
      <c r="E511" s="2" t="s">
        <v>1059</v>
      </c>
      <c r="F511" s="2" t="s">
        <v>1060</v>
      </c>
      <c r="G511" s="2" t="s">
        <v>92</v>
      </c>
      <c r="H511" s="3">
        <v>60</v>
      </c>
      <c r="I511" s="4">
        <v>570</v>
      </c>
      <c r="J511" s="18">
        <f t="shared" si="56"/>
        <v>528.6408</v>
      </c>
      <c r="K511" s="2">
        <f t="shared" si="52"/>
        <v>8.81068</v>
      </c>
      <c r="L511" s="2">
        <f t="shared" si="53"/>
        <v>9.5</v>
      </c>
      <c r="M511" s="5">
        <f t="shared" si="54"/>
        <v>451.829743589744</v>
      </c>
    </row>
    <row r="512" s="2" customFormat="1" customHeight="1" spans="2:13">
      <c r="B512" s="2" t="s">
        <v>397</v>
      </c>
      <c r="C512" s="12" t="s">
        <v>121</v>
      </c>
      <c r="D512" s="12" t="s">
        <v>1061</v>
      </c>
      <c r="E512" s="2" t="s">
        <v>1062</v>
      </c>
      <c r="F512" s="2" t="s">
        <v>1063</v>
      </c>
      <c r="G512" s="2" t="s">
        <v>58</v>
      </c>
      <c r="H512" s="3">
        <v>10</v>
      </c>
      <c r="I512" s="4">
        <v>456.5</v>
      </c>
      <c r="J512" s="18">
        <f t="shared" si="56"/>
        <v>423.37636</v>
      </c>
      <c r="K512" s="2">
        <f t="shared" si="52"/>
        <v>42.337636</v>
      </c>
      <c r="L512" s="2">
        <f t="shared" si="53"/>
        <v>45.65</v>
      </c>
      <c r="M512" s="5">
        <f t="shared" si="54"/>
        <v>361.860136752137</v>
      </c>
    </row>
    <row r="513" s="2" customFormat="1" customHeight="1" spans="2:13">
      <c r="B513" s="2" t="s">
        <v>330</v>
      </c>
      <c r="C513" s="12" t="s">
        <v>121</v>
      </c>
      <c r="D513" s="12" t="s">
        <v>1061</v>
      </c>
      <c r="E513" s="19" t="s">
        <v>1062</v>
      </c>
      <c r="F513" s="19" t="s">
        <v>1063</v>
      </c>
      <c r="G513" s="19" t="s">
        <v>58</v>
      </c>
      <c r="H513" s="20">
        <v>20</v>
      </c>
      <c r="I513" s="4">
        <f>456.5*2</f>
        <v>913</v>
      </c>
      <c r="J513" s="18">
        <f t="shared" si="56"/>
        <v>846.75272</v>
      </c>
      <c r="K513" s="2">
        <f t="shared" si="52"/>
        <v>42.337636</v>
      </c>
      <c r="L513" s="2">
        <f t="shared" si="53"/>
        <v>45.65</v>
      </c>
      <c r="M513" s="5">
        <f t="shared" si="54"/>
        <v>723.720273504274</v>
      </c>
    </row>
    <row r="514" s="2" customFormat="1" ht="13.5" spans="2:13">
      <c r="B514" s="2" t="s">
        <v>376</v>
      </c>
      <c r="C514" s="2" t="s">
        <v>341</v>
      </c>
      <c r="D514" s="2" t="s">
        <v>1064</v>
      </c>
      <c r="E514" s="2" t="s">
        <v>1065</v>
      </c>
      <c r="F514" s="2" t="s">
        <v>341</v>
      </c>
      <c r="G514" s="2" t="s">
        <v>58</v>
      </c>
      <c r="H514" s="3">
        <v>20</v>
      </c>
      <c r="I514" s="4">
        <v>226.8</v>
      </c>
      <c r="J514" s="18">
        <f t="shared" si="56"/>
        <v>210.343392</v>
      </c>
      <c r="K514" s="2">
        <f t="shared" si="52"/>
        <v>10.5171696</v>
      </c>
      <c r="L514" s="2">
        <f t="shared" si="53"/>
        <v>11.34</v>
      </c>
      <c r="M514" s="5">
        <f t="shared" si="54"/>
        <v>179.780676923077</v>
      </c>
    </row>
    <row r="515" s="2" customFormat="1" ht="13.5" spans="2:13">
      <c r="B515" s="2" t="s">
        <v>365</v>
      </c>
      <c r="C515" s="2" t="s">
        <v>341</v>
      </c>
      <c r="D515" s="2" t="s">
        <v>1064</v>
      </c>
      <c r="E515" s="2" t="s">
        <v>1065</v>
      </c>
      <c r="F515" s="2" t="s">
        <v>341</v>
      </c>
      <c r="G515" s="2" t="s">
        <v>58</v>
      </c>
      <c r="H515" s="3">
        <v>600</v>
      </c>
      <c r="I515" s="4">
        <v>8424</v>
      </c>
      <c r="J515" s="18">
        <f t="shared" si="56"/>
        <v>7812.75456</v>
      </c>
      <c r="K515" s="2">
        <f t="shared" si="52"/>
        <v>13.0212576</v>
      </c>
      <c r="L515" s="2">
        <f t="shared" si="53"/>
        <v>14.04</v>
      </c>
      <c r="M515" s="5">
        <f t="shared" si="54"/>
        <v>6677.568</v>
      </c>
    </row>
    <row r="516" s="2" customFormat="1" ht="13.5" spans="2:13">
      <c r="B516" s="2" t="s">
        <v>373</v>
      </c>
      <c r="C516" s="2" t="s">
        <v>341</v>
      </c>
      <c r="D516" s="2" t="s">
        <v>1064</v>
      </c>
      <c r="E516" s="2" t="s">
        <v>1065</v>
      </c>
      <c r="F516" s="2" t="s">
        <v>341</v>
      </c>
      <c r="G516" s="2" t="s">
        <v>58</v>
      </c>
      <c r="H516" s="3">
        <v>100</v>
      </c>
      <c r="I516" s="4">
        <v>1000</v>
      </c>
      <c r="J516" s="18">
        <f t="shared" si="56"/>
        <v>927.44</v>
      </c>
      <c r="K516" s="2">
        <f t="shared" si="52"/>
        <v>9.2744</v>
      </c>
      <c r="L516" s="2">
        <f t="shared" si="53"/>
        <v>10</v>
      </c>
      <c r="M516" s="5">
        <f t="shared" si="54"/>
        <v>792.683760683761</v>
      </c>
    </row>
    <row r="517" s="2" customFormat="1" ht="13.5" spans="2:13">
      <c r="B517" s="2" t="s">
        <v>450</v>
      </c>
      <c r="C517" s="2" t="s">
        <v>341</v>
      </c>
      <c r="D517" s="2" t="s">
        <v>1064</v>
      </c>
      <c r="E517" s="2" t="s">
        <v>1065</v>
      </c>
      <c r="F517" s="2" t="s">
        <v>341</v>
      </c>
      <c r="G517" s="2" t="s">
        <v>58</v>
      </c>
      <c r="H517" s="3">
        <v>30</v>
      </c>
      <c r="I517" s="4">
        <v>340.2</v>
      </c>
      <c r="J517" s="18">
        <f t="shared" si="56"/>
        <v>315.515088</v>
      </c>
      <c r="K517" s="2">
        <f t="shared" si="52"/>
        <v>10.5171696</v>
      </c>
      <c r="L517" s="2">
        <f t="shared" si="53"/>
        <v>11.34</v>
      </c>
      <c r="M517" s="5">
        <f t="shared" si="54"/>
        <v>269.671015384615</v>
      </c>
    </row>
    <row r="518" s="2" customFormat="1" ht="13.5" spans="2:13">
      <c r="B518" s="2" t="s">
        <v>78</v>
      </c>
      <c r="C518" s="2" t="s">
        <v>75</v>
      </c>
      <c r="D518" s="2" t="s">
        <v>1066</v>
      </c>
      <c r="E518" s="2" t="s">
        <v>487</v>
      </c>
      <c r="F518" s="2" t="s">
        <v>1067</v>
      </c>
      <c r="G518" s="2" t="s">
        <v>25</v>
      </c>
      <c r="H518" s="3">
        <v>60</v>
      </c>
      <c r="I518" s="4">
        <v>1278</v>
      </c>
      <c r="J518" s="18">
        <f t="shared" si="56"/>
        <v>1185.26832</v>
      </c>
      <c r="K518" s="2">
        <f t="shared" ref="K518:K581" si="57">J518/H518</f>
        <v>19.754472</v>
      </c>
      <c r="L518" s="2">
        <f t="shared" ref="L518:L581" si="58">I518/H518</f>
        <v>21.3</v>
      </c>
      <c r="M518" s="5">
        <f t="shared" ref="M518:M581" si="59">J518/1.17</f>
        <v>1013.04984615385</v>
      </c>
    </row>
    <row r="519" s="2" customFormat="1" ht="13.5" spans="2:13">
      <c r="B519" s="2" t="s">
        <v>83</v>
      </c>
      <c r="C519" s="2" t="s">
        <v>75</v>
      </c>
      <c r="D519" s="2" t="s">
        <v>1066</v>
      </c>
      <c r="E519" s="2" t="s">
        <v>487</v>
      </c>
      <c r="F519" s="2" t="s">
        <v>1068</v>
      </c>
      <c r="G519" s="2" t="s">
        <v>25</v>
      </c>
      <c r="H519" s="3">
        <v>400</v>
      </c>
      <c r="I519" s="4">
        <v>4888</v>
      </c>
      <c r="J519" s="18">
        <f t="shared" si="56"/>
        <v>4533.32672</v>
      </c>
      <c r="K519" s="2">
        <f t="shared" si="57"/>
        <v>11.3333168</v>
      </c>
      <c r="L519" s="2">
        <f t="shared" si="58"/>
        <v>12.22</v>
      </c>
      <c r="M519" s="5">
        <f t="shared" si="59"/>
        <v>3874.63822222222</v>
      </c>
    </row>
    <row r="520" s="2" customFormat="1" ht="13.5" spans="2:13">
      <c r="B520" s="2" t="s">
        <v>74</v>
      </c>
      <c r="C520" s="2" t="s">
        <v>75</v>
      </c>
      <c r="D520" s="2" t="s">
        <v>1066</v>
      </c>
      <c r="E520" s="2" t="s">
        <v>487</v>
      </c>
      <c r="F520" s="2" t="s">
        <v>1068</v>
      </c>
      <c r="G520" s="2" t="s">
        <v>25</v>
      </c>
      <c r="H520" s="3">
        <v>20</v>
      </c>
      <c r="I520" s="4">
        <v>244.4</v>
      </c>
      <c r="J520" s="18">
        <f t="shared" si="56"/>
        <v>226.666336</v>
      </c>
      <c r="K520" s="2">
        <f t="shared" si="57"/>
        <v>11.3333168</v>
      </c>
      <c r="L520" s="2">
        <f t="shared" si="58"/>
        <v>12.22</v>
      </c>
      <c r="M520" s="5">
        <f t="shared" si="59"/>
        <v>193.731911111111</v>
      </c>
    </row>
    <row r="521" s="2" customFormat="1" ht="13.5" spans="2:13">
      <c r="B521" s="2" t="s">
        <v>376</v>
      </c>
      <c r="C521" s="2" t="s">
        <v>341</v>
      </c>
      <c r="D521" s="2" t="s">
        <v>1069</v>
      </c>
      <c r="E521" s="2" t="s">
        <v>108</v>
      </c>
      <c r="F521" s="2" t="s">
        <v>341</v>
      </c>
      <c r="G521" s="2" t="s">
        <v>58</v>
      </c>
      <c r="H521" s="3">
        <v>30</v>
      </c>
      <c r="I521" s="4">
        <v>576</v>
      </c>
      <c r="J521" s="18">
        <f t="shared" si="56"/>
        <v>534.20544</v>
      </c>
      <c r="K521" s="2">
        <f t="shared" si="57"/>
        <v>17.806848</v>
      </c>
      <c r="L521" s="2">
        <f t="shared" si="58"/>
        <v>19.2</v>
      </c>
      <c r="M521" s="5">
        <f t="shared" si="59"/>
        <v>456.585846153846</v>
      </c>
    </row>
    <row r="522" s="2" customFormat="1" ht="13.5" spans="2:13">
      <c r="B522" s="2" t="s">
        <v>430</v>
      </c>
      <c r="C522" s="2" t="s">
        <v>341</v>
      </c>
      <c r="D522" s="2" t="s">
        <v>1069</v>
      </c>
      <c r="E522" s="2" t="s">
        <v>108</v>
      </c>
      <c r="F522" s="2" t="s">
        <v>341</v>
      </c>
      <c r="G522" s="2" t="s">
        <v>58</v>
      </c>
      <c r="H522" s="3">
        <v>300</v>
      </c>
      <c r="I522" s="4">
        <v>2749.85</v>
      </c>
      <c r="J522" s="18">
        <f t="shared" si="56"/>
        <v>2550.320884</v>
      </c>
      <c r="K522" s="2">
        <f t="shared" si="57"/>
        <v>8.50106961333333</v>
      </c>
      <c r="L522" s="2">
        <f t="shared" si="58"/>
        <v>9.16616666666667</v>
      </c>
      <c r="M522" s="5">
        <f t="shared" si="59"/>
        <v>2179.76143931624</v>
      </c>
    </row>
    <row r="523" s="2" customFormat="1" ht="13.5" spans="2:13">
      <c r="B523" s="2" t="s">
        <v>377</v>
      </c>
      <c r="C523" s="2" t="s">
        <v>341</v>
      </c>
      <c r="D523" s="2" t="s">
        <v>1069</v>
      </c>
      <c r="E523" s="2" t="s">
        <v>108</v>
      </c>
      <c r="F523" s="2" t="s">
        <v>341</v>
      </c>
      <c r="G523" s="2" t="s">
        <v>58</v>
      </c>
      <c r="H523" s="3">
        <v>200</v>
      </c>
      <c r="I523" s="4">
        <v>3840</v>
      </c>
      <c r="J523" s="18">
        <f t="shared" si="56"/>
        <v>3561.3696</v>
      </c>
      <c r="K523" s="2">
        <f t="shared" si="57"/>
        <v>17.806848</v>
      </c>
      <c r="L523" s="2">
        <f t="shared" si="58"/>
        <v>19.2</v>
      </c>
      <c r="M523" s="5">
        <f t="shared" si="59"/>
        <v>3043.90564102564</v>
      </c>
    </row>
    <row r="524" s="2" customFormat="1" ht="13.5" spans="2:13">
      <c r="B524" s="2" t="s">
        <v>371</v>
      </c>
      <c r="C524" s="2" t="s">
        <v>341</v>
      </c>
      <c r="D524" s="2" t="s">
        <v>1069</v>
      </c>
      <c r="E524" s="2" t="s">
        <v>108</v>
      </c>
      <c r="F524" s="2" t="s">
        <v>341</v>
      </c>
      <c r="G524" s="2" t="s">
        <v>58</v>
      </c>
      <c r="H524" s="3">
        <v>200</v>
      </c>
      <c r="I524" s="4">
        <v>2880</v>
      </c>
      <c r="J524" s="18">
        <f t="shared" ref="J524:J550" si="60">I524*0.92744</f>
        <v>2671.0272</v>
      </c>
      <c r="K524" s="2">
        <f t="shared" si="57"/>
        <v>13.355136</v>
      </c>
      <c r="L524" s="2">
        <f t="shared" si="58"/>
        <v>14.4</v>
      </c>
      <c r="M524" s="5">
        <f t="shared" si="59"/>
        <v>2282.92923076923</v>
      </c>
    </row>
    <row r="525" s="2" customFormat="1" ht="13.5" spans="2:13">
      <c r="B525" s="2" t="s">
        <v>365</v>
      </c>
      <c r="C525" s="2" t="s">
        <v>341</v>
      </c>
      <c r="D525" s="2" t="s">
        <v>1069</v>
      </c>
      <c r="E525" s="2" t="s">
        <v>108</v>
      </c>
      <c r="F525" s="2" t="s">
        <v>341</v>
      </c>
      <c r="G525" s="2" t="s">
        <v>58</v>
      </c>
      <c r="H525" s="3">
        <v>1000</v>
      </c>
      <c r="I525" s="4">
        <f>4160*5</f>
        <v>20800</v>
      </c>
      <c r="J525" s="18">
        <f t="shared" si="60"/>
        <v>19290.752</v>
      </c>
      <c r="K525" s="2">
        <f t="shared" si="57"/>
        <v>19.290752</v>
      </c>
      <c r="L525" s="2">
        <f t="shared" si="58"/>
        <v>20.8</v>
      </c>
      <c r="M525" s="5">
        <f t="shared" si="59"/>
        <v>16487.8222222222</v>
      </c>
    </row>
    <row r="526" s="2" customFormat="1" ht="13.5" spans="2:13">
      <c r="B526" s="2" t="s">
        <v>655</v>
      </c>
      <c r="C526" s="2" t="s">
        <v>341</v>
      </c>
      <c r="D526" s="2" t="s">
        <v>1069</v>
      </c>
      <c r="E526" s="2" t="s">
        <v>108</v>
      </c>
      <c r="F526" s="2" t="s">
        <v>341</v>
      </c>
      <c r="G526" s="2" t="s">
        <v>58</v>
      </c>
      <c r="H526" s="3">
        <v>200</v>
      </c>
      <c r="I526" s="4">
        <v>4480</v>
      </c>
      <c r="J526" s="18">
        <f t="shared" si="60"/>
        <v>4154.9312</v>
      </c>
      <c r="K526" s="2">
        <f t="shared" si="57"/>
        <v>20.774656</v>
      </c>
      <c r="L526" s="2">
        <f t="shared" si="58"/>
        <v>22.4</v>
      </c>
      <c r="M526" s="5">
        <f t="shared" si="59"/>
        <v>3551.22324786325</v>
      </c>
    </row>
    <row r="527" s="2" customFormat="1" ht="13.5" spans="2:13">
      <c r="B527" s="2" t="s">
        <v>373</v>
      </c>
      <c r="C527" s="2" t="s">
        <v>341</v>
      </c>
      <c r="D527" s="2" t="s">
        <v>1069</v>
      </c>
      <c r="E527" s="2" t="s">
        <v>108</v>
      </c>
      <c r="F527" s="2" t="s">
        <v>341</v>
      </c>
      <c r="G527" s="2" t="s">
        <v>58</v>
      </c>
      <c r="H527" s="3">
        <v>200</v>
      </c>
      <c r="I527" s="4">
        <v>3960</v>
      </c>
      <c r="J527" s="18">
        <f t="shared" si="60"/>
        <v>3672.6624</v>
      </c>
      <c r="K527" s="2">
        <f t="shared" si="57"/>
        <v>18.363312</v>
      </c>
      <c r="L527" s="2">
        <f t="shared" si="58"/>
        <v>19.8</v>
      </c>
      <c r="M527" s="5">
        <f t="shared" si="59"/>
        <v>3139.02769230769</v>
      </c>
    </row>
    <row r="528" s="2" customFormat="1" ht="13.5" spans="2:13">
      <c r="B528" s="2" t="s">
        <v>450</v>
      </c>
      <c r="C528" s="2" t="s">
        <v>341</v>
      </c>
      <c r="D528" s="2" t="s">
        <v>1069</v>
      </c>
      <c r="E528" s="2" t="s">
        <v>108</v>
      </c>
      <c r="F528" s="2" t="s">
        <v>341</v>
      </c>
      <c r="G528" s="2" t="s">
        <v>58</v>
      </c>
      <c r="H528" s="3">
        <v>30</v>
      </c>
      <c r="I528" s="4">
        <v>624</v>
      </c>
      <c r="J528" s="18">
        <f t="shared" si="60"/>
        <v>578.72256</v>
      </c>
      <c r="K528" s="2">
        <f t="shared" si="57"/>
        <v>19.290752</v>
      </c>
      <c r="L528" s="2">
        <f t="shared" si="58"/>
        <v>20.8</v>
      </c>
      <c r="M528" s="5">
        <f t="shared" si="59"/>
        <v>494.634666666667</v>
      </c>
    </row>
    <row r="529" s="2" customFormat="1" ht="13.5" spans="2:13">
      <c r="B529" s="2" t="s">
        <v>172</v>
      </c>
      <c r="C529" s="2" t="s">
        <v>1070</v>
      </c>
      <c r="D529" s="2" t="s">
        <v>1071</v>
      </c>
      <c r="E529" s="2" t="s">
        <v>1072</v>
      </c>
      <c r="F529" s="2" t="s">
        <v>797</v>
      </c>
      <c r="G529" s="2" t="s">
        <v>58</v>
      </c>
      <c r="H529" s="3">
        <v>1500</v>
      </c>
      <c r="I529" s="4">
        <v>70170</v>
      </c>
      <c r="J529" s="18">
        <f t="shared" si="60"/>
        <v>65078.4648</v>
      </c>
      <c r="K529" s="2">
        <f t="shared" si="57"/>
        <v>43.3856432</v>
      </c>
      <c r="L529" s="2">
        <f t="shared" si="58"/>
        <v>46.78</v>
      </c>
      <c r="M529" s="5">
        <f t="shared" si="59"/>
        <v>55622.6194871795</v>
      </c>
    </row>
    <row r="530" s="2" customFormat="1" ht="13.5" spans="2:13">
      <c r="B530" s="2" t="s">
        <v>78</v>
      </c>
      <c r="C530" s="2" t="s">
        <v>75</v>
      </c>
      <c r="D530" s="2" t="s">
        <v>1073</v>
      </c>
      <c r="E530" s="2" t="s">
        <v>315</v>
      </c>
      <c r="F530" s="2" t="s">
        <v>419</v>
      </c>
      <c r="G530" s="2" t="s">
        <v>58</v>
      </c>
      <c r="H530" s="3">
        <v>109</v>
      </c>
      <c r="I530" s="4">
        <v>609.31</v>
      </c>
      <c r="J530" s="18">
        <f t="shared" si="60"/>
        <v>565.0984664</v>
      </c>
      <c r="K530" s="2">
        <f t="shared" si="57"/>
        <v>5.1843896</v>
      </c>
      <c r="L530" s="2">
        <f t="shared" si="58"/>
        <v>5.59</v>
      </c>
      <c r="M530" s="5">
        <f t="shared" si="59"/>
        <v>482.990142222222</v>
      </c>
    </row>
    <row r="531" s="2" customFormat="1" ht="13.5" spans="2:13">
      <c r="B531" s="2" t="s">
        <v>74</v>
      </c>
      <c r="C531" s="2" t="s">
        <v>75</v>
      </c>
      <c r="D531" s="2" t="s">
        <v>1073</v>
      </c>
      <c r="E531" s="2" t="s">
        <v>315</v>
      </c>
      <c r="F531" s="2" t="s">
        <v>419</v>
      </c>
      <c r="G531" s="2" t="s">
        <v>58</v>
      </c>
      <c r="H531" s="3">
        <v>470</v>
      </c>
      <c r="I531" s="4">
        <v>2627.3</v>
      </c>
      <c r="J531" s="18">
        <f t="shared" si="60"/>
        <v>2436.663112</v>
      </c>
      <c r="K531" s="2">
        <f t="shared" si="57"/>
        <v>5.1843896</v>
      </c>
      <c r="L531" s="2">
        <f t="shared" si="58"/>
        <v>5.59</v>
      </c>
      <c r="M531" s="5">
        <f t="shared" si="59"/>
        <v>2082.61804444444</v>
      </c>
    </row>
    <row r="532" s="2" customFormat="1" ht="13.5" spans="2:13">
      <c r="B532" s="2" t="s">
        <v>78</v>
      </c>
      <c r="C532" s="2" t="s">
        <v>75</v>
      </c>
      <c r="D532" s="2" t="s">
        <v>1074</v>
      </c>
      <c r="E532" s="2" t="s">
        <v>1075</v>
      </c>
      <c r="F532" s="2" t="s">
        <v>124</v>
      </c>
      <c r="G532" s="2" t="s">
        <v>58</v>
      </c>
      <c r="H532" s="3">
        <v>180</v>
      </c>
      <c r="I532" s="4">
        <v>351</v>
      </c>
      <c r="J532" s="18">
        <f t="shared" si="60"/>
        <v>325.53144</v>
      </c>
      <c r="K532" s="2">
        <f t="shared" si="57"/>
        <v>1.808508</v>
      </c>
      <c r="L532" s="2">
        <f t="shared" si="58"/>
        <v>1.95</v>
      </c>
      <c r="M532" s="5">
        <f t="shared" si="59"/>
        <v>278.232</v>
      </c>
    </row>
    <row r="533" s="2" customFormat="1" ht="13.5" spans="2:13">
      <c r="B533" s="2" t="s">
        <v>74</v>
      </c>
      <c r="C533" s="2" t="s">
        <v>75</v>
      </c>
      <c r="D533" s="2" t="s">
        <v>1074</v>
      </c>
      <c r="E533" s="2" t="s">
        <v>1075</v>
      </c>
      <c r="F533" s="2" t="s">
        <v>1076</v>
      </c>
      <c r="G533" s="2" t="s">
        <v>58</v>
      </c>
      <c r="H533" s="3">
        <v>180</v>
      </c>
      <c r="I533" s="4">
        <v>351</v>
      </c>
      <c r="J533" s="18">
        <f t="shared" si="60"/>
        <v>325.53144</v>
      </c>
      <c r="K533" s="2">
        <f t="shared" si="57"/>
        <v>1.808508</v>
      </c>
      <c r="L533" s="2">
        <f t="shared" si="58"/>
        <v>1.95</v>
      </c>
      <c r="M533" s="5">
        <f t="shared" si="59"/>
        <v>278.232</v>
      </c>
    </row>
    <row r="534" s="2" customFormat="1" ht="13.5" spans="2:13">
      <c r="B534" s="2" t="s">
        <v>148</v>
      </c>
      <c r="C534" s="2" t="s">
        <v>1077</v>
      </c>
      <c r="D534" s="2" t="s">
        <v>1078</v>
      </c>
      <c r="E534" s="2" t="s">
        <v>1079</v>
      </c>
      <c r="F534" s="2" t="s">
        <v>1077</v>
      </c>
      <c r="G534" s="2" t="s">
        <v>58</v>
      </c>
      <c r="H534" s="3">
        <v>2700</v>
      </c>
      <c r="I534" s="4">
        <v>21330</v>
      </c>
      <c r="J534" s="18">
        <f t="shared" si="60"/>
        <v>19782.2952</v>
      </c>
      <c r="K534" s="2">
        <f t="shared" si="57"/>
        <v>7.326776</v>
      </c>
      <c r="L534" s="2">
        <f t="shared" si="58"/>
        <v>7.9</v>
      </c>
      <c r="M534" s="5">
        <f t="shared" si="59"/>
        <v>16907.9446153846</v>
      </c>
    </row>
    <row r="535" s="2" customFormat="1" ht="13.5" spans="2:13">
      <c r="B535" s="2" t="s">
        <v>409</v>
      </c>
      <c r="C535" s="2" t="s">
        <v>1080</v>
      </c>
      <c r="D535" s="2" t="s">
        <v>1081</v>
      </c>
      <c r="E535" s="2" t="s">
        <v>1082</v>
      </c>
      <c r="F535" s="2" t="s">
        <v>1080</v>
      </c>
      <c r="G535" s="2" t="s">
        <v>58</v>
      </c>
      <c r="H535" s="3">
        <v>1050</v>
      </c>
      <c r="I535" s="4">
        <v>10867.5</v>
      </c>
      <c r="J535" s="18">
        <f t="shared" si="60"/>
        <v>10078.9542</v>
      </c>
      <c r="K535" s="2">
        <f t="shared" si="57"/>
        <v>9.599004</v>
      </c>
      <c r="L535" s="2">
        <f t="shared" si="58"/>
        <v>10.35</v>
      </c>
      <c r="M535" s="5">
        <f t="shared" si="59"/>
        <v>8614.49076923077</v>
      </c>
    </row>
    <row r="536" s="2" customFormat="1" ht="13.5" spans="2:13">
      <c r="B536" s="2" t="s">
        <v>78</v>
      </c>
      <c r="C536" s="2" t="s">
        <v>75</v>
      </c>
      <c r="D536" s="2" t="s">
        <v>1083</v>
      </c>
      <c r="E536" s="2" t="s">
        <v>945</v>
      </c>
      <c r="F536" s="2" t="s">
        <v>1084</v>
      </c>
      <c r="G536" s="2" t="s">
        <v>58</v>
      </c>
      <c r="H536" s="3">
        <v>24</v>
      </c>
      <c r="I536" s="4">
        <v>96</v>
      </c>
      <c r="J536" s="18">
        <f t="shared" si="60"/>
        <v>89.03424</v>
      </c>
      <c r="K536" s="2">
        <f t="shared" si="57"/>
        <v>3.70976</v>
      </c>
      <c r="L536" s="2">
        <f t="shared" si="58"/>
        <v>4</v>
      </c>
      <c r="M536" s="5">
        <f t="shared" si="59"/>
        <v>76.097641025641</v>
      </c>
    </row>
    <row r="537" s="2" customFormat="1" ht="13.5" spans="2:13">
      <c r="B537" s="2" t="s">
        <v>74</v>
      </c>
      <c r="C537" s="2" t="s">
        <v>75</v>
      </c>
      <c r="D537" s="2" t="s">
        <v>1083</v>
      </c>
      <c r="E537" s="2" t="s">
        <v>1085</v>
      </c>
      <c r="F537" s="2" t="s">
        <v>1086</v>
      </c>
      <c r="G537" s="2" t="s">
        <v>58</v>
      </c>
      <c r="H537" s="3">
        <v>100</v>
      </c>
      <c r="I537" s="4">
        <v>400</v>
      </c>
      <c r="J537" s="18">
        <f t="shared" si="60"/>
        <v>370.976</v>
      </c>
      <c r="K537" s="2">
        <f t="shared" si="57"/>
        <v>3.70976</v>
      </c>
      <c r="L537" s="2">
        <f t="shared" si="58"/>
        <v>4</v>
      </c>
      <c r="M537" s="5">
        <f t="shared" si="59"/>
        <v>317.073504273504</v>
      </c>
    </row>
    <row r="538" s="2" customFormat="1" ht="13.5" spans="2:13">
      <c r="B538" s="2" t="s">
        <v>140</v>
      </c>
      <c r="C538" s="2" t="s">
        <v>1087</v>
      </c>
      <c r="D538" s="2" t="s">
        <v>1088</v>
      </c>
      <c r="E538" s="2" t="s">
        <v>1089</v>
      </c>
      <c r="F538" s="2" t="s">
        <v>1087</v>
      </c>
      <c r="G538" s="2" t="s">
        <v>92</v>
      </c>
      <c r="H538" s="3">
        <v>480</v>
      </c>
      <c r="I538" s="4">
        <f>4982.4*2</f>
        <v>9964.8</v>
      </c>
      <c r="J538" s="18">
        <f t="shared" si="60"/>
        <v>9241.754112</v>
      </c>
      <c r="K538" s="2">
        <f t="shared" si="57"/>
        <v>19.2536544</v>
      </c>
      <c r="L538" s="2">
        <f t="shared" si="58"/>
        <v>20.76</v>
      </c>
      <c r="M538" s="5">
        <f t="shared" si="59"/>
        <v>7898.93513846154</v>
      </c>
    </row>
    <row r="539" s="2" customFormat="1" ht="13.5" spans="2:13">
      <c r="B539" s="2" t="s">
        <v>172</v>
      </c>
      <c r="C539" s="2" t="s">
        <v>159</v>
      </c>
      <c r="D539" s="2" t="s">
        <v>1090</v>
      </c>
      <c r="E539" s="2" t="s">
        <v>1091</v>
      </c>
      <c r="F539" s="2" t="s">
        <v>1092</v>
      </c>
      <c r="G539" s="2" t="s">
        <v>58</v>
      </c>
      <c r="H539" s="3">
        <v>100</v>
      </c>
      <c r="I539" s="4">
        <v>7000</v>
      </c>
      <c r="J539" s="18">
        <f t="shared" si="60"/>
        <v>6492.08</v>
      </c>
      <c r="K539" s="2">
        <f t="shared" si="57"/>
        <v>64.9208</v>
      </c>
      <c r="L539" s="2">
        <f t="shared" si="58"/>
        <v>70</v>
      </c>
      <c r="M539" s="5">
        <f t="shared" si="59"/>
        <v>5548.78632478633</v>
      </c>
    </row>
    <row r="540" s="2" customFormat="1" ht="13.5" spans="2:13">
      <c r="B540" s="2" t="s">
        <v>83</v>
      </c>
      <c r="C540" s="2" t="s">
        <v>159</v>
      </c>
      <c r="D540" s="2" t="s">
        <v>1090</v>
      </c>
      <c r="E540" s="2" t="s">
        <v>1091</v>
      </c>
      <c r="F540" s="2" t="s">
        <v>1092</v>
      </c>
      <c r="G540" s="2" t="s">
        <v>58</v>
      </c>
      <c r="H540" s="3">
        <v>300</v>
      </c>
      <c r="I540" s="4">
        <v>21000</v>
      </c>
      <c r="J540" s="18">
        <f t="shared" si="60"/>
        <v>19476.24</v>
      </c>
      <c r="K540" s="2">
        <f t="shared" si="57"/>
        <v>64.9208</v>
      </c>
      <c r="L540" s="2">
        <f t="shared" si="58"/>
        <v>70</v>
      </c>
      <c r="M540" s="5">
        <f t="shared" si="59"/>
        <v>16646.358974359</v>
      </c>
    </row>
    <row r="541" s="2" customFormat="1" ht="13.5" spans="2:13">
      <c r="B541" s="2" t="s">
        <v>251</v>
      </c>
      <c r="C541" s="2" t="s">
        <v>234</v>
      </c>
      <c r="D541" s="2" t="s">
        <v>1093</v>
      </c>
      <c r="E541" s="2" t="s">
        <v>1094</v>
      </c>
      <c r="F541" s="2" t="s">
        <v>250</v>
      </c>
      <c r="G541" s="2" t="s">
        <v>92</v>
      </c>
      <c r="H541" s="3">
        <v>10</v>
      </c>
      <c r="I541" s="4">
        <v>892.9</v>
      </c>
      <c r="J541" s="18">
        <f t="shared" si="60"/>
        <v>828.111176</v>
      </c>
      <c r="K541" s="2">
        <f t="shared" si="57"/>
        <v>82.8111176</v>
      </c>
      <c r="L541" s="2">
        <f t="shared" si="58"/>
        <v>89.29</v>
      </c>
      <c r="M541" s="5">
        <f t="shared" si="59"/>
        <v>707.78732991453</v>
      </c>
    </row>
    <row r="542" s="2" customFormat="1" ht="13.5" spans="2:13">
      <c r="B542" s="2" t="s">
        <v>233</v>
      </c>
      <c r="C542" s="2" t="s">
        <v>234</v>
      </c>
      <c r="D542" s="2" t="s">
        <v>1095</v>
      </c>
      <c r="E542" s="2" t="s">
        <v>1096</v>
      </c>
      <c r="F542" s="2" t="s">
        <v>250</v>
      </c>
      <c r="G542" s="2" t="s">
        <v>92</v>
      </c>
      <c r="H542" s="3">
        <v>1450</v>
      </c>
      <c r="I542" s="4">
        <v>113606.5</v>
      </c>
      <c r="J542" s="18">
        <f t="shared" si="60"/>
        <v>105363.21236</v>
      </c>
      <c r="K542" s="2">
        <f t="shared" si="57"/>
        <v>72.6642843862069</v>
      </c>
      <c r="L542" s="2">
        <f t="shared" si="58"/>
        <v>78.3493103448276</v>
      </c>
      <c r="M542" s="5">
        <f t="shared" si="59"/>
        <v>90054.0276581197</v>
      </c>
    </row>
    <row r="543" s="2" customFormat="1" ht="13.5" spans="2:13">
      <c r="B543" s="2" t="s">
        <v>284</v>
      </c>
      <c r="C543" s="2" t="s">
        <v>75</v>
      </c>
      <c r="D543" s="2" t="s">
        <v>1097</v>
      </c>
      <c r="E543" s="2" t="s">
        <v>1098</v>
      </c>
      <c r="F543" s="2" t="s">
        <v>1099</v>
      </c>
      <c r="G543" s="2" t="s">
        <v>58</v>
      </c>
      <c r="H543" s="3">
        <v>25</v>
      </c>
      <c r="I543" s="4">
        <v>775</v>
      </c>
      <c r="J543" s="18">
        <f t="shared" si="60"/>
        <v>718.766</v>
      </c>
      <c r="K543" s="2">
        <f t="shared" si="57"/>
        <v>28.75064</v>
      </c>
      <c r="L543" s="2">
        <f t="shared" si="58"/>
        <v>31</v>
      </c>
      <c r="M543" s="5">
        <f t="shared" si="59"/>
        <v>614.329914529915</v>
      </c>
    </row>
    <row r="544" s="2" customFormat="1" ht="13.5" spans="2:13">
      <c r="B544" s="2" t="s">
        <v>409</v>
      </c>
      <c r="C544" s="2" t="s">
        <v>113</v>
      </c>
      <c r="D544" s="2" t="s">
        <v>1100</v>
      </c>
      <c r="E544" s="2" t="s">
        <v>1101</v>
      </c>
      <c r="F544" s="2" t="s">
        <v>1102</v>
      </c>
      <c r="G544" s="2" t="s">
        <v>58</v>
      </c>
      <c r="H544" s="3">
        <v>900</v>
      </c>
      <c r="I544" s="4">
        <f>16497*3</f>
        <v>49491</v>
      </c>
      <c r="J544" s="18">
        <f t="shared" si="60"/>
        <v>45899.93304</v>
      </c>
      <c r="K544" s="2">
        <f t="shared" si="57"/>
        <v>50.9999256</v>
      </c>
      <c r="L544" s="2">
        <f t="shared" si="58"/>
        <v>54.99</v>
      </c>
      <c r="M544" s="5">
        <f t="shared" si="59"/>
        <v>39230.712</v>
      </c>
    </row>
    <row r="545" s="2" customFormat="1" ht="13.5" spans="2:13">
      <c r="B545" s="2" t="s">
        <v>16</v>
      </c>
      <c r="C545" s="2" t="s">
        <v>37</v>
      </c>
      <c r="D545" s="2" t="s">
        <v>1103</v>
      </c>
      <c r="E545" s="2" t="s">
        <v>1104</v>
      </c>
      <c r="F545" s="2" t="s">
        <v>1105</v>
      </c>
      <c r="G545" s="2" t="s">
        <v>41</v>
      </c>
      <c r="H545" s="3">
        <v>40</v>
      </c>
      <c r="I545" s="4">
        <v>600</v>
      </c>
      <c r="J545" s="18">
        <f t="shared" si="60"/>
        <v>556.464</v>
      </c>
      <c r="K545" s="2">
        <f t="shared" si="57"/>
        <v>13.9116</v>
      </c>
      <c r="L545" s="2">
        <f t="shared" si="58"/>
        <v>15</v>
      </c>
      <c r="M545" s="5">
        <f t="shared" si="59"/>
        <v>475.610256410257</v>
      </c>
    </row>
    <row r="546" s="2" customFormat="1" ht="13.5" spans="2:13">
      <c r="B546" s="2" t="s">
        <v>16</v>
      </c>
      <c r="C546" s="2" t="s">
        <v>37</v>
      </c>
      <c r="D546" s="2" t="s">
        <v>1103</v>
      </c>
      <c r="E546" s="2" t="s">
        <v>1106</v>
      </c>
      <c r="F546" s="2" t="s">
        <v>1105</v>
      </c>
      <c r="G546" s="2" t="s">
        <v>211</v>
      </c>
      <c r="H546" s="3">
        <v>20</v>
      </c>
      <c r="I546" s="4">
        <v>116.2</v>
      </c>
      <c r="J546" s="18">
        <f t="shared" si="60"/>
        <v>107.768528</v>
      </c>
      <c r="K546" s="2">
        <f t="shared" si="57"/>
        <v>5.3884264</v>
      </c>
      <c r="L546" s="2">
        <f t="shared" si="58"/>
        <v>5.81</v>
      </c>
      <c r="M546" s="5">
        <f t="shared" si="59"/>
        <v>92.109852991453</v>
      </c>
    </row>
    <row r="547" s="2" customFormat="1" ht="13.5" spans="2:13">
      <c r="B547" s="2" t="s">
        <v>78</v>
      </c>
      <c r="C547" s="2" t="s">
        <v>21</v>
      </c>
      <c r="D547" s="2" t="s">
        <v>1107</v>
      </c>
      <c r="E547" s="2" t="s">
        <v>1108</v>
      </c>
      <c r="F547" s="2" t="s">
        <v>1109</v>
      </c>
      <c r="G547" s="2" t="s">
        <v>58</v>
      </c>
      <c r="H547" s="3">
        <v>100</v>
      </c>
      <c r="I547" s="4">
        <v>260</v>
      </c>
      <c r="J547" s="18">
        <f t="shared" si="60"/>
        <v>241.1344</v>
      </c>
      <c r="K547" s="2">
        <f t="shared" si="57"/>
        <v>2.411344</v>
      </c>
      <c r="L547" s="2">
        <f t="shared" si="58"/>
        <v>2.6</v>
      </c>
      <c r="M547" s="5">
        <f t="shared" si="59"/>
        <v>206.097777777778</v>
      </c>
    </row>
    <row r="548" s="2" customFormat="1" ht="13.5" spans="2:13">
      <c r="B548" s="2" t="s">
        <v>20</v>
      </c>
      <c r="C548" s="2" t="s">
        <v>21</v>
      </c>
      <c r="D548" s="2" t="s">
        <v>1107</v>
      </c>
      <c r="E548" s="2" t="s">
        <v>87</v>
      </c>
      <c r="F548" s="2" t="s">
        <v>24</v>
      </c>
      <c r="G548" s="2" t="s">
        <v>25</v>
      </c>
      <c r="H548" s="3">
        <v>7840</v>
      </c>
      <c r="I548" s="4">
        <v>19051.2</v>
      </c>
      <c r="J548" s="18">
        <f t="shared" si="60"/>
        <v>17668.844928</v>
      </c>
      <c r="K548" s="2">
        <f t="shared" si="57"/>
        <v>2.2536792</v>
      </c>
      <c r="L548" s="2">
        <f t="shared" si="58"/>
        <v>2.43</v>
      </c>
      <c r="M548" s="5">
        <f t="shared" si="59"/>
        <v>15101.5768615385</v>
      </c>
    </row>
    <row r="549" s="2" customFormat="1" ht="13.5" spans="2:13">
      <c r="B549" s="2" t="s">
        <v>16</v>
      </c>
      <c r="C549" s="2" t="s">
        <v>1110</v>
      </c>
      <c r="D549" s="2" t="s">
        <v>1111</v>
      </c>
      <c r="E549" s="2" t="s">
        <v>1112</v>
      </c>
      <c r="F549" s="2" t="s">
        <v>1110</v>
      </c>
      <c r="G549" s="2" t="s">
        <v>822</v>
      </c>
      <c r="H549" s="3">
        <v>2000</v>
      </c>
      <c r="I549" s="4">
        <v>5380</v>
      </c>
      <c r="J549" s="18">
        <f t="shared" si="60"/>
        <v>4989.6272</v>
      </c>
      <c r="K549" s="2">
        <f t="shared" si="57"/>
        <v>2.4948136</v>
      </c>
      <c r="L549" s="2">
        <f t="shared" si="58"/>
        <v>2.69</v>
      </c>
      <c r="M549" s="5">
        <f t="shared" si="59"/>
        <v>4264.63863247863</v>
      </c>
    </row>
    <row r="550" s="2" customFormat="1" ht="13.5" spans="2:13">
      <c r="B550" s="2" t="s">
        <v>16</v>
      </c>
      <c r="C550" s="2" t="s">
        <v>1110</v>
      </c>
      <c r="D550" s="2" t="s">
        <v>1111</v>
      </c>
      <c r="E550" s="2" t="s">
        <v>1113</v>
      </c>
      <c r="F550" s="2" t="s">
        <v>1110</v>
      </c>
      <c r="G550" s="2" t="s">
        <v>822</v>
      </c>
      <c r="H550" s="3">
        <v>2000</v>
      </c>
      <c r="I550" s="4">
        <v>6000</v>
      </c>
      <c r="J550" s="18">
        <f t="shared" si="60"/>
        <v>5564.64</v>
      </c>
      <c r="K550" s="2">
        <f t="shared" si="57"/>
        <v>2.78232</v>
      </c>
      <c r="L550" s="2">
        <f t="shared" si="58"/>
        <v>3</v>
      </c>
      <c r="M550" s="5">
        <f t="shared" si="59"/>
        <v>4756.10256410256</v>
      </c>
    </row>
    <row r="551" s="2" customFormat="1" ht="13.5" spans="2:13">
      <c r="B551" s="2" t="s">
        <v>16</v>
      </c>
      <c r="C551" s="2" t="s">
        <v>1110</v>
      </c>
      <c r="D551" s="2" t="s">
        <v>1111</v>
      </c>
      <c r="E551" s="2" t="s">
        <v>1114</v>
      </c>
      <c r="F551" s="2" t="s">
        <v>1110</v>
      </c>
      <c r="G551" s="2" t="s">
        <v>822</v>
      </c>
      <c r="H551" s="3">
        <v>1200</v>
      </c>
      <c r="I551" s="4">
        <v>3228</v>
      </c>
      <c r="J551" s="18">
        <f>I551*0.93201</f>
        <v>3008.52828</v>
      </c>
      <c r="K551" s="2">
        <f t="shared" si="57"/>
        <v>2.5071069</v>
      </c>
      <c r="L551" s="2">
        <f t="shared" si="58"/>
        <v>2.69</v>
      </c>
      <c r="M551" s="5">
        <f t="shared" si="59"/>
        <v>2571.39169230769</v>
      </c>
    </row>
    <row r="552" s="2" customFormat="1" ht="13.5" spans="2:13">
      <c r="B552" s="2" t="s">
        <v>409</v>
      </c>
      <c r="C552" s="2" t="s">
        <v>392</v>
      </c>
      <c r="D552" s="2" t="s">
        <v>1115</v>
      </c>
      <c r="E552" s="2" t="s">
        <v>1116</v>
      </c>
      <c r="F552" s="2" t="s">
        <v>1117</v>
      </c>
      <c r="G552" s="2" t="s">
        <v>58</v>
      </c>
      <c r="H552" s="3">
        <v>550</v>
      </c>
      <c r="I552" s="4">
        <v>16087.5</v>
      </c>
      <c r="J552" s="18">
        <f t="shared" ref="J552:J583" si="61">I552*0.93201</f>
        <v>14993.710875</v>
      </c>
      <c r="K552" s="2">
        <f t="shared" si="57"/>
        <v>27.2612925</v>
      </c>
      <c r="L552" s="2">
        <f t="shared" si="58"/>
        <v>29.25</v>
      </c>
      <c r="M552" s="5">
        <f t="shared" si="59"/>
        <v>12815.1375</v>
      </c>
    </row>
    <row r="553" s="2" customFormat="1" ht="13.5" spans="2:13">
      <c r="B553" s="2" t="s">
        <v>423</v>
      </c>
      <c r="C553" s="2" t="s">
        <v>478</v>
      </c>
      <c r="D553" s="2" t="s">
        <v>1118</v>
      </c>
      <c r="E553" s="2" t="s">
        <v>1119</v>
      </c>
      <c r="F553" s="2" t="s">
        <v>478</v>
      </c>
      <c r="G553" s="2" t="s">
        <v>58</v>
      </c>
      <c r="H553" s="3">
        <v>200</v>
      </c>
      <c r="I553" s="4">
        <f>2285*2</f>
        <v>4570</v>
      </c>
      <c r="J553" s="18">
        <f t="shared" si="61"/>
        <v>4259.2857</v>
      </c>
      <c r="K553" s="2">
        <f t="shared" si="57"/>
        <v>21.2964285</v>
      </c>
      <c r="L553" s="2">
        <f t="shared" si="58"/>
        <v>22.85</v>
      </c>
      <c r="M553" s="5">
        <f t="shared" si="59"/>
        <v>3640.41512820513</v>
      </c>
    </row>
    <row r="554" s="2" customFormat="1" ht="13.5" spans="2:13">
      <c r="B554" s="2" t="s">
        <v>172</v>
      </c>
      <c r="C554" s="2" t="s">
        <v>1120</v>
      </c>
      <c r="D554" s="2" t="s">
        <v>1121</v>
      </c>
      <c r="E554" s="2" t="s">
        <v>1122</v>
      </c>
      <c r="F554" s="2" t="s">
        <v>1120</v>
      </c>
      <c r="G554" s="2" t="s">
        <v>58</v>
      </c>
      <c r="H554" s="3">
        <v>30</v>
      </c>
      <c r="I554" s="4">
        <v>618</v>
      </c>
      <c r="J554" s="18">
        <f t="shared" si="61"/>
        <v>575.98218</v>
      </c>
      <c r="K554" s="2">
        <f t="shared" si="57"/>
        <v>19.199406</v>
      </c>
      <c r="L554" s="2">
        <f t="shared" si="58"/>
        <v>20.6</v>
      </c>
      <c r="M554" s="5">
        <f t="shared" si="59"/>
        <v>492.292461538462</v>
      </c>
    </row>
    <row r="555" s="2" customFormat="1" ht="13.5" spans="2:13">
      <c r="B555" s="2" t="s">
        <v>178</v>
      </c>
      <c r="C555" s="2" t="s">
        <v>1120</v>
      </c>
      <c r="D555" s="2" t="s">
        <v>1121</v>
      </c>
      <c r="E555" s="2" t="s">
        <v>515</v>
      </c>
      <c r="F555" s="2" t="s">
        <v>1120</v>
      </c>
      <c r="G555" s="2" t="s">
        <v>58</v>
      </c>
      <c r="H555" s="3">
        <v>1200</v>
      </c>
      <c r="I555" s="4">
        <f>18240*2</f>
        <v>36480</v>
      </c>
      <c r="J555" s="18">
        <f t="shared" si="61"/>
        <v>33999.7248</v>
      </c>
      <c r="K555" s="2">
        <f t="shared" si="57"/>
        <v>28.333104</v>
      </c>
      <c r="L555" s="2">
        <f t="shared" si="58"/>
        <v>30.4</v>
      </c>
      <c r="M555" s="5">
        <f t="shared" si="59"/>
        <v>29059.5938461538</v>
      </c>
    </row>
    <row r="556" s="2" customFormat="1" ht="13.5" spans="2:13">
      <c r="B556" s="2" t="s">
        <v>20</v>
      </c>
      <c r="C556" s="2" t="s">
        <v>1123</v>
      </c>
      <c r="D556" s="2" t="s">
        <v>1124</v>
      </c>
      <c r="E556" s="2" t="s">
        <v>1125</v>
      </c>
      <c r="F556" s="2" t="s">
        <v>1076</v>
      </c>
      <c r="G556" s="2" t="s">
        <v>58</v>
      </c>
      <c r="H556" s="3">
        <v>180</v>
      </c>
      <c r="I556" s="4">
        <v>360</v>
      </c>
      <c r="J556" s="18">
        <f t="shared" si="61"/>
        <v>335.5236</v>
      </c>
      <c r="K556" s="2">
        <f t="shared" si="57"/>
        <v>1.86402</v>
      </c>
      <c r="L556" s="2">
        <f t="shared" si="58"/>
        <v>2</v>
      </c>
      <c r="M556" s="5">
        <f t="shared" si="59"/>
        <v>286.772307692308</v>
      </c>
    </row>
    <row r="557" s="2" customFormat="1" ht="13.5" spans="2:13">
      <c r="B557" s="2" t="s">
        <v>74</v>
      </c>
      <c r="C557" s="2" t="s">
        <v>1123</v>
      </c>
      <c r="D557" s="2" t="s">
        <v>1124</v>
      </c>
      <c r="E557" s="2" t="s">
        <v>1125</v>
      </c>
      <c r="F557" s="2" t="s">
        <v>1076</v>
      </c>
      <c r="G557" s="2" t="s">
        <v>58</v>
      </c>
      <c r="H557" s="3">
        <v>90</v>
      </c>
      <c r="I557" s="4">
        <v>180</v>
      </c>
      <c r="J557" s="18">
        <f t="shared" si="61"/>
        <v>167.7618</v>
      </c>
      <c r="K557" s="2">
        <f t="shared" si="57"/>
        <v>1.86402</v>
      </c>
      <c r="L557" s="2">
        <f t="shared" si="58"/>
        <v>2</v>
      </c>
      <c r="M557" s="5">
        <f t="shared" si="59"/>
        <v>143.386153846154</v>
      </c>
    </row>
    <row r="558" s="2" customFormat="1" ht="13.5" spans="2:13">
      <c r="B558" s="2" t="s">
        <v>1126</v>
      </c>
      <c r="C558" s="2" t="s">
        <v>1127</v>
      </c>
      <c r="D558" s="2" t="s">
        <v>1128</v>
      </c>
      <c r="E558" s="2" t="s">
        <v>1129</v>
      </c>
      <c r="F558" s="2" t="s">
        <v>1130</v>
      </c>
      <c r="G558" s="2" t="s">
        <v>58</v>
      </c>
      <c r="H558" s="3">
        <v>5400</v>
      </c>
      <c r="I558" s="4">
        <v>49680</v>
      </c>
      <c r="J558" s="18">
        <f t="shared" si="61"/>
        <v>46302.2568</v>
      </c>
      <c r="K558" s="2">
        <f t="shared" si="57"/>
        <v>8.574492</v>
      </c>
      <c r="L558" s="2">
        <f t="shared" si="58"/>
        <v>9.2</v>
      </c>
      <c r="M558" s="5">
        <f t="shared" si="59"/>
        <v>39574.5784615385</v>
      </c>
    </row>
    <row r="559" s="2" customFormat="1" ht="13.5" spans="2:13">
      <c r="B559" s="2" t="s">
        <v>1131</v>
      </c>
      <c r="C559" s="2" t="s">
        <v>1127</v>
      </c>
      <c r="D559" s="2" t="s">
        <v>1128</v>
      </c>
      <c r="E559" s="2" t="s">
        <v>1129</v>
      </c>
      <c r="F559" s="2" t="s">
        <v>1130</v>
      </c>
      <c r="G559" s="2" t="s">
        <v>58</v>
      </c>
      <c r="H559" s="3">
        <v>3600</v>
      </c>
      <c r="I559" s="4">
        <v>108540</v>
      </c>
      <c r="J559" s="18">
        <f t="shared" si="61"/>
        <v>101160.3654</v>
      </c>
      <c r="K559" s="2">
        <f t="shared" si="57"/>
        <v>28.1001015</v>
      </c>
      <c r="L559" s="2">
        <f t="shared" si="58"/>
        <v>30.15</v>
      </c>
      <c r="M559" s="5">
        <f t="shared" si="59"/>
        <v>86461.8507692308</v>
      </c>
    </row>
    <row r="560" s="2" customFormat="1" ht="13.5" spans="2:13">
      <c r="B560" s="2" t="s">
        <v>1132</v>
      </c>
      <c r="C560" s="2" t="s">
        <v>1127</v>
      </c>
      <c r="D560" s="2" t="s">
        <v>1128</v>
      </c>
      <c r="E560" s="2" t="s">
        <v>1129</v>
      </c>
      <c r="F560" s="2" t="s">
        <v>1130</v>
      </c>
      <c r="G560" s="2" t="s">
        <v>58</v>
      </c>
      <c r="H560" s="3">
        <v>2520</v>
      </c>
      <c r="I560" s="4">
        <v>23436</v>
      </c>
      <c r="J560" s="18">
        <f t="shared" si="61"/>
        <v>21842.58636</v>
      </c>
      <c r="K560" s="2">
        <f t="shared" si="57"/>
        <v>8.667693</v>
      </c>
      <c r="L560" s="2">
        <f t="shared" si="58"/>
        <v>9.3</v>
      </c>
      <c r="M560" s="5">
        <f t="shared" si="59"/>
        <v>18668.8772307692</v>
      </c>
    </row>
    <row r="561" s="2" customFormat="1" ht="13.5" spans="2:13">
      <c r="B561" s="2" t="s">
        <v>1133</v>
      </c>
      <c r="C561" s="2" t="s">
        <v>1127</v>
      </c>
      <c r="D561" s="2" t="s">
        <v>1128</v>
      </c>
      <c r="E561" s="2" t="s">
        <v>1129</v>
      </c>
      <c r="F561" s="2" t="s">
        <v>1130</v>
      </c>
      <c r="G561" s="2" t="s">
        <v>58</v>
      </c>
      <c r="H561" s="3">
        <v>1800</v>
      </c>
      <c r="I561" s="4">
        <v>51300</v>
      </c>
      <c r="J561" s="18">
        <f t="shared" si="61"/>
        <v>47812.113</v>
      </c>
      <c r="K561" s="2">
        <f t="shared" si="57"/>
        <v>26.562285</v>
      </c>
      <c r="L561" s="2">
        <f t="shared" si="58"/>
        <v>28.5</v>
      </c>
      <c r="M561" s="5">
        <f t="shared" si="59"/>
        <v>40865.0538461538</v>
      </c>
    </row>
    <row r="562" s="2" customFormat="1" ht="13.5" spans="2:13">
      <c r="B562" s="2" t="s">
        <v>326</v>
      </c>
      <c r="C562" s="2" t="s">
        <v>238</v>
      </c>
      <c r="D562" s="2" t="s">
        <v>1134</v>
      </c>
      <c r="E562" s="2" t="s">
        <v>1135</v>
      </c>
      <c r="F562" s="2" t="s">
        <v>1136</v>
      </c>
      <c r="G562" s="2" t="s">
        <v>58</v>
      </c>
      <c r="H562" s="3">
        <v>1800</v>
      </c>
      <c r="I562" s="4">
        <v>52956</v>
      </c>
      <c r="J562" s="18">
        <f t="shared" si="61"/>
        <v>49355.52156</v>
      </c>
      <c r="K562" s="2">
        <f t="shared" si="57"/>
        <v>27.4197342</v>
      </c>
      <c r="L562" s="2">
        <f t="shared" si="58"/>
        <v>29.42</v>
      </c>
      <c r="M562" s="5">
        <f t="shared" si="59"/>
        <v>42184.2064615385</v>
      </c>
    </row>
    <row r="563" s="2" customFormat="1" ht="13.5" spans="2:13">
      <c r="B563" s="2" t="s">
        <v>1137</v>
      </c>
      <c r="C563" s="2" t="s">
        <v>1138</v>
      </c>
      <c r="D563" s="2" t="s">
        <v>1139</v>
      </c>
      <c r="E563" s="2" t="s">
        <v>171</v>
      </c>
      <c r="F563" s="2" t="s">
        <v>839</v>
      </c>
      <c r="G563" s="2" t="s">
        <v>58</v>
      </c>
      <c r="H563" s="3">
        <v>480</v>
      </c>
      <c r="I563" s="4">
        <v>10872</v>
      </c>
      <c r="J563" s="18">
        <f t="shared" si="61"/>
        <v>10132.81272</v>
      </c>
      <c r="K563" s="2">
        <f t="shared" si="57"/>
        <v>21.1100265</v>
      </c>
      <c r="L563" s="2">
        <f t="shared" si="58"/>
        <v>22.65</v>
      </c>
      <c r="M563" s="5">
        <f t="shared" si="59"/>
        <v>8660.52369230769</v>
      </c>
    </row>
    <row r="564" s="2" customFormat="1" ht="13.5" spans="2:13">
      <c r="B564" s="2" t="s">
        <v>172</v>
      </c>
      <c r="C564" s="2" t="s">
        <v>781</v>
      </c>
      <c r="D564" s="2" t="s">
        <v>1140</v>
      </c>
      <c r="E564" s="2" t="s">
        <v>637</v>
      </c>
      <c r="F564" s="2" t="s">
        <v>784</v>
      </c>
      <c r="G564" s="2" t="s">
        <v>30</v>
      </c>
      <c r="H564" s="3">
        <v>60</v>
      </c>
      <c r="I564" s="4">
        <v>588</v>
      </c>
      <c r="J564" s="18">
        <f t="shared" si="61"/>
        <v>548.02188</v>
      </c>
      <c r="K564" s="2">
        <f t="shared" si="57"/>
        <v>9.133698</v>
      </c>
      <c r="L564" s="2">
        <f t="shared" si="58"/>
        <v>9.8</v>
      </c>
      <c r="M564" s="5">
        <f t="shared" si="59"/>
        <v>468.394769230769</v>
      </c>
    </row>
    <row r="565" s="2" customFormat="1" customHeight="1" spans="2:13">
      <c r="B565" s="2" t="s">
        <v>233</v>
      </c>
      <c r="C565" s="12" t="s">
        <v>252</v>
      </c>
      <c r="D565" s="12" t="s">
        <v>1141</v>
      </c>
      <c r="E565" s="2" t="s">
        <v>1142</v>
      </c>
      <c r="F565" s="2" t="s">
        <v>968</v>
      </c>
      <c r="G565" s="2" t="s">
        <v>25</v>
      </c>
      <c r="H565" s="3">
        <v>200</v>
      </c>
      <c r="I565" s="4">
        <v>310</v>
      </c>
      <c r="J565" s="18">
        <f t="shared" si="61"/>
        <v>288.9231</v>
      </c>
      <c r="K565" s="2">
        <f t="shared" si="57"/>
        <v>1.4446155</v>
      </c>
      <c r="L565" s="2">
        <f t="shared" si="58"/>
        <v>1.55</v>
      </c>
      <c r="M565" s="5">
        <f t="shared" si="59"/>
        <v>246.942820512821</v>
      </c>
    </row>
    <row r="566" s="2" customFormat="1" customHeight="1" spans="2:13">
      <c r="B566" s="2" t="s">
        <v>1143</v>
      </c>
      <c r="C566" s="12" t="s">
        <v>252</v>
      </c>
      <c r="D566" s="12" t="s">
        <v>1141</v>
      </c>
      <c r="E566" s="2" t="s">
        <v>1142</v>
      </c>
      <c r="F566" s="2" t="s">
        <v>968</v>
      </c>
      <c r="G566" s="2" t="s">
        <v>25</v>
      </c>
      <c r="H566" s="3">
        <v>1150</v>
      </c>
      <c r="I566" s="4">
        <v>1782.5</v>
      </c>
      <c r="J566" s="18">
        <f t="shared" si="61"/>
        <v>1661.307825</v>
      </c>
      <c r="K566" s="2">
        <f t="shared" si="57"/>
        <v>1.4446155</v>
      </c>
      <c r="L566" s="2">
        <f t="shared" si="58"/>
        <v>1.55</v>
      </c>
      <c r="M566" s="5">
        <f t="shared" si="59"/>
        <v>1419.92121794872</v>
      </c>
    </row>
    <row r="567" s="2" customFormat="1" ht="13.5" spans="2:13">
      <c r="B567" s="2" t="s">
        <v>20</v>
      </c>
      <c r="C567" s="2" t="s">
        <v>21</v>
      </c>
      <c r="D567" s="2" t="s">
        <v>1144</v>
      </c>
      <c r="E567" s="2" t="s">
        <v>1145</v>
      </c>
      <c r="F567" s="2" t="s">
        <v>24</v>
      </c>
      <c r="G567" s="2" t="s">
        <v>30</v>
      </c>
      <c r="H567" s="3">
        <v>8000</v>
      </c>
      <c r="I567" s="4">
        <v>33280</v>
      </c>
      <c r="J567" s="18">
        <f t="shared" si="61"/>
        <v>31017.2928</v>
      </c>
      <c r="K567" s="2">
        <f t="shared" si="57"/>
        <v>3.8771616</v>
      </c>
      <c r="L567" s="2">
        <f t="shared" si="58"/>
        <v>4.16</v>
      </c>
      <c r="M567" s="5">
        <f t="shared" si="59"/>
        <v>26510.5066666667</v>
      </c>
    </row>
    <row r="568" s="2" customFormat="1" ht="13.5" spans="2:13">
      <c r="B568" s="2" t="s">
        <v>20</v>
      </c>
      <c r="C568" s="2" t="s">
        <v>21</v>
      </c>
      <c r="D568" s="2" t="s">
        <v>1146</v>
      </c>
      <c r="E568" s="2" t="s">
        <v>87</v>
      </c>
      <c r="F568" s="2" t="s">
        <v>24</v>
      </c>
      <c r="G568" s="2" t="s">
        <v>30</v>
      </c>
      <c r="H568" s="3">
        <v>12000</v>
      </c>
      <c r="I568" s="4">
        <v>54000</v>
      </c>
      <c r="J568" s="18">
        <f t="shared" si="61"/>
        <v>50328.54</v>
      </c>
      <c r="K568" s="2">
        <f t="shared" si="57"/>
        <v>4.194045</v>
      </c>
      <c r="L568" s="2">
        <f t="shared" si="58"/>
        <v>4.5</v>
      </c>
      <c r="M568" s="5">
        <f t="shared" si="59"/>
        <v>43015.8461538462</v>
      </c>
    </row>
    <row r="569" s="2" customFormat="1" ht="13.5" spans="2:13">
      <c r="B569" s="2" t="s">
        <v>430</v>
      </c>
      <c r="C569" s="2" t="s">
        <v>1147</v>
      </c>
      <c r="D569" s="2" t="s">
        <v>1148</v>
      </c>
      <c r="E569" s="2" t="s">
        <v>1149</v>
      </c>
      <c r="F569" s="2" t="s">
        <v>1150</v>
      </c>
      <c r="G569" s="2" t="s">
        <v>58</v>
      </c>
      <c r="H569" s="3">
        <v>900</v>
      </c>
      <c r="I569" s="4">
        <v>10800</v>
      </c>
      <c r="J569" s="18">
        <f t="shared" si="61"/>
        <v>10065.708</v>
      </c>
      <c r="K569" s="2">
        <f t="shared" si="57"/>
        <v>11.18412</v>
      </c>
      <c r="L569" s="2">
        <f t="shared" si="58"/>
        <v>12</v>
      </c>
      <c r="M569" s="5">
        <f t="shared" si="59"/>
        <v>8603.16923076923</v>
      </c>
    </row>
    <row r="570" s="2" customFormat="1" ht="13.5" spans="2:13">
      <c r="B570" s="2" t="s">
        <v>402</v>
      </c>
      <c r="C570" s="2" t="s">
        <v>1147</v>
      </c>
      <c r="D570" s="2" t="s">
        <v>1148</v>
      </c>
      <c r="E570" s="2" t="s">
        <v>1151</v>
      </c>
      <c r="F570" s="2" t="s">
        <v>1147</v>
      </c>
      <c r="G570" s="2" t="s">
        <v>58</v>
      </c>
      <c r="H570" s="3">
        <v>270</v>
      </c>
      <c r="I570" s="4">
        <v>4725</v>
      </c>
      <c r="J570" s="18">
        <f t="shared" si="61"/>
        <v>4403.74725</v>
      </c>
      <c r="K570" s="2">
        <f t="shared" si="57"/>
        <v>16.310175</v>
      </c>
      <c r="L570" s="2">
        <f t="shared" si="58"/>
        <v>17.5</v>
      </c>
      <c r="M570" s="5">
        <f t="shared" si="59"/>
        <v>3763.88653846154</v>
      </c>
    </row>
    <row r="571" s="2" customFormat="1" ht="13.5" spans="2:13">
      <c r="B571" s="2" t="s">
        <v>430</v>
      </c>
      <c r="C571" s="2" t="s">
        <v>1147</v>
      </c>
      <c r="D571" s="2" t="s">
        <v>1148</v>
      </c>
      <c r="E571" s="2" t="s">
        <v>653</v>
      </c>
      <c r="F571" s="2" t="s">
        <v>1150</v>
      </c>
      <c r="G571" s="2" t="s">
        <v>58</v>
      </c>
      <c r="H571" s="3">
        <v>2250</v>
      </c>
      <c r="I571" s="4">
        <v>20700</v>
      </c>
      <c r="J571" s="18">
        <f t="shared" si="61"/>
        <v>19292.607</v>
      </c>
      <c r="K571" s="2">
        <f t="shared" si="57"/>
        <v>8.574492</v>
      </c>
      <c r="L571" s="2">
        <f t="shared" si="58"/>
        <v>9.2</v>
      </c>
      <c r="M571" s="5">
        <f t="shared" si="59"/>
        <v>16489.4076923077</v>
      </c>
    </row>
    <row r="572" s="2" customFormat="1" ht="13.5" spans="2:13">
      <c r="B572" s="2" t="s">
        <v>340</v>
      </c>
      <c r="C572" s="2" t="s">
        <v>1147</v>
      </c>
      <c r="D572" s="2" t="s">
        <v>1148</v>
      </c>
      <c r="E572" s="2" t="s">
        <v>653</v>
      </c>
      <c r="F572" s="2" t="s">
        <v>1147</v>
      </c>
      <c r="G572" s="2" t="s">
        <v>58</v>
      </c>
      <c r="H572" s="3">
        <v>240</v>
      </c>
      <c r="I572" s="4">
        <v>5880</v>
      </c>
      <c r="J572" s="18">
        <f t="shared" si="61"/>
        <v>5480.2188</v>
      </c>
      <c r="K572" s="2">
        <f t="shared" si="57"/>
        <v>22.834245</v>
      </c>
      <c r="L572" s="2">
        <f t="shared" si="58"/>
        <v>24.5</v>
      </c>
      <c r="M572" s="5">
        <f t="shared" si="59"/>
        <v>4683.94769230769</v>
      </c>
    </row>
    <row r="573" s="2" customFormat="1" ht="13.5" spans="2:13">
      <c r="B573" s="2" t="s">
        <v>1152</v>
      </c>
      <c r="C573" s="2" t="s">
        <v>1147</v>
      </c>
      <c r="D573" s="2" t="s">
        <v>1148</v>
      </c>
      <c r="E573" s="2" t="s">
        <v>653</v>
      </c>
      <c r="F573" s="2" t="s">
        <v>1147</v>
      </c>
      <c r="G573" s="2" t="s">
        <v>58</v>
      </c>
      <c r="H573" s="3">
        <v>120</v>
      </c>
      <c r="I573" s="4">
        <v>2616</v>
      </c>
      <c r="J573" s="18">
        <f t="shared" si="61"/>
        <v>2438.13816</v>
      </c>
      <c r="K573" s="2">
        <f t="shared" si="57"/>
        <v>20.317818</v>
      </c>
      <c r="L573" s="2">
        <f t="shared" si="58"/>
        <v>21.8</v>
      </c>
      <c r="M573" s="5">
        <f t="shared" si="59"/>
        <v>2083.87876923077</v>
      </c>
    </row>
    <row r="574" s="2" customFormat="1" ht="13.5" spans="2:13">
      <c r="B574" s="2" t="s">
        <v>1153</v>
      </c>
      <c r="C574" s="2" t="s">
        <v>1147</v>
      </c>
      <c r="D574" s="2" t="s">
        <v>1148</v>
      </c>
      <c r="E574" s="2" t="s">
        <v>653</v>
      </c>
      <c r="F574" s="2" t="s">
        <v>1147</v>
      </c>
      <c r="G574" s="2" t="s">
        <v>58</v>
      </c>
      <c r="H574" s="3">
        <v>600</v>
      </c>
      <c r="I574" s="4">
        <v>12000</v>
      </c>
      <c r="J574" s="18">
        <f t="shared" si="61"/>
        <v>11184.12</v>
      </c>
      <c r="K574" s="2">
        <f t="shared" si="57"/>
        <v>18.6402</v>
      </c>
      <c r="L574" s="2">
        <f t="shared" si="58"/>
        <v>20</v>
      </c>
      <c r="M574" s="5">
        <f t="shared" si="59"/>
        <v>9559.07692307692</v>
      </c>
    </row>
    <row r="575" s="2" customFormat="1" ht="13.5" spans="2:13">
      <c r="B575" s="2" t="s">
        <v>363</v>
      </c>
      <c r="C575" s="2" t="s">
        <v>1147</v>
      </c>
      <c r="D575" s="2" t="s">
        <v>1148</v>
      </c>
      <c r="E575" s="2" t="s">
        <v>653</v>
      </c>
      <c r="F575" s="2" t="s">
        <v>1147</v>
      </c>
      <c r="G575" s="2" t="s">
        <v>58</v>
      </c>
      <c r="H575" s="3">
        <v>1200</v>
      </c>
      <c r="I575" s="4">
        <v>24960</v>
      </c>
      <c r="J575" s="18">
        <f t="shared" si="61"/>
        <v>23262.9696</v>
      </c>
      <c r="K575" s="2">
        <f t="shared" si="57"/>
        <v>19.385808</v>
      </c>
      <c r="L575" s="2">
        <f t="shared" si="58"/>
        <v>20.8</v>
      </c>
      <c r="M575" s="5">
        <f t="shared" si="59"/>
        <v>19882.88</v>
      </c>
    </row>
    <row r="576" s="2" customFormat="1" ht="13.5" spans="2:13">
      <c r="B576" s="2" t="s">
        <v>75</v>
      </c>
      <c r="C576" s="2" t="s">
        <v>1147</v>
      </c>
      <c r="D576" s="2" t="s">
        <v>1148</v>
      </c>
      <c r="E576" s="2" t="s">
        <v>653</v>
      </c>
      <c r="F576" s="2" t="s">
        <v>1147</v>
      </c>
      <c r="G576" s="2" t="s">
        <v>58</v>
      </c>
      <c r="H576" s="3">
        <v>1200</v>
      </c>
      <c r="I576" s="4">
        <v>25200</v>
      </c>
      <c r="J576" s="18">
        <f t="shared" si="61"/>
        <v>23486.652</v>
      </c>
      <c r="K576" s="2">
        <f t="shared" si="57"/>
        <v>19.57221</v>
      </c>
      <c r="L576" s="2">
        <f t="shared" si="58"/>
        <v>21</v>
      </c>
      <c r="M576" s="5">
        <f t="shared" si="59"/>
        <v>20074.0615384615</v>
      </c>
    </row>
    <row r="577" s="2" customFormat="1" ht="13.5" spans="2:13">
      <c r="B577" s="2" t="s">
        <v>380</v>
      </c>
      <c r="C577" s="2" t="s">
        <v>1147</v>
      </c>
      <c r="D577" s="2" t="s">
        <v>1148</v>
      </c>
      <c r="E577" s="2" t="s">
        <v>653</v>
      </c>
      <c r="F577" s="2" t="s">
        <v>1154</v>
      </c>
      <c r="G577" s="2" t="s">
        <v>58</v>
      </c>
      <c r="H577" s="3">
        <v>30</v>
      </c>
      <c r="I577" s="4">
        <v>288</v>
      </c>
      <c r="J577" s="18">
        <f t="shared" si="61"/>
        <v>268.41888</v>
      </c>
      <c r="K577" s="2">
        <f t="shared" si="57"/>
        <v>8.947296</v>
      </c>
      <c r="L577" s="2">
        <f t="shared" si="58"/>
        <v>9.6</v>
      </c>
      <c r="M577" s="5">
        <f t="shared" si="59"/>
        <v>229.417846153846</v>
      </c>
    </row>
    <row r="578" s="2" customFormat="1" ht="13.5" spans="2:13">
      <c r="B578" s="2" t="s">
        <v>365</v>
      </c>
      <c r="C578" s="2" t="s">
        <v>1147</v>
      </c>
      <c r="D578" s="2" t="s">
        <v>1148</v>
      </c>
      <c r="E578" s="2" t="s">
        <v>653</v>
      </c>
      <c r="F578" s="2" t="s">
        <v>1147</v>
      </c>
      <c r="G578" s="2" t="s">
        <v>58</v>
      </c>
      <c r="H578" s="3">
        <v>360</v>
      </c>
      <c r="I578" s="4">
        <v>3744</v>
      </c>
      <c r="J578" s="18">
        <f t="shared" si="61"/>
        <v>3489.44544</v>
      </c>
      <c r="K578" s="2">
        <f t="shared" si="57"/>
        <v>9.692904</v>
      </c>
      <c r="L578" s="2">
        <f t="shared" si="58"/>
        <v>10.4</v>
      </c>
      <c r="M578" s="5">
        <f t="shared" si="59"/>
        <v>2982.432</v>
      </c>
    </row>
    <row r="579" s="2" customFormat="1" ht="13.5" spans="2:13">
      <c r="B579" s="2" t="s">
        <v>655</v>
      </c>
      <c r="C579" s="2" t="s">
        <v>1147</v>
      </c>
      <c r="D579" s="2" t="s">
        <v>1148</v>
      </c>
      <c r="E579" s="2" t="s">
        <v>653</v>
      </c>
      <c r="F579" s="2" t="s">
        <v>1147</v>
      </c>
      <c r="G579" s="2" t="s">
        <v>58</v>
      </c>
      <c r="H579" s="3">
        <v>120</v>
      </c>
      <c r="I579" s="4">
        <v>3216</v>
      </c>
      <c r="J579" s="18">
        <f t="shared" si="61"/>
        <v>2997.34416</v>
      </c>
      <c r="K579" s="2">
        <f t="shared" si="57"/>
        <v>24.977868</v>
      </c>
      <c r="L579" s="2">
        <f t="shared" si="58"/>
        <v>26.8</v>
      </c>
      <c r="M579" s="5">
        <f t="shared" si="59"/>
        <v>2561.83261538462</v>
      </c>
    </row>
    <row r="580" s="2" customFormat="1" ht="13.5" spans="2:13">
      <c r="B580" s="2" t="s">
        <v>1054</v>
      </c>
      <c r="C580" s="2" t="s">
        <v>1147</v>
      </c>
      <c r="D580" s="2" t="s">
        <v>1148</v>
      </c>
      <c r="E580" s="2" t="s">
        <v>653</v>
      </c>
      <c r="F580" s="2" t="s">
        <v>1147</v>
      </c>
      <c r="G580" s="2" t="s">
        <v>58</v>
      </c>
      <c r="H580" s="3">
        <v>480</v>
      </c>
      <c r="I580" s="4">
        <v>9840</v>
      </c>
      <c r="J580" s="18">
        <f t="shared" si="61"/>
        <v>9170.9784</v>
      </c>
      <c r="K580" s="2">
        <f t="shared" si="57"/>
        <v>19.106205</v>
      </c>
      <c r="L580" s="2">
        <f t="shared" si="58"/>
        <v>20.5</v>
      </c>
      <c r="M580" s="5">
        <f t="shared" si="59"/>
        <v>7838.44307692308</v>
      </c>
    </row>
    <row r="581" s="2" customFormat="1" ht="13.5" spans="2:13">
      <c r="B581" s="2" t="s">
        <v>381</v>
      </c>
      <c r="C581" s="2" t="s">
        <v>1147</v>
      </c>
      <c r="D581" s="2" t="s">
        <v>1148</v>
      </c>
      <c r="E581" s="2" t="s">
        <v>653</v>
      </c>
      <c r="F581" s="2" t="s">
        <v>1147</v>
      </c>
      <c r="G581" s="2" t="s">
        <v>58</v>
      </c>
      <c r="H581" s="3">
        <v>2400</v>
      </c>
      <c r="I581" s="4">
        <v>50400</v>
      </c>
      <c r="J581" s="18">
        <f t="shared" si="61"/>
        <v>46973.304</v>
      </c>
      <c r="K581" s="2">
        <f t="shared" si="57"/>
        <v>19.57221</v>
      </c>
      <c r="L581" s="2">
        <f t="shared" si="58"/>
        <v>21</v>
      </c>
      <c r="M581" s="5">
        <f t="shared" si="59"/>
        <v>40148.1230769231</v>
      </c>
    </row>
    <row r="582" s="2" customFormat="1" ht="13.5" spans="2:13">
      <c r="B582" s="2" t="s">
        <v>266</v>
      </c>
      <c r="C582" s="2" t="s">
        <v>1147</v>
      </c>
      <c r="D582" s="2" t="s">
        <v>1148</v>
      </c>
      <c r="E582" s="2" t="s">
        <v>653</v>
      </c>
      <c r="F582" s="2" t="s">
        <v>1147</v>
      </c>
      <c r="G582" s="2" t="s">
        <v>58</v>
      </c>
      <c r="H582" s="3">
        <v>600</v>
      </c>
      <c r="I582" s="4">
        <v>10944</v>
      </c>
      <c r="J582" s="18">
        <f t="shared" si="61"/>
        <v>10199.91744</v>
      </c>
      <c r="K582" s="2">
        <f t="shared" ref="K582:K587" si="62">J582/H582</f>
        <v>16.9998624</v>
      </c>
      <c r="L582" s="2">
        <f t="shared" ref="L582:L587" si="63">I582/H582</f>
        <v>18.24</v>
      </c>
      <c r="M582" s="5">
        <f t="shared" ref="M582:M587" si="64">J582/1.17</f>
        <v>8717.87815384615</v>
      </c>
    </row>
    <row r="583" s="2" customFormat="1" ht="13.5" spans="2:13">
      <c r="B583" s="2" t="s">
        <v>374</v>
      </c>
      <c r="C583" s="2" t="s">
        <v>1147</v>
      </c>
      <c r="D583" s="2" t="s">
        <v>1148</v>
      </c>
      <c r="E583" s="2" t="s">
        <v>653</v>
      </c>
      <c r="F583" s="2" t="s">
        <v>1147</v>
      </c>
      <c r="G583" s="2" t="s">
        <v>58</v>
      </c>
      <c r="H583" s="3">
        <v>100</v>
      </c>
      <c r="I583" s="4">
        <v>1575</v>
      </c>
      <c r="J583" s="18">
        <f t="shared" si="61"/>
        <v>1467.91575</v>
      </c>
      <c r="K583" s="2">
        <f t="shared" si="62"/>
        <v>14.6791575</v>
      </c>
      <c r="L583" s="2">
        <f t="shared" si="63"/>
        <v>15.75</v>
      </c>
      <c r="M583" s="5">
        <f t="shared" si="64"/>
        <v>1254.62884615385</v>
      </c>
    </row>
    <row r="584" s="2" customFormat="1" ht="13.5" spans="2:13">
      <c r="B584" s="2" t="s">
        <v>1155</v>
      </c>
      <c r="C584" s="2" t="s">
        <v>1147</v>
      </c>
      <c r="D584" s="2" t="s">
        <v>1148</v>
      </c>
      <c r="E584" s="2" t="s">
        <v>653</v>
      </c>
      <c r="F584" s="2" t="s">
        <v>1147</v>
      </c>
      <c r="G584" s="2" t="s">
        <v>58</v>
      </c>
      <c r="H584" s="3">
        <v>600</v>
      </c>
      <c r="I584" s="4">
        <v>12000</v>
      </c>
      <c r="J584" s="18">
        <f t="shared" ref="J584:J615" si="65">I584*0.93201</f>
        <v>11184.12</v>
      </c>
      <c r="K584" s="2">
        <f t="shared" si="62"/>
        <v>18.6402</v>
      </c>
      <c r="L584" s="2">
        <f t="shared" si="63"/>
        <v>20</v>
      </c>
      <c r="M584" s="5">
        <f t="shared" si="64"/>
        <v>9559.07692307692</v>
      </c>
    </row>
    <row r="585" s="2" customFormat="1" ht="13.5" spans="2:13">
      <c r="B585" s="2" t="s">
        <v>340</v>
      </c>
      <c r="C585" s="2" t="s">
        <v>1147</v>
      </c>
      <c r="D585" s="2" t="s">
        <v>1148</v>
      </c>
      <c r="E585" s="2" t="s">
        <v>1156</v>
      </c>
      <c r="F585" s="2" t="s">
        <v>1147</v>
      </c>
      <c r="G585" s="2" t="s">
        <v>58</v>
      </c>
      <c r="H585" s="3">
        <v>600</v>
      </c>
      <c r="I585" s="4">
        <v>25500</v>
      </c>
      <c r="J585" s="18">
        <f t="shared" si="65"/>
        <v>23766.255</v>
      </c>
      <c r="K585" s="2">
        <f t="shared" si="62"/>
        <v>39.610425</v>
      </c>
      <c r="L585" s="2">
        <f t="shared" si="63"/>
        <v>42.5</v>
      </c>
      <c r="M585" s="5">
        <f t="shared" si="64"/>
        <v>20313.0384615385</v>
      </c>
    </row>
    <row r="586" s="2" customFormat="1" ht="13.5" spans="2:13">
      <c r="B586" s="2" t="s">
        <v>377</v>
      </c>
      <c r="C586" s="2" t="s">
        <v>1147</v>
      </c>
      <c r="D586" s="2" t="s">
        <v>1148</v>
      </c>
      <c r="E586" s="2" t="s">
        <v>1156</v>
      </c>
      <c r="F586" s="2" t="s">
        <v>1147</v>
      </c>
      <c r="G586" s="2" t="s">
        <v>58</v>
      </c>
      <c r="H586" s="3">
        <v>6000</v>
      </c>
      <c r="I586" s="4">
        <v>208800</v>
      </c>
      <c r="J586" s="18">
        <f t="shared" si="65"/>
        <v>194603.688</v>
      </c>
      <c r="K586" s="2">
        <f t="shared" si="62"/>
        <v>32.433948</v>
      </c>
      <c r="L586" s="2">
        <f t="shared" si="63"/>
        <v>34.8</v>
      </c>
      <c r="M586" s="5">
        <f t="shared" si="64"/>
        <v>166327.938461538</v>
      </c>
    </row>
    <row r="587" s="2" customFormat="1" ht="13.5" spans="2:13">
      <c r="B587" s="2" t="s">
        <v>365</v>
      </c>
      <c r="C587" s="2" t="s">
        <v>1147</v>
      </c>
      <c r="D587" s="2" t="s">
        <v>1148</v>
      </c>
      <c r="E587" s="2" t="s">
        <v>1156</v>
      </c>
      <c r="F587" s="2" t="s">
        <v>1147</v>
      </c>
      <c r="G587" s="2" t="s">
        <v>58</v>
      </c>
      <c r="H587" s="3">
        <v>7260</v>
      </c>
      <c r="I587" s="4">
        <v>282123.6</v>
      </c>
      <c r="J587" s="18">
        <f t="shared" si="65"/>
        <v>262942.016436</v>
      </c>
      <c r="K587" s="2">
        <f t="shared" si="62"/>
        <v>36.2179086</v>
      </c>
      <c r="L587" s="2">
        <f t="shared" si="63"/>
        <v>38.86</v>
      </c>
      <c r="M587" s="5">
        <f t="shared" si="64"/>
        <v>224736.766184615</v>
      </c>
    </row>
    <row r="588" s="2" customFormat="1" ht="13.5" spans="2:13">
      <c r="B588" s="2" t="s">
        <v>1157</v>
      </c>
      <c r="C588" s="2" t="s">
        <v>1147</v>
      </c>
      <c r="D588" s="2" t="s">
        <v>1148</v>
      </c>
      <c r="E588" s="2" t="s">
        <v>1156</v>
      </c>
      <c r="F588" s="2" t="s">
        <v>1147</v>
      </c>
      <c r="G588" s="2" t="s">
        <v>58</v>
      </c>
      <c r="H588" s="3">
        <v>60</v>
      </c>
      <c r="I588" s="4">
        <v>2100</v>
      </c>
      <c r="J588" s="18">
        <f t="shared" si="65"/>
        <v>1957.221</v>
      </c>
      <c r="K588" s="2">
        <f t="shared" ref="K588:K640" si="66">J588/H588</f>
        <v>32.62035</v>
      </c>
      <c r="L588" s="2">
        <f t="shared" ref="L588:L640" si="67">I588/H588</f>
        <v>35</v>
      </c>
      <c r="M588" s="5">
        <f t="shared" ref="M588:M640" si="68">J588/1.17</f>
        <v>1672.83846153846</v>
      </c>
    </row>
    <row r="589" s="2" customFormat="1" ht="13.5" spans="2:13">
      <c r="B589" s="2" t="s">
        <v>1158</v>
      </c>
      <c r="C589" s="2" t="s">
        <v>1147</v>
      </c>
      <c r="D589" s="2" t="s">
        <v>1148</v>
      </c>
      <c r="E589" s="2" t="s">
        <v>1156</v>
      </c>
      <c r="F589" s="2" t="s">
        <v>1147</v>
      </c>
      <c r="G589" s="2" t="s">
        <v>58</v>
      </c>
      <c r="H589" s="3">
        <v>1800</v>
      </c>
      <c r="I589" s="4">
        <v>28800</v>
      </c>
      <c r="J589" s="18">
        <f t="shared" si="65"/>
        <v>26841.888</v>
      </c>
      <c r="K589" s="2">
        <f t="shared" si="66"/>
        <v>14.91216</v>
      </c>
      <c r="L589" s="2">
        <f t="shared" si="67"/>
        <v>16</v>
      </c>
      <c r="M589" s="5">
        <f t="shared" si="68"/>
        <v>22941.7846153846</v>
      </c>
    </row>
    <row r="590" s="2" customFormat="1" ht="13.5" spans="2:13">
      <c r="B590" s="2" t="s">
        <v>1159</v>
      </c>
      <c r="C590" s="2" t="s">
        <v>1147</v>
      </c>
      <c r="D590" s="2" t="s">
        <v>1148</v>
      </c>
      <c r="E590" s="2" t="s">
        <v>1156</v>
      </c>
      <c r="F590" s="2" t="s">
        <v>1147</v>
      </c>
      <c r="G590" s="2" t="s">
        <v>58</v>
      </c>
      <c r="H590" s="3">
        <v>120</v>
      </c>
      <c r="I590" s="4">
        <v>4200</v>
      </c>
      <c r="J590" s="18">
        <f t="shared" si="65"/>
        <v>3914.442</v>
      </c>
      <c r="K590" s="2">
        <f t="shared" si="66"/>
        <v>32.62035</v>
      </c>
      <c r="L590" s="2">
        <f t="shared" si="67"/>
        <v>35</v>
      </c>
      <c r="M590" s="5">
        <f t="shared" si="68"/>
        <v>3345.67692307692</v>
      </c>
    </row>
    <row r="591" s="2" customFormat="1" ht="13.5" spans="2:13">
      <c r="B591" s="2" t="s">
        <v>376</v>
      </c>
      <c r="C591" s="2" t="s">
        <v>1147</v>
      </c>
      <c r="D591" s="2" t="s">
        <v>1148</v>
      </c>
      <c r="E591" s="2" t="s">
        <v>1156</v>
      </c>
      <c r="F591" s="2" t="s">
        <v>1147</v>
      </c>
      <c r="G591" s="2" t="s">
        <v>58</v>
      </c>
      <c r="H591" s="3">
        <v>180</v>
      </c>
      <c r="I591" s="4">
        <v>6300</v>
      </c>
      <c r="J591" s="18">
        <f t="shared" si="65"/>
        <v>5871.663</v>
      </c>
      <c r="K591" s="2">
        <f t="shared" si="66"/>
        <v>32.62035</v>
      </c>
      <c r="L591" s="2">
        <f t="shared" si="67"/>
        <v>35</v>
      </c>
      <c r="M591" s="5">
        <f t="shared" si="68"/>
        <v>5018.51538461539</v>
      </c>
    </row>
    <row r="592" s="2" customFormat="1" ht="13.5" spans="2:13">
      <c r="B592" s="2" t="s">
        <v>369</v>
      </c>
      <c r="C592" s="2" t="s">
        <v>1147</v>
      </c>
      <c r="D592" s="2" t="s">
        <v>1148</v>
      </c>
      <c r="E592" s="2" t="s">
        <v>1156</v>
      </c>
      <c r="F592" s="2" t="s">
        <v>1147</v>
      </c>
      <c r="G592" s="2" t="s">
        <v>58</v>
      </c>
      <c r="H592" s="3">
        <v>900</v>
      </c>
      <c r="I592" s="4">
        <v>33930</v>
      </c>
      <c r="J592" s="18">
        <f t="shared" si="65"/>
        <v>31623.0993</v>
      </c>
      <c r="K592" s="2">
        <f t="shared" si="66"/>
        <v>35.136777</v>
      </c>
      <c r="L592" s="2">
        <f t="shared" si="67"/>
        <v>37.7</v>
      </c>
      <c r="M592" s="5">
        <f t="shared" si="68"/>
        <v>27028.29</v>
      </c>
    </row>
    <row r="593" s="2" customFormat="1" ht="13.5" spans="2:13">
      <c r="B593" s="2" t="s">
        <v>402</v>
      </c>
      <c r="C593" s="2" t="s">
        <v>1147</v>
      </c>
      <c r="D593" s="2" t="s">
        <v>1148</v>
      </c>
      <c r="E593" s="2" t="s">
        <v>1156</v>
      </c>
      <c r="F593" s="2" t="s">
        <v>1147</v>
      </c>
      <c r="G593" s="2" t="s">
        <v>58</v>
      </c>
      <c r="H593" s="3">
        <v>600</v>
      </c>
      <c r="I593" s="4">
        <v>22800</v>
      </c>
      <c r="J593" s="18">
        <f t="shared" si="65"/>
        <v>21249.828</v>
      </c>
      <c r="K593" s="2">
        <f t="shared" si="66"/>
        <v>35.41638</v>
      </c>
      <c r="L593" s="2">
        <f t="shared" si="67"/>
        <v>38</v>
      </c>
      <c r="M593" s="5">
        <f t="shared" si="68"/>
        <v>18162.2461538462</v>
      </c>
    </row>
    <row r="594" s="2" customFormat="1" ht="13.5" spans="2:13">
      <c r="B594" s="21"/>
      <c r="C594" s="21" t="s">
        <v>1147</v>
      </c>
      <c r="D594" s="2" t="s">
        <v>1148</v>
      </c>
      <c r="E594" s="2" t="s">
        <v>1156</v>
      </c>
      <c r="F594" s="2" t="s">
        <v>1147</v>
      </c>
      <c r="G594" s="2" t="s">
        <v>58</v>
      </c>
      <c r="H594" s="3">
        <v>600</v>
      </c>
      <c r="I594" s="4">
        <v>22800</v>
      </c>
      <c r="J594" s="18">
        <f t="shared" si="65"/>
        <v>21249.828</v>
      </c>
      <c r="K594" s="2">
        <f t="shared" si="66"/>
        <v>35.41638</v>
      </c>
      <c r="L594" s="2">
        <f t="shared" si="67"/>
        <v>38</v>
      </c>
      <c r="M594" s="5">
        <f t="shared" si="68"/>
        <v>18162.2461538462</v>
      </c>
    </row>
    <row r="595" s="2" customFormat="1" ht="13.5" spans="2:13">
      <c r="B595" s="21"/>
      <c r="C595" s="21" t="s">
        <v>1147</v>
      </c>
      <c r="D595" s="2" t="s">
        <v>1148</v>
      </c>
      <c r="E595" s="2" t="s">
        <v>1156</v>
      </c>
      <c r="F595" s="2" t="s">
        <v>1147</v>
      </c>
      <c r="G595" s="2" t="s">
        <v>58</v>
      </c>
      <c r="H595" s="3">
        <v>300</v>
      </c>
      <c r="I595" s="4">
        <v>11400</v>
      </c>
      <c r="J595" s="18">
        <f t="shared" si="65"/>
        <v>10624.914</v>
      </c>
      <c r="K595" s="2">
        <f t="shared" si="66"/>
        <v>35.41638</v>
      </c>
      <c r="L595" s="2">
        <f t="shared" si="67"/>
        <v>38</v>
      </c>
      <c r="M595" s="5">
        <f t="shared" si="68"/>
        <v>9081.12307692308</v>
      </c>
    </row>
    <row r="596" s="2" customFormat="1" ht="13.5" spans="2:13">
      <c r="B596" s="21"/>
      <c r="C596" s="21" t="s">
        <v>1147</v>
      </c>
      <c r="D596" s="2" t="s">
        <v>1148</v>
      </c>
      <c r="E596" s="2" t="s">
        <v>1156</v>
      </c>
      <c r="F596" s="2" t="s">
        <v>1147</v>
      </c>
      <c r="G596" s="2" t="s">
        <v>58</v>
      </c>
      <c r="H596" s="3">
        <v>300</v>
      </c>
      <c r="I596" s="4">
        <v>11490</v>
      </c>
      <c r="J596" s="18">
        <f t="shared" si="65"/>
        <v>10708.7949</v>
      </c>
      <c r="K596" s="2">
        <f t="shared" si="66"/>
        <v>35.695983</v>
      </c>
      <c r="L596" s="2">
        <f t="shared" si="67"/>
        <v>38.3</v>
      </c>
      <c r="M596" s="5">
        <f t="shared" si="68"/>
        <v>9152.81615384616</v>
      </c>
    </row>
    <row r="597" s="2" customFormat="1" ht="13.5" spans="2:13">
      <c r="B597" s="2" t="s">
        <v>370</v>
      </c>
      <c r="C597" s="2" t="s">
        <v>1147</v>
      </c>
      <c r="D597" s="2" t="s">
        <v>1148</v>
      </c>
      <c r="E597" s="2" t="s">
        <v>1156</v>
      </c>
      <c r="F597" s="2" t="s">
        <v>1147</v>
      </c>
      <c r="G597" s="2" t="s">
        <v>58</v>
      </c>
      <c r="H597" s="3">
        <v>360</v>
      </c>
      <c r="I597" s="4">
        <v>10440</v>
      </c>
      <c r="J597" s="18">
        <f t="shared" si="65"/>
        <v>9730.1844</v>
      </c>
      <c r="K597" s="2">
        <f t="shared" si="66"/>
        <v>27.02829</v>
      </c>
      <c r="L597" s="2">
        <f t="shared" si="67"/>
        <v>29</v>
      </c>
      <c r="M597" s="5">
        <f t="shared" si="68"/>
        <v>8316.39692307692</v>
      </c>
    </row>
    <row r="598" s="2" customFormat="1" ht="13.5" spans="2:13">
      <c r="B598" s="2" t="s">
        <v>757</v>
      </c>
      <c r="C598" s="2" t="s">
        <v>1147</v>
      </c>
      <c r="D598" s="2" t="s">
        <v>1148</v>
      </c>
      <c r="E598" s="2" t="s">
        <v>1156</v>
      </c>
      <c r="F598" s="2" t="s">
        <v>1147</v>
      </c>
      <c r="G598" s="2" t="s">
        <v>58</v>
      </c>
      <c r="H598" s="3">
        <v>120</v>
      </c>
      <c r="I598" s="4">
        <v>5335.2</v>
      </c>
      <c r="J598" s="18">
        <f t="shared" si="65"/>
        <v>4972.459752</v>
      </c>
      <c r="K598" s="2">
        <f t="shared" si="66"/>
        <v>41.4371646</v>
      </c>
      <c r="L598" s="2">
        <f t="shared" si="67"/>
        <v>44.46</v>
      </c>
      <c r="M598" s="5">
        <f t="shared" si="68"/>
        <v>4249.9656</v>
      </c>
    </row>
    <row r="599" s="2" customFormat="1" ht="13.5" spans="2:13">
      <c r="B599" s="2" t="s">
        <v>1160</v>
      </c>
      <c r="C599" s="2" t="s">
        <v>1147</v>
      </c>
      <c r="D599" s="2" t="s">
        <v>1148</v>
      </c>
      <c r="E599" s="2" t="s">
        <v>1156</v>
      </c>
      <c r="F599" s="2" t="s">
        <v>1147</v>
      </c>
      <c r="G599" s="2" t="s">
        <v>58</v>
      </c>
      <c r="H599" s="3">
        <v>300</v>
      </c>
      <c r="I599" s="4">
        <v>13200</v>
      </c>
      <c r="J599" s="18">
        <f t="shared" si="65"/>
        <v>12302.532</v>
      </c>
      <c r="K599" s="2">
        <f t="shared" si="66"/>
        <v>41.00844</v>
      </c>
      <c r="L599" s="2">
        <f t="shared" si="67"/>
        <v>44</v>
      </c>
      <c r="M599" s="5">
        <f t="shared" si="68"/>
        <v>10514.9846153846</v>
      </c>
    </row>
    <row r="600" s="2" customFormat="1" ht="13.5" spans="2:13">
      <c r="B600" s="2" t="s">
        <v>545</v>
      </c>
      <c r="C600" s="2" t="s">
        <v>1147</v>
      </c>
      <c r="D600" s="2" t="s">
        <v>1148</v>
      </c>
      <c r="E600" s="2" t="s">
        <v>1156</v>
      </c>
      <c r="F600" s="2" t="s">
        <v>1147</v>
      </c>
      <c r="G600" s="2" t="s">
        <v>58</v>
      </c>
      <c r="H600" s="3">
        <v>300</v>
      </c>
      <c r="I600" s="4">
        <v>13338</v>
      </c>
      <c r="J600" s="18">
        <f t="shared" si="65"/>
        <v>12431.14938</v>
      </c>
      <c r="K600" s="2">
        <f t="shared" si="66"/>
        <v>41.4371646</v>
      </c>
      <c r="L600" s="2">
        <f t="shared" si="67"/>
        <v>44.46</v>
      </c>
      <c r="M600" s="5">
        <f t="shared" si="68"/>
        <v>10624.914</v>
      </c>
    </row>
    <row r="601" s="2" customFormat="1" ht="13.5" spans="2:13">
      <c r="B601" s="2" t="s">
        <v>655</v>
      </c>
      <c r="C601" s="2" t="s">
        <v>1147</v>
      </c>
      <c r="D601" s="2" t="s">
        <v>1148</v>
      </c>
      <c r="E601" s="2" t="s">
        <v>1156</v>
      </c>
      <c r="F601" s="2" t="s">
        <v>1147</v>
      </c>
      <c r="G601" s="2" t="s">
        <v>58</v>
      </c>
      <c r="H601" s="3">
        <v>600</v>
      </c>
      <c r="I601" s="4">
        <v>25332</v>
      </c>
      <c r="J601" s="18">
        <f t="shared" si="65"/>
        <v>23609.67732</v>
      </c>
      <c r="K601" s="2">
        <f t="shared" si="66"/>
        <v>39.3494622</v>
      </c>
      <c r="L601" s="2">
        <f t="shared" si="67"/>
        <v>42.22</v>
      </c>
      <c r="M601" s="5">
        <f t="shared" si="68"/>
        <v>20179.2113846154</v>
      </c>
    </row>
    <row r="602" s="2" customFormat="1" ht="13.5" spans="2:13">
      <c r="B602" s="2" t="s">
        <v>503</v>
      </c>
      <c r="C602" s="2" t="s">
        <v>1147</v>
      </c>
      <c r="D602" s="2" t="s">
        <v>1148</v>
      </c>
      <c r="E602" s="2" t="s">
        <v>1156</v>
      </c>
      <c r="F602" s="2" t="s">
        <v>1147</v>
      </c>
      <c r="G602" s="2" t="s">
        <v>58</v>
      </c>
      <c r="H602" s="3">
        <v>1800</v>
      </c>
      <c r="I602" s="4">
        <v>74520</v>
      </c>
      <c r="J602" s="18">
        <f t="shared" si="65"/>
        <v>69453.3852</v>
      </c>
      <c r="K602" s="2">
        <f t="shared" si="66"/>
        <v>38.585214</v>
      </c>
      <c r="L602" s="2">
        <f t="shared" si="67"/>
        <v>41.4</v>
      </c>
      <c r="M602" s="5">
        <f t="shared" si="68"/>
        <v>59361.8676923077</v>
      </c>
    </row>
    <row r="603" s="2" customFormat="1" ht="13.5" spans="2:13">
      <c r="B603" s="2" t="s">
        <v>1161</v>
      </c>
      <c r="C603" s="2" t="s">
        <v>1147</v>
      </c>
      <c r="D603" s="2" t="s">
        <v>1148</v>
      </c>
      <c r="E603" s="2" t="s">
        <v>1156</v>
      </c>
      <c r="F603" s="2" t="s">
        <v>1147</v>
      </c>
      <c r="G603" s="2" t="s">
        <v>58</v>
      </c>
      <c r="H603" s="3">
        <v>120</v>
      </c>
      <c r="I603" s="4">
        <v>5282.4</v>
      </c>
      <c r="J603" s="18">
        <f t="shared" si="65"/>
        <v>4923.249624</v>
      </c>
      <c r="K603" s="2">
        <f t="shared" si="66"/>
        <v>41.0270802</v>
      </c>
      <c r="L603" s="2">
        <f t="shared" si="67"/>
        <v>44.02</v>
      </c>
      <c r="M603" s="5">
        <f t="shared" si="68"/>
        <v>4207.90566153846</v>
      </c>
    </row>
    <row r="604" s="2" customFormat="1" ht="13.5" spans="2:13">
      <c r="B604" s="2" t="s">
        <v>1162</v>
      </c>
      <c r="C604" s="2" t="s">
        <v>1147</v>
      </c>
      <c r="D604" s="2" t="s">
        <v>1148</v>
      </c>
      <c r="E604" s="2" t="s">
        <v>1156</v>
      </c>
      <c r="F604" s="2" t="s">
        <v>1147</v>
      </c>
      <c r="G604" s="2" t="s">
        <v>58</v>
      </c>
      <c r="H604" s="3">
        <v>120</v>
      </c>
      <c r="I604" s="4">
        <v>4200</v>
      </c>
      <c r="J604" s="18">
        <f t="shared" si="65"/>
        <v>3914.442</v>
      </c>
      <c r="K604" s="2">
        <f t="shared" si="66"/>
        <v>32.62035</v>
      </c>
      <c r="L604" s="2">
        <f t="shared" si="67"/>
        <v>35</v>
      </c>
      <c r="M604" s="5">
        <f t="shared" si="68"/>
        <v>3345.67692307692</v>
      </c>
    </row>
    <row r="605" s="2" customFormat="1" ht="13.5" spans="2:13">
      <c r="B605" s="2" t="s">
        <v>1163</v>
      </c>
      <c r="C605" s="2" t="s">
        <v>1147</v>
      </c>
      <c r="D605" s="2" t="s">
        <v>1148</v>
      </c>
      <c r="E605" s="2" t="s">
        <v>1156</v>
      </c>
      <c r="F605" s="2" t="s">
        <v>1147</v>
      </c>
      <c r="G605" s="2" t="s">
        <v>58</v>
      </c>
      <c r="H605" s="3">
        <v>1800</v>
      </c>
      <c r="I605" s="4">
        <v>21600</v>
      </c>
      <c r="J605" s="18">
        <f t="shared" si="65"/>
        <v>20131.416</v>
      </c>
      <c r="K605" s="2">
        <f t="shared" si="66"/>
        <v>11.18412</v>
      </c>
      <c r="L605" s="2">
        <f t="shared" si="67"/>
        <v>12</v>
      </c>
      <c r="M605" s="5">
        <f t="shared" si="68"/>
        <v>17206.3384615385</v>
      </c>
    </row>
    <row r="606" s="2" customFormat="1" ht="13.5" spans="2:13">
      <c r="B606" s="2" t="s">
        <v>374</v>
      </c>
      <c r="C606" s="2" t="s">
        <v>1147</v>
      </c>
      <c r="D606" s="2" t="s">
        <v>1148</v>
      </c>
      <c r="E606" s="2" t="s">
        <v>1156</v>
      </c>
      <c r="F606" s="2" t="s">
        <v>1147</v>
      </c>
      <c r="G606" s="2" t="s">
        <v>58</v>
      </c>
      <c r="H606" s="3">
        <v>420</v>
      </c>
      <c r="I606" s="4">
        <v>13440</v>
      </c>
      <c r="J606" s="18">
        <f t="shared" si="65"/>
        <v>12526.2144</v>
      </c>
      <c r="K606" s="2">
        <f t="shared" si="66"/>
        <v>29.82432</v>
      </c>
      <c r="L606" s="2">
        <f t="shared" si="67"/>
        <v>32</v>
      </c>
      <c r="M606" s="5">
        <f t="shared" si="68"/>
        <v>10706.1661538462</v>
      </c>
    </row>
    <row r="607" s="2" customFormat="1" ht="13.5" spans="2:13">
      <c r="B607" s="2" t="s">
        <v>1164</v>
      </c>
      <c r="C607" s="2" t="s">
        <v>1147</v>
      </c>
      <c r="D607" s="2" t="s">
        <v>1148</v>
      </c>
      <c r="E607" s="2" t="s">
        <v>1156</v>
      </c>
      <c r="F607" s="2" t="s">
        <v>1150</v>
      </c>
      <c r="G607" s="2" t="s">
        <v>58</v>
      </c>
      <c r="H607" s="3">
        <v>60</v>
      </c>
      <c r="I607" s="4">
        <v>2100</v>
      </c>
      <c r="J607" s="18">
        <f t="shared" si="65"/>
        <v>1957.221</v>
      </c>
      <c r="K607" s="2">
        <f t="shared" si="66"/>
        <v>32.62035</v>
      </c>
      <c r="L607" s="2">
        <f t="shared" si="67"/>
        <v>35</v>
      </c>
      <c r="M607" s="5">
        <f t="shared" si="68"/>
        <v>1672.83846153846</v>
      </c>
    </row>
    <row r="608" s="2" customFormat="1" ht="13.5" spans="2:13">
      <c r="B608" s="2" t="s">
        <v>364</v>
      </c>
      <c r="C608" s="2" t="s">
        <v>1147</v>
      </c>
      <c r="D608" s="2" t="s">
        <v>1148</v>
      </c>
      <c r="E608" s="2" t="s">
        <v>1156</v>
      </c>
      <c r="F608" s="2" t="s">
        <v>1147</v>
      </c>
      <c r="G608" s="2" t="s">
        <v>58</v>
      </c>
      <c r="H608" s="3">
        <v>300</v>
      </c>
      <c r="I608" s="4">
        <v>9000</v>
      </c>
      <c r="J608" s="18">
        <f t="shared" si="65"/>
        <v>8388.09</v>
      </c>
      <c r="K608" s="2">
        <f t="shared" si="66"/>
        <v>27.9603</v>
      </c>
      <c r="L608" s="2">
        <f t="shared" si="67"/>
        <v>30</v>
      </c>
      <c r="M608" s="5">
        <f t="shared" si="68"/>
        <v>7169.30769230769</v>
      </c>
    </row>
    <row r="609" s="2" customFormat="1" ht="13.5" spans="2:13">
      <c r="B609" s="2" t="s">
        <v>378</v>
      </c>
      <c r="C609" s="2" t="s">
        <v>1147</v>
      </c>
      <c r="D609" s="2" t="s">
        <v>1148</v>
      </c>
      <c r="E609" s="2" t="s">
        <v>1156</v>
      </c>
      <c r="F609" s="2" t="s">
        <v>1147</v>
      </c>
      <c r="G609" s="2" t="s">
        <v>58</v>
      </c>
      <c r="H609" s="3">
        <v>180</v>
      </c>
      <c r="I609" s="4">
        <v>6300</v>
      </c>
      <c r="J609" s="18">
        <f t="shared" si="65"/>
        <v>5871.663</v>
      </c>
      <c r="K609" s="2">
        <f t="shared" si="66"/>
        <v>32.62035</v>
      </c>
      <c r="L609" s="2">
        <f t="shared" si="67"/>
        <v>35</v>
      </c>
      <c r="M609" s="5">
        <f t="shared" si="68"/>
        <v>5018.51538461539</v>
      </c>
    </row>
    <row r="610" s="2" customFormat="1" ht="13.5" spans="2:13">
      <c r="B610" s="2" t="s">
        <v>1165</v>
      </c>
      <c r="C610" s="2" t="s">
        <v>1147</v>
      </c>
      <c r="D610" s="2" t="s">
        <v>1148</v>
      </c>
      <c r="E610" s="2" t="s">
        <v>1156</v>
      </c>
      <c r="F610" s="2" t="s">
        <v>1147</v>
      </c>
      <c r="G610" s="2" t="s">
        <v>58</v>
      </c>
      <c r="H610" s="3">
        <v>2100</v>
      </c>
      <c r="I610" s="4">
        <v>73500</v>
      </c>
      <c r="J610" s="18">
        <f t="shared" si="65"/>
        <v>68502.735</v>
      </c>
      <c r="K610" s="2">
        <f t="shared" si="66"/>
        <v>32.62035</v>
      </c>
      <c r="L610" s="2">
        <f t="shared" si="67"/>
        <v>35</v>
      </c>
      <c r="M610" s="5">
        <f t="shared" si="68"/>
        <v>58549.3461538462</v>
      </c>
    </row>
    <row r="611" s="2" customFormat="1" ht="13.5" spans="2:13">
      <c r="B611" s="2" t="s">
        <v>380</v>
      </c>
      <c r="C611" s="2" t="s">
        <v>1147</v>
      </c>
      <c r="D611" s="2" t="s">
        <v>1148</v>
      </c>
      <c r="E611" s="2" t="s">
        <v>1156</v>
      </c>
      <c r="F611" s="2" t="s">
        <v>1147</v>
      </c>
      <c r="G611" s="2" t="s">
        <v>58</v>
      </c>
      <c r="H611" s="3">
        <v>4080</v>
      </c>
      <c r="I611" s="4">
        <v>141984</v>
      </c>
      <c r="J611" s="18">
        <f t="shared" si="65"/>
        <v>132330.50784</v>
      </c>
      <c r="K611" s="2">
        <f t="shared" si="66"/>
        <v>32.433948</v>
      </c>
      <c r="L611" s="2">
        <f t="shared" si="67"/>
        <v>34.8</v>
      </c>
      <c r="M611" s="5">
        <f t="shared" si="68"/>
        <v>113102.998153846</v>
      </c>
    </row>
    <row r="612" s="2" customFormat="1" ht="13.5" spans="2:13">
      <c r="B612" s="2" t="s">
        <v>379</v>
      </c>
      <c r="C612" s="2" t="s">
        <v>1147</v>
      </c>
      <c r="D612" s="2" t="s">
        <v>1148</v>
      </c>
      <c r="E612" s="2" t="s">
        <v>1156</v>
      </c>
      <c r="F612" s="2" t="s">
        <v>1147</v>
      </c>
      <c r="G612" s="2" t="s">
        <v>58</v>
      </c>
      <c r="H612" s="3">
        <v>3900</v>
      </c>
      <c r="I612" s="4">
        <v>158340</v>
      </c>
      <c r="J612" s="18">
        <f t="shared" si="65"/>
        <v>147574.4634</v>
      </c>
      <c r="K612" s="2">
        <f t="shared" si="66"/>
        <v>37.839606</v>
      </c>
      <c r="L612" s="2">
        <f t="shared" si="67"/>
        <v>40.6</v>
      </c>
      <c r="M612" s="5">
        <f t="shared" si="68"/>
        <v>126132.02</v>
      </c>
    </row>
    <row r="613" s="2" customFormat="1" ht="13.5" spans="2:13">
      <c r="B613" s="2" t="s">
        <v>428</v>
      </c>
      <c r="C613" s="2" t="s">
        <v>1147</v>
      </c>
      <c r="D613" s="2" t="s">
        <v>1148</v>
      </c>
      <c r="E613" s="2" t="s">
        <v>1156</v>
      </c>
      <c r="F613" s="2" t="s">
        <v>1147</v>
      </c>
      <c r="G613" s="2" t="s">
        <v>58</v>
      </c>
      <c r="H613" s="3">
        <v>1200</v>
      </c>
      <c r="I613" s="4">
        <v>50784</v>
      </c>
      <c r="J613" s="18">
        <f t="shared" si="65"/>
        <v>47331.19584</v>
      </c>
      <c r="K613" s="2">
        <f t="shared" si="66"/>
        <v>39.4426632</v>
      </c>
      <c r="L613" s="2">
        <f t="shared" si="67"/>
        <v>42.32</v>
      </c>
      <c r="M613" s="5">
        <f t="shared" si="68"/>
        <v>40454.0135384615</v>
      </c>
    </row>
    <row r="614" s="2" customFormat="1" ht="13.5" spans="2:13">
      <c r="B614" s="2" t="s">
        <v>363</v>
      </c>
      <c r="C614" s="2" t="s">
        <v>1147</v>
      </c>
      <c r="D614" s="2" t="s">
        <v>1148</v>
      </c>
      <c r="E614" s="2" t="s">
        <v>1156</v>
      </c>
      <c r="F614" s="2" t="s">
        <v>1147</v>
      </c>
      <c r="G614" s="2" t="s">
        <v>58</v>
      </c>
      <c r="H614" s="3">
        <v>3900</v>
      </c>
      <c r="I614" s="4">
        <v>159510</v>
      </c>
      <c r="J614" s="18">
        <f t="shared" si="65"/>
        <v>148664.9151</v>
      </c>
      <c r="K614" s="2">
        <f t="shared" si="66"/>
        <v>38.119209</v>
      </c>
      <c r="L614" s="2">
        <f t="shared" si="67"/>
        <v>40.9</v>
      </c>
      <c r="M614" s="5">
        <f t="shared" si="68"/>
        <v>127064.03</v>
      </c>
    </row>
    <row r="615" s="2" customFormat="1" ht="13.5" spans="2:13">
      <c r="B615" s="2" t="s">
        <v>348</v>
      </c>
      <c r="C615" s="2" t="s">
        <v>1147</v>
      </c>
      <c r="D615" s="2" t="s">
        <v>1148</v>
      </c>
      <c r="E615" s="2" t="s">
        <v>1156</v>
      </c>
      <c r="F615" s="2" t="s">
        <v>1147</v>
      </c>
      <c r="G615" s="2" t="s">
        <v>58</v>
      </c>
      <c r="H615" s="3">
        <v>480</v>
      </c>
      <c r="I615" s="4">
        <v>21340.8</v>
      </c>
      <c r="J615" s="18">
        <f t="shared" si="65"/>
        <v>19889.839008</v>
      </c>
      <c r="K615" s="2">
        <f t="shared" si="66"/>
        <v>41.4371646</v>
      </c>
      <c r="L615" s="2">
        <f t="shared" si="67"/>
        <v>44.46</v>
      </c>
      <c r="M615" s="5">
        <f t="shared" si="68"/>
        <v>16999.8624</v>
      </c>
    </row>
    <row r="616" s="2" customFormat="1" ht="13.5" spans="2:13">
      <c r="B616" s="2" t="s">
        <v>344</v>
      </c>
      <c r="C616" s="2" t="s">
        <v>1147</v>
      </c>
      <c r="D616" s="2" t="s">
        <v>1148</v>
      </c>
      <c r="E616" s="2" t="s">
        <v>1156</v>
      </c>
      <c r="F616" s="2" t="s">
        <v>1147</v>
      </c>
      <c r="G616" s="2" t="s">
        <v>58</v>
      </c>
      <c r="H616" s="3">
        <v>3600</v>
      </c>
      <c r="I616" s="4">
        <f>50688*3</f>
        <v>152064</v>
      </c>
      <c r="J616" s="18">
        <f t="shared" ref="J616:J632" si="69">I616*0.93201</f>
        <v>141725.16864</v>
      </c>
      <c r="K616" s="2">
        <f t="shared" si="66"/>
        <v>39.3681024</v>
      </c>
      <c r="L616" s="2">
        <f t="shared" si="67"/>
        <v>42.24</v>
      </c>
      <c r="M616" s="5">
        <f t="shared" si="68"/>
        <v>121132.622769231</v>
      </c>
    </row>
    <row r="617" s="2" customFormat="1" ht="13.5" spans="2:13">
      <c r="B617" s="2" t="s">
        <v>650</v>
      </c>
      <c r="C617" s="2" t="s">
        <v>1147</v>
      </c>
      <c r="D617" s="2" t="s">
        <v>1148</v>
      </c>
      <c r="E617" s="2" t="s">
        <v>1156</v>
      </c>
      <c r="F617" s="2" t="s">
        <v>1147</v>
      </c>
      <c r="G617" s="2" t="s">
        <v>58</v>
      </c>
      <c r="H617" s="3">
        <v>180</v>
      </c>
      <c r="I617" s="4">
        <v>6300</v>
      </c>
      <c r="J617" s="18">
        <f t="shared" si="69"/>
        <v>5871.663</v>
      </c>
      <c r="K617" s="2">
        <f t="shared" si="66"/>
        <v>32.62035</v>
      </c>
      <c r="L617" s="2">
        <f t="shared" si="67"/>
        <v>35</v>
      </c>
      <c r="M617" s="5">
        <f t="shared" si="68"/>
        <v>5018.51538461539</v>
      </c>
    </row>
    <row r="618" s="2" customFormat="1" ht="13.5" spans="2:13">
      <c r="B618" s="2" t="s">
        <v>1166</v>
      </c>
      <c r="C618" s="2" t="s">
        <v>1147</v>
      </c>
      <c r="D618" s="2" t="s">
        <v>1148</v>
      </c>
      <c r="E618" s="2" t="s">
        <v>1156</v>
      </c>
      <c r="F618" s="2" t="s">
        <v>1147</v>
      </c>
      <c r="G618" s="2" t="s">
        <v>58</v>
      </c>
      <c r="H618" s="3">
        <v>3300</v>
      </c>
      <c r="I618" s="4">
        <v>124707</v>
      </c>
      <c r="J618" s="18">
        <f t="shared" si="69"/>
        <v>116228.17107</v>
      </c>
      <c r="K618" s="2">
        <f t="shared" si="66"/>
        <v>35.2206579</v>
      </c>
      <c r="L618" s="2">
        <f t="shared" si="67"/>
        <v>37.79</v>
      </c>
      <c r="M618" s="5">
        <f t="shared" si="68"/>
        <v>99340.3171538462</v>
      </c>
    </row>
    <row r="619" s="2" customFormat="1" ht="13.5" spans="2:13">
      <c r="B619" s="2" t="s">
        <v>1167</v>
      </c>
      <c r="C619" s="2" t="s">
        <v>1147</v>
      </c>
      <c r="D619" s="2" t="s">
        <v>1148</v>
      </c>
      <c r="E619" s="2" t="s">
        <v>1156</v>
      </c>
      <c r="F619" s="2" t="s">
        <v>1147</v>
      </c>
      <c r="G619" s="2" t="s">
        <v>58</v>
      </c>
      <c r="H619" s="3">
        <v>7200</v>
      </c>
      <c r="I619" s="4">
        <v>230400</v>
      </c>
      <c r="J619" s="18">
        <f t="shared" si="69"/>
        <v>214735.104</v>
      </c>
      <c r="K619" s="2">
        <f t="shared" si="66"/>
        <v>29.82432</v>
      </c>
      <c r="L619" s="2">
        <f t="shared" si="67"/>
        <v>32</v>
      </c>
      <c r="M619" s="5">
        <f t="shared" si="68"/>
        <v>183534.276923077</v>
      </c>
    </row>
    <row r="620" s="2" customFormat="1" ht="13.5" spans="2:13">
      <c r="B620" s="2" t="s">
        <v>535</v>
      </c>
      <c r="C620" s="2" t="s">
        <v>1147</v>
      </c>
      <c r="D620" s="2" t="s">
        <v>1148</v>
      </c>
      <c r="E620" s="2" t="s">
        <v>1156</v>
      </c>
      <c r="F620" s="2" t="s">
        <v>1147</v>
      </c>
      <c r="G620" s="2" t="s">
        <v>58</v>
      </c>
      <c r="H620" s="3">
        <v>1800</v>
      </c>
      <c r="I620" s="4">
        <v>59400</v>
      </c>
      <c r="J620" s="18">
        <f t="shared" si="69"/>
        <v>55361.394</v>
      </c>
      <c r="K620" s="2">
        <f t="shared" si="66"/>
        <v>30.75633</v>
      </c>
      <c r="L620" s="2">
        <f t="shared" si="67"/>
        <v>33</v>
      </c>
      <c r="M620" s="5">
        <f t="shared" si="68"/>
        <v>47317.4307692308</v>
      </c>
    </row>
    <row r="621" s="2" customFormat="1" ht="13.5" spans="2:13">
      <c r="B621" s="2" t="s">
        <v>392</v>
      </c>
      <c r="C621" s="2" t="s">
        <v>1147</v>
      </c>
      <c r="D621" s="2" t="s">
        <v>1148</v>
      </c>
      <c r="E621" s="2" t="s">
        <v>1156</v>
      </c>
      <c r="F621" s="2" t="s">
        <v>1147</v>
      </c>
      <c r="G621" s="2" t="s">
        <v>58</v>
      </c>
      <c r="H621" s="3">
        <v>4020</v>
      </c>
      <c r="I621" s="4">
        <v>106932</v>
      </c>
      <c r="J621" s="18">
        <f t="shared" si="69"/>
        <v>99661.69332</v>
      </c>
      <c r="K621" s="2">
        <f t="shared" si="66"/>
        <v>24.791466</v>
      </c>
      <c r="L621" s="2">
        <f t="shared" si="67"/>
        <v>26.6</v>
      </c>
      <c r="M621" s="5">
        <f t="shared" si="68"/>
        <v>85180.9344615385</v>
      </c>
    </row>
    <row r="622" s="2" customFormat="1" ht="13.5" spans="2:13">
      <c r="B622" s="2" t="s">
        <v>1168</v>
      </c>
      <c r="C622" s="2" t="s">
        <v>1147</v>
      </c>
      <c r="D622" s="2" t="s">
        <v>1148</v>
      </c>
      <c r="E622" s="2" t="s">
        <v>1156</v>
      </c>
      <c r="F622" s="2" t="s">
        <v>1147</v>
      </c>
      <c r="G622" s="2" t="s">
        <v>58</v>
      </c>
      <c r="H622" s="3">
        <v>1200</v>
      </c>
      <c r="I622" s="4">
        <v>38400</v>
      </c>
      <c r="J622" s="18">
        <f t="shared" si="69"/>
        <v>35789.184</v>
      </c>
      <c r="K622" s="2">
        <f t="shared" si="66"/>
        <v>29.82432</v>
      </c>
      <c r="L622" s="2">
        <f t="shared" si="67"/>
        <v>32</v>
      </c>
      <c r="M622" s="5">
        <f t="shared" si="68"/>
        <v>30589.0461538462</v>
      </c>
    </row>
    <row r="623" s="2" customFormat="1" ht="13.5" spans="2:13">
      <c r="B623" s="2" t="s">
        <v>1169</v>
      </c>
      <c r="C623" s="2" t="s">
        <v>1147</v>
      </c>
      <c r="D623" s="2" t="s">
        <v>1148</v>
      </c>
      <c r="E623" s="2" t="s">
        <v>1156</v>
      </c>
      <c r="F623" s="2" t="s">
        <v>1147</v>
      </c>
      <c r="G623" s="2" t="s">
        <v>58</v>
      </c>
      <c r="H623" s="3">
        <v>240</v>
      </c>
      <c r="I623" s="4">
        <v>9600</v>
      </c>
      <c r="J623" s="18">
        <f t="shared" si="69"/>
        <v>8947.296</v>
      </c>
      <c r="K623" s="2">
        <f t="shared" si="66"/>
        <v>37.2804</v>
      </c>
      <c r="L623" s="2">
        <f t="shared" si="67"/>
        <v>40</v>
      </c>
      <c r="M623" s="5">
        <f t="shared" si="68"/>
        <v>7647.26153846154</v>
      </c>
    </row>
    <row r="624" s="2" customFormat="1" ht="13.5" spans="2:13">
      <c r="B624" s="2" t="s">
        <v>371</v>
      </c>
      <c r="C624" s="2" t="s">
        <v>1147</v>
      </c>
      <c r="D624" s="2" t="s">
        <v>1148</v>
      </c>
      <c r="E624" s="2" t="s">
        <v>1156</v>
      </c>
      <c r="F624" s="2" t="s">
        <v>1147</v>
      </c>
      <c r="G624" s="2" t="s">
        <v>58</v>
      </c>
      <c r="H624" s="3">
        <v>12000</v>
      </c>
      <c r="I624" s="4">
        <v>278400</v>
      </c>
      <c r="J624" s="18">
        <f t="shared" si="69"/>
        <v>259471.584</v>
      </c>
      <c r="K624" s="2">
        <f t="shared" si="66"/>
        <v>21.622632</v>
      </c>
      <c r="L624" s="2">
        <f t="shared" si="67"/>
        <v>23.2</v>
      </c>
      <c r="M624" s="5">
        <f t="shared" si="68"/>
        <v>221770.584615385</v>
      </c>
    </row>
    <row r="625" s="2" customFormat="1" ht="13.5" spans="2:13">
      <c r="B625" s="2" t="s">
        <v>75</v>
      </c>
      <c r="C625" s="2" t="s">
        <v>1147</v>
      </c>
      <c r="D625" s="2" t="s">
        <v>1148</v>
      </c>
      <c r="E625" s="2" t="s">
        <v>1156</v>
      </c>
      <c r="F625" s="2" t="s">
        <v>1150</v>
      </c>
      <c r="G625" s="2" t="s">
        <v>58</v>
      </c>
      <c r="H625" s="3">
        <v>1800</v>
      </c>
      <c r="I625" s="4">
        <v>79074</v>
      </c>
      <c r="J625" s="18">
        <f t="shared" si="69"/>
        <v>73697.75874</v>
      </c>
      <c r="K625" s="2">
        <f t="shared" si="66"/>
        <v>40.9431993</v>
      </c>
      <c r="L625" s="2">
        <f t="shared" si="67"/>
        <v>43.93</v>
      </c>
      <c r="M625" s="5">
        <f t="shared" si="68"/>
        <v>62989.5373846154</v>
      </c>
    </row>
    <row r="626" s="2" customFormat="1" ht="13.5" spans="2:13">
      <c r="B626" s="2" t="s">
        <v>1170</v>
      </c>
      <c r="C626" s="2" t="s">
        <v>1147</v>
      </c>
      <c r="D626" s="2" t="s">
        <v>1148</v>
      </c>
      <c r="E626" s="2" t="s">
        <v>1156</v>
      </c>
      <c r="F626" s="2" t="s">
        <v>1147</v>
      </c>
      <c r="G626" s="2" t="s">
        <v>58</v>
      </c>
      <c r="H626" s="3">
        <v>600</v>
      </c>
      <c r="I626" s="4">
        <v>22200</v>
      </c>
      <c r="J626" s="18">
        <f t="shared" si="69"/>
        <v>20690.622</v>
      </c>
      <c r="K626" s="2">
        <f t="shared" si="66"/>
        <v>34.48437</v>
      </c>
      <c r="L626" s="2">
        <f t="shared" si="67"/>
        <v>37</v>
      </c>
      <c r="M626" s="5">
        <f t="shared" si="68"/>
        <v>17684.2923076923</v>
      </c>
    </row>
    <row r="627" s="2" customFormat="1" ht="13.5" spans="2:13">
      <c r="B627" s="2" t="s">
        <v>372</v>
      </c>
      <c r="C627" s="2" t="s">
        <v>1147</v>
      </c>
      <c r="D627" s="2" t="s">
        <v>1148</v>
      </c>
      <c r="E627" s="2" t="s">
        <v>1156</v>
      </c>
      <c r="F627" s="2" t="s">
        <v>1147</v>
      </c>
      <c r="G627" s="2" t="s">
        <v>58</v>
      </c>
      <c r="H627" s="3">
        <v>3600</v>
      </c>
      <c r="I627" s="4">
        <v>115200</v>
      </c>
      <c r="J627" s="18">
        <f t="shared" si="69"/>
        <v>107367.552</v>
      </c>
      <c r="K627" s="2">
        <f t="shared" si="66"/>
        <v>29.82432</v>
      </c>
      <c r="L627" s="2">
        <f t="shared" si="67"/>
        <v>32</v>
      </c>
      <c r="M627" s="5">
        <f t="shared" si="68"/>
        <v>91767.1384615385</v>
      </c>
    </row>
    <row r="628" s="2" customFormat="1" ht="13.5" spans="2:13">
      <c r="B628" s="2" t="s">
        <v>373</v>
      </c>
      <c r="C628" s="2" t="s">
        <v>1147</v>
      </c>
      <c r="D628" s="2" t="s">
        <v>1148</v>
      </c>
      <c r="E628" s="2" t="s">
        <v>1156</v>
      </c>
      <c r="F628" s="2" t="s">
        <v>1147</v>
      </c>
      <c r="G628" s="2" t="s">
        <v>58</v>
      </c>
      <c r="H628" s="3">
        <v>15000</v>
      </c>
      <c r="I628" s="4">
        <v>519000</v>
      </c>
      <c r="J628" s="18">
        <f t="shared" si="69"/>
        <v>483713.19</v>
      </c>
      <c r="K628" s="2">
        <f t="shared" si="66"/>
        <v>32.247546</v>
      </c>
      <c r="L628" s="2">
        <f t="shared" si="67"/>
        <v>34.6</v>
      </c>
      <c r="M628" s="5">
        <f t="shared" si="68"/>
        <v>413430.076923077</v>
      </c>
    </row>
    <row r="629" s="2" customFormat="1" ht="13.5" spans="2:13">
      <c r="B629" s="2" t="s">
        <v>1171</v>
      </c>
      <c r="C629" s="2" t="s">
        <v>1147</v>
      </c>
      <c r="D629" s="2" t="s">
        <v>1148</v>
      </c>
      <c r="E629" s="2" t="s">
        <v>1156</v>
      </c>
      <c r="F629" s="2" t="s">
        <v>1147</v>
      </c>
      <c r="G629" s="2" t="s">
        <v>58</v>
      </c>
      <c r="H629" s="3">
        <v>600</v>
      </c>
      <c r="I629" s="4">
        <v>21000</v>
      </c>
      <c r="J629" s="18">
        <f t="shared" si="69"/>
        <v>19572.21</v>
      </c>
      <c r="K629" s="2">
        <f t="shared" si="66"/>
        <v>32.62035</v>
      </c>
      <c r="L629" s="2">
        <f t="shared" si="67"/>
        <v>35</v>
      </c>
      <c r="M629" s="5">
        <f t="shared" si="68"/>
        <v>16728.3846153846</v>
      </c>
    </row>
    <row r="630" s="2" customFormat="1" ht="13.5" spans="2:13">
      <c r="B630" s="2" t="s">
        <v>375</v>
      </c>
      <c r="C630" s="2" t="s">
        <v>1147</v>
      </c>
      <c r="D630" s="2" t="s">
        <v>1148</v>
      </c>
      <c r="E630" s="2" t="s">
        <v>1156</v>
      </c>
      <c r="F630" s="2" t="s">
        <v>1147</v>
      </c>
      <c r="G630" s="2" t="s">
        <v>58</v>
      </c>
      <c r="H630" s="3">
        <v>600</v>
      </c>
      <c r="I630" s="4">
        <v>21000</v>
      </c>
      <c r="J630" s="18">
        <f t="shared" si="69"/>
        <v>19572.21</v>
      </c>
      <c r="K630" s="2">
        <f t="shared" si="66"/>
        <v>32.62035</v>
      </c>
      <c r="L630" s="2">
        <f t="shared" si="67"/>
        <v>35</v>
      </c>
      <c r="M630" s="5">
        <f t="shared" si="68"/>
        <v>16728.3846153846</v>
      </c>
    </row>
    <row r="631" s="2" customFormat="1" ht="13.5" spans="2:13">
      <c r="B631" s="2" t="s">
        <v>20</v>
      </c>
      <c r="C631" s="2" t="s">
        <v>737</v>
      </c>
      <c r="D631" s="2" t="s">
        <v>1172</v>
      </c>
      <c r="E631" s="2" t="s">
        <v>1125</v>
      </c>
      <c r="F631" s="2" t="s">
        <v>1173</v>
      </c>
      <c r="G631" s="2" t="s">
        <v>58</v>
      </c>
      <c r="H631" s="3">
        <v>360</v>
      </c>
      <c r="I631" s="4">
        <v>1008</v>
      </c>
      <c r="J631" s="18">
        <f t="shared" si="69"/>
        <v>939.46608</v>
      </c>
      <c r="K631" s="2">
        <f t="shared" si="66"/>
        <v>2.609628</v>
      </c>
      <c r="L631" s="2">
        <f t="shared" si="67"/>
        <v>2.8</v>
      </c>
      <c r="M631" s="5">
        <f t="shared" si="68"/>
        <v>802.962461538462</v>
      </c>
    </row>
    <row r="632" s="2" customFormat="1" customHeight="1" spans="2:13">
      <c r="B632" s="2" t="s">
        <v>402</v>
      </c>
      <c r="C632" s="12" t="s">
        <v>1147</v>
      </c>
      <c r="D632" s="12" t="s">
        <v>1148</v>
      </c>
      <c r="E632" s="2" t="s">
        <v>653</v>
      </c>
      <c r="F632" s="2" t="s">
        <v>1154</v>
      </c>
      <c r="G632" s="2" t="s">
        <v>58</v>
      </c>
      <c r="H632" s="3">
        <v>100</v>
      </c>
      <c r="I632" s="4">
        <v>680</v>
      </c>
      <c r="J632" s="18">
        <f t="shared" si="69"/>
        <v>633.7668</v>
      </c>
      <c r="K632" s="2">
        <f t="shared" si="66"/>
        <v>6.337668</v>
      </c>
      <c r="L632" s="2">
        <f t="shared" si="67"/>
        <v>6.8</v>
      </c>
      <c r="M632" s="5">
        <f t="shared" si="68"/>
        <v>541.681025641026</v>
      </c>
    </row>
    <row r="633" s="2" customFormat="1" customHeight="1" spans="2:13">
      <c r="B633" s="2" t="s">
        <v>379</v>
      </c>
      <c r="C633" s="12" t="s">
        <v>1147</v>
      </c>
      <c r="D633" s="12" t="s">
        <v>1148</v>
      </c>
      <c r="E633" s="2" t="s">
        <v>653</v>
      </c>
      <c r="F633" s="2" t="s">
        <v>1154</v>
      </c>
      <c r="G633" s="2" t="s">
        <v>58</v>
      </c>
      <c r="H633" s="3">
        <v>2160</v>
      </c>
      <c r="I633" s="4">
        <v>35352</v>
      </c>
      <c r="J633" s="18">
        <f>I633*0.9291</f>
        <v>32845.5432</v>
      </c>
      <c r="K633" s="2">
        <f t="shared" si="66"/>
        <v>15.20627</v>
      </c>
      <c r="L633" s="2">
        <f t="shared" si="67"/>
        <v>16.3666666666667</v>
      </c>
      <c r="M633" s="5">
        <f t="shared" si="68"/>
        <v>28073.1138461538</v>
      </c>
    </row>
    <row r="634" s="2" customFormat="1" ht="13.5" spans="2:13">
      <c r="B634" s="2" t="s">
        <v>20</v>
      </c>
      <c r="C634" s="2" t="s">
        <v>21</v>
      </c>
      <c r="D634" s="2" t="s">
        <v>1174</v>
      </c>
      <c r="E634" s="2" t="s">
        <v>1175</v>
      </c>
      <c r="F634" s="2" t="s">
        <v>24</v>
      </c>
      <c r="G634" s="2" t="s">
        <v>30</v>
      </c>
      <c r="H634" s="3">
        <v>2000</v>
      </c>
      <c r="I634" s="4">
        <v>6300</v>
      </c>
      <c r="J634" s="18">
        <f t="shared" ref="J634:J665" si="70">I634*0.9291</f>
        <v>5853.33</v>
      </c>
      <c r="K634" s="2">
        <f t="shared" si="66"/>
        <v>2.926665</v>
      </c>
      <c r="L634" s="2">
        <f t="shared" si="67"/>
        <v>3.15</v>
      </c>
      <c r="M634" s="5">
        <f t="shared" si="68"/>
        <v>5002.84615384615</v>
      </c>
    </row>
    <row r="635" s="2" customFormat="1" ht="13.5" spans="2:13">
      <c r="B635" s="2" t="s">
        <v>74</v>
      </c>
      <c r="C635" s="2" t="s">
        <v>136</v>
      </c>
      <c r="D635" s="2" t="s">
        <v>1176</v>
      </c>
      <c r="E635" s="2" t="s">
        <v>1177</v>
      </c>
      <c r="F635" s="2" t="s">
        <v>1178</v>
      </c>
      <c r="G635" s="2" t="s">
        <v>58</v>
      </c>
      <c r="H635" s="3">
        <v>160</v>
      </c>
      <c r="I635" s="4">
        <v>344</v>
      </c>
      <c r="J635" s="18">
        <f t="shared" si="70"/>
        <v>319.6104</v>
      </c>
      <c r="K635" s="2">
        <f t="shared" si="66"/>
        <v>1.997565</v>
      </c>
      <c r="L635" s="2">
        <f t="shared" si="67"/>
        <v>2.15</v>
      </c>
      <c r="M635" s="5">
        <f t="shared" si="68"/>
        <v>273.171282051282</v>
      </c>
    </row>
    <row r="636" s="2" customFormat="1" ht="13.5" spans="2:13">
      <c r="B636" s="2" t="s">
        <v>409</v>
      </c>
      <c r="C636" s="2" t="s">
        <v>113</v>
      </c>
      <c r="D636" s="2" t="s">
        <v>1179</v>
      </c>
      <c r="E636" s="2" t="s">
        <v>766</v>
      </c>
      <c r="F636" s="2" t="s">
        <v>1180</v>
      </c>
      <c r="G636" s="2" t="s">
        <v>58</v>
      </c>
      <c r="H636" s="3">
        <v>20</v>
      </c>
      <c r="I636" s="4">
        <v>441.8</v>
      </c>
      <c r="J636" s="18">
        <f t="shared" si="70"/>
        <v>410.47638</v>
      </c>
      <c r="K636" s="2">
        <f t="shared" si="66"/>
        <v>20.523819</v>
      </c>
      <c r="L636" s="2">
        <f t="shared" si="67"/>
        <v>22.09</v>
      </c>
      <c r="M636" s="5">
        <f t="shared" si="68"/>
        <v>350.834512820513</v>
      </c>
    </row>
    <row r="637" s="2" customFormat="1" ht="13.5" spans="2:13">
      <c r="B637" s="2" t="s">
        <v>409</v>
      </c>
      <c r="C637" s="2" t="s">
        <v>285</v>
      </c>
      <c r="D637" s="2" t="s">
        <v>1181</v>
      </c>
      <c r="E637" s="2" t="s">
        <v>1182</v>
      </c>
      <c r="F637" s="2" t="s">
        <v>1183</v>
      </c>
      <c r="G637" s="2" t="s">
        <v>58</v>
      </c>
      <c r="H637" s="3">
        <v>30</v>
      </c>
      <c r="I637" s="4">
        <v>1394.1</v>
      </c>
      <c r="J637" s="18">
        <f t="shared" si="70"/>
        <v>1295.25831</v>
      </c>
      <c r="K637" s="2">
        <f t="shared" si="66"/>
        <v>43.175277</v>
      </c>
      <c r="L637" s="2">
        <f t="shared" si="67"/>
        <v>46.47</v>
      </c>
      <c r="M637" s="5">
        <f t="shared" si="68"/>
        <v>1107.05838461538</v>
      </c>
    </row>
    <row r="638" s="2" customFormat="1" ht="13.5" spans="2:13">
      <c r="B638" s="2" t="s">
        <v>20</v>
      </c>
      <c r="C638" s="2" t="s">
        <v>21</v>
      </c>
      <c r="D638" s="2" t="s">
        <v>1184</v>
      </c>
      <c r="E638" s="2" t="s">
        <v>1185</v>
      </c>
      <c r="F638" s="2" t="s">
        <v>24</v>
      </c>
      <c r="G638" s="2" t="s">
        <v>30</v>
      </c>
      <c r="H638" s="3">
        <v>50000</v>
      </c>
      <c r="I638" s="4">
        <v>211340</v>
      </c>
      <c r="J638" s="18">
        <f t="shared" si="70"/>
        <v>196355.994</v>
      </c>
      <c r="K638" s="2">
        <f t="shared" si="66"/>
        <v>3.92711988</v>
      </c>
      <c r="L638" s="2">
        <f t="shared" si="67"/>
        <v>4.2268</v>
      </c>
      <c r="M638" s="5">
        <f t="shared" si="68"/>
        <v>167825.635897436</v>
      </c>
    </row>
    <row r="639" s="2" customFormat="1" ht="13.5" spans="2:13">
      <c r="B639" s="2" t="s">
        <v>518</v>
      </c>
      <c r="C639" s="2" t="s">
        <v>1186</v>
      </c>
      <c r="D639" s="2" t="s">
        <v>1187</v>
      </c>
      <c r="E639" s="2" t="s">
        <v>1188</v>
      </c>
      <c r="F639" s="2" t="s">
        <v>1186</v>
      </c>
      <c r="G639" s="2" t="s">
        <v>58</v>
      </c>
      <c r="H639" s="3">
        <v>800</v>
      </c>
      <c r="I639" s="4">
        <v>16624</v>
      </c>
      <c r="J639" s="18">
        <f t="shared" si="70"/>
        <v>15445.3584</v>
      </c>
      <c r="K639" s="2">
        <f t="shared" si="66"/>
        <v>19.306698</v>
      </c>
      <c r="L639" s="2">
        <f t="shared" si="67"/>
        <v>20.78</v>
      </c>
      <c r="M639" s="5">
        <f t="shared" si="68"/>
        <v>13201.161025641</v>
      </c>
    </row>
    <row r="640" s="2" customFormat="1" ht="13.5" spans="2:13">
      <c r="B640" s="2" t="s">
        <v>256</v>
      </c>
      <c r="C640" s="2" t="s">
        <v>75</v>
      </c>
      <c r="D640" s="2" t="s">
        <v>1189</v>
      </c>
      <c r="E640" s="2" t="s">
        <v>1190</v>
      </c>
      <c r="F640" s="2" t="s">
        <v>1191</v>
      </c>
      <c r="G640" s="2" t="s">
        <v>58</v>
      </c>
      <c r="H640" s="3">
        <v>2</v>
      </c>
      <c r="I640" s="4">
        <v>11</v>
      </c>
      <c r="J640" s="18">
        <f t="shared" si="70"/>
        <v>10.2201</v>
      </c>
      <c r="K640" s="2">
        <f t="shared" si="66"/>
        <v>5.11005</v>
      </c>
      <c r="L640" s="2">
        <f t="shared" si="67"/>
        <v>5.5</v>
      </c>
      <c r="M640" s="5">
        <f t="shared" si="68"/>
        <v>8.73512820512821</v>
      </c>
    </row>
    <row r="641" s="2" customFormat="1" ht="13.5" spans="2:13">
      <c r="B641" s="2" t="s">
        <v>880</v>
      </c>
      <c r="C641" s="2" t="s">
        <v>272</v>
      </c>
      <c r="D641" s="2" t="s">
        <v>1192</v>
      </c>
      <c r="E641" s="2" t="s">
        <v>1193</v>
      </c>
      <c r="F641" s="2" t="s">
        <v>1194</v>
      </c>
      <c r="G641" s="2" t="s">
        <v>44</v>
      </c>
      <c r="H641" s="3">
        <v>300</v>
      </c>
      <c r="I641" s="4">
        <v>510</v>
      </c>
      <c r="J641" s="18">
        <f t="shared" si="70"/>
        <v>473.841</v>
      </c>
      <c r="K641" s="2">
        <f t="shared" ref="K641:K672" si="71">J641/H641</f>
        <v>1.57947</v>
      </c>
      <c r="L641" s="2">
        <f t="shared" ref="L641:L672" si="72">I641/H641</f>
        <v>1.7</v>
      </c>
      <c r="M641" s="5">
        <f t="shared" ref="M641:M672" si="73">J641/1.17</f>
        <v>404.992307692308</v>
      </c>
    </row>
    <row r="642" s="2" customFormat="1" ht="13.5" spans="2:13">
      <c r="B642" s="2" t="s">
        <v>284</v>
      </c>
      <c r="C642" s="2" t="s">
        <v>75</v>
      </c>
      <c r="D642" s="2" t="s">
        <v>1195</v>
      </c>
      <c r="E642" s="2" t="s">
        <v>494</v>
      </c>
      <c r="F642" s="2" t="s">
        <v>1196</v>
      </c>
      <c r="G642" s="2" t="s">
        <v>25</v>
      </c>
      <c r="H642" s="3">
        <v>10</v>
      </c>
      <c r="I642" s="4">
        <v>26</v>
      </c>
      <c r="J642" s="18">
        <f t="shared" si="70"/>
        <v>24.1566</v>
      </c>
      <c r="K642" s="2">
        <f t="shared" si="71"/>
        <v>2.41566</v>
      </c>
      <c r="L642" s="2">
        <f t="shared" si="72"/>
        <v>2.6</v>
      </c>
      <c r="M642" s="5">
        <f t="shared" si="73"/>
        <v>20.6466666666667</v>
      </c>
    </row>
    <row r="643" s="2" customFormat="1" ht="13.5" spans="2:13">
      <c r="B643" s="2" t="s">
        <v>78</v>
      </c>
      <c r="C643" s="2" t="s">
        <v>136</v>
      </c>
      <c r="D643" s="2" t="s">
        <v>1197</v>
      </c>
      <c r="E643" s="2" t="s">
        <v>1198</v>
      </c>
      <c r="F643" s="2" t="s">
        <v>1199</v>
      </c>
      <c r="G643" s="2" t="s">
        <v>25</v>
      </c>
      <c r="H643" s="3">
        <v>30</v>
      </c>
      <c r="I643" s="4">
        <v>897.3</v>
      </c>
      <c r="J643" s="18">
        <f t="shared" si="70"/>
        <v>833.68143</v>
      </c>
      <c r="K643" s="2">
        <f t="shared" si="71"/>
        <v>27.789381</v>
      </c>
      <c r="L643" s="2">
        <f t="shared" si="72"/>
        <v>29.91</v>
      </c>
      <c r="M643" s="5">
        <f t="shared" si="73"/>
        <v>712.548230769231</v>
      </c>
    </row>
    <row r="644" s="2" customFormat="1" ht="13.5" spans="2:13">
      <c r="B644" s="2" t="s">
        <v>78</v>
      </c>
      <c r="C644" s="2" t="s">
        <v>75</v>
      </c>
      <c r="D644" s="2" t="s">
        <v>1200</v>
      </c>
      <c r="E644" s="2" t="s">
        <v>1201</v>
      </c>
      <c r="F644" s="2" t="s">
        <v>1202</v>
      </c>
      <c r="G644" s="2" t="s">
        <v>25</v>
      </c>
      <c r="H644" s="3">
        <v>12</v>
      </c>
      <c r="I644" s="4">
        <v>219.96</v>
      </c>
      <c r="J644" s="18">
        <f t="shared" si="70"/>
        <v>204.364836</v>
      </c>
      <c r="K644" s="2">
        <f t="shared" si="71"/>
        <v>17.030403</v>
      </c>
      <c r="L644" s="2">
        <f t="shared" si="72"/>
        <v>18.33</v>
      </c>
      <c r="M644" s="5">
        <f t="shared" si="73"/>
        <v>174.6708</v>
      </c>
    </row>
    <row r="645" s="2" customFormat="1" ht="13.5" spans="2:13">
      <c r="B645" s="2" t="s">
        <v>78</v>
      </c>
      <c r="C645" s="2" t="s">
        <v>75</v>
      </c>
      <c r="D645" s="2" t="s">
        <v>1203</v>
      </c>
      <c r="E645" s="2" t="s">
        <v>1204</v>
      </c>
      <c r="F645" s="2" t="s">
        <v>415</v>
      </c>
      <c r="G645" s="2" t="s">
        <v>58</v>
      </c>
      <c r="H645" s="3">
        <v>50</v>
      </c>
      <c r="I645" s="4">
        <v>600</v>
      </c>
      <c r="J645" s="18">
        <f t="shared" si="70"/>
        <v>557.46</v>
      </c>
      <c r="K645" s="2">
        <f t="shared" si="71"/>
        <v>11.1492</v>
      </c>
      <c r="L645" s="2">
        <f t="shared" si="72"/>
        <v>12</v>
      </c>
      <c r="M645" s="5">
        <f t="shared" si="73"/>
        <v>476.461538461539</v>
      </c>
    </row>
    <row r="646" s="2" customFormat="1" ht="13.5" spans="2:13">
      <c r="B646" s="2" t="s">
        <v>78</v>
      </c>
      <c r="C646" s="2" t="s">
        <v>136</v>
      </c>
      <c r="D646" s="2" t="s">
        <v>1205</v>
      </c>
      <c r="E646" s="2" t="s">
        <v>1206</v>
      </c>
      <c r="F646" s="2" t="s">
        <v>1207</v>
      </c>
      <c r="G646" s="2" t="s">
        <v>25</v>
      </c>
      <c r="H646" s="3">
        <v>100</v>
      </c>
      <c r="I646" s="4">
        <v>217</v>
      </c>
      <c r="J646" s="18">
        <f t="shared" si="70"/>
        <v>201.6147</v>
      </c>
      <c r="K646" s="2">
        <f t="shared" si="71"/>
        <v>2.016147</v>
      </c>
      <c r="L646" s="2">
        <f t="shared" si="72"/>
        <v>2.17</v>
      </c>
      <c r="M646" s="5">
        <f t="shared" si="73"/>
        <v>172.320256410256</v>
      </c>
    </row>
    <row r="647" s="2" customFormat="1" ht="13.5" spans="2:13">
      <c r="B647" s="2" t="s">
        <v>78</v>
      </c>
      <c r="C647" s="2" t="s">
        <v>75</v>
      </c>
      <c r="D647" s="2" t="s">
        <v>1052</v>
      </c>
      <c r="E647" s="2" t="s">
        <v>414</v>
      </c>
      <c r="F647" s="2" t="s">
        <v>1208</v>
      </c>
      <c r="G647" s="2" t="s">
        <v>25</v>
      </c>
      <c r="H647" s="3">
        <v>40</v>
      </c>
      <c r="I647" s="4">
        <v>320</v>
      </c>
      <c r="J647" s="18">
        <f t="shared" si="70"/>
        <v>297.312</v>
      </c>
      <c r="K647" s="2">
        <f t="shared" si="71"/>
        <v>7.4328</v>
      </c>
      <c r="L647" s="2">
        <f t="shared" si="72"/>
        <v>8</v>
      </c>
      <c r="M647" s="5">
        <f t="shared" si="73"/>
        <v>254.112820512821</v>
      </c>
    </row>
    <row r="648" s="2" customFormat="1" ht="13.5" spans="2:13">
      <c r="B648" s="2" t="s">
        <v>78</v>
      </c>
      <c r="C648" s="2" t="s">
        <v>1209</v>
      </c>
      <c r="D648" s="2" t="s">
        <v>1210</v>
      </c>
      <c r="E648" s="2" t="s">
        <v>1211</v>
      </c>
      <c r="F648" s="2" t="s">
        <v>1076</v>
      </c>
      <c r="G648" s="2" t="s">
        <v>58</v>
      </c>
      <c r="H648" s="3">
        <v>200</v>
      </c>
      <c r="I648" s="4">
        <v>760</v>
      </c>
      <c r="J648" s="18">
        <f t="shared" si="70"/>
        <v>706.116</v>
      </c>
      <c r="K648" s="2">
        <f t="shared" si="71"/>
        <v>3.53058</v>
      </c>
      <c r="L648" s="2">
        <f t="shared" si="72"/>
        <v>3.8</v>
      </c>
      <c r="M648" s="5">
        <f t="shared" si="73"/>
        <v>603.517948717949</v>
      </c>
    </row>
    <row r="649" s="2" customFormat="1" ht="13.5" spans="2:13">
      <c r="B649" s="2" t="s">
        <v>78</v>
      </c>
      <c r="C649" s="2" t="s">
        <v>113</v>
      </c>
      <c r="D649" s="2" t="s">
        <v>1212</v>
      </c>
      <c r="E649" s="2" t="s">
        <v>1213</v>
      </c>
      <c r="F649" s="2" t="s">
        <v>1214</v>
      </c>
      <c r="G649" s="2" t="s">
        <v>58</v>
      </c>
      <c r="H649" s="3">
        <v>100</v>
      </c>
      <c r="I649" s="4">
        <v>2203</v>
      </c>
      <c r="J649" s="18">
        <f t="shared" si="70"/>
        <v>2046.8073</v>
      </c>
      <c r="K649" s="2">
        <f t="shared" si="71"/>
        <v>20.468073</v>
      </c>
      <c r="L649" s="2">
        <f t="shared" si="72"/>
        <v>22.03</v>
      </c>
      <c r="M649" s="5">
        <f t="shared" si="73"/>
        <v>1749.40794871795</v>
      </c>
    </row>
    <row r="650" s="2" customFormat="1" ht="13.5" spans="2:13">
      <c r="B650" s="2" t="s">
        <v>78</v>
      </c>
      <c r="C650" s="2" t="s">
        <v>75</v>
      </c>
      <c r="D650" s="2" t="s">
        <v>1215</v>
      </c>
      <c r="E650" s="2" t="s">
        <v>1216</v>
      </c>
      <c r="F650" s="2" t="s">
        <v>1217</v>
      </c>
      <c r="G650" s="2" t="s">
        <v>58</v>
      </c>
      <c r="H650" s="3">
        <v>10</v>
      </c>
      <c r="I650" s="4">
        <v>145</v>
      </c>
      <c r="J650" s="18">
        <f t="shared" si="70"/>
        <v>134.7195</v>
      </c>
      <c r="K650" s="2">
        <f t="shared" si="71"/>
        <v>13.47195</v>
      </c>
      <c r="L650" s="2">
        <f t="shared" si="72"/>
        <v>14.5</v>
      </c>
      <c r="M650" s="5">
        <f t="shared" si="73"/>
        <v>115.144871794872</v>
      </c>
    </row>
    <row r="651" s="2" customFormat="1" ht="13.5" spans="2:13">
      <c r="B651" s="2" t="s">
        <v>78</v>
      </c>
      <c r="C651" s="2" t="s">
        <v>75</v>
      </c>
      <c r="D651" s="2" t="s">
        <v>1218</v>
      </c>
      <c r="E651" s="2" t="s">
        <v>1219</v>
      </c>
      <c r="F651" s="2" t="s">
        <v>1220</v>
      </c>
      <c r="G651" s="2" t="s">
        <v>58</v>
      </c>
      <c r="H651" s="3">
        <v>20</v>
      </c>
      <c r="I651" s="4">
        <v>545</v>
      </c>
      <c r="J651" s="18">
        <f t="shared" si="70"/>
        <v>506.3595</v>
      </c>
      <c r="K651" s="2">
        <f t="shared" si="71"/>
        <v>25.317975</v>
      </c>
      <c r="L651" s="2">
        <f t="shared" si="72"/>
        <v>27.25</v>
      </c>
      <c r="M651" s="5">
        <f t="shared" si="73"/>
        <v>432.785897435897</v>
      </c>
    </row>
    <row r="652" s="2" customFormat="1" ht="13.5" spans="2:13">
      <c r="B652" s="2" t="s">
        <v>78</v>
      </c>
      <c r="C652" s="2" t="s">
        <v>75</v>
      </c>
      <c r="D652" s="2" t="s">
        <v>1221</v>
      </c>
      <c r="E652" s="2" t="s">
        <v>1222</v>
      </c>
      <c r="F652" s="2" t="s">
        <v>1223</v>
      </c>
      <c r="G652" s="2" t="s">
        <v>58</v>
      </c>
      <c r="H652" s="3">
        <v>5</v>
      </c>
      <c r="I652" s="4">
        <v>127.5</v>
      </c>
      <c r="J652" s="18">
        <f t="shared" si="70"/>
        <v>118.46025</v>
      </c>
      <c r="K652" s="2">
        <f t="shared" si="71"/>
        <v>23.69205</v>
      </c>
      <c r="L652" s="2">
        <f t="shared" si="72"/>
        <v>25.5</v>
      </c>
      <c r="M652" s="5">
        <f t="shared" si="73"/>
        <v>101.248076923077</v>
      </c>
    </row>
    <row r="653" s="2" customFormat="1" ht="13.5" spans="2:13">
      <c r="B653" s="2" t="s">
        <v>78</v>
      </c>
      <c r="C653" s="2" t="s">
        <v>136</v>
      </c>
      <c r="D653" s="2" t="s">
        <v>1224</v>
      </c>
      <c r="E653" s="2" t="s">
        <v>1225</v>
      </c>
      <c r="F653" s="2" t="s">
        <v>1226</v>
      </c>
      <c r="G653" s="2" t="s">
        <v>58</v>
      </c>
      <c r="H653" s="3">
        <v>100</v>
      </c>
      <c r="I653" s="4">
        <v>210</v>
      </c>
      <c r="J653" s="18">
        <f t="shared" si="70"/>
        <v>195.111</v>
      </c>
      <c r="K653" s="2">
        <f t="shared" si="71"/>
        <v>1.95111</v>
      </c>
      <c r="L653" s="2">
        <f t="shared" si="72"/>
        <v>2.1</v>
      </c>
      <c r="M653" s="5">
        <f t="shared" si="73"/>
        <v>166.761538461538</v>
      </c>
    </row>
    <row r="654" s="2" customFormat="1" ht="13.5" spans="2:13">
      <c r="B654" s="2" t="s">
        <v>78</v>
      </c>
      <c r="C654" s="2" t="s">
        <v>113</v>
      </c>
      <c r="D654" s="2" t="s">
        <v>1227</v>
      </c>
      <c r="E654" s="2" t="s">
        <v>1228</v>
      </c>
      <c r="F654" s="2" t="s">
        <v>1229</v>
      </c>
      <c r="G654" s="2" t="s">
        <v>58</v>
      </c>
      <c r="H654" s="3">
        <v>400</v>
      </c>
      <c r="I654" s="4">
        <v>6324</v>
      </c>
      <c r="J654" s="18">
        <f t="shared" si="70"/>
        <v>5875.6284</v>
      </c>
      <c r="K654" s="2">
        <f t="shared" si="71"/>
        <v>14.689071</v>
      </c>
      <c r="L654" s="2">
        <f t="shared" si="72"/>
        <v>15.81</v>
      </c>
      <c r="M654" s="5">
        <f t="shared" si="73"/>
        <v>5021.90461538462</v>
      </c>
    </row>
    <row r="655" s="2" customFormat="1" ht="13.5" spans="2:13">
      <c r="B655" s="2" t="s">
        <v>78</v>
      </c>
      <c r="C655" s="2" t="s">
        <v>75</v>
      </c>
      <c r="D655" s="2" t="s">
        <v>1230</v>
      </c>
      <c r="E655" s="2" t="s">
        <v>1231</v>
      </c>
      <c r="F655" s="2" t="s">
        <v>139</v>
      </c>
      <c r="G655" s="2" t="s">
        <v>58</v>
      </c>
      <c r="H655" s="3">
        <v>80</v>
      </c>
      <c r="I655" s="4">
        <v>560</v>
      </c>
      <c r="J655" s="18">
        <f t="shared" si="70"/>
        <v>520.296</v>
      </c>
      <c r="K655" s="2">
        <f t="shared" si="71"/>
        <v>6.5037</v>
      </c>
      <c r="L655" s="2">
        <f t="shared" si="72"/>
        <v>7</v>
      </c>
      <c r="M655" s="5">
        <f t="shared" si="73"/>
        <v>444.697435897436</v>
      </c>
    </row>
    <row r="656" s="2" customFormat="1" ht="13.5" spans="2:13">
      <c r="B656" s="2" t="s">
        <v>78</v>
      </c>
      <c r="C656" s="2" t="s">
        <v>75</v>
      </c>
      <c r="D656" s="2" t="s">
        <v>1232</v>
      </c>
      <c r="E656" s="2" t="s">
        <v>1233</v>
      </c>
      <c r="F656" s="2" t="s">
        <v>1234</v>
      </c>
      <c r="G656" s="2" t="s">
        <v>58</v>
      </c>
      <c r="H656" s="3">
        <v>20</v>
      </c>
      <c r="I656" s="4">
        <v>240</v>
      </c>
      <c r="J656" s="18">
        <f t="shared" si="70"/>
        <v>222.984</v>
      </c>
      <c r="K656" s="2">
        <f t="shared" si="71"/>
        <v>11.1492</v>
      </c>
      <c r="L656" s="2">
        <f t="shared" si="72"/>
        <v>12</v>
      </c>
      <c r="M656" s="5">
        <f t="shared" si="73"/>
        <v>190.584615384615</v>
      </c>
    </row>
    <row r="657" s="2" customFormat="1" ht="13.5" spans="2:13">
      <c r="B657" s="2" t="s">
        <v>78</v>
      </c>
      <c r="C657" s="2" t="s">
        <v>75</v>
      </c>
      <c r="D657" s="2" t="s">
        <v>1235</v>
      </c>
      <c r="E657" s="2" t="s">
        <v>1236</v>
      </c>
      <c r="F657" s="2" t="s">
        <v>797</v>
      </c>
      <c r="G657" s="2" t="s">
        <v>58</v>
      </c>
      <c r="H657" s="3">
        <v>50</v>
      </c>
      <c r="I657" s="4">
        <v>425</v>
      </c>
      <c r="J657" s="18">
        <f t="shared" si="70"/>
        <v>394.8675</v>
      </c>
      <c r="K657" s="2">
        <f t="shared" si="71"/>
        <v>7.89735</v>
      </c>
      <c r="L657" s="2">
        <f t="shared" si="72"/>
        <v>8.5</v>
      </c>
      <c r="M657" s="5">
        <f t="shared" si="73"/>
        <v>337.49358974359</v>
      </c>
    </row>
    <row r="658" s="2" customFormat="1" ht="13.5" spans="2:13">
      <c r="B658" s="2" t="s">
        <v>78</v>
      </c>
      <c r="C658" s="2" t="s">
        <v>75</v>
      </c>
      <c r="D658" s="2" t="s">
        <v>1237</v>
      </c>
      <c r="E658" s="2" t="s">
        <v>1238</v>
      </c>
      <c r="F658" s="2" t="s">
        <v>541</v>
      </c>
      <c r="G658" s="2" t="s">
        <v>25</v>
      </c>
      <c r="H658" s="3">
        <v>10</v>
      </c>
      <c r="I658" s="4">
        <v>167.9</v>
      </c>
      <c r="J658" s="18">
        <f t="shared" si="70"/>
        <v>155.99589</v>
      </c>
      <c r="K658" s="2">
        <f t="shared" si="71"/>
        <v>15.599589</v>
      </c>
      <c r="L658" s="2">
        <f t="shared" si="72"/>
        <v>16.79</v>
      </c>
      <c r="M658" s="5">
        <f t="shared" si="73"/>
        <v>133.329820512821</v>
      </c>
    </row>
    <row r="659" s="2" customFormat="1" ht="13.5" spans="2:13">
      <c r="B659" s="2" t="s">
        <v>78</v>
      </c>
      <c r="C659" s="2" t="s">
        <v>121</v>
      </c>
      <c r="D659" s="2" t="s">
        <v>1239</v>
      </c>
      <c r="E659" s="2" t="s">
        <v>930</v>
      </c>
      <c r="F659" s="2" t="s">
        <v>541</v>
      </c>
      <c r="G659" s="2" t="s">
        <v>25</v>
      </c>
      <c r="H659" s="3">
        <v>10</v>
      </c>
      <c r="I659" s="4">
        <v>65</v>
      </c>
      <c r="J659" s="18">
        <f t="shared" si="70"/>
        <v>60.3915</v>
      </c>
      <c r="K659" s="2">
        <f t="shared" si="71"/>
        <v>6.03915</v>
      </c>
      <c r="L659" s="2">
        <f t="shared" si="72"/>
        <v>6.5</v>
      </c>
      <c r="M659" s="5">
        <f t="shared" si="73"/>
        <v>51.6166666666667</v>
      </c>
    </row>
    <row r="660" s="2" customFormat="1" ht="13.5" spans="2:13">
      <c r="B660" s="2" t="s">
        <v>78</v>
      </c>
      <c r="C660" s="2" t="s">
        <v>75</v>
      </c>
      <c r="D660" s="2" t="s">
        <v>1240</v>
      </c>
      <c r="E660" s="2" t="s">
        <v>930</v>
      </c>
      <c r="F660" s="2" t="s">
        <v>621</v>
      </c>
      <c r="G660" s="2" t="s">
        <v>25</v>
      </c>
      <c r="H660" s="3">
        <v>60</v>
      </c>
      <c r="I660" s="4">
        <v>52.8</v>
      </c>
      <c r="J660" s="18">
        <f t="shared" si="70"/>
        <v>49.05648</v>
      </c>
      <c r="K660" s="2">
        <f t="shared" si="71"/>
        <v>0.817608</v>
      </c>
      <c r="L660" s="2">
        <f t="shared" si="72"/>
        <v>0.88</v>
      </c>
      <c r="M660" s="5">
        <f t="shared" si="73"/>
        <v>41.9286153846154</v>
      </c>
    </row>
    <row r="661" s="2" customFormat="1" ht="13.5" spans="2:13">
      <c r="B661" s="2" t="s">
        <v>78</v>
      </c>
      <c r="C661" s="2" t="s">
        <v>75</v>
      </c>
      <c r="D661" s="2" t="s">
        <v>1241</v>
      </c>
      <c r="E661" s="2" t="s">
        <v>1242</v>
      </c>
      <c r="F661" s="2" t="s">
        <v>621</v>
      </c>
      <c r="G661" s="2" t="s">
        <v>58</v>
      </c>
      <c r="H661" s="3">
        <v>30</v>
      </c>
      <c r="I661" s="4">
        <v>99</v>
      </c>
      <c r="J661" s="18">
        <f t="shared" si="70"/>
        <v>91.9809</v>
      </c>
      <c r="K661" s="2">
        <f t="shared" si="71"/>
        <v>3.06603</v>
      </c>
      <c r="L661" s="2">
        <f t="shared" si="72"/>
        <v>3.3</v>
      </c>
      <c r="M661" s="5">
        <f t="shared" si="73"/>
        <v>78.6161538461538</v>
      </c>
    </row>
    <row r="662" s="2" customFormat="1" ht="13.5" spans="2:13">
      <c r="B662" s="2" t="s">
        <v>320</v>
      </c>
      <c r="C662" s="2" t="s">
        <v>113</v>
      </c>
      <c r="D662" s="2" t="s">
        <v>1243</v>
      </c>
      <c r="E662" s="2" t="s">
        <v>1244</v>
      </c>
      <c r="F662" s="2" t="s">
        <v>635</v>
      </c>
      <c r="G662" s="2" t="s">
        <v>58</v>
      </c>
      <c r="H662" s="3">
        <v>150</v>
      </c>
      <c r="I662" s="4">
        <v>1800</v>
      </c>
      <c r="J662" s="18">
        <f t="shared" si="70"/>
        <v>1672.38</v>
      </c>
      <c r="K662" s="2">
        <f t="shared" si="71"/>
        <v>11.1492</v>
      </c>
      <c r="L662" s="2">
        <f t="shared" si="72"/>
        <v>12</v>
      </c>
      <c r="M662" s="5">
        <f t="shared" si="73"/>
        <v>1429.38461538462</v>
      </c>
    </row>
    <row r="663" s="2" customFormat="1" ht="13.5" spans="2:13">
      <c r="B663" s="2" t="s">
        <v>1245</v>
      </c>
      <c r="C663" s="2" t="s">
        <v>1246</v>
      </c>
      <c r="D663" s="2" t="s">
        <v>1247</v>
      </c>
      <c r="E663" s="2" t="s">
        <v>540</v>
      </c>
      <c r="F663" s="2" t="s">
        <v>1248</v>
      </c>
      <c r="G663" s="2" t="s">
        <v>58</v>
      </c>
      <c r="H663" s="3">
        <v>300</v>
      </c>
      <c r="I663" s="4">
        <v>10134</v>
      </c>
      <c r="J663" s="18">
        <f t="shared" si="70"/>
        <v>9415.4994</v>
      </c>
      <c r="K663" s="2">
        <f t="shared" si="71"/>
        <v>31.384998</v>
      </c>
      <c r="L663" s="2">
        <f t="shared" si="72"/>
        <v>33.78</v>
      </c>
      <c r="M663" s="5">
        <f t="shared" si="73"/>
        <v>8047.43538461539</v>
      </c>
    </row>
    <row r="664" s="2" customFormat="1" ht="13.5" spans="2:13">
      <c r="B664" s="2" t="s">
        <v>317</v>
      </c>
      <c r="C664" s="2" t="s">
        <v>113</v>
      </c>
      <c r="D664" s="2" t="s">
        <v>1249</v>
      </c>
      <c r="E664" s="2" t="s">
        <v>1250</v>
      </c>
      <c r="F664" s="2" t="s">
        <v>1251</v>
      </c>
      <c r="G664" s="2" t="s">
        <v>58</v>
      </c>
      <c r="H664" s="3">
        <v>200</v>
      </c>
      <c r="I664" s="4">
        <v>4432</v>
      </c>
      <c r="J664" s="18">
        <f t="shared" si="70"/>
        <v>4117.7712</v>
      </c>
      <c r="K664" s="2">
        <f t="shared" si="71"/>
        <v>20.588856</v>
      </c>
      <c r="L664" s="2">
        <f t="shared" si="72"/>
        <v>22.16</v>
      </c>
      <c r="M664" s="5">
        <f t="shared" si="73"/>
        <v>3519.46256410256</v>
      </c>
    </row>
    <row r="665" s="2" customFormat="1" ht="13.5" spans="2:13">
      <c r="B665" s="2" t="s">
        <v>317</v>
      </c>
      <c r="C665" s="2" t="s">
        <v>113</v>
      </c>
      <c r="D665" s="2" t="s">
        <v>1252</v>
      </c>
      <c r="E665" s="2" t="s">
        <v>510</v>
      </c>
      <c r="F665" s="2" t="s">
        <v>1253</v>
      </c>
      <c r="G665" s="2" t="s">
        <v>58</v>
      </c>
      <c r="H665" s="3">
        <v>200</v>
      </c>
      <c r="I665" s="4">
        <v>5844</v>
      </c>
      <c r="J665" s="18">
        <f t="shared" si="70"/>
        <v>5429.6604</v>
      </c>
      <c r="K665" s="2">
        <f t="shared" si="71"/>
        <v>27.148302</v>
      </c>
      <c r="L665" s="2">
        <f t="shared" si="72"/>
        <v>29.22</v>
      </c>
      <c r="M665" s="5">
        <f t="shared" si="73"/>
        <v>4640.73538461539</v>
      </c>
    </row>
    <row r="666" s="2" customFormat="1" ht="13.5" spans="2:13">
      <c r="B666" s="2" t="s">
        <v>120</v>
      </c>
      <c r="C666" s="2" t="s">
        <v>75</v>
      </c>
      <c r="D666" s="2" t="s">
        <v>1254</v>
      </c>
      <c r="E666" s="2" t="s">
        <v>1255</v>
      </c>
      <c r="F666" s="2" t="s">
        <v>24</v>
      </c>
      <c r="G666" s="2" t="s">
        <v>30</v>
      </c>
      <c r="H666" s="3">
        <v>150</v>
      </c>
      <c r="I666" s="4">
        <v>975</v>
      </c>
      <c r="J666" s="18">
        <f t="shared" ref="J666:J697" si="74">I666*0.9291</f>
        <v>905.8725</v>
      </c>
      <c r="K666" s="2">
        <f t="shared" si="71"/>
        <v>6.03915</v>
      </c>
      <c r="L666" s="2">
        <f t="shared" si="72"/>
        <v>6.5</v>
      </c>
      <c r="M666" s="5">
        <f t="shared" si="73"/>
        <v>774.25</v>
      </c>
    </row>
    <row r="667" s="2" customFormat="1" ht="13.5" spans="2:13">
      <c r="B667" s="2" t="s">
        <v>78</v>
      </c>
      <c r="C667" s="2" t="s">
        <v>75</v>
      </c>
      <c r="D667" s="2" t="s">
        <v>1256</v>
      </c>
      <c r="E667" s="2" t="s">
        <v>1257</v>
      </c>
      <c r="F667" s="2" t="s">
        <v>1258</v>
      </c>
      <c r="G667" s="2" t="s">
        <v>25</v>
      </c>
      <c r="H667" s="3">
        <v>20</v>
      </c>
      <c r="I667" s="4">
        <v>174</v>
      </c>
      <c r="J667" s="18">
        <f t="shared" si="74"/>
        <v>161.6634</v>
      </c>
      <c r="K667" s="2">
        <f t="shared" si="71"/>
        <v>8.08317</v>
      </c>
      <c r="L667" s="2">
        <f t="shared" si="72"/>
        <v>8.7</v>
      </c>
      <c r="M667" s="5">
        <f t="shared" si="73"/>
        <v>138.173846153846</v>
      </c>
    </row>
    <row r="668" s="2" customFormat="1" ht="13.5" spans="2:13">
      <c r="B668" s="2" t="s">
        <v>78</v>
      </c>
      <c r="C668" s="2" t="s">
        <v>75</v>
      </c>
      <c r="D668" s="2" t="s">
        <v>1259</v>
      </c>
      <c r="E668" s="2" t="s">
        <v>1260</v>
      </c>
      <c r="F668" s="2" t="s">
        <v>1261</v>
      </c>
      <c r="G668" s="2" t="s">
        <v>1262</v>
      </c>
      <c r="H668" s="3">
        <v>3</v>
      </c>
      <c r="I668" s="4">
        <v>239.4</v>
      </c>
      <c r="J668" s="18">
        <f t="shared" si="74"/>
        <v>222.42654</v>
      </c>
      <c r="K668" s="2">
        <f t="shared" si="71"/>
        <v>74.14218</v>
      </c>
      <c r="L668" s="2">
        <f t="shared" si="72"/>
        <v>79.8</v>
      </c>
      <c r="M668" s="5">
        <f t="shared" si="73"/>
        <v>190.108153846154</v>
      </c>
    </row>
    <row r="669" s="2" customFormat="1" ht="13.5" spans="2:13">
      <c r="B669" s="2" t="s">
        <v>78</v>
      </c>
      <c r="C669" s="2" t="s">
        <v>75</v>
      </c>
      <c r="D669" s="2" t="s">
        <v>1263</v>
      </c>
      <c r="E669" s="2" t="s">
        <v>1264</v>
      </c>
      <c r="F669" s="2" t="s">
        <v>1265</v>
      </c>
      <c r="G669" s="2" t="s">
        <v>211</v>
      </c>
      <c r="H669" s="3">
        <v>20</v>
      </c>
      <c r="I669" s="4">
        <v>30</v>
      </c>
      <c r="J669" s="18">
        <f t="shared" si="74"/>
        <v>27.873</v>
      </c>
      <c r="K669" s="2">
        <f t="shared" si="71"/>
        <v>1.39365</v>
      </c>
      <c r="L669" s="2">
        <f t="shared" si="72"/>
        <v>1.5</v>
      </c>
      <c r="M669" s="5">
        <f t="shared" si="73"/>
        <v>23.8230769230769</v>
      </c>
    </row>
    <row r="670" s="2" customFormat="1" ht="13.5" spans="2:13">
      <c r="B670" s="2" t="s">
        <v>78</v>
      </c>
      <c r="C670" s="2" t="s">
        <v>75</v>
      </c>
      <c r="D670" s="2" t="s">
        <v>1266</v>
      </c>
      <c r="E670" s="2" t="s">
        <v>1267</v>
      </c>
      <c r="F670" s="2" t="s">
        <v>1226</v>
      </c>
      <c r="G670" s="2" t="s">
        <v>25</v>
      </c>
      <c r="H670" s="3">
        <v>40</v>
      </c>
      <c r="I670" s="4">
        <v>200</v>
      </c>
      <c r="J670" s="18">
        <f t="shared" si="74"/>
        <v>185.82</v>
      </c>
      <c r="K670" s="2">
        <f t="shared" si="71"/>
        <v>4.6455</v>
      </c>
      <c r="L670" s="2">
        <f t="shared" si="72"/>
        <v>5</v>
      </c>
      <c r="M670" s="5">
        <f t="shared" si="73"/>
        <v>158.820512820513</v>
      </c>
    </row>
    <row r="671" s="2" customFormat="1" ht="13.5" spans="2:13">
      <c r="B671" s="2" t="s">
        <v>78</v>
      </c>
      <c r="C671" s="2" t="s">
        <v>1268</v>
      </c>
      <c r="D671" s="2" t="s">
        <v>1269</v>
      </c>
      <c r="E671" s="2" t="s">
        <v>1270</v>
      </c>
      <c r="F671" s="2" t="s">
        <v>1271</v>
      </c>
      <c r="G671" s="2" t="s">
        <v>58</v>
      </c>
      <c r="H671" s="3">
        <v>5</v>
      </c>
      <c r="I671" s="4">
        <v>260</v>
      </c>
      <c r="J671" s="18">
        <f t="shared" si="74"/>
        <v>241.566</v>
      </c>
      <c r="K671" s="2">
        <f t="shared" si="71"/>
        <v>48.3132</v>
      </c>
      <c r="L671" s="2">
        <f t="shared" si="72"/>
        <v>52</v>
      </c>
      <c r="M671" s="5">
        <f t="shared" si="73"/>
        <v>206.466666666667</v>
      </c>
    </row>
    <row r="672" s="2" customFormat="1" ht="13.5" spans="2:13">
      <c r="B672" s="2" t="s">
        <v>78</v>
      </c>
      <c r="C672" s="2" t="s">
        <v>75</v>
      </c>
      <c r="D672" s="2" t="s">
        <v>1272</v>
      </c>
      <c r="E672" s="2" t="s">
        <v>1273</v>
      </c>
      <c r="F672" s="2" t="s">
        <v>1274</v>
      </c>
      <c r="G672" s="2" t="s">
        <v>58</v>
      </c>
      <c r="H672" s="3">
        <v>40</v>
      </c>
      <c r="I672" s="4">
        <v>264</v>
      </c>
      <c r="J672" s="18">
        <f t="shared" si="74"/>
        <v>245.2824</v>
      </c>
      <c r="K672" s="2">
        <f t="shared" si="71"/>
        <v>6.13206</v>
      </c>
      <c r="L672" s="2">
        <f t="shared" si="72"/>
        <v>6.6</v>
      </c>
      <c r="M672" s="5">
        <f t="shared" si="73"/>
        <v>209.643076923077</v>
      </c>
    </row>
    <row r="673" s="2" customFormat="1" ht="13.5" spans="2:13">
      <c r="B673" s="2" t="s">
        <v>78</v>
      </c>
      <c r="C673" s="2" t="s">
        <v>75</v>
      </c>
      <c r="D673" s="2" t="s">
        <v>1275</v>
      </c>
      <c r="E673" s="2" t="s">
        <v>1276</v>
      </c>
      <c r="F673" s="2" t="s">
        <v>491</v>
      </c>
      <c r="G673" s="2" t="s">
        <v>58</v>
      </c>
      <c r="H673" s="3">
        <v>30</v>
      </c>
      <c r="I673" s="4">
        <v>169.5</v>
      </c>
      <c r="J673" s="18">
        <f t="shared" si="74"/>
        <v>157.48245</v>
      </c>
      <c r="K673" s="2">
        <f t="shared" ref="K673:K704" si="75">J673/H673</f>
        <v>5.249415</v>
      </c>
      <c r="L673" s="2">
        <f t="shared" ref="L673:L704" si="76">I673/H673</f>
        <v>5.65</v>
      </c>
      <c r="M673" s="5">
        <f t="shared" ref="M673:M704" si="77">J673/1.17</f>
        <v>134.600384615385</v>
      </c>
    </row>
    <row r="674" s="2" customFormat="1" ht="13.5" spans="2:13">
      <c r="B674" s="2" t="s">
        <v>78</v>
      </c>
      <c r="C674" s="2" t="s">
        <v>113</v>
      </c>
      <c r="D674" s="2" t="s">
        <v>1277</v>
      </c>
      <c r="E674" s="2" t="s">
        <v>1278</v>
      </c>
      <c r="F674" s="2" t="s">
        <v>1279</v>
      </c>
      <c r="G674" s="2" t="s">
        <v>1280</v>
      </c>
      <c r="H674" s="3">
        <v>20</v>
      </c>
      <c r="I674" s="4">
        <v>1586</v>
      </c>
      <c r="J674" s="18">
        <f t="shared" si="74"/>
        <v>1473.5526</v>
      </c>
      <c r="K674" s="2">
        <f t="shared" si="75"/>
        <v>73.67763</v>
      </c>
      <c r="L674" s="2">
        <f t="shared" si="76"/>
        <v>79.3</v>
      </c>
      <c r="M674" s="5">
        <f t="shared" si="77"/>
        <v>1259.44666666667</v>
      </c>
    </row>
    <row r="675" s="2" customFormat="1" ht="13.5" spans="2:13">
      <c r="B675" s="2" t="s">
        <v>722</v>
      </c>
      <c r="C675" s="2" t="s">
        <v>723</v>
      </c>
      <c r="D675" s="2" t="s">
        <v>1281</v>
      </c>
      <c r="E675" s="2" t="s">
        <v>1282</v>
      </c>
      <c r="F675" s="2" t="s">
        <v>1283</v>
      </c>
      <c r="G675" s="2" t="s">
        <v>58</v>
      </c>
      <c r="H675" s="3">
        <v>50</v>
      </c>
      <c r="I675" s="4">
        <v>1045</v>
      </c>
      <c r="J675" s="18">
        <f t="shared" si="74"/>
        <v>970.9095</v>
      </c>
      <c r="K675" s="2">
        <f t="shared" si="75"/>
        <v>19.41819</v>
      </c>
      <c r="L675" s="2">
        <f t="shared" si="76"/>
        <v>20.9</v>
      </c>
      <c r="M675" s="5">
        <f t="shared" si="77"/>
        <v>829.83717948718</v>
      </c>
    </row>
    <row r="676" s="2" customFormat="1" ht="13.5" spans="2:13">
      <c r="B676" s="2" t="s">
        <v>722</v>
      </c>
      <c r="C676" s="2" t="s">
        <v>723</v>
      </c>
      <c r="D676" s="2" t="s">
        <v>1284</v>
      </c>
      <c r="E676" s="2" t="s">
        <v>1285</v>
      </c>
      <c r="F676" s="2" t="s">
        <v>1286</v>
      </c>
      <c r="G676" s="2" t="s">
        <v>58</v>
      </c>
      <c r="H676" s="3">
        <v>400</v>
      </c>
      <c r="I676" s="4">
        <v>5596</v>
      </c>
      <c r="J676" s="18">
        <f t="shared" si="74"/>
        <v>5199.2436</v>
      </c>
      <c r="K676" s="2">
        <f t="shared" si="75"/>
        <v>12.998109</v>
      </c>
      <c r="L676" s="2">
        <f t="shared" si="76"/>
        <v>13.99</v>
      </c>
      <c r="M676" s="5">
        <f t="shared" si="77"/>
        <v>4443.79794871795</v>
      </c>
    </row>
    <row r="677" s="2" customFormat="1" ht="13.5" spans="2:13">
      <c r="B677" s="2" t="s">
        <v>78</v>
      </c>
      <c r="C677" s="2" t="s">
        <v>136</v>
      </c>
      <c r="D677" s="2" t="s">
        <v>1287</v>
      </c>
      <c r="E677" s="2" t="s">
        <v>1288</v>
      </c>
      <c r="F677" s="2" t="s">
        <v>1289</v>
      </c>
      <c r="G677" s="2" t="s">
        <v>58</v>
      </c>
      <c r="H677" s="3">
        <v>30</v>
      </c>
      <c r="I677" s="4">
        <v>270</v>
      </c>
      <c r="J677" s="18">
        <f t="shared" si="74"/>
        <v>250.857</v>
      </c>
      <c r="K677" s="2">
        <f t="shared" si="75"/>
        <v>8.3619</v>
      </c>
      <c r="L677" s="2">
        <f t="shared" si="76"/>
        <v>9</v>
      </c>
      <c r="M677" s="5">
        <f t="shared" si="77"/>
        <v>214.407692307692</v>
      </c>
    </row>
    <row r="678" s="2" customFormat="1" ht="13.5" spans="2:13">
      <c r="B678" s="2" t="s">
        <v>78</v>
      </c>
      <c r="C678" s="2" t="s">
        <v>75</v>
      </c>
      <c r="D678" s="2" t="s">
        <v>1290</v>
      </c>
      <c r="E678" s="2" t="s">
        <v>414</v>
      </c>
      <c r="F678" s="2" t="s">
        <v>1291</v>
      </c>
      <c r="G678" s="2" t="s">
        <v>25</v>
      </c>
      <c r="H678" s="3">
        <v>200</v>
      </c>
      <c r="I678" s="4">
        <v>730</v>
      </c>
      <c r="J678" s="18">
        <f t="shared" si="74"/>
        <v>678.243</v>
      </c>
      <c r="K678" s="2">
        <f t="shared" si="75"/>
        <v>3.391215</v>
      </c>
      <c r="L678" s="2">
        <f t="shared" si="76"/>
        <v>3.65</v>
      </c>
      <c r="M678" s="5">
        <f t="shared" si="77"/>
        <v>579.694871794872</v>
      </c>
    </row>
    <row r="679" s="2" customFormat="1" ht="13.5" spans="2:13">
      <c r="B679" s="2" t="s">
        <v>140</v>
      </c>
      <c r="C679" s="2" t="s">
        <v>1292</v>
      </c>
      <c r="D679" s="2" t="s">
        <v>1293</v>
      </c>
      <c r="E679" s="2" t="s">
        <v>1294</v>
      </c>
      <c r="F679" s="2" t="s">
        <v>1295</v>
      </c>
      <c r="G679" s="2" t="s">
        <v>58</v>
      </c>
      <c r="H679" s="3">
        <v>400</v>
      </c>
      <c r="I679" s="4">
        <v>7936</v>
      </c>
      <c r="J679" s="18">
        <f t="shared" si="74"/>
        <v>7373.3376</v>
      </c>
      <c r="K679" s="2">
        <f t="shared" si="75"/>
        <v>18.433344</v>
      </c>
      <c r="L679" s="2">
        <f t="shared" si="76"/>
        <v>19.84</v>
      </c>
      <c r="M679" s="5">
        <f t="shared" si="77"/>
        <v>6301.99794871795</v>
      </c>
    </row>
    <row r="680" s="2" customFormat="1" ht="13.5" spans="2:13">
      <c r="B680" s="2" t="s">
        <v>140</v>
      </c>
      <c r="C680" s="2" t="s">
        <v>723</v>
      </c>
      <c r="D680" s="2" t="s">
        <v>1296</v>
      </c>
      <c r="E680" s="2" t="s">
        <v>1297</v>
      </c>
      <c r="F680" s="2" t="s">
        <v>987</v>
      </c>
      <c r="G680" s="2" t="s">
        <v>25</v>
      </c>
      <c r="H680" s="3">
        <v>300</v>
      </c>
      <c r="I680" s="4">
        <v>6738</v>
      </c>
      <c r="J680" s="18">
        <f t="shared" si="74"/>
        <v>6260.2758</v>
      </c>
      <c r="K680" s="2">
        <f t="shared" si="75"/>
        <v>20.867586</v>
      </c>
      <c r="L680" s="2">
        <f t="shared" si="76"/>
        <v>22.46</v>
      </c>
      <c r="M680" s="5">
        <f t="shared" si="77"/>
        <v>5350.66307692308</v>
      </c>
    </row>
    <row r="681" s="2" customFormat="1" ht="13.5" spans="2:13">
      <c r="B681" s="2" t="s">
        <v>338</v>
      </c>
      <c r="C681" s="2" t="s">
        <v>148</v>
      </c>
      <c r="D681" s="2" t="s">
        <v>1298</v>
      </c>
      <c r="E681" s="2" t="s">
        <v>1299</v>
      </c>
      <c r="F681" s="2" t="s">
        <v>182</v>
      </c>
      <c r="G681" s="2" t="s">
        <v>58</v>
      </c>
      <c r="H681" s="3">
        <v>200</v>
      </c>
      <c r="I681" s="4">
        <v>3990</v>
      </c>
      <c r="J681" s="18">
        <f t="shared" si="74"/>
        <v>3707.109</v>
      </c>
      <c r="K681" s="2">
        <f t="shared" si="75"/>
        <v>18.535545</v>
      </c>
      <c r="L681" s="2">
        <f t="shared" si="76"/>
        <v>19.95</v>
      </c>
      <c r="M681" s="5">
        <f t="shared" si="77"/>
        <v>3168.46923076923</v>
      </c>
    </row>
    <row r="682" s="2" customFormat="1" ht="13.5" spans="2:13">
      <c r="B682" s="2" t="s">
        <v>144</v>
      </c>
      <c r="C682" s="2" t="s">
        <v>148</v>
      </c>
      <c r="D682" s="2" t="s">
        <v>1300</v>
      </c>
      <c r="E682" s="2" t="s">
        <v>657</v>
      </c>
      <c r="F682" s="2" t="s">
        <v>1301</v>
      </c>
      <c r="G682" s="2" t="s">
        <v>58</v>
      </c>
      <c r="H682" s="3">
        <v>960</v>
      </c>
      <c r="I682" s="4">
        <v>25824</v>
      </c>
      <c r="J682" s="18">
        <f t="shared" si="74"/>
        <v>23993.0784</v>
      </c>
      <c r="K682" s="2">
        <f t="shared" si="75"/>
        <v>24.99279</v>
      </c>
      <c r="L682" s="2">
        <f t="shared" si="76"/>
        <v>26.9</v>
      </c>
      <c r="M682" s="5">
        <f t="shared" si="77"/>
        <v>20506.9046153846</v>
      </c>
    </row>
    <row r="683" s="2" customFormat="1" ht="13.5" spans="2:13">
      <c r="B683" s="2" t="s">
        <v>144</v>
      </c>
      <c r="C683" s="2" t="s">
        <v>148</v>
      </c>
      <c r="D683" s="2" t="s">
        <v>1302</v>
      </c>
      <c r="E683" s="2" t="s">
        <v>1303</v>
      </c>
      <c r="F683" s="2" t="s">
        <v>1031</v>
      </c>
      <c r="G683" s="2" t="s">
        <v>58</v>
      </c>
      <c r="H683" s="3">
        <v>400</v>
      </c>
      <c r="I683" s="4">
        <v>9800</v>
      </c>
      <c r="J683" s="18">
        <f t="shared" si="74"/>
        <v>9105.18</v>
      </c>
      <c r="K683" s="2">
        <f t="shared" si="75"/>
        <v>22.76295</v>
      </c>
      <c r="L683" s="2">
        <f t="shared" si="76"/>
        <v>24.5</v>
      </c>
      <c r="M683" s="5">
        <f t="shared" si="77"/>
        <v>7782.20512820513</v>
      </c>
    </row>
    <row r="684" s="2" customFormat="1" ht="13.5" spans="2:13">
      <c r="B684" s="2" t="s">
        <v>456</v>
      </c>
      <c r="C684" s="2" t="s">
        <v>1304</v>
      </c>
      <c r="D684" s="2" t="s">
        <v>1305</v>
      </c>
      <c r="E684" s="2" t="s">
        <v>1306</v>
      </c>
      <c r="F684" s="2" t="s">
        <v>1307</v>
      </c>
      <c r="G684" s="2" t="s">
        <v>92</v>
      </c>
      <c r="H684" s="3">
        <v>1600</v>
      </c>
      <c r="I684" s="4">
        <v>44464</v>
      </c>
      <c r="J684" s="18">
        <f t="shared" si="74"/>
        <v>41311.5024</v>
      </c>
      <c r="K684" s="2">
        <f t="shared" si="75"/>
        <v>25.819689</v>
      </c>
      <c r="L684" s="2">
        <f t="shared" si="76"/>
        <v>27.79</v>
      </c>
      <c r="M684" s="5">
        <f t="shared" si="77"/>
        <v>35308.9764102564</v>
      </c>
    </row>
    <row r="685" s="2" customFormat="1" ht="13.5" spans="2:13">
      <c r="B685" s="2" t="s">
        <v>456</v>
      </c>
      <c r="C685" s="2" t="s">
        <v>1308</v>
      </c>
      <c r="D685" s="2" t="s">
        <v>1309</v>
      </c>
      <c r="E685" s="2" t="s">
        <v>1310</v>
      </c>
      <c r="F685" s="2" t="s">
        <v>1311</v>
      </c>
      <c r="G685" s="2" t="s">
        <v>58</v>
      </c>
      <c r="H685" s="3">
        <v>1000</v>
      </c>
      <c r="I685" s="4">
        <v>39200</v>
      </c>
      <c r="J685" s="18">
        <f t="shared" si="74"/>
        <v>36420.72</v>
      </c>
      <c r="K685" s="2">
        <f t="shared" si="75"/>
        <v>36.42072</v>
      </c>
      <c r="L685" s="2">
        <f t="shared" si="76"/>
        <v>39.2</v>
      </c>
      <c r="M685" s="5">
        <f t="shared" si="77"/>
        <v>31128.8205128205</v>
      </c>
    </row>
    <row r="686" s="2" customFormat="1" ht="13.5" spans="2:13">
      <c r="B686" s="2" t="s">
        <v>456</v>
      </c>
      <c r="C686" s="2" t="s">
        <v>1292</v>
      </c>
      <c r="D686" s="2" t="s">
        <v>1312</v>
      </c>
      <c r="E686" s="2" t="s">
        <v>1313</v>
      </c>
      <c r="F686" s="2" t="s">
        <v>1295</v>
      </c>
      <c r="G686" s="2" t="s">
        <v>58</v>
      </c>
      <c r="H686" s="3">
        <v>4000</v>
      </c>
      <c r="I686" s="4">
        <v>64520</v>
      </c>
      <c r="J686" s="18">
        <f t="shared" si="74"/>
        <v>59945.532</v>
      </c>
      <c r="K686" s="2">
        <f t="shared" si="75"/>
        <v>14.986383</v>
      </c>
      <c r="L686" s="2">
        <f t="shared" si="76"/>
        <v>16.13</v>
      </c>
      <c r="M686" s="5">
        <f t="shared" si="77"/>
        <v>51235.4974358974</v>
      </c>
    </row>
    <row r="687" s="2" customFormat="1" ht="13.5" spans="2:13">
      <c r="B687" s="2" t="s">
        <v>992</v>
      </c>
      <c r="C687" s="2" t="s">
        <v>1314</v>
      </c>
      <c r="D687" s="2" t="s">
        <v>1315</v>
      </c>
      <c r="E687" s="2" t="s">
        <v>1316</v>
      </c>
      <c r="F687" s="2" t="s">
        <v>1317</v>
      </c>
      <c r="G687" s="2" t="s">
        <v>58</v>
      </c>
      <c r="H687" s="3">
        <v>600</v>
      </c>
      <c r="I687" s="4">
        <v>5700</v>
      </c>
      <c r="J687" s="18">
        <f t="shared" si="74"/>
        <v>5295.87</v>
      </c>
      <c r="K687" s="2">
        <f t="shared" si="75"/>
        <v>8.82645</v>
      </c>
      <c r="L687" s="2">
        <f t="shared" si="76"/>
        <v>9.5</v>
      </c>
      <c r="M687" s="5">
        <f t="shared" si="77"/>
        <v>4526.38461538462</v>
      </c>
    </row>
    <row r="688" s="2" customFormat="1" ht="13.5" spans="2:13">
      <c r="B688" s="2" t="s">
        <v>409</v>
      </c>
      <c r="C688" s="2" t="s">
        <v>113</v>
      </c>
      <c r="D688" s="2" t="s">
        <v>1318</v>
      </c>
      <c r="E688" s="2" t="s">
        <v>1319</v>
      </c>
      <c r="F688" s="2" t="s">
        <v>1320</v>
      </c>
      <c r="G688" s="2" t="s">
        <v>92</v>
      </c>
      <c r="H688" s="3">
        <v>200</v>
      </c>
      <c r="I688" s="4">
        <v>1404</v>
      </c>
      <c r="J688" s="18">
        <f t="shared" si="74"/>
        <v>1304.4564</v>
      </c>
      <c r="K688" s="2">
        <f t="shared" si="75"/>
        <v>6.522282</v>
      </c>
      <c r="L688" s="2">
        <f t="shared" si="76"/>
        <v>7.02</v>
      </c>
      <c r="M688" s="5">
        <f t="shared" si="77"/>
        <v>1114.92</v>
      </c>
    </row>
    <row r="689" s="2" customFormat="1" ht="13.5" spans="2:13">
      <c r="B689" s="2" t="s">
        <v>409</v>
      </c>
      <c r="C689" s="2" t="s">
        <v>75</v>
      </c>
      <c r="D689" s="2" t="s">
        <v>1321</v>
      </c>
      <c r="E689" s="2" t="s">
        <v>1322</v>
      </c>
      <c r="F689" s="2" t="s">
        <v>1323</v>
      </c>
      <c r="G689" s="2" t="s">
        <v>58</v>
      </c>
      <c r="H689" s="3">
        <v>50</v>
      </c>
      <c r="I689" s="4">
        <v>390</v>
      </c>
      <c r="J689" s="18">
        <f t="shared" si="74"/>
        <v>362.349</v>
      </c>
      <c r="K689" s="2">
        <f t="shared" si="75"/>
        <v>7.24698</v>
      </c>
      <c r="L689" s="2">
        <f t="shared" si="76"/>
        <v>7.8</v>
      </c>
      <c r="M689" s="5">
        <f t="shared" si="77"/>
        <v>309.7</v>
      </c>
    </row>
    <row r="690" s="2" customFormat="1" ht="13.5" spans="2:13">
      <c r="B690" s="2" t="s">
        <v>20</v>
      </c>
      <c r="C690" s="2" t="s">
        <v>737</v>
      </c>
      <c r="D690" s="2" t="s">
        <v>1324</v>
      </c>
      <c r="E690" s="2" t="s">
        <v>1325</v>
      </c>
      <c r="F690" s="2" t="s">
        <v>492</v>
      </c>
      <c r="G690" s="2" t="s">
        <v>58</v>
      </c>
      <c r="H690" s="3">
        <v>240</v>
      </c>
      <c r="I690" s="4">
        <v>4824</v>
      </c>
      <c r="J690" s="18">
        <f t="shared" si="74"/>
        <v>4481.9784</v>
      </c>
      <c r="K690" s="2">
        <f t="shared" si="75"/>
        <v>18.67491</v>
      </c>
      <c r="L690" s="2">
        <f t="shared" si="76"/>
        <v>20.1</v>
      </c>
      <c r="M690" s="5">
        <f t="shared" si="77"/>
        <v>3830.75076923077</v>
      </c>
    </row>
    <row r="691" s="2" customFormat="1" ht="13.5" spans="2:13">
      <c r="B691" s="2" t="s">
        <v>158</v>
      </c>
      <c r="C691" s="2" t="s">
        <v>125</v>
      </c>
      <c r="D691" s="2" t="s">
        <v>1326</v>
      </c>
      <c r="E691" s="2" t="s">
        <v>858</v>
      </c>
      <c r="F691" s="2" t="s">
        <v>1327</v>
      </c>
      <c r="G691" s="2" t="s">
        <v>58</v>
      </c>
      <c r="H691" s="3">
        <v>50</v>
      </c>
      <c r="I691" s="4">
        <v>574</v>
      </c>
      <c r="J691" s="18">
        <f t="shared" si="74"/>
        <v>533.3034</v>
      </c>
      <c r="K691" s="2">
        <f t="shared" si="75"/>
        <v>10.666068</v>
      </c>
      <c r="L691" s="2">
        <f t="shared" si="76"/>
        <v>11.48</v>
      </c>
      <c r="M691" s="5">
        <f t="shared" si="77"/>
        <v>455.814871794872</v>
      </c>
    </row>
    <row r="692" s="2" customFormat="1" ht="13.5" spans="2:13">
      <c r="B692" s="2" t="s">
        <v>158</v>
      </c>
      <c r="C692" s="2" t="s">
        <v>1328</v>
      </c>
      <c r="D692" s="2" t="s">
        <v>1329</v>
      </c>
      <c r="E692" s="2" t="s">
        <v>1330</v>
      </c>
      <c r="F692" s="2" t="s">
        <v>1331</v>
      </c>
      <c r="G692" s="2" t="s">
        <v>58</v>
      </c>
      <c r="H692" s="3">
        <v>300</v>
      </c>
      <c r="I692" s="4">
        <v>7566</v>
      </c>
      <c r="J692" s="18">
        <f t="shared" si="74"/>
        <v>7029.5706</v>
      </c>
      <c r="K692" s="2">
        <f t="shared" si="75"/>
        <v>23.431902</v>
      </c>
      <c r="L692" s="2">
        <f t="shared" si="76"/>
        <v>25.22</v>
      </c>
      <c r="M692" s="5">
        <f t="shared" si="77"/>
        <v>6008.18</v>
      </c>
    </row>
    <row r="693" s="2" customFormat="1" ht="13.5" spans="2:13">
      <c r="B693" s="2" t="s">
        <v>158</v>
      </c>
      <c r="C693" s="2" t="s">
        <v>1332</v>
      </c>
      <c r="D693" s="2" t="s">
        <v>1333</v>
      </c>
      <c r="E693" s="2" t="s">
        <v>1334</v>
      </c>
      <c r="F693" s="2" t="s">
        <v>1063</v>
      </c>
      <c r="G693" s="2" t="s">
        <v>58</v>
      </c>
      <c r="H693" s="3">
        <v>42</v>
      </c>
      <c r="I693" s="4">
        <v>1344</v>
      </c>
      <c r="J693" s="18">
        <f t="shared" si="74"/>
        <v>1248.7104</v>
      </c>
      <c r="K693" s="2">
        <f t="shared" si="75"/>
        <v>29.7312</v>
      </c>
      <c r="L693" s="2">
        <f t="shared" si="76"/>
        <v>32</v>
      </c>
      <c r="M693" s="5">
        <f t="shared" si="77"/>
        <v>1067.27384615385</v>
      </c>
    </row>
    <row r="694" s="2" customFormat="1" ht="13.5" spans="2:13">
      <c r="B694" s="2" t="s">
        <v>158</v>
      </c>
      <c r="C694" s="2" t="s">
        <v>1335</v>
      </c>
      <c r="D694" s="2" t="s">
        <v>1336</v>
      </c>
      <c r="E694" s="2" t="s">
        <v>1337</v>
      </c>
      <c r="F694" s="2" t="s">
        <v>1335</v>
      </c>
      <c r="G694" s="2" t="s">
        <v>92</v>
      </c>
      <c r="H694" s="3">
        <v>3600</v>
      </c>
      <c r="I694" s="4">
        <v>1260</v>
      </c>
      <c r="J694" s="18">
        <f t="shared" si="74"/>
        <v>1170.666</v>
      </c>
      <c r="K694" s="2">
        <f t="shared" si="75"/>
        <v>0.325185</v>
      </c>
      <c r="L694" s="2">
        <f t="shared" si="76"/>
        <v>0.35</v>
      </c>
      <c r="M694" s="5">
        <f t="shared" si="77"/>
        <v>1000.56923076923</v>
      </c>
    </row>
    <row r="695" s="2" customFormat="1" customHeight="1" spans="2:13">
      <c r="B695" s="2" t="s">
        <v>233</v>
      </c>
      <c r="C695" s="9" t="s">
        <v>33</v>
      </c>
      <c r="D695" s="9" t="s">
        <v>1338</v>
      </c>
      <c r="E695" s="24">
        <v>41360</v>
      </c>
      <c r="F695" s="9" t="s">
        <v>40</v>
      </c>
      <c r="G695" s="2" t="s">
        <v>1339</v>
      </c>
      <c r="H695" s="25">
        <v>1000</v>
      </c>
      <c r="I695" s="4">
        <v>104000</v>
      </c>
      <c r="J695" s="18">
        <f>I695*0.9301222</f>
        <v>96732.7088</v>
      </c>
      <c r="K695" s="2">
        <f t="shared" si="75"/>
        <v>96.7327088</v>
      </c>
      <c r="L695" s="2">
        <f t="shared" si="76"/>
        <v>104</v>
      </c>
      <c r="M695" s="5">
        <f t="shared" si="77"/>
        <v>82677.5288888889</v>
      </c>
    </row>
    <row r="696" s="2" customFormat="1" ht="13.5" spans="2:13">
      <c r="B696" s="2" t="s">
        <v>178</v>
      </c>
      <c r="C696" s="2" t="s">
        <v>405</v>
      </c>
      <c r="D696" s="2" t="s">
        <v>1340</v>
      </c>
      <c r="E696" s="2" t="s">
        <v>653</v>
      </c>
      <c r="F696" s="2" t="s">
        <v>405</v>
      </c>
      <c r="G696" s="2" t="s">
        <v>58</v>
      </c>
      <c r="H696" s="3">
        <v>84</v>
      </c>
      <c r="I696" s="4">
        <v>2882.88</v>
      </c>
      <c r="J696" s="18">
        <f t="shared" si="74"/>
        <v>2678.483808</v>
      </c>
      <c r="K696" s="2">
        <f t="shared" si="75"/>
        <v>31.886712</v>
      </c>
      <c r="L696" s="2">
        <f t="shared" si="76"/>
        <v>34.32</v>
      </c>
      <c r="M696" s="5">
        <f t="shared" si="77"/>
        <v>2289.3024</v>
      </c>
    </row>
    <row r="697" s="2" customFormat="1" ht="13.5" spans="2:13">
      <c r="B697" s="2" t="s">
        <v>83</v>
      </c>
      <c r="C697" s="2" t="s">
        <v>75</v>
      </c>
      <c r="D697" s="2" t="s">
        <v>1341</v>
      </c>
      <c r="E697" s="2" t="s">
        <v>1342</v>
      </c>
      <c r="F697" s="2" t="s">
        <v>1343</v>
      </c>
      <c r="G697" s="2" t="s">
        <v>58</v>
      </c>
      <c r="H697" s="3">
        <v>400</v>
      </c>
      <c r="I697" s="4">
        <v>1692</v>
      </c>
      <c r="J697" s="18">
        <f t="shared" si="74"/>
        <v>1572.0372</v>
      </c>
      <c r="K697" s="2">
        <f t="shared" si="75"/>
        <v>3.930093</v>
      </c>
      <c r="L697" s="2">
        <f t="shared" si="76"/>
        <v>4.23</v>
      </c>
      <c r="M697" s="5">
        <f t="shared" si="77"/>
        <v>1343.62153846154</v>
      </c>
    </row>
    <row r="698" s="2" customFormat="1" ht="13.5" spans="2:13">
      <c r="B698" s="2" t="s">
        <v>83</v>
      </c>
      <c r="C698" s="2" t="s">
        <v>1344</v>
      </c>
      <c r="D698" s="2" t="s">
        <v>1345</v>
      </c>
      <c r="E698" s="2" t="s">
        <v>1346</v>
      </c>
      <c r="F698" s="2" t="s">
        <v>1344</v>
      </c>
      <c r="G698" s="2" t="s">
        <v>58</v>
      </c>
      <c r="H698" s="3">
        <v>300</v>
      </c>
      <c r="I698" s="4">
        <v>8547</v>
      </c>
      <c r="J698" s="18">
        <f t="shared" ref="J698:J732" si="78">I698*0.9291</f>
        <v>7941.0177</v>
      </c>
      <c r="K698" s="2">
        <f t="shared" si="75"/>
        <v>26.470059</v>
      </c>
      <c r="L698" s="2">
        <f t="shared" si="76"/>
        <v>28.49</v>
      </c>
      <c r="M698" s="5">
        <f t="shared" si="77"/>
        <v>6787.19461538462</v>
      </c>
    </row>
    <row r="699" s="2" customFormat="1" ht="13.5" spans="2:13">
      <c r="B699" s="2" t="s">
        <v>83</v>
      </c>
      <c r="C699" s="2" t="s">
        <v>392</v>
      </c>
      <c r="D699" s="2" t="s">
        <v>1347</v>
      </c>
      <c r="E699" s="2" t="s">
        <v>1348</v>
      </c>
      <c r="F699" s="2" t="s">
        <v>395</v>
      </c>
      <c r="G699" s="2" t="s">
        <v>92</v>
      </c>
      <c r="H699" s="3">
        <v>100</v>
      </c>
      <c r="I699" s="4">
        <v>18837</v>
      </c>
      <c r="J699" s="18">
        <f t="shared" si="78"/>
        <v>17501.4567</v>
      </c>
      <c r="K699" s="2">
        <f t="shared" si="75"/>
        <v>175.014567</v>
      </c>
      <c r="L699" s="2">
        <f t="shared" si="76"/>
        <v>188.37</v>
      </c>
      <c r="M699" s="5">
        <f t="shared" si="77"/>
        <v>14958.51</v>
      </c>
    </row>
    <row r="700" s="2" customFormat="1" ht="13.5" spans="2:13">
      <c r="B700" s="2" t="s">
        <v>74</v>
      </c>
      <c r="C700" s="2" t="s">
        <v>136</v>
      </c>
      <c r="D700" s="2" t="s">
        <v>1349</v>
      </c>
      <c r="E700" s="2" t="s">
        <v>1350</v>
      </c>
      <c r="F700" s="2" t="s">
        <v>445</v>
      </c>
      <c r="G700" s="2" t="s">
        <v>58</v>
      </c>
      <c r="H700" s="3">
        <v>4</v>
      </c>
      <c r="I700" s="4">
        <v>67.12</v>
      </c>
      <c r="J700" s="18">
        <f t="shared" si="78"/>
        <v>62.361192</v>
      </c>
      <c r="K700" s="2">
        <f t="shared" si="75"/>
        <v>15.590298</v>
      </c>
      <c r="L700" s="2">
        <f t="shared" si="76"/>
        <v>16.78</v>
      </c>
      <c r="M700" s="5">
        <f t="shared" si="77"/>
        <v>53.3001641025641</v>
      </c>
    </row>
    <row r="701" s="2" customFormat="1" ht="13.5" spans="2:13">
      <c r="B701" s="2" t="s">
        <v>74</v>
      </c>
      <c r="C701" s="2" t="s">
        <v>75</v>
      </c>
      <c r="D701" s="2" t="s">
        <v>1351</v>
      </c>
      <c r="E701" s="2" t="s">
        <v>1352</v>
      </c>
      <c r="F701" s="2" t="s">
        <v>1353</v>
      </c>
      <c r="G701" s="2" t="s">
        <v>25</v>
      </c>
      <c r="H701" s="3">
        <v>20</v>
      </c>
      <c r="I701" s="4">
        <v>65.6</v>
      </c>
      <c r="J701" s="18">
        <f t="shared" si="78"/>
        <v>60.94896</v>
      </c>
      <c r="K701" s="2">
        <f t="shared" si="75"/>
        <v>3.047448</v>
      </c>
      <c r="L701" s="2">
        <f t="shared" si="76"/>
        <v>3.28</v>
      </c>
      <c r="M701" s="5">
        <f t="shared" si="77"/>
        <v>52.0931282051282</v>
      </c>
    </row>
    <row r="702" s="2" customFormat="1" ht="13.5" spans="2:13">
      <c r="B702" s="2" t="s">
        <v>74</v>
      </c>
      <c r="C702" s="2" t="s">
        <v>75</v>
      </c>
      <c r="D702" s="2" t="s">
        <v>1354</v>
      </c>
      <c r="E702" s="2" t="s">
        <v>1355</v>
      </c>
      <c r="F702" s="2" t="s">
        <v>1356</v>
      </c>
      <c r="G702" s="2" t="s">
        <v>58</v>
      </c>
      <c r="H702" s="3">
        <v>40</v>
      </c>
      <c r="I702" s="4">
        <v>271.2</v>
      </c>
      <c r="J702" s="18">
        <f t="shared" si="78"/>
        <v>251.97192</v>
      </c>
      <c r="K702" s="2">
        <f t="shared" si="75"/>
        <v>6.299298</v>
      </c>
      <c r="L702" s="2">
        <f t="shared" si="76"/>
        <v>6.78</v>
      </c>
      <c r="M702" s="5">
        <f t="shared" si="77"/>
        <v>215.360615384615</v>
      </c>
    </row>
    <row r="703" s="2" customFormat="1" ht="13.5" spans="2:13">
      <c r="B703" s="2" t="s">
        <v>74</v>
      </c>
      <c r="C703" s="2" t="s">
        <v>523</v>
      </c>
      <c r="D703" s="2" t="s">
        <v>1357</v>
      </c>
      <c r="E703" s="2" t="s">
        <v>1358</v>
      </c>
      <c r="F703" s="2" t="s">
        <v>24</v>
      </c>
      <c r="G703" s="2" t="s">
        <v>25</v>
      </c>
      <c r="H703" s="3">
        <v>120</v>
      </c>
      <c r="I703" s="4">
        <v>498</v>
      </c>
      <c r="J703" s="18">
        <f t="shared" si="78"/>
        <v>462.6918</v>
      </c>
      <c r="K703" s="2">
        <f t="shared" si="75"/>
        <v>3.855765</v>
      </c>
      <c r="L703" s="2">
        <f t="shared" si="76"/>
        <v>4.15</v>
      </c>
      <c r="M703" s="5">
        <f t="shared" si="77"/>
        <v>395.463076923077</v>
      </c>
    </row>
    <row r="704" s="2" customFormat="1" ht="13.5" spans="2:13">
      <c r="B704" s="2" t="s">
        <v>74</v>
      </c>
      <c r="C704" s="2" t="s">
        <v>1335</v>
      </c>
      <c r="D704" s="2" t="s">
        <v>1359</v>
      </c>
      <c r="E704" s="2" t="s">
        <v>1360</v>
      </c>
      <c r="F704" s="2" t="s">
        <v>1335</v>
      </c>
      <c r="G704" s="2" t="s">
        <v>92</v>
      </c>
      <c r="H704" s="3">
        <v>4000</v>
      </c>
      <c r="I704" s="4">
        <v>7200</v>
      </c>
      <c r="J704" s="18">
        <f t="shared" si="78"/>
        <v>6689.52</v>
      </c>
      <c r="K704" s="2">
        <f t="shared" si="75"/>
        <v>1.67238</v>
      </c>
      <c r="L704" s="2">
        <f t="shared" si="76"/>
        <v>1.8</v>
      </c>
      <c r="M704" s="5">
        <f t="shared" si="77"/>
        <v>5717.53846153846</v>
      </c>
    </row>
    <row r="705" s="2" customFormat="1" ht="13.5" spans="2:13">
      <c r="B705" s="2" t="s">
        <v>74</v>
      </c>
      <c r="C705" s="2" t="s">
        <v>1361</v>
      </c>
      <c r="D705" s="2" t="s">
        <v>1362</v>
      </c>
      <c r="E705" s="2" t="s">
        <v>1363</v>
      </c>
      <c r="F705" s="2" t="s">
        <v>1364</v>
      </c>
      <c r="G705" s="2" t="s">
        <v>92</v>
      </c>
      <c r="H705" s="3">
        <v>20</v>
      </c>
      <c r="I705" s="4">
        <v>280</v>
      </c>
      <c r="J705" s="18">
        <f t="shared" si="78"/>
        <v>260.148</v>
      </c>
      <c r="K705" s="2">
        <f t="shared" ref="K705:K736" si="79">J705/H705</f>
        <v>13.0074</v>
      </c>
      <c r="L705" s="2">
        <f t="shared" ref="L705:L736" si="80">I705/H705</f>
        <v>14</v>
      </c>
      <c r="M705" s="5">
        <f t="shared" ref="M705:M736" si="81">J705/1.17</f>
        <v>222.348717948718</v>
      </c>
    </row>
    <row r="706" s="2" customFormat="1" ht="13.5" spans="2:13">
      <c r="B706" s="2" t="s">
        <v>74</v>
      </c>
      <c r="C706" s="2" t="s">
        <v>37</v>
      </c>
      <c r="D706" s="2" t="s">
        <v>1365</v>
      </c>
      <c r="E706" s="2" t="s">
        <v>1366</v>
      </c>
      <c r="F706" s="2" t="s">
        <v>1367</v>
      </c>
      <c r="G706" s="2" t="s">
        <v>44</v>
      </c>
      <c r="H706" s="3">
        <v>400</v>
      </c>
      <c r="I706" s="4">
        <v>320</v>
      </c>
      <c r="J706" s="18">
        <f t="shared" si="78"/>
        <v>297.312</v>
      </c>
      <c r="K706" s="2">
        <f t="shared" si="79"/>
        <v>0.74328</v>
      </c>
      <c r="L706" s="2">
        <f t="shared" si="80"/>
        <v>0.8</v>
      </c>
      <c r="M706" s="5">
        <f t="shared" si="81"/>
        <v>254.112820512821</v>
      </c>
    </row>
    <row r="707" s="2" customFormat="1" ht="13.5" spans="2:13">
      <c r="B707" s="2" t="s">
        <v>74</v>
      </c>
      <c r="C707" s="2" t="s">
        <v>75</v>
      </c>
      <c r="D707" s="2" t="s">
        <v>1368</v>
      </c>
      <c r="E707" s="2" t="s">
        <v>1369</v>
      </c>
      <c r="F707" s="2" t="s">
        <v>1370</v>
      </c>
      <c r="G707" s="2" t="s">
        <v>25</v>
      </c>
      <c r="H707" s="3">
        <v>1</v>
      </c>
      <c r="I707" s="4">
        <v>6.5</v>
      </c>
      <c r="J707" s="18">
        <f t="shared" si="78"/>
        <v>6.03915</v>
      </c>
      <c r="K707" s="2">
        <f t="shared" si="79"/>
        <v>6.03915</v>
      </c>
      <c r="L707" s="2">
        <f t="shared" si="80"/>
        <v>6.5</v>
      </c>
      <c r="M707" s="5">
        <f t="shared" si="81"/>
        <v>5.16166666666667</v>
      </c>
    </row>
    <row r="708" s="2" customFormat="1" ht="13.5" spans="2:13">
      <c r="B708" s="2" t="s">
        <v>74</v>
      </c>
      <c r="C708" s="2" t="s">
        <v>1335</v>
      </c>
      <c r="D708" s="2" t="s">
        <v>1371</v>
      </c>
      <c r="E708" s="2" t="s">
        <v>1372</v>
      </c>
      <c r="F708" s="2" t="s">
        <v>1335</v>
      </c>
      <c r="G708" s="2" t="s">
        <v>92</v>
      </c>
      <c r="H708" s="3">
        <v>500</v>
      </c>
      <c r="I708" s="4">
        <v>950</v>
      </c>
      <c r="J708" s="18">
        <f t="shared" si="78"/>
        <v>882.645</v>
      </c>
      <c r="K708" s="2">
        <f t="shared" si="79"/>
        <v>1.76529</v>
      </c>
      <c r="L708" s="2">
        <f t="shared" si="80"/>
        <v>1.9</v>
      </c>
      <c r="M708" s="5">
        <f t="shared" si="81"/>
        <v>754.397435897436</v>
      </c>
    </row>
    <row r="709" s="2" customFormat="1" ht="13.5" spans="2:13">
      <c r="B709" s="2" t="s">
        <v>74</v>
      </c>
      <c r="C709" s="2" t="s">
        <v>37</v>
      </c>
      <c r="D709" s="2" t="s">
        <v>1373</v>
      </c>
      <c r="F709" s="2" t="s">
        <v>1374</v>
      </c>
      <c r="G709" s="2" t="s">
        <v>44</v>
      </c>
      <c r="H709" s="3">
        <v>1</v>
      </c>
      <c r="I709" s="4">
        <v>18</v>
      </c>
      <c r="J709" s="18">
        <f t="shared" si="78"/>
        <v>16.7238</v>
      </c>
      <c r="K709" s="2">
        <f t="shared" si="79"/>
        <v>16.7238</v>
      </c>
      <c r="L709" s="2">
        <f t="shared" si="80"/>
        <v>18</v>
      </c>
      <c r="M709" s="5">
        <f t="shared" si="81"/>
        <v>14.2938461538462</v>
      </c>
    </row>
    <row r="710" s="2" customFormat="1" ht="13.5" spans="2:13">
      <c r="B710" s="2" t="s">
        <v>74</v>
      </c>
      <c r="C710" s="2" t="s">
        <v>75</v>
      </c>
      <c r="D710" s="2" t="s">
        <v>1375</v>
      </c>
      <c r="E710" s="2" t="s">
        <v>794</v>
      </c>
      <c r="F710" s="2" t="s">
        <v>415</v>
      </c>
      <c r="G710" s="2" t="s">
        <v>25</v>
      </c>
      <c r="H710" s="3">
        <v>20</v>
      </c>
      <c r="I710" s="4">
        <v>68</v>
      </c>
      <c r="J710" s="18">
        <f t="shared" si="78"/>
        <v>63.1788</v>
      </c>
      <c r="K710" s="2">
        <f t="shared" si="79"/>
        <v>3.15894</v>
      </c>
      <c r="L710" s="2">
        <f t="shared" si="80"/>
        <v>3.4</v>
      </c>
      <c r="M710" s="5">
        <f t="shared" si="81"/>
        <v>53.9989743589744</v>
      </c>
    </row>
    <row r="711" s="2" customFormat="1" ht="13.5" spans="2:13">
      <c r="B711" s="2" t="s">
        <v>74</v>
      </c>
      <c r="C711" s="2" t="s">
        <v>523</v>
      </c>
      <c r="D711" s="2" t="s">
        <v>1376</v>
      </c>
      <c r="E711" s="2" t="s">
        <v>1377</v>
      </c>
      <c r="F711" s="2" t="s">
        <v>987</v>
      </c>
      <c r="G711" s="2" t="s">
        <v>58</v>
      </c>
      <c r="H711" s="3">
        <v>100</v>
      </c>
      <c r="I711" s="4">
        <v>513</v>
      </c>
      <c r="J711" s="18">
        <f t="shared" si="78"/>
        <v>476.6283</v>
      </c>
      <c r="K711" s="2">
        <f t="shared" si="79"/>
        <v>4.766283</v>
      </c>
      <c r="L711" s="2">
        <f t="shared" si="80"/>
        <v>5.13</v>
      </c>
      <c r="M711" s="5">
        <f t="shared" si="81"/>
        <v>407.374615384615</v>
      </c>
    </row>
    <row r="712" s="2" customFormat="1" ht="13.5" spans="2:13">
      <c r="B712" s="2" t="s">
        <v>74</v>
      </c>
      <c r="C712" s="2" t="s">
        <v>75</v>
      </c>
      <c r="D712" s="2" t="s">
        <v>1378</v>
      </c>
      <c r="E712" s="2" t="s">
        <v>682</v>
      </c>
      <c r="F712" s="2" t="s">
        <v>683</v>
      </c>
      <c r="G712" s="2" t="s">
        <v>92</v>
      </c>
      <c r="H712" s="3">
        <v>40</v>
      </c>
      <c r="I712" s="4">
        <v>24.8</v>
      </c>
      <c r="J712" s="18">
        <f t="shared" si="78"/>
        <v>23.04168</v>
      </c>
      <c r="K712" s="2">
        <f t="shared" si="79"/>
        <v>0.576042</v>
      </c>
      <c r="L712" s="2">
        <f t="shared" si="80"/>
        <v>0.62</v>
      </c>
      <c r="M712" s="5">
        <f t="shared" si="81"/>
        <v>19.6937435897436</v>
      </c>
    </row>
    <row r="713" s="2" customFormat="1" ht="13.5" spans="2:13">
      <c r="B713" s="2" t="s">
        <v>74</v>
      </c>
      <c r="C713" s="2" t="s">
        <v>523</v>
      </c>
      <c r="D713" s="2" t="s">
        <v>1379</v>
      </c>
      <c r="E713" s="2" t="s">
        <v>1380</v>
      </c>
      <c r="F713" s="2" t="s">
        <v>27</v>
      </c>
      <c r="G713" s="2" t="s">
        <v>25</v>
      </c>
      <c r="H713" s="3">
        <v>120</v>
      </c>
      <c r="I713" s="4">
        <v>498</v>
      </c>
      <c r="J713" s="18">
        <f t="shared" si="78"/>
        <v>462.6918</v>
      </c>
      <c r="K713" s="2">
        <f t="shared" si="79"/>
        <v>3.855765</v>
      </c>
      <c r="L713" s="2">
        <f t="shared" si="80"/>
        <v>4.15</v>
      </c>
      <c r="M713" s="5">
        <f t="shared" si="81"/>
        <v>395.463076923077</v>
      </c>
    </row>
    <row r="714" s="2" customFormat="1" ht="13.5" spans="2:13">
      <c r="B714" s="2" t="s">
        <v>16</v>
      </c>
      <c r="C714" s="2" t="s">
        <v>1335</v>
      </c>
      <c r="D714" s="2" t="s">
        <v>1381</v>
      </c>
      <c r="E714" s="2" t="s">
        <v>1382</v>
      </c>
      <c r="F714" s="2" t="s">
        <v>1383</v>
      </c>
      <c r="G714" s="2" t="s">
        <v>92</v>
      </c>
      <c r="H714" s="3">
        <v>500</v>
      </c>
      <c r="I714" s="4">
        <v>300</v>
      </c>
      <c r="J714" s="18">
        <f t="shared" si="78"/>
        <v>278.73</v>
      </c>
      <c r="K714" s="2">
        <f t="shared" si="79"/>
        <v>0.55746</v>
      </c>
      <c r="L714" s="2">
        <f t="shared" si="80"/>
        <v>0.6</v>
      </c>
      <c r="M714" s="5">
        <f t="shared" si="81"/>
        <v>238.230769230769</v>
      </c>
    </row>
    <row r="715" s="2" customFormat="1" ht="13.5" spans="2:13">
      <c r="B715" s="2" t="s">
        <v>16</v>
      </c>
      <c r="C715" s="2" t="s">
        <v>1384</v>
      </c>
      <c r="D715" s="2" t="s">
        <v>1385</v>
      </c>
      <c r="E715" s="2" t="s">
        <v>1386</v>
      </c>
      <c r="F715" s="2" t="s">
        <v>1387</v>
      </c>
      <c r="G715" s="2" t="s">
        <v>92</v>
      </c>
      <c r="H715" s="3">
        <v>5</v>
      </c>
      <c r="I715" s="4">
        <v>2925</v>
      </c>
      <c r="J715" s="18">
        <f t="shared" si="78"/>
        <v>2717.6175</v>
      </c>
      <c r="K715" s="2">
        <f t="shared" si="79"/>
        <v>543.5235</v>
      </c>
      <c r="L715" s="2">
        <f t="shared" si="80"/>
        <v>585</v>
      </c>
      <c r="M715" s="5">
        <f t="shared" si="81"/>
        <v>2322.75</v>
      </c>
    </row>
    <row r="716" s="2" customFormat="1" ht="13.5" spans="2:13">
      <c r="B716" s="2" t="s">
        <v>16</v>
      </c>
      <c r="C716" s="2" t="s">
        <v>37</v>
      </c>
      <c r="D716" s="2" t="s">
        <v>1388</v>
      </c>
      <c r="F716" s="2" t="s">
        <v>1389</v>
      </c>
      <c r="G716" s="2" t="s">
        <v>41</v>
      </c>
      <c r="H716" s="3">
        <v>1200</v>
      </c>
      <c r="I716" s="4">
        <v>1200</v>
      </c>
      <c r="J716" s="18">
        <f t="shared" si="78"/>
        <v>1114.92</v>
      </c>
      <c r="K716" s="2">
        <f t="shared" si="79"/>
        <v>0.9291</v>
      </c>
      <c r="L716" s="2">
        <f t="shared" si="80"/>
        <v>1</v>
      </c>
      <c r="M716" s="5">
        <f t="shared" si="81"/>
        <v>952.923076923077</v>
      </c>
    </row>
    <row r="717" s="2" customFormat="1" ht="13.5" spans="2:13">
      <c r="B717" s="2" t="s">
        <v>16</v>
      </c>
      <c r="C717" s="2" t="s">
        <v>37</v>
      </c>
      <c r="D717" s="2" t="s">
        <v>1390</v>
      </c>
      <c r="F717" s="2" t="s">
        <v>1391</v>
      </c>
      <c r="H717" s="3">
        <v>20</v>
      </c>
      <c r="I717" s="4">
        <v>40</v>
      </c>
      <c r="J717" s="18">
        <f t="shared" si="78"/>
        <v>37.164</v>
      </c>
      <c r="K717" s="2">
        <f t="shared" si="79"/>
        <v>1.8582</v>
      </c>
      <c r="L717" s="2">
        <f t="shared" si="80"/>
        <v>2</v>
      </c>
      <c r="M717" s="5">
        <f t="shared" si="81"/>
        <v>31.7641025641026</v>
      </c>
    </row>
    <row r="718" s="2" customFormat="1" ht="13.5" spans="2:13">
      <c r="B718" s="2" t="s">
        <v>16</v>
      </c>
      <c r="C718" s="2" t="s">
        <v>1392</v>
      </c>
      <c r="D718" s="2" t="s">
        <v>1393</v>
      </c>
      <c r="E718" s="2" t="s">
        <v>35</v>
      </c>
      <c r="F718" s="2" t="s">
        <v>1394</v>
      </c>
      <c r="G718" s="2" t="s">
        <v>44</v>
      </c>
      <c r="H718" s="3">
        <v>160</v>
      </c>
      <c r="I718" s="4">
        <v>480</v>
      </c>
      <c r="J718" s="18">
        <f t="shared" si="78"/>
        <v>445.968</v>
      </c>
      <c r="K718" s="2">
        <f t="shared" si="79"/>
        <v>2.7873</v>
      </c>
      <c r="L718" s="2">
        <f t="shared" si="80"/>
        <v>3</v>
      </c>
      <c r="M718" s="5">
        <f t="shared" si="81"/>
        <v>381.169230769231</v>
      </c>
    </row>
    <row r="719" s="2" customFormat="1" ht="13.5" spans="2:13">
      <c r="B719" s="2" t="s">
        <v>16</v>
      </c>
      <c r="C719" s="2" t="s">
        <v>1395</v>
      </c>
      <c r="D719" s="2" t="s">
        <v>1396</v>
      </c>
      <c r="E719" s="2" t="s">
        <v>1397</v>
      </c>
      <c r="F719" s="2" t="s">
        <v>1395</v>
      </c>
      <c r="G719" s="2" t="s">
        <v>58</v>
      </c>
      <c r="H719" s="3">
        <v>70</v>
      </c>
      <c r="I719" s="4">
        <v>3675</v>
      </c>
      <c r="J719" s="18">
        <f t="shared" si="78"/>
        <v>3414.4425</v>
      </c>
      <c r="K719" s="2">
        <f t="shared" si="79"/>
        <v>48.77775</v>
      </c>
      <c r="L719" s="2">
        <f t="shared" si="80"/>
        <v>52.5</v>
      </c>
      <c r="M719" s="5">
        <f t="shared" si="81"/>
        <v>2918.32692307692</v>
      </c>
    </row>
    <row r="720" s="2" customFormat="1" ht="13.5" spans="2:13">
      <c r="B720" s="2" t="s">
        <v>16</v>
      </c>
      <c r="C720" s="2" t="s">
        <v>37</v>
      </c>
      <c r="D720" s="2" t="s">
        <v>1398</v>
      </c>
      <c r="E720" s="2" t="s">
        <v>1399</v>
      </c>
      <c r="F720" s="2" t="s">
        <v>1400</v>
      </c>
      <c r="G720" s="2" t="s">
        <v>276</v>
      </c>
      <c r="H720" s="3">
        <v>10</v>
      </c>
      <c r="I720" s="4">
        <v>310</v>
      </c>
      <c r="J720" s="18">
        <f t="shared" si="78"/>
        <v>288.021</v>
      </c>
      <c r="K720" s="2">
        <f t="shared" si="79"/>
        <v>28.8021</v>
      </c>
      <c r="L720" s="2">
        <f t="shared" si="80"/>
        <v>31</v>
      </c>
      <c r="M720" s="5">
        <f t="shared" si="81"/>
        <v>246.171794871795</v>
      </c>
    </row>
    <row r="721" s="2" customFormat="1" ht="13.5" spans="2:13">
      <c r="B721" s="2" t="s">
        <v>16</v>
      </c>
      <c r="C721" s="2" t="s">
        <v>1401</v>
      </c>
      <c r="D721" s="2" t="s">
        <v>1402</v>
      </c>
      <c r="E721" s="2" t="s">
        <v>1403</v>
      </c>
      <c r="F721" s="2" t="s">
        <v>1401</v>
      </c>
      <c r="G721" s="2" t="s">
        <v>51</v>
      </c>
      <c r="H721" s="3">
        <v>200</v>
      </c>
      <c r="I721" s="4">
        <v>300</v>
      </c>
      <c r="J721" s="18">
        <f t="shared" si="78"/>
        <v>278.73</v>
      </c>
      <c r="K721" s="2">
        <f t="shared" si="79"/>
        <v>1.39365</v>
      </c>
      <c r="L721" s="2">
        <f t="shared" si="80"/>
        <v>1.5</v>
      </c>
      <c r="M721" s="5">
        <f t="shared" si="81"/>
        <v>238.230769230769</v>
      </c>
    </row>
    <row r="722" s="2" customFormat="1" ht="13.5" spans="2:13">
      <c r="B722" s="2" t="s">
        <v>16</v>
      </c>
      <c r="C722" s="2" t="s">
        <v>33</v>
      </c>
      <c r="D722" s="2" t="s">
        <v>1404</v>
      </c>
      <c r="E722" s="2" t="s">
        <v>1405</v>
      </c>
      <c r="F722" s="2" t="s">
        <v>36</v>
      </c>
      <c r="G722" s="2" t="s">
        <v>47</v>
      </c>
      <c r="H722" s="3">
        <v>120</v>
      </c>
      <c r="I722" s="4">
        <v>1440</v>
      </c>
      <c r="J722" s="18">
        <f t="shared" si="78"/>
        <v>1337.904</v>
      </c>
      <c r="K722" s="2">
        <f t="shared" si="79"/>
        <v>11.1492</v>
      </c>
      <c r="L722" s="2">
        <f t="shared" si="80"/>
        <v>12</v>
      </c>
      <c r="M722" s="5">
        <f t="shared" si="81"/>
        <v>1143.50769230769</v>
      </c>
    </row>
    <row r="723" s="2" customFormat="1" customHeight="1" spans="2:13">
      <c r="B723" s="2" t="s">
        <v>233</v>
      </c>
      <c r="C723" s="9" t="s">
        <v>33</v>
      </c>
      <c r="D723" s="9" t="s">
        <v>1338</v>
      </c>
      <c r="E723" s="24">
        <v>41360</v>
      </c>
      <c r="F723" s="9" t="s">
        <v>40</v>
      </c>
      <c r="G723" s="2" t="s">
        <v>1339</v>
      </c>
      <c r="H723" s="25">
        <v>1000</v>
      </c>
      <c r="I723" s="4">
        <v>104000</v>
      </c>
      <c r="J723" s="18">
        <f>I723*0.9301222</f>
        <v>96732.7088</v>
      </c>
      <c r="K723" s="2">
        <f t="shared" si="79"/>
        <v>96.7327088</v>
      </c>
      <c r="L723" s="2">
        <f t="shared" si="80"/>
        <v>104</v>
      </c>
      <c r="M723" s="5">
        <f t="shared" si="81"/>
        <v>82677.5288888889</v>
      </c>
    </row>
    <row r="724" s="2" customFormat="1" ht="13.5" spans="2:13">
      <c r="B724" s="2" t="s">
        <v>16</v>
      </c>
      <c r="C724" s="2" t="s">
        <v>1406</v>
      </c>
      <c r="D724" s="2" t="s">
        <v>1407</v>
      </c>
      <c r="E724" s="2" t="s">
        <v>637</v>
      </c>
      <c r="F724" s="2" t="s">
        <v>1408</v>
      </c>
      <c r="G724" s="2" t="s">
        <v>58</v>
      </c>
      <c r="H724" s="3">
        <v>20</v>
      </c>
      <c r="I724" s="4">
        <v>360</v>
      </c>
      <c r="J724" s="18">
        <f t="shared" si="78"/>
        <v>334.476</v>
      </c>
      <c r="K724" s="2">
        <f t="shared" si="79"/>
        <v>16.7238</v>
      </c>
      <c r="L724" s="2">
        <f t="shared" si="80"/>
        <v>18</v>
      </c>
      <c r="M724" s="5">
        <f t="shared" si="81"/>
        <v>285.876923076923</v>
      </c>
    </row>
    <row r="725" s="2" customFormat="1" ht="13.5" spans="2:13">
      <c r="B725" s="2" t="s">
        <v>16</v>
      </c>
      <c r="C725" s="2" t="s">
        <v>37</v>
      </c>
      <c r="D725" s="2" t="s">
        <v>1409</v>
      </c>
      <c r="E725" s="2" t="s">
        <v>1410</v>
      </c>
      <c r="F725" s="2" t="s">
        <v>1411</v>
      </c>
      <c r="G725" s="2" t="s">
        <v>92</v>
      </c>
      <c r="H725" s="3">
        <v>12</v>
      </c>
      <c r="I725" s="4">
        <v>120</v>
      </c>
      <c r="J725" s="18">
        <f t="shared" si="78"/>
        <v>111.492</v>
      </c>
      <c r="K725" s="2">
        <f t="shared" si="79"/>
        <v>9.291</v>
      </c>
      <c r="L725" s="2">
        <f t="shared" si="80"/>
        <v>10</v>
      </c>
      <c r="M725" s="5">
        <f t="shared" si="81"/>
        <v>95.2923076923077</v>
      </c>
    </row>
    <row r="726" s="2" customFormat="1" ht="13.5" spans="2:13">
      <c r="B726" s="2" t="s">
        <v>16</v>
      </c>
      <c r="C726" s="2" t="s">
        <v>1412</v>
      </c>
      <c r="D726" s="2" t="s">
        <v>1413</v>
      </c>
      <c r="E726" s="2" t="s">
        <v>1414</v>
      </c>
      <c r="F726" s="2" t="s">
        <v>1415</v>
      </c>
      <c r="G726" s="2" t="s">
        <v>92</v>
      </c>
      <c r="H726" s="3">
        <v>5000</v>
      </c>
      <c r="I726" s="4">
        <v>1250</v>
      </c>
      <c r="J726" s="18">
        <f t="shared" si="78"/>
        <v>1161.375</v>
      </c>
      <c r="K726" s="2">
        <f t="shared" si="79"/>
        <v>0.232275</v>
      </c>
      <c r="L726" s="2">
        <f t="shared" si="80"/>
        <v>0.25</v>
      </c>
      <c r="M726" s="5">
        <f t="shared" si="81"/>
        <v>992.628205128205</v>
      </c>
    </row>
    <row r="727" s="2" customFormat="1" ht="13.5" spans="2:13">
      <c r="B727" s="2" t="s">
        <v>16</v>
      </c>
      <c r="C727" s="2" t="s">
        <v>1416</v>
      </c>
      <c r="D727" s="2" t="s">
        <v>1417</v>
      </c>
      <c r="E727" s="2" t="s">
        <v>1418</v>
      </c>
      <c r="F727" s="2" t="s">
        <v>1416</v>
      </c>
      <c r="G727" s="2" t="s">
        <v>44</v>
      </c>
      <c r="H727" s="3">
        <v>500</v>
      </c>
      <c r="I727" s="4">
        <v>600</v>
      </c>
      <c r="J727" s="18">
        <f t="shared" si="78"/>
        <v>557.46</v>
      </c>
      <c r="K727" s="2">
        <f t="shared" si="79"/>
        <v>1.11492</v>
      </c>
      <c r="L727" s="2">
        <f t="shared" si="80"/>
        <v>1.2</v>
      </c>
      <c r="M727" s="5">
        <f t="shared" si="81"/>
        <v>476.461538461539</v>
      </c>
    </row>
    <row r="728" s="2" customFormat="1" ht="13.5" spans="2:13">
      <c r="B728" s="2" t="s">
        <v>16</v>
      </c>
      <c r="C728" s="2" t="s">
        <v>1416</v>
      </c>
      <c r="D728" s="2" t="s">
        <v>1419</v>
      </c>
      <c r="E728" s="2" t="s">
        <v>1420</v>
      </c>
      <c r="F728" s="2" t="s">
        <v>1421</v>
      </c>
      <c r="G728" s="2" t="s">
        <v>1422</v>
      </c>
      <c r="H728" s="3">
        <v>2000</v>
      </c>
      <c r="I728" s="4">
        <v>200</v>
      </c>
      <c r="J728" s="18">
        <f t="shared" si="78"/>
        <v>185.82</v>
      </c>
      <c r="K728" s="2">
        <f t="shared" si="79"/>
        <v>0.09291</v>
      </c>
      <c r="L728" s="2">
        <f t="shared" si="80"/>
        <v>0.1</v>
      </c>
      <c r="M728" s="5">
        <f t="shared" si="81"/>
        <v>158.820512820513</v>
      </c>
    </row>
    <row r="729" s="2" customFormat="1" ht="13.5" spans="2:13">
      <c r="B729" s="2" t="s">
        <v>16</v>
      </c>
      <c r="C729" s="2" t="s">
        <v>1423</v>
      </c>
      <c r="D729" s="2" t="s">
        <v>1424</v>
      </c>
      <c r="E729" s="2" t="s">
        <v>1425</v>
      </c>
      <c r="F729" s="2" t="s">
        <v>1423</v>
      </c>
      <c r="G729" s="2" t="s">
        <v>44</v>
      </c>
      <c r="H729" s="3">
        <v>100</v>
      </c>
      <c r="I729" s="4">
        <v>550</v>
      </c>
      <c r="J729" s="18">
        <f t="shared" si="78"/>
        <v>511.005</v>
      </c>
      <c r="K729" s="2">
        <f t="shared" si="79"/>
        <v>5.11005</v>
      </c>
      <c r="L729" s="2">
        <f t="shared" si="80"/>
        <v>5.5</v>
      </c>
      <c r="M729" s="5">
        <f t="shared" si="81"/>
        <v>436.75641025641</v>
      </c>
    </row>
    <row r="730" s="2" customFormat="1" ht="13.5" spans="2:13">
      <c r="B730" s="2" t="s">
        <v>16</v>
      </c>
      <c r="C730" s="2" t="s">
        <v>37</v>
      </c>
      <c r="D730" s="2" t="s">
        <v>1426</v>
      </c>
      <c r="E730" s="2" t="s">
        <v>87</v>
      </c>
      <c r="F730" s="2" t="s">
        <v>1427</v>
      </c>
      <c r="G730" s="2" t="s">
        <v>25</v>
      </c>
      <c r="H730" s="3">
        <v>20</v>
      </c>
      <c r="I730" s="4">
        <v>200</v>
      </c>
      <c r="J730" s="18">
        <f t="shared" si="78"/>
        <v>185.82</v>
      </c>
      <c r="K730" s="2">
        <f t="shared" si="79"/>
        <v>9.291</v>
      </c>
      <c r="L730" s="2">
        <f t="shared" si="80"/>
        <v>10</v>
      </c>
      <c r="M730" s="5">
        <f t="shared" si="81"/>
        <v>158.820512820513</v>
      </c>
    </row>
    <row r="731" s="2" customFormat="1" ht="13.5" spans="2:13">
      <c r="B731" s="2" t="s">
        <v>16</v>
      </c>
      <c r="C731" s="2" t="s">
        <v>37</v>
      </c>
      <c r="D731" s="2" t="s">
        <v>1428</v>
      </c>
      <c r="E731" s="2" t="s">
        <v>1429</v>
      </c>
      <c r="F731" s="2" t="s">
        <v>1430</v>
      </c>
      <c r="G731" s="2" t="s">
        <v>207</v>
      </c>
      <c r="H731" s="3">
        <v>1</v>
      </c>
      <c r="I731" s="4">
        <v>535</v>
      </c>
      <c r="J731" s="18">
        <f t="shared" si="78"/>
        <v>497.0685</v>
      </c>
      <c r="K731" s="2">
        <f t="shared" si="79"/>
        <v>497.0685</v>
      </c>
      <c r="L731" s="2">
        <f t="shared" si="80"/>
        <v>535</v>
      </c>
      <c r="M731" s="5">
        <f t="shared" si="81"/>
        <v>424.844871794872</v>
      </c>
    </row>
    <row r="732" s="2" customFormat="1" ht="13.5" spans="2:13">
      <c r="B732" s="2" t="s">
        <v>16</v>
      </c>
      <c r="C732" s="2" t="s">
        <v>1395</v>
      </c>
      <c r="D732" s="2" t="s">
        <v>1431</v>
      </c>
      <c r="E732" s="2" t="s">
        <v>1432</v>
      </c>
      <c r="F732" s="2" t="s">
        <v>1395</v>
      </c>
      <c r="G732" s="2" t="s">
        <v>211</v>
      </c>
      <c r="H732" s="3">
        <v>2000</v>
      </c>
      <c r="I732" s="4">
        <v>1100</v>
      </c>
      <c r="J732" s="18">
        <f t="shared" si="78"/>
        <v>1022.01</v>
      </c>
      <c r="K732" s="2">
        <f t="shared" si="79"/>
        <v>0.511005</v>
      </c>
      <c r="L732" s="2">
        <f t="shared" si="80"/>
        <v>0.55</v>
      </c>
      <c r="M732" s="5">
        <f t="shared" si="81"/>
        <v>873.512820512821</v>
      </c>
    </row>
    <row r="733" s="2" customFormat="1" ht="13.5" spans="2:13">
      <c r="B733" s="2" t="s">
        <v>16</v>
      </c>
      <c r="C733" s="2" t="s">
        <v>1433</v>
      </c>
      <c r="D733" s="2" t="s">
        <v>1434</v>
      </c>
      <c r="E733" s="2" t="s">
        <v>1435</v>
      </c>
      <c r="F733" s="2" t="s">
        <v>1433</v>
      </c>
      <c r="G733" s="2" t="s">
        <v>1436</v>
      </c>
      <c r="H733" s="3">
        <v>60</v>
      </c>
      <c r="I733" s="4">
        <v>390</v>
      </c>
      <c r="J733" s="18">
        <f>I733*0.9301222</f>
        <v>362.747658</v>
      </c>
      <c r="K733" s="2">
        <f t="shared" si="79"/>
        <v>6.0457943</v>
      </c>
      <c r="L733" s="2">
        <f t="shared" si="80"/>
        <v>6.5</v>
      </c>
      <c r="M733" s="5">
        <f t="shared" si="81"/>
        <v>310.040733333333</v>
      </c>
    </row>
    <row r="734" s="2" customFormat="1" ht="13.5" spans="2:13">
      <c r="B734" s="2" t="s">
        <v>16</v>
      </c>
      <c r="C734" s="2" t="s">
        <v>1433</v>
      </c>
      <c r="D734" s="2" t="s">
        <v>1437</v>
      </c>
      <c r="E734" s="2" t="s">
        <v>1438</v>
      </c>
      <c r="F734" s="2" t="s">
        <v>1433</v>
      </c>
      <c r="G734" s="2" t="s">
        <v>822</v>
      </c>
      <c r="H734" s="3">
        <v>2000</v>
      </c>
      <c r="I734" s="4">
        <v>1000</v>
      </c>
      <c r="J734" s="18">
        <f t="shared" ref="J734:J765" si="82">I734*0.9301222</f>
        <v>930.1222</v>
      </c>
      <c r="K734" s="2">
        <f t="shared" si="79"/>
        <v>0.4650611</v>
      </c>
      <c r="L734" s="2">
        <f t="shared" si="80"/>
        <v>0.5</v>
      </c>
      <c r="M734" s="5">
        <f t="shared" si="81"/>
        <v>794.976239316239</v>
      </c>
    </row>
    <row r="735" s="2" customFormat="1" ht="13.5" spans="2:13">
      <c r="B735" s="2" t="s">
        <v>16</v>
      </c>
      <c r="C735" s="2" t="s">
        <v>1439</v>
      </c>
      <c r="D735" s="2" t="s">
        <v>1440</v>
      </c>
      <c r="E735" s="2" t="s">
        <v>1441</v>
      </c>
      <c r="F735" s="2" t="s">
        <v>1442</v>
      </c>
      <c r="G735" s="2" t="s">
        <v>92</v>
      </c>
      <c r="H735" s="3">
        <v>30</v>
      </c>
      <c r="I735" s="4">
        <v>1050</v>
      </c>
      <c r="J735" s="18">
        <f t="shared" si="82"/>
        <v>976.62831</v>
      </c>
      <c r="K735" s="2">
        <f t="shared" si="79"/>
        <v>32.554277</v>
      </c>
      <c r="L735" s="2">
        <f t="shared" si="80"/>
        <v>35</v>
      </c>
      <c r="M735" s="5">
        <f t="shared" si="81"/>
        <v>834.725051282051</v>
      </c>
    </row>
    <row r="736" s="2" customFormat="1" ht="13.5" spans="2:13">
      <c r="B736" s="2" t="s">
        <v>16</v>
      </c>
      <c r="C736" s="2" t="s">
        <v>203</v>
      </c>
      <c r="D736" s="2" t="s">
        <v>1443</v>
      </c>
      <c r="E736" s="2" t="s">
        <v>1444</v>
      </c>
      <c r="F736" s="2" t="s">
        <v>1445</v>
      </c>
      <c r="G736" s="2" t="s">
        <v>47</v>
      </c>
      <c r="H736" s="3">
        <v>180</v>
      </c>
      <c r="I736" s="4">
        <v>1170</v>
      </c>
      <c r="J736" s="18">
        <f t="shared" si="82"/>
        <v>1088.242974</v>
      </c>
      <c r="K736" s="2">
        <f t="shared" si="79"/>
        <v>6.0457943</v>
      </c>
      <c r="L736" s="2">
        <f t="shared" si="80"/>
        <v>6.5</v>
      </c>
      <c r="M736" s="5">
        <f t="shared" si="81"/>
        <v>930.1222</v>
      </c>
    </row>
    <row r="737" s="2" customFormat="1" ht="13.5" spans="2:13">
      <c r="B737" s="2" t="s">
        <v>16</v>
      </c>
      <c r="C737" s="2" t="s">
        <v>1361</v>
      </c>
      <c r="D737" s="2" t="s">
        <v>1446</v>
      </c>
      <c r="E737" s="2" t="s">
        <v>1447</v>
      </c>
      <c r="F737" s="2" t="s">
        <v>1448</v>
      </c>
      <c r="G737" s="2" t="s">
        <v>58</v>
      </c>
      <c r="H737" s="3">
        <v>4</v>
      </c>
      <c r="I737" s="4">
        <v>520</v>
      </c>
      <c r="J737" s="18">
        <f t="shared" si="82"/>
        <v>483.663544</v>
      </c>
      <c r="K737" s="2">
        <f t="shared" ref="K737:K765" si="83">J737/H737</f>
        <v>120.915886</v>
      </c>
      <c r="L737" s="2">
        <f t="shared" ref="L737:L765" si="84">I737/H737</f>
        <v>130</v>
      </c>
      <c r="M737" s="5">
        <f t="shared" ref="M737:M765" si="85">J737/1.17</f>
        <v>413.387644444444</v>
      </c>
    </row>
    <row r="738" s="2" customFormat="1" customHeight="1" spans="2:13">
      <c r="B738" s="2" t="s">
        <v>1449</v>
      </c>
      <c r="C738" s="12" t="s">
        <v>1450</v>
      </c>
      <c r="D738" s="12" t="s">
        <v>1451</v>
      </c>
      <c r="E738" s="2" t="s">
        <v>1452</v>
      </c>
      <c r="F738" s="2" t="s">
        <v>1453</v>
      </c>
      <c r="G738" s="2" t="s">
        <v>58</v>
      </c>
      <c r="H738" s="3">
        <v>40</v>
      </c>
      <c r="I738" s="4">
        <v>1320</v>
      </c>
      <c r="J738" s="18">
        <f t="shared" si="82"/>
        <v>1227.761304</v>
      </c>
      <c r="K738" s="2">
        <f t="shared" si="83"/>
        <v>30.6940326</v>
      </c>
      <c r="L738" s="2">
        <f t="shared" si="84"/>
        <v>33</v>
      </c>
      <c r="M738" s="5">
        <f t="shared" si="85"/>
        <v>1049.36863589744</v>
      </c>
    </row>
    <row r="739" s="2" customFormat="1" ht="13.5" spans="2:13">
      <c r="B739" s="2" t="s">
        <v>16</v>
      </c>
      <c r="C739" s="2" t="s">
        <v>37</v>
      </c>
      <c r="D739" s="2" t="s">
        <v>1454</v>
      </c>
      <c r="E739" s="2" t="s">
        <v>1455</v>
      </c>
      <c r="F739" s="2" t="s">
        <v>1456</v>
      </c>
      <c r="G739" s="2" t="s">
        <v>92</v>
      </c>
      <c r="H739" s="3">
        <v>300</v>
      </c>
      <c r="I739" s="4">
        <v>240</v>
      </c>
      <c r="J739" s="18">
        <f t="shared" si="82"/>
        <v>223.229328</v>
      </c>
      <c r="K739" s="2">
        <f t="shared" si="83"/>
        <v>0.74409776</v>
      </c>
      <c r="L739" s="2">
        <f t="shared" si="84"/>
        <v>0.8</v>
      </c>
      <c r="M739" s="5">
        <f t="shared" si="85"/>
        <v>190.794297435897</v>
      </c>
    </row>
    <row r="740" s="2" customFormat="1" ht="13.5" spans="2:13">
      <c r="B740" s="2" t="s">
        <v>16</v>
      </c>
      <c r="C740" s="2" t="s">
        <v>37</v>
      </c>
      <c r="D740" s="2" t="s">
        <v>1457</v>
      </c>
      <c r="E740" s="2" t="s">
        <v>1458</v>
      </c>
      <c r="F740" s="2" t="s">
        <v>1459</v>
      </c>
      <c r="G740" s="2" t="s">
        <v>822</v>
      </c>
      <c r="H740" s="3">
        <v>200</v>
      </c>
      <c r="I740" s="4">
        <v>560</v>
      </c>
      <c r="J740" s="18">
        <f t="shared" si="82"/>
        <v>520.868432</v>
      </c>
      <c r="K740" s="2">
        <f t="shared" si="83"/>
        <v>2.60434216</v>
      </c>
      <c r="L740" s="2">
        <f t="shared" si="84"/>
        <v>2.8</v>
      </c>
      <c r="M740" s="5">
        <f t="shared" si="85"/>
        <v>445.186694017094</v>
      </c>
    </row>
    <row r="741" s="2" customFormat="1" ht="13.5" spans="2:13">
      <c r="B741" s="2" t="s">
        <v>16</v>
      </c>
      <c r="C741" s="2" t="s">
        <v>37</v>
      </c>
      <c r="D741" s="2" t="s">
        <v>1460</v>
      </c>
      <c r="E741" s="2" t="s">
        <v>1461</v>
      </c>
      <c r="F741" s="2" t="s">
        <v>1462</v>
      </c>
      <c r="G741" s="2" t="s">
        <v>1463</v>
      </c>
      <c r="H741" s="3">
        <v>50</v>
      </c>
      <c r="I741" s="4">
        <v>2100</v>
      </c>
      <c r="J741" s="18">
        <f t="shared" si="82"/>
        <v>1953.25662</v>
      </c>
      <c r="K741" s="2">
        <f t="shared" si="83"/>
        <v>39.0651324</v>
      </c>
      <c r="L741" s="2">
        <f t="shared" si="84"/>
        <v>42</v>
      </c>
      <c r="M741" s="5">
        <f t="shared" si="85"/>
        <v>1669.4501025641</v>
      </c>
    </row>
    <row r="742" s="2" customFormat="1" ht="13.5" spans="2:13">
      <c r="B742" s="2" t="s">
        <v>16</v>
      </c>
      <c r="C742" s="2" t="s">
        <v>37</v>
      </c>
      <c r="D742" s="2" t="s">
        <v>1464</v>
      </c>
      <c r="E742" s="2" t="s">
        <v>1465</v>
      </c>
      <c r="F742" s="2" t="s">
        <v>210</v>
      </c>
      <c r="G742" s="2" t="s">
        <v>1466</v>
      </c>
      <c r="H742" s="3">
        <v>80</v>
      </c>
      <c r="I742" s="4">
        <v>320</v>
      </c>
      <c r="J742" s="18">
        <f t="shared" si="82"/>
        <v>297.639104</v>
      </c>
      <c r="K742" s="2">
        <f t="shared" si="83"/>
        <v>3.7204888</v>
      </c>
      <c r="L742" s="2">
        <f t="shared" si="84"/>
        <v>4</v>
      </c>
      <c r="M742" s="5">
        <f t="shared" si="85"/>
        <v>254.392396581197</v>
      </c>
    </row>
    <row r="743" s="2" customFormat="1" ht="13.5" spans="2:13">
      <c r="B743" s="2" t="s">
        <v>299</v>
      </c>
      <c r="C743" s="2" t="s">
        <v>75</v>
      </c>
      <c r="D743" s="2" t="s">
        <v>581</v>
      </c>
      <c r="E743" s="2" t="s">
        <v>1467</v>
      </c>
      <c r="F743" s="2" t="s">
        <v>1468</v>
      </c>
      <c r="G743" s="2" t="s">
        <v>58</v>
      </c>
      <c r="H743" s="3">
        <v>10</v>
      </c>
      <c r="I743" s="4">
        <v>312</v>
      </c>
      <c r="J743" s="18">
        <f t="shared" si="82"/>
        <v>290.1981264</v>
      </c>
      <c r="K743" s="2">
        <f t="shared" si="83"/>
        <v>29.01981264</v>
      </c>
      <c r="L743" s="2">
        <f t="shared" si="84"/>
        <v>31.2</v>
      </c>
      <c r="M743" s="5">
        <f t="shared" si="85"/>
        <v>248.032586666667</v>
      </c>
    </row>
    <row r="744" s="2" customFormat="1" ht="13.5" spans="2:13">
      <c r="B744" s="2" t="s">
        <v>299</v>
      </c>
      <c r="C744" s="2" t="s">
        <v>113</v>
      </c>
      <c r="D744" s="2" t="s">
        <v>277</v>
      </c>
      <c r="E744" s="2" t="s">
        <v>1469</v>
      </c>
      <c r="F744" s="2" t="s">
        <v>408</v>
      </c>
      <c r="G744" s="2" t="s">
        <v>58</v>
      </c>
      <c r="H744" s="3">
        <v>10</v>
      </c>
      <c r="I744" s="4">
        <v>150</v>
      </c>
      <c r="J744" s="18">
        <f t="shared" si="82"/>
        <v>139.51833</v>
      </c>
      <c r="K744" s="2">
        <f t="shared" si="83"/>
        <v>13.951833</v>
      </c>
      <c r="L744" s="2">
        <f t="shared" si="84"/>
        <v>15</v>
      </c>
      <c r="M744" s="5">
        <f t="shared" si="85"/>
        <v>119.246435897436</v>
      </c>
    </row>
    <row r="745" s="2" customFormat="1" ht="13.5" spans="2:13">
      <c r="B745" s="2" t="s">
        <v>299</v>
      </c>
      <c r="C745" s="2" t="s">
        <v>75</v>
      </c>
      <c r="D745" s="2" t="s">
        <v>1470</v>
      </c>
      <c r="E745" s="2" t="s">
        <v>1471</v>
      </c>
      <c r="F745" s="2" t="s">
        <v>1472</v>
      </c>
      <c r="G745" s="2" t="s">
        <v>58</v>
      </c>
      <c r="H745" s="3">
        <v>5</v>
      </c>
      <c r="I745" s="4">
        <v>25</v>
      </c>
      <c r="J745" s="18">
        <f t="shared" si="82"/>
        <v>23.253055</v>
      </c>
      <c r="K745" s="2">
        <f t="shared" si="83"/>
        <v>4.650611</v>
      </c>
      <c r="L745" s="2">
        <f t="shared" si="84"/>
        <v>5</v>
      </c>
      <c r="M745" s="5">
        <f t="shared" si="85"/>
        <v>19.874405982906</v>
      </c>
    </row>
    <row r="746" s="2" customFormat="1" ht="13.5" spans="2:13">
      <c r="B746" s="2" t="s">
        <v>299</v>
      </c>
      <c r="C746" s="2" t="s">
        <v>1473</v>
      </c>
      <c r="D746" s="2" t="s">
        <v>1474</v>
      </c>
      <c r="E746" s="2" t="s">
        <v>1475</v>
      </c>
      <c r="F746" s="2" t="s">
        <v>1476</v>
      </c>
      <c r="G746" s="2" t="s">
        <v>44</v>
      </c>
      <c r="H746" s="3">
        <v>2</v>
      </c>
      <c r="I746" s="4">
        <v>110</v>
      </c>
      <c r="J746" s="18">
        <f t="shared" si="82"/>
        <v>102.313442</v>
      </c>
      <c r="K746" s="2">
        <f t="shared" si="83"/>
        <v>51.156721</v>
      </c>
      <c r="L746" s="2">
        <f t="shared" si="84"/>
        <v>55</v>
      </c>
      <c r="M746" s="5">
        <f t="shared" si="85"/>
        <v>87.4473863247863</v>
      </c>
    </row>
    <row r="747" s="2" customFormat="1" ht="13.5" spans="2:13">
      <c r="B747" s="2" t="s">
        <v>299</v>
      </c>
      <c r="C747" s="2" t="s">
        <v>106</v>
      </c>
      <c r="D747" s="2" t="s">
        <v>1477</v>
      </c>
      <c r="E747" s="2" t="s">
        <v>858</v>
      </c>
      <c r="F747" s="2" t="s">
        <v>511</v>
      </c>
      <c r="G747" s="2" t="s">
        <v>58</v>
      </c>
      <c r="H747" s="3">
        <v>20</v>
      </c>
      <c r="I747" s="4">
        <v>686</v>
      </c>
      <c r="J747" s="18">
        <f t="shared" si="82"/>
        <v>638.0638292</v>
      </c>
      <c r="K747" s="2">
        <f t="shared" si="83"/>
        <v>31.90319146</v>
      </c>
      <c r="L747" s="2">
        <f t="shared" si="84"/>
        <v>34.3</v>
      </c>
      <c r="M747" s="5">
        <f t="shared" si="85"/>
        <v>545.35370017094</v>
      </c>
    </row>
    <row r="748" s="2" customFormat="1" ht="13.5" spans="2:13">
      <c r="B748" s="2" t="s">
        <v>299</v>
      </c>
      <c r="C748" s="2" t="s">
        <v>1473</v>
      </c>
      <c r="D748" s="2" t="s">
        <v>1478</v>
      </c>
      <c r="E748" s="2" t="s">
        <v>1479</v>
      </c>
      <c r="F748" s="2" t="s">
        <v>1335</v>
      </c>
      <c r="G748" s="2" t="s">
        <v>92</v>
      </c>
      <c r="H748" s="3">
        <v>1500</v>
      </c>
      <c r="I748" s="4">
        <v>2235</v>
      </c>
      <c r="J748" s="18">
        <f t="shared" si="82"/>
        <v>2078.823117</v>
      </c>
      <c r="K748" s="2">
        <f t="shared" si="83"/>
        <v>1.385882078</v>
      </c>
      <c r="L748" s="2">
        <f t="shared" si="84"/>
        <v>1.49</v>
      </c>
      <c r="M748" s="5">
        <f t="shared" si="85"/>
        <v>1776.77189487179</v>
      </c>
    </row>
    <row r="749" s="2" customFormat="1" ht="13.5" spans="2:13">
      <c r="B749" s="2" t="s">
        <v>299</v>
      </c>
      <c r="C749" s="2" t="s">
        <v>106</v>
      </c>
      <c r="D749" s="2" t="s">
        <v>1480</v>
      </c>
      <c r="E749" s="2" t="s">
        <v>156</v>
      </c>
      <c r="F749" s="2" t="s">
        <v>968</v>
      </c>
      <c r="G749" s="2" t="s">
        <v>25</v>
      </c>
      <c r="H749" s="3">
        <v>30</v>
      </c>
      <c r="I749" s="4">
        <v>57</v>
      </c>
      <c r="J749" s="18">
        <f t="shared" si="82"/>
        <v>53.0169654</v>
      </c>
      <c r="K749" s="2">
        <f t="shared" si="83"/>
        <v>1.76723218</v>
      </c>
      <c r="L749" s="2">
        <f t="shared" si="84"/>
        <v>1.9</v>
      </c>
      <c r="M749" s="5">
        <f t="shared" si="85"/>
        <v>45.3136456410256</v>
      </c>
    </row>
    <row r="750" s="2" customFormat="1" ht="13.5" spans="2:13">
      <c r="B750" s="2" t="s">
        <v>299</v>
      </c>
      <c r="C750" s="2" t="s">
        <v>75</v>
      </c>
      <c r="D750" s="2" t="s">
        <v>1481</v>
      </c>
      <c r="E750" s="2" t="s">
        <v>1482</v>
      </c>
      <c r="F750" s="2" t="s">
        <v>1271</v>
      </c>
      <c r="G750" s="2" t="s">
        <v>30</v>
      </c>
      <c r="H750" s="3">
        <v>60</v>
      </c>
      <c r="I750" s="4">
        <v>252</v>
      </c>
      <c r="J750" s="18">
        <f t="shared" si="82"/>
        <v>234.3907944</v>
      </c>
      <c r="K750" s="2">
        <f t="shared" si="83"/>
        <v>3.90651324</v>
      </c>
      <c r="L750" s="2">
        <f t="shared" si="84"/>
        <v>4.2</v>
      </c>
      <c r="M750" s="5">
        <f t="shared" si="85"/>
        <v>200.334012307692</v>
      </c>
    </row>
    <row r="751" s="2" customFormat="1" ht="13.5" spans="2:13">
      <c r="B751" s="2" t="s">
        <v>299</v>
      </c>
      <c r="C751" s="2" t="s">
        <v>75</v>
      </c>
      <c r="D751" s="2" t="s">
        <v>1483</v>
      </c>
      <c r="E751" s="2" t="s">
        <v>930</v>
      </c>
      <c r="F751" s="2" t="s">
        <v>1484</v>
      </c>
      <c r="G751" s="2" t="s">
        <v>25</v>
      </c>
      <c r="H751" s="3">
        <v>30</v>
      </c>
      <c r="I751" s="4">
        <v>45</v>
      </c>
      <c r="J751" s="18">
        <f t="shared" si="82"/>
        <v>41.855499</v>
      </c>
      <c r="K751" s="2">
        <f t="shared" si="83"/>
        <v>1.3951833</v>
      </c>
      <c r="L751" s="2">
        <f t="shared" si="84"/>
        <v>1.5</v>
      </c>
      <c r="M751" s="5">
        <f t="shared" si="85"/>
        <v>35.7739307692308</v>
      </c>
    </row>
    <row r="752" s="2" customFormat="1" ht="13.5" spans="2:13">
      <c r="B752" s="2" t="s">
        <v>299</v>
      </c>
      <c r="C752" s="2" t="s">
        <v>75</v>
      </c>
      <c r="D752" s="2" t="s">
        <v>1485</v>
      </c>
      <c r="E752" s="2" t="s">
        <v>1486</v>
      </c>
      <c r="F752" s="2" t="s">
        <v>1487</v>
      </c>
      <c r="G752" s="2" t="s">
        <v>58</v>
      </c>
      <c r="H752" s="3">
        <v>10</v>
      </c>
      <c r="I752" s="4">
        <v>70</v>
      </c>
      <c r="J752" s="18">
        <f t="shared" si="82"/>
        <v>65.108554</v>
      </c>
      <c r="K752" s="2">
        <f t="shared" si="83"/>
        <v>6.5108554</v>
      </c>
      <c r="L752" s="2">
        <f t="shared" si="84"/>
        <v>7</v>
      </c>
      <c r="M752" s="5">
        <f t="shared" si="85"/>
        <v>55.6483367521368</v>
      </c>
    </row>
    <row r="753" s="2" customFormat="1" ht="13.5" spans="2:13">
      <c r="B753" s="2" t="s">
        <v>299</v>
      </c>
      <c r="C753" s="2" t="s">
        <v>1473</v>
      </c>
      <c r="D753" s="2" t="s">
        <v>1488</v>
      </c>
      <c r="E753" s="2" t="s">
        <v>1489</v>
      </c>
      <c r="F753" s="2" t="s">
        <v>1490</v>
      </c>
      <c r="G753" s="2" t="s">
        <v>276</v>
      </c>
      <c r="H753" s="3">
        <v>1</v>
      </c>
      <c r="I753" s="4">
        <v>175</v>
      </c>
      <c r="J753" s="18">
        <f t="shared" si="82"/>
        <v>162.771385</v>
      </c>
      <c r="K753" s="2">
        <f t="shared" si="83"/>
        <v>162.771385</v>
      </c>
      <c r="L753" s="2">
        <f t="shared" si="84"/>
        <v>175</v>
      </c>
      <c r="M753" s="5">
        <f t="shared" si="85"/>
        <v>139.120841880342</v>
      </c>
    </row>
    <row r="754" s="2" customFormat="1" ht="13.5" spans="2:13">
      <c r="B754" s="2" t="s">
        <v>299</v>
      </c>
      <c r="C754" s="2" t="s">
        <v>1473</v>
      </c>
      <c r="D754" s="2" t="s">
        <v>1491</v>
      </c>
      <c r="E754" s="2" t="s">
        <v>1492</v>
      </c>
      <c r="F754" s="2" t="s">
        <v>1493</v>
      </c>
      <c r="G754" s="2" t="s">
        <v>30</v>
      </c>
      <c r="H754" s="3">
        <v>1</v>
      </c>
      <c r="I754" s="4">
        <v>175</v>
      </c>
      <c r="J754" s="18">
        <f t="shared" si="82"/>
        <v>162.771385</v>
      </c>
      <c r="K754" s="2">
        <f t="shared" si="83"/>
        <v>162.771385</v>
      </c>
      <c r="L754" s="2">
        <f t="shared" si="84"/>
        <v>175</v>
      </c>
      <c r="M754" s="5">
        <f t="shared" si="85"/>
        <v>139.120841880342</v>
      </c>
    </row>
    <row r="755" s="2" customFormat="1" ht="13.5" spans="2:13">
      <c r="B755" s="2" t="s">
        <v>934</v>
      </c>
      <c r="C755" s="2" t="s">
        <v>113</v>
      </c>
      <c r="D755" s="2" t="s">
        <v>1494</v>
      </c>
      <c r="E755" s="2" t="s">
        <v>1495</v>
      </c>
      <c r="F755" s="2" t="s">
        <v>1496</v>
      </c>
      <c r="G755" s="2" t="s">
        <v>58</v>
      </c>
      <c r="H755" s="3">
        <v>120</v>
      </c>
      <c r="I755" s="4">
        <v>3804</v>
      </c>
      <c r="J755" s="18">
        <f t="shared" si="82"/>
        <v>3538.1848488</v>
      </c>
      <c r="K755" s="2">
        <f t="shared" si="83"/>
        <v>29.48487374</v>
      </c>
      <c r="L755" s="2">
        <f t="shared" si="84"/>
        <v>31.7</v>
      </c>
      <c r="M755" s="5">
        <f t="shared" si="85"/>
        <v>3024.08961435897</v>
      </c>
    </row>
    <row r="756" s="2" customFormat="1" ht="13.5" spans="2:13">
      <c r="B756" s="2" t="s">
        <v>230</v>
      </c>
      <c r="C756" s="2" t="s">
        <v>75</v>
      </c>
      <c r="D756" s="2" t="s">
        <v>1497</v>
      </c>
      <c r="E756" s="2" t="s">
        <v>304</v>
      </c>
      <c r="F756" s="2" t="s">
        <v>1498</v>
      </c>
      <c r="G756" s="2" t="s">
        <v>25</v>
      </c>
      <c r="H756" s="3">
        <v>200</v>
      </c>
      <c r="I756" s="4">
        <v>360</v>
      </c>
      <c r="J756" s="18">
        <f t="shared" si="82"/>
        <v>334.843992</v>
      </c>
      <c r="K756" s="2">
        <f t="shared" si="83"/>
        <v>1.67421996</v>
      </c>
      <c r="L756" s="2">
        <f t="shared" si="84"/>
        <v>1.8</v>
      </c>
      <c r="M756" s="5">
        <f t="shared" si="85"/>
        <v>286.191446153846</v>
      </c>
    </row>
    <row r="757" s="2" customFormat="1" ht="13.5" spans="2:13">
      <c r="B757" s="2" t="s">
        <v>163</v>
      </c>
      <c r="C757" s="2" t="s">
        <v>1499</v>
      </c>
      <c r="D757" s="2" t="s">
        <v>1500</v>
      </c>
      <c r="E757" s="2" t="s">
        <v>1501</v>
      </c>
      <c r="F757" s="2" t="s">
        <v>1502</v>
      </c>
      <c r="G757" s="2" t="s">
        <v>92</v>
      </c>
      <c r="H757" s="3">
        <v>100</v>
      </c>
      <c r="I757" s="4">
        <v>7500</v>
      </c>
      <c r="J757" s="18">
        <f t="shared" si="82"/>
        <v>6975.9165</v>
      </c>
      <c r="K757" s="2">
        <f t="shared" si="83"/>
        <v>69.759165</v>
      </c>
      <c r="L757" s="2">
        <f t="shared" si="84"/>
        <v>75</v>
      </c>
      <c r="M757" s="5">
        <f t="shared" si="85"/>
        <v>5962.3217948718</v>
      </c>
    </row>
    <row r="758" s="2" customFormat="1" ht="13.5" spans="2:13">
      <c r="B758" s="2" t="s">
        <v>163</v>
      </c>
      <c r="C758" s="2" t="s">
        <v>113</v>
      </c>
      <c r="D758" s="2" t="s">
        <v>1503</v>
      </c>
      <c r="E758" s="2" t="s">
        <v>1504</v>
      </c>
      <c r="F758" s="2" t="s">
        <v>1505</v>
      </c>
      <c r="G758" s="2" t="s">
        <v>58</v>
      </c>
      <c r="H758" s="3">
        <v>800</v>
      </c>
      <c r="I758" s="4">
        <v>20000</v>
      </c>
      <c r="J758" s="18">
        <f t="shared" si="82"/>
        <v>18602.444</v>
      </c>
      <c r="K758" s="2">
        <f t="shared" si="83"/>
        <v>23.253055</v>
      </c>
      <c r="L758" s="2">
        <f t="shared" si="84"/>
        <v>25</v>
      </c>
      <c r="M758" s="5">
        <f t="shared" si="85"/>
        <v>15899.5247863248</v>
      </c>
    </row>
    <row r="759" s="2" customFormat="1" ht="13.5" spans="2:13">
      <c r="B759" s="2" t="s">
        <v>233</v>
      </c>
      <c r="C759" s="2" t="s">
        <v>234</v>
      </c>
      <c r="D759" s="2" t="s">
        <v>1506</v>
      </c>
      <c r="E759" s="2" t="s">
        <v>1244</v>
      </c>
      <c r="F759" s="2" t="s">
        <v>1507</v>
      </c>
      <c r="G759" s="2" t="s">
        <v>58</v>
      </c>
      <c r="H759" s="3">
        <v>120</v>
      </c>
      <c r="I759" s="4">
        <v>5686.8</v>
      </c>
      <c r="J759" s="18">
        <f t="shared" si="82"/>
        <v>5289.41892696</v>
      </c>
      <c r="K759" s="2">
        <f t="shared" si="83"/>
        <v>44.078491058</v>
      </c>
      <c r="L759" s="2">
        <f t="shared" si="84"/>
        <v>47.39</v>
      </c>
      <c r="M759" s="5">
        <f t="shared" si="85"/>
        <v>4520.87087774359</v>
      </c>
    </row>
    <row r="760" s="2" customFormat="1" ht="13.5" spans="2:13">
      <c r="B760" s="2" t="s">
        <v>233</v>
      </c>
      <c r="C760" s="2" t="s">
        <v>1508</v>
      </c>
      <c r="D760" s="2" t="s">
        <v>1509</v>
      </c>
      <c r="E760" s="2" t="s">
        <v>1510</v>
      </c>
      <c r="F760" s="2" t="s">
        <v>1511</v>
      </c>
      <c r="G760" s="2" t="s">
        <v>92</v>
      </c>
      <c r="H760" s="3">
        <v>900</v>
      </c>
      <c r="I760" s="4">
        <v>41634</v>
      </c>
      <c r="J760" s="18">
        <f t="shared" si="82"/>
        <v>38724.7076748</v>
      </c>
      <c r="K760" s="2">
        <f t="shared" si="83"/>
        <v>43.027452972</v>
      </c>
      <c r="L760" s="2">
        <f t="shared" si="84"/>
        <v>46.26</v>
      </c>
      <c r="M760" s="5">
        <f t="shared" si="85"/>
        <v>33098.0407476923</v>
      </c>
    </row>
    <row r="761" s="2" customFormat="1" ht="13.5" spans="2:13">
      <c r="B761" s="2" t="s">
        <v>233</v>
      </c>
      <c r="C761" s="2" t="s">
        <v>234</v>
      </c>
      <c r="D761" s="2" t="s">
        <v>1512</v>
      </c>
      <c r="E761" s="2" t="s">
        <v>1513</v>
      </c>
      <c r="F761" s="2" t="s">
        <v>1514</v>
      </c>
      <c r="G761" s="2" t="s">
        <v>92</v>
      </c>
      <c r="H761" s="3">
        <v>30</v>
      </c>
      <c r="I761" s="4">
        <v>1176</v>
      </c>
      <c r="J761" s="18">
        <f t="shared" si="82"/>
        <v>1093.8237072</v>
      </c>
      <c r="K761" s="2">
        <f t="shared" si="83"/>
        <v>36.46079024</v>
      </c>
      <c r="L761" s="2">
        <f t="shared" si="84"/>
        <v>39.2</v>
      </c>
      <c r="M761" s="5">
        <f t="shared" si="85"/>
        <v>934.892057435897</v>
      </c>
    </row>
    <row r="762" s="2" customFormat="1" ht="13.5" spans="2:13">
      <c r="B762" s="2" t="s">
        <v>1515</v>
      </c>
      <c r="C762" s="2" t="s">
        <v>234</v>
      </c>
      <c r="D762" s="2" t="s">
        <v>1516</v>
      </c>
      <c r="E762" s="2" t="s">
        <v>1517</v>
      </c>
      <c r="F762" s="2" t="s">
        <v>1518</v>
      </c>
      <c r="G762" s="2" t="s">
        <v>58</v>
      </c>
      <c r="H762" s="3">
        <v>10</v>
      </c>
      <c r="I762" s="4">
        <v>450</v>
      </c>
      <c r="J762" s="18">
        <f t="shared" si="82"/>
        <v>418.55499</v>
      </c>
      <c r="K762" s="2">
        <f t="shared" si="83"/>
        <v>41.855499</v>
      </c>
      <c r="L762" s="2">
        <f t="shared" si="84"/>
        <v>45</v>
      </c>
      <c r="M762" s="5">
        <f t="shared" si="85"/>
        <v>357.739307692308</v>
      </c>
    </row>
    <row r="763" s="2" customFormat="1" ht="13.5" spans="2:13">
      <c r="B763" s="2" t="s">
        <v>1515</v>
      </c>
      <c r="C763" s="2" t="s">
        <v>234</v>
      </c>
      <c r="D763" s="2" t="s">
        <v>1519</v>
      </c>
      <c r="E763" s="2" t="s">
        <v>304</v>
      </c>
      <c r="F763" s="2" t="s">
        <v>1520</v>
      </c>
      <c r="G763" s="2" t="s">
        <v>25</v>
      </c>
      <c r="H763" s="3">
        <v>420</v>
      </c>
      <c r="I763" s="4">
        <v>7140</v>
      </c>
      <c r="J763" s="18">
        <f t="shared" si="82"/>
        <v>6641.072508</v>
      </c>
      <c r="K763" s="2">
        <f t="shared" si="83"/>
        <v>15.8120774</v>
      </c>
      <c r="L763" s="2">
        <f t="shared" si="84"/>
        <v>17</v>
      </c>
      <c r="M763" s="5">
        <f t="shared" si="85"/>
        <v>5676.13034871795</v>
      </c>
    </row>
    <row r="764" s="2" customFormat="1" ht="13.5" spans="2:13">
      <c r="B764" s="2" t="s">
        <v>233</v>
      </c>
      <c r="C764" s="2" t="s">
        <v>234</v>
      </c>
      <c r="D764" s="2" t="s">
        <v>1521</v>
      </c>
      <c r="E764" s="2" t="s">
        <v>1522</v>
      </c>
      <c r="F764" s="2" t="s">
        <v>1523</v>
      </c>
      <c r="G764" s="2" t="s">
        <v>58</v>
      </c>
      <c r="H764" s="3">
        <v>20</v>
      </c>
      <c r="I764" s="4">
        <v>3180</v>
      </c>
      <c r="J764" s="18">
        <f t="shared" si="82"/>
        <v>2957.788596</v>
      </c>
      <c r="K764" s="2">
        <f t="shared" si="83"/>
        <v>147.8894298</v>
      </c>
      <c r="L764" s="2">
        <f t="shared" si="84"/>
        <v>159</v>
      </c>
      <c r="M764" s="5">
        <f t="shared" si="85"/>
        <v>2528.02444102564</v>
      </c>
    </row>
    <row r="765" s="2" customFormat="1" ht="13.5" spans="2:13">
      <c r="B765" s="2" t="s">
        <v>233</v>
      </c>
      <c r="C765" s="2" t="s">
        <v>234</v>
      </c>
      <c r="D765" s="2" t="s">
        <v>1524</v>
      </c>
      <c r="E765" s="2" t="s">
        <v>1525</v>
      </c>
      <c r="F765" s="2" t="s">
        <v>1526</v>
      </c>
      <c r="G765" s="2" t="s">
        <v>58</v>
      </c>
      <c r="H765" s="3">
        <v>10</v>
      </c>
      <c r="I765" s="4">
        <v>620</v>
      </c>
      <c r="J765" s="18">
        <f t="shared" si="82"/>
        <v>576.675764</v>
      </c>
      <c r="K765" s="2">
        <f t="shared" si="83"/>
        <v>57.6675764</v>
      </c>
      <c r="L765" s="2">
        <f t="shared" si="84"/>
        <v>62</v>
      </c>
      <c r="M765" s="5">
        <f t="shared" si="85"/>
        <v>492.885268376068</v>
      </c>
    </row>
    <row r="766" s="2" customFormat="1" ht="13.5" spans="2:13">
      <c r="B766" s="2" t="s">
        <v>256</v>
      </c>
      <c r="C766" s="2" t="s">
        <v>75</v>
      </c>
      <c r="D766" s="2" t="s">
        <v>1527</v>
      </c>
      <c r="E766" s="2" t="s">
        <v>1528</v>
      </c>
      <c r="F766" s="2" t="s">
        <v>1529</v>
      </c>
      <c r="G766" s="2" t="s">
        <v>58</v>
      </c>
      <c r="H766" s="3">
        <v>150</v>
      </c>
      <c r="I766" s="4">
        <v>6000</v>
      </c>
      <c r="J766" s="18">
        <f t="shared" ref="J766:J797" si="86">I766*0.9301222</f>
        <v>5580.7332</v>
      </c>
      <c r="K766" s="2">
        <f t="shared" ref="K766:K829" si="87">J766/H766</f>
        <v>37.204888</v>
      </c>
      <c r="L766" s="2">
        <f t="shared" ref="L766:L829" si="88">I766/H766</f>
        <v>40</v>
      </c>
      <c r="M766" s="5">
        <f t="shared" ref="M766:M829" si="89">J766/1.17</f>
        <v>4769.85743589744</v>
      </c>
    </row>
    <row r="767" s="2" customFormat="1" ht="13.5" spans="2:13">
      <c r="B767" s="2" t="s">
        <v>256</v>
      </c>
      <c r="C767" s="2" t="s">
        <v>75</v>
      </c>
      <c r="D767" s="2" t="s">
        <v>1530</v>
      </c>
      <c r="E767" s="2" t="s">
        <v>1531</v>
      </c>
      <c r="F767" s="2" t="s">
        <v>388</v>
      </c>
      <c r="G767" s="2" t="s">
        <v>25</v>
      </c>
      <c r="H767" s="3">
        <v>2</v>
      </c>
      <c r="I767" s="4">
        <v>4</v>
      </c>
      <c r="J767" s="18">
        <f t="shared" si="86"/>
        <v>3.7204888</v>
      </c>
      <c r="K767" s="2">
        <f t="shared" si="87"/>
        <v>1.8602444</v>
      </c>
      <c r="L767" s="2">
        <f t="shared" si="88"/>
        <v>2</v>
      </c>
      <c r="M767" s="5">
        <f t="shared" si="89"/>
        <v>3.17990495726496</v>
      </c>
    </row>
    <row r="768" s="2" customFormat="1" ht="13.5" spans="2:13">
      <c r="B768" s="2" t="s">
        <v>256</v>
      </c>
      <c r="C768" s="2" t="s">
        <v>75</v>
      </c>
      <c r="D768" s="2" t="s">
        <v>1532</v>
      </c>
      <c r="E768" s="2" t="s">
        <v>1533</v>
      </c>
      <c r="F768" s="2" t="s">
        <v>1534</v>
      </c>
      <c r="G768" s="2" t="s">
        <v>58</v>
      </c>
      <c r="H768" s="3">
        <v>5</v>
      </c>
      <c r="I768" s="4">
        <v>25</v>
      </c>
      <c r="J768" s="18">
        <f t="shared" si="86"/>
        <v>23.253055</v>
      </c>
      <c r="K768" s="2">
        <f t="shared" si="87"/>
        <v>4.650611</v>
      </c>
      <c r="L768" s="2">
        <f t="shared" si="88"/>
        <v>5</v>
      </c>
      <c r="M768" s="5">
        <f t="shared" si="89"/>
        <v>19.874405982906</v>
      </c>
    </row>
    <row r="769" s="2" customFormat="1" ht="13.5" spans="2:13">
      <c r="B769" s="2" t="s">
        <v>256</v>
      </c>
      <c r="C769" s="2" t="s">
        <v>75</v>
      </c>
      <c r="D769" s="2" t="s">
        <v>1535</v>
      </c>
      <c r="E769" s="2" t="s">
        <v>1536</v>
      </c>
      <c r="F769" s="2" t="s">
        <v>1537</v>
      </c>
      <c r="G769" s="2" t="s">
        <v>58</v>
      </c>
      <c r="H769" s="3">
        <v>5</v>
      </c>
      <c r="I769" s="4">
        <v>22.5</v>
      </c>
      <c r="J769" s="18">
        <f t="shared" si="86"/>
        <v>20.9277495</v>
      </c>
      <c r="K769" s="2">
        <f t="shared" si="87"/>
        <v>4.1855499</v>
      </c>
      <c r="L769" s="2">
        <f t="shared" si="88"/>
        <v>4.5</v>
      </c>
      <c r="M769" s="5">
        <f t="shared" si="89"/>
        <v>17.8869653846154</v>
      </c>
    </row>
    <row r="770" s="2" customFormat="1" ht="13.5" spans="2:13">
      <c r="B770" s="2" t="s">
        <v>256</v>
      </c>
      <c r="C770" s="2" t="s">
        <v>75</v>
      </c>
      <c r="D770" s="2" t="s">
        <v>1538</v>
      </c>
      <c r="E770" s="2" t="s">
        <v>1539</v>
      </c>
      <c r="F770" s="2" t="s">
        <v>1540</v>
      </c>
      <c r="G770" s="2" t="s">
        <v>58</v>
      </c>
      <c r="H770" s="3">
        <v>10</v>
      </c>
      <c r="I770" s="4">
        <v>40</v>
      </c>
      <c r="J770" s="18">
        <f t="shared" si="86"/>
        <v>37.204888</v>
      </c>
      <c r="K770" s="2">
        <f t="shared" si="87"/>
        <v>3.7204888</v>
      </c>
      <c r="L770" s="2">
        <f t="shared" si="88"/>
        <v>4</v>
      </c>
      <c r="M770" s="5">
        <f t="shared" si="89"/>
        <v>31.7990495726496</v>
      </c>
    </row>
    <row r="771" s="2" customFormat="1" ht="13.5" spans="2:13">
      <c r="B771" s="2" t="s">
        <v>256</v>
      </c>
      <c r="C771" s="2" t="s">
        <v>75</v>
      </c>
      <c r="D771" s="2" t="s">
        <v>1541</v>
      </c>
      <c r="E771" s="2" t="s">
        <v>1542</v>
      </c>
      <c r="F771" s="2" t="s">
        <v>1472</v>
      </c>
      <c r="G771" s="2" t="s">
        <v>58</v>
      </c>
      <c r="H771" s="3">
        <v>10</v>
      </c>
      <c r="I771" s="4">
        <v>45</v>
      </c>
      <c r="J771" s="18">
        <f t="shared" si="86"/>
        <v>41.855499</v>
      </c>
      <c r="K771" s="2">
        <f t="shared" si="87"/>
        <v>4.1855499</v>
      </c>
      <c r="L771" s="2">
        <f t="shared" si="88"/>
        <v>4.5</v>
      </c>
      <c r="M771" s="5">
        <f t="shared" si="89"/>
        <v>35.7739307692308</v>
      </c>
    </row>
    <row r="772" s="2" customFormat="1" ht="13.5" spans="2:13">
      <c r="B772" s="2" t="s">
        <v>256</v>
      </c>
      <c r="C772" s="2" t="s">
        <v>75</v>
      </c>
      <c r="D772" s="2" t="s">
        <v>1543</v>
      </c>
      <c r="E772" s="2" t="s">
        <v>1544</v>
      </c>
      <c r="F772" s="2" t="s">
        <v>1545</v>
      </c>
      <c r="G772" s="2" t="s">
        <v>25</v>
      </c>
      <c r="H772" s="3">
        <v>1</v>
      </c>
      <c r="I772" s="4">
        <v>7</v>
      </c>
      <c r="J772" s="18">
        <f t="shared" si="86"/>
        <v>6.5108554</v>
      </c>
      <c r="K772" s="2">
        <f t="shared" si="87"/>
        <v>6.5108554</v>
      </c>
      <c r="L772" s="2">
        <f t="shared" si="88"/>
        <v>7</v>
      </c>
      <c r="M772" s="5">
        <f t="shared" si="89"/>
        <v>5.56483367521368</v>
      </c>
    </row>
    <row r="773" s="2" customFormat="1" ht="13.5" spans="2:13">
      <c r="B773" s="2" t="s">
        <v>256</v>
      </c>
      <c r="C773" s="2" t="s">
        <v>75</v>
      </c>
      <c r="D773" s="2" t="s">
        <v>1546</v>
      </c>
      <c r="E773" s="2" t="s">
        <v>1547</v>
      </c>
      <c r="F773" s="2" t="s">
        <v>1548</v>
      </c>
      <c r="G773" s="2" t="s">
        <v>92</v>
      </c>
      <c r="H773" s="3">
        <v>5</v>
      </c>
      <c r="I773" s="4">
        <v>10</v>
      </c>
      <c r="J773" s="18">
        <f t="shared" si="86"/>
        <v>9.301222</v>
      </c>
      <c r="K773" s="2">
        <f t="shared" si="87"/>
        <v>1.8602444</v>
      </c>
      <c r="L773" s="2">
        <f t="shared" si="88"/>
        <v>2</v>
      </c>
      <c r="M773" s="5">
        <f t="shared" si="89"/>
        <v>7.94976239316239</v>
      </c>
    </row>
    <row r="774" s="2" customFormat="1" ht="13.5" spans="2:13">
      <c r="B774" s="2" t="s">
        <v>256</v>
      </c>
      <c r="C774" s="2" t="s">
        <v>106</v>
      </c>
      <c r="D774" s="2" t="s">
        <v>1549</v>
      </c>
      <c r="E774" s="2" t="s">
        <v>150</v>
      </c>
      <c r="F774" s="2" t="s">
        <v>1550</v>
      </c>
      <c r="G774" s="2" t="s">
        <v>58</v>
      </c>
      <c r="H774" s="3">
        <v>3</v>
      </c>
      <c r="I774" s="4">
        <v>9.12</v>
      </c>
      <c r="J774" s="18">
        <f t="shared" si="86"/>
        <v>8.482714464</v>
      </c>
      <c r="K774" s="2">
        <f t="shared" si="87"/>
        <v>2.827571488</v>
      </c>
      <c r="L774" s="2">
        <f t="shared" si="88"/>
        <v>3.04</v>
      </c>
      <c r="M774" s="5">
        <f t="shared" si="89"/>
        <v>7.2501833025641</v>
      </c>
    </row>
    <row r="775" s="2" customFormat="1" ht="13.5" spans="2:13">
      <c r="B775" s="2" t="s">
        <v>256</v>
      </c>
      <c r="C775" s="2" t="s">
        <v>106</v>
      </c>
      <c r="D775" s="2" t="s">
        <v>1551</v>
      </c>
      <c r="E775" s="2" t="s">
        <v>1552</v>
      </c>
      <c r="F775" s="2" t="s">
        <v>1553</v>
      </c>
      <c r="G775" s="2" t="s">
        <v>92</v>
      </c>
      <c r="H775" s="3">
        <v>1</v>
      </c>
      <c r="I775" s="4">
        <v>8.5</v>
      </c>
      <c r="J775" s="18">
        <f t="shared" si="86"/>
        <v>7.9060387</v>
      </c>
      <c r="K775" s="2">
        <f t="shared" si="87"/>
        <v>7.9060387</v>
      </c>
      <c r="L775" s="2">
        <f t="shared" si="88"/>
        <v>8.5</v>
      </c>
      <c r="M775" s="5">
        <f t="shared" si="89"/>
        <v>6.75729803418803</v>
      </c>
    </row>
    <row r="776" s="2" customFormat="1" ht="13.5" spans="2:13">
      <c r="B776" s="2" t="s">
        <v>256</v>
      </c>
      <c r="C776" s="2" t="s">
        <v>75</v>
      </c>
      <c r="D776" s="2" t="s">
        <v>1554</v>
      </c>
      <c r="E776" s="2" t="s">
        <v>1555</v>
      </c>
      <c r="F776" s="2" t="s">
        <v>1556</v>
      </c>
      <c r="G776" s="2" t="s">
        <v>25</v>
      </c>
      <c r="H776" s="3">
        <v>3</v>
      </c>
      <c r="I776" s="4">
        <v>22.5</v>
      </c>
      <c r="J776" s="18">
        <f t="shared" si="86"/>
        <v>20.9277495</v>
      </c>
      <c r="K776" s="2">
        <f t="shared" si="87"/>
        <v>6.9759165</v>
      </c>
      <c r="L776" s="2">
        <f t="shared" si="88"/>
        <v>7.5</v>
      </c>
      <c r="M776" s="5">
        <f t="shared" si="89"/>
        <v>17.8869653846154</v>
      </c>
    </row>
    <row r="777" s="2" customFormat="1" ht="13.5" spans="2:13">
      <c r="B777" s="2" t="s">
        <v>256</v>
      </c>
      <c r="C777" s="2" t="s">
        <v>75</v>
      </c>
      <c r="D777" s="2" t="s">
        <v>1557</v>
      </c>
      <c r="E777" s="2" t="s">
        <v>1558</v>
      </c>
      <c r="F777" s="2" t="s">
        <v>638</v>
      </c>
      <c r="G777" s="2" t="s">
        <v>58</v>
      </c>
      <c r="H777" s="3">
        <v>4</v>
      </c>
      <c r="I777" s="4">
        <v>8</v>
      </c>
      <c r="J777" s="18">
        <f t="shared" si="86"/>
        <v>7.4409776</v>
      </c>
      <c r="K777" s="2">
        <f t="shared" si="87"/>
        <v>1.8602444</v>
      </c>
      <c r="L777" s="2">
        <f t="shared" si="88"/>
        <v>2</v>
      </c>
      <c r="M777" s="5">
        <f t="shared" si="89"/>
        <v>6.35980991452992</v>
      </c>
    </row>
    <row r="778" s="2" customFormat="1" ht="13.5" spans="2:13">
      <c r="B778" s="2" t="s">
        <v>75</v>
      </c>
      <c r="C778" s="2" t="s">
        <v>263</v>
      </c>
      <c r="D778" s="2" t="s">
        <v>1559</v>
      </c>
      <c r="E778" s="2" t="s">
        <v>265</v>
      </c>
      <c r="F778" s="2" t="s">
        <v>263</v>
      </c>
      <c r="G778" s="2" t="s">
        <v>25</v>
      </c>
      <c r="H778" s="3">
        <v>168</v>
      </c>
      <c r="I778" s="4">
        <v>3024</v>
      </c>
      <c r="J778" s="18">
        <f t="shared" si="86"/>
        <v>2812.6895328</v>
      </c>
      <c r="K778" s="2">
        <f t="shared" si="87"/>
        <v>16.7421996</v>
      </c>
      <c r="L778" s="2">
        <f t="shared" si="88"/>
        <v>18</v>
      </c>
      <c r="M778" s="5">
        <f t="shared" si="89"/>
        <v>2404.00814769231</v>
      </c>
    </row>
    <row r="779" s="2" customFormat="1" ht="13.5" spans="2:13">
      <c r="B779" s="2" t="s">
        <v>75</v>
      </c>
      <c r="C779" s="2" t="s">
        <v>263</v>
      </c>
      <c r="D779" s="2" t="s">
        <v>1560</v>
      </c>
      <c r="E779" s="2" t="s">
        <v>1561</v>
      </c>
      <c r="F779" s="2" t="s">
        <v>263</v>
      </c>
      <c r="G779" s="2" t="s">
        <v>25</v>
      </c>
      <c r="H779" s="3">
        <v>100</v>
      </c>
      <c r="I779" s="4">
        <v>2500</v>
      </c>
      <c r="J779" s="18">
        <f t="shared" si="86"/>
        <v>2325.3055</v>
      </c>
      <c r="K779" s="2">
        <f t="shared" si="87"/>
        <v>23.253055</v>
      </c>
      <c r="L779" s="2">
        <f t="shared" si="88"/>
        <v>25</v>
      </c>
      <c r="M779" s="5">
        <f t="shared" si="89"/>
        <v>1987.4405982906</v>
      </c>
    </row>
    <row r="780" s="2" customFormat="1" ht="13.5" spans="2:13">
      <c r="B780" s="2" t="s">
        <v>271</v>
      </c>
      <c r="C780" s="2" t="s">
        <v>272</v>
      </c>
      <c r="D780" s="2" t="s">
        <v>1562</v>
      </c>
      <c r="E780" s="2" t="s">
        <v>274</v>
      </c>
      <c r="F780" s="2" t="s">
        <v>275</v>
      </c>
      <c r="G780" s="2" t="s">
        <v>276</v>
      </c>
      <c r="H780" s="3">
        <v>2</v>
      </c>
      <c r="I780" s="4">
        <v>1100</v>
      </c>
      <c r="J780" s="18">
        <f t="shared" si="86"/>
        <v>1023.13442</v>
      </c>
      <c r="K780" s="2">
        <f t="shared" si="87"/>
        <v>511.56721</v>
      </c>
      <c r="L780" s="2">
        <f t="shared" si="88"/>
        <v>550</v>
      </c>
      <c r="M780" s="5">
        <f t="shared" si="89"/>
        <v>874.473863247863</v>
      </c>
    </row>
    <row r="781" s="2" customFormat="1" ht="13.5" spans="2:13">
      <c r="B781" s="2" t="s">
        <v>349</v>
      </c>
      <c r="C781" s="2" t="s">
        <v>1563</v>
      </c>
      <c r="D781" s="2" t="s">
        <v>1564</v>
      </c>
      <c r="E781" s="2" t="s">
        <v>1565</v>
      </c>
      <c r="F781" s="2" t="s">
        <v>1566</v>
      </c>
      <c r="G781" s="2" t="s">
        <v>58</v>
      </c>
      <c r="H781" s="3">
        <v>300</v>
      </c>
      <c r="I781" s="4">
        <v>7500</v>
      </c>
      <c r="J781" s="18">
        <f t="shared" si="86"/>
        <v>6975.9165</v>
      </c>
      <c r="K781" s="2">
        <f t="shared" si="87"/>
        <v>23.253055</v>
      </c>
      <c r="L781" s="2">
        <f t="shared" si="88"/>
        <v>25</v>
      </c>
      <c r="M781" s="5">
        <f t="shared" si="89"/>
        <v>5962.3217948718</v>
      </c>
    </row>
    <row r="782" s="2" customFormat="1" customHeight="1" spans="2:13">
      <c r="B782" s="2" t="s">
        <v>376</v>
      </c>
      <c r="C782" s="12" t="s">
        <v>106</v>
      </c>
      <c r="D782" s="12" t="s">
        <v>1567</v>
      </c>
      <c r="E782" s="2" t="s">
        <v>1568</v>
      </c>
      <c r="F782" s="2" t="s">
        <v>1569</v>
      </c>
      <c r="G782" s="2" t="s">
        <v>58</v>
      </c>
      <c r="H782" s="3">
        <v>50</v>
      </c>
      <c r="I782" s="4">
        <v>360</v>
      </c>
      <c r="J782" s="18">
        <f t="shared" si="86"/>
        <v>334.843992</v>
      </c>
      <c r="K782" s="2">
        <f t="shared" si="87"/>
        <v>6.69687984</v>
      </c>
      <c r="L782" s="2">
        <f t="shared" si="88"/>
        <v>7.2</v>
      </c>
      <c r="M782" s="5">
        <f t="shared" si="89"/>
        <v>286.191446153846</v>
      </c>
    </row>
    <row r="783" s="2" customFormat="1" ht="13.5" spans="2:13">
      <c r="B783" s="2" t="s">
        <v>875</v>
      </c>
      <c r="C783" s="2" t="s">
        <v>113</v>
      </c>
      <c r="D783" s="2" t="s">
        <v>1570</v>
      </c>
      <c r="E783" s="2" t="s">
        <v>1571</v>
      </c>
      <c r="F783" s="2" t="s">
        <v>1572</v>
      </c>
      <c r="G783" s="2" t="s">
        <v>58</v>
      </c>
      <c r="H783" s="3">
        <v>100</v>
      </c>
      <c r="I783" s="4">
        <v>750</v>
      </c>
      <c r="J783" s="18">
        <f t="shared" si="86"/>
        <v>697.59165</v>
      </c>
      <c r="K783" s="2">
        <f t="shared" si="87"/>
        <v>6.9759165</v>
      </c>
      <c r="L783" s="2">
        <f t="shared" si="88"/>
        <v>7.5</v>
      </c>
      <c r="M783" s="5">
        <f t="shared" si="89"/>
        <v>596.232179487179</v>
      </c>
    </row>
    <row r="784" s="2" customFormat="1" ht="13.5" spans="2:13">
      <c r="B784" s="2" t="s">
        <v>280</v>
      </c>
      <c r="C784" s="2" t="s">
        <v>272</v>
      </c>
      <c r="D784" s="2" t="s">
        <v>1573</v>
      </c>
      <c r="E784" s="2" t="s">
        <v>1574</v>
      </c>
      <c r="F784" s="2" t="s">
        <v>1575</v>
      </c>
      <c r="G784" s="2" t="s">
        <v>58</v>
      </c>
      <c r="H784" s="3">
        <v>9</v>
      </c>
      <c r="I784" s="4">
        <v>2565</v>
      </c>
      <c r="J784" s="18">
        <f t="shared" si="86"/>
        <v>2385.763443</v>
      </c>
      <c r="K784" s="2">
        <f t="shared" si="87"/>
        <v>265.084827</v>
      </c>
      <c r="L784" s="2">
        <f t="shared" si="88"/>
        <v>285</v>
      </c>
      <c r="M784" s="5">
        <f t="shared" si="89"/>
        <v>2039.11405384615</v>
      </c>
    </row>
    <row r="785" s="2" customFormat="1" ht="13.5" spans="2:13">
      <c r="B785" s="2" t="s">
        <v>1576</v>
      </c>
      <c r="C785" s="2" t="s">
        <v>1416</v>
      </c>
      <c r="D785" s="2" t="s">
        <v>1577</v>
      </c>
      <c r="E785" s="2" t="s">
        <v>1578</v>
      </c>
      <c r="F785" s="2" t="s">
        <v>1416</v>
      </c>
      <c r="G785" s="2" t="s">
        <v>44</v>
      </c>
      <c r="H785" s="3">
        <v>1600</v>
      </c>
      <c r="I785" s="4">
        <v>800</v>
      </c>
      <c r="J785" s="18">
        <f t="shared" si="86"/>
        <v>744.09776</v>
      </c>
      <c r="K785" s="2">
        <f t="shared" si="87"/>
        <v>0.4650611</v>
      </c>
      <c r="L785" s="2">
        <f t="shared" si="88"/>
        <v>0.5</v>
      </c>
      <c r="M785" s="5">
        <f t="shared" si="89"/>
        <v>635.980991452991</v>
      </c>
    </row>
    <row r="786" s="2" customFormat="1" ht="13.5" spans="2:13">
      <c r="B786" s="2" t="s">
        <v>1576</v>
      </c>
      <c r="C786" s="2" t="s">
        <v>37</v>
      </c>
      <c r="D786" s="2" t="s">
        <v>1579</v>
      </c>
      <c r="E786" s="2" t="s">
        <v>1438</v>
      </c>
      <c r="F786" s="2" t="s">
        <v>1580</v>
      </c>
      <c r="G786" s="2" t="s">
        <v>207</v>
      </c>
      <c r="H786" s="3">
        <v>1</v>
      </c>
      <c r="I786" s="4">
        <v>128</v>
      </c>
      <c r="J786" s="18">
        <f t="shared" si="86"/>
        <v>119.0556416</v>
      </c>
      <c r="K786" s="2">
        <f t="shared" si="87"/>
        <v>119.0556416</v>
      </c>
      <c r="L786" s="2">
        <f t="shared" si="88"/>
        <v>128</v>
      </c>
      <c r="M786" s="5">
        <f t="shared" si="89"/>
        <v>101.756958632479</v>
      </c>
    </row>
    <row r="787" s="2" customFormat="1" ht="13.5" spans="2:13">
      <c r="B787" s="2" t="s">
        <v>880</v>
      </c>
      <c r="C787" s="2" t="s">
        <v>272</v>
      </c>
      <c r="D787" s="2" t="s">
        <v>1581</v>
      </c>
      <c r="E787" s="2" t="s">
        <v>1582</v>
      </c>
      <c r="F787" s="2" t="s">
        <v>1583</v>
      </c>
      <c r="G787" s="2" t="s">
        <v>44</v>
      </c>
      <c r="H787" s="3">
        <v>750</v>
      </c>
      <c r="I787" s="4">
        <v>225</v>
      </c>
      <c r="J787" s="18">
        <f t="shared" si="86"/>
        <v>209.277495</v>
      </c>
      <c r="K787" s="2">
        <f t="shared" si="87"/>
        <v>0.27903666</v>
      </c>
      <c r="L787" s="2">
        <f t="shared" si="88"/>
        <v>0.3</v>
      </c>
      <c r="M787" s="5">
        <f t="shared" si="89"/>
        <v>178.869653846154</v>
      </c>
    </row>
    <row r="788" s="2" customFormat="1" ht="13.5" spans="2:13">
      <c r="B788" s="2" t="s">
        <v>880</v>
      </c>
      <c r="C788" s="2" t="s">
        <v>272</v>
      </c>
      <c r="D788" s="2" t="s">
        <v>1584</v>
      </c>
      <c r="E788" s="2" t="s">
        <v>1585</v>
      </c>
      <c r="F788" s="2" t="s">
        <v>1583</v>
      </c>
      <c r="G788" s="2" t="s">
        <v>211</v>
      </c>
      <c r="H788" s="3">
        <v>5</v>
      </c>
      <c r="I788" s="4">
        <v>110</v>
      </c>
      <c r="J788" s="18">
        <f t="shared" si="86"/>
        <v>102.313442</v>
      </c>
      <c r="K788" s="2">
        <f t="shared" si="87"/>
        <v>20.4626884</v>
      </c>
      <c r="L788" s="2">
        <f t="shared" si="88"/>
        <v>22</v>
      </c>
      <c r="M788" s="5">
        <f t="shared" si="89"/>
        <v>87.4473863247863</v>
      </c>
    </row>
    <row r="789" s="2" customFormat="1" ht="13.5" spans="2:13">
      <c r="B789" s="2" t="s">
        <v>880</v>
      </c>
      <c r="C789" s="2" t="s">
        <v>272</v>
      </c>
      <c r="D789" s="2" t="s">
        <v>1586</v>
      </c>
      <c r="E789" s="2" t="s">
        <v>1587</v>
      </c>
      <c r="F789" s="2" t="s">
        <v>1583</v>
      </c>
      <c r="G789" s="2" t="s">
        <v>44</v>
      </c>
      <c r="H789" s="3">
        <v>50</v>
      </c>
      <c r="I789" s="4">
        <v>16</v>
      </c>
      <c r="J789" s="18">
        <f t="shared" si="86"/>
        <v>14.8819552</v>
      </c>
      <c r="K789" s="2">
        <f t="shared" si="87"/>
        <v>0.297639104</v>
      </c>
      <c r="L789" s="2">
        <f t="shared" si="88"/>
        <v>0.32</v>
      </c>
      <c r="M789" s="5">
        <f t="shared" si="89"/>
        <v>12.7196198290598</v>
      </c>
    </row>
    <row r="790" s="2" customFormat="1" ht="13.5" spans="2:13">
      <c r="B790" s="2" t="s">
        <v>284</v>
      </c>
      <c r="C790" s="2" t="s">
        <v>132</v>
      </c>
      <c r="D790" s="2" t="s">
        <v>1588</v>
      </c>
      <c r="E790" s="2" t="s">
        <v>1589</v>
      </c>
      <c r="F790" s="2" t="s">
        <v>1590</v>
      </c>
      <c r="G790" s="2" t="s">
        <v>25</v>
      </c>
      <c r="H790" s="3">
        <v>20</v>
      </c>
      <c r="I790" s="4">
        <v>767.2</v>
      </c>
      <c r="J790" s="18">
        <f t="shared" si="86"/>
        <v>713.58975184</v>
      </c>
      <c r="K790" s="2">
        <f t="shared" si="87"/>
        <v>35.679487592</v>
      </c>
      <c r="L790" s="2">
        <f t="shared" si="88"/>
        <v>38.36</v>
      </c>
      <c r="M790" s="5">
        <f t="shared" si="89"/>
        <v>609.905770803419</v>
      </c>
    </row>
    <row r="791" s="2" customFormat="1" ht="13.5" spans="2:13">
      <c r="B791" s="2" t="s">
        <v>284</v>
      </c>
      <c r="C791" s="2" t="s">
        <v>75</v>
      </c>
      <c r="D791" s="2" t="s">
        <v>1591</v>
      </c>
      <c r="E791" s="2" t="s">
        <v>1592</v>
      </c>
      <c r="F791" s="2" t="s">
        <v>1323</v>
      </c>
      <c r="G791" s="2" t="s">
        <v>58</v>
      </c>
      <c r="H791" s="3">
        <v>29</v>
      </c>
      <c r="I791" s="4">
        <v>52.2</v>
      </c>
      <c r="J791" s="18">
        <f t="shared" si="86"/>
        <v>48.55237884</v>
      </c>
      <c r="K791" s="2">
        <f t="shared" si="87"/>
        <v>1.67421996</v>
      </c>
      <c r="L791" s="2">
        <f t="shared" si="88"/>
        <v>1.8</v>
      </c>
      <c r="M791" s="5">
        <f t="shared" si="89"/>
        <v>41.4977596923077</v>
      </c>
    </row>
    <row r="792" s="2" customFormat="1" ht="13.5" spans="2:13">
      <c r="B792" s="2" t="s">
        <v>284</v>
      </c>
      <c r="C792" s="2" t="s">
        <v>75</v>
      </c>
      <c r="D792" s="2" t="s">
        <v>1593</v>
      </c>
      <c r="E792" s="2" t="s">
        <v>1594</v>
      </c>
      <c r="F792" s="2" t="s">
        <v>897</v>
      </c>
      <c r="G792" s="2" t="s">
        <v>58</v>
      </c>
      <c r="H792" s="3">
        <v>10</v>
      </c>
      <c r="I792" s="4">
        <v>33</v>
      </c>
      <c r="J792" s="18">
        <f t="shared" si="86"/>
        <v>30.6940326</v>
      </c>
      <c r="K792" s="2">
        <f t="shared" si="87"/>
        <v>3.06940326</v>
      </c>
      <c r="L792" s="2">
        <f t="shared" si="88"/>
        <v>3.3</v>
      </c>
      <c r="M792" s="5">
        <f t="shared" si="89"/>
        <v>26.2342158974359</v>
      </c>
    </row>
    <row r="793" s="2" customFormat="1" ht="13.5" spans="2:13">
      <c r="B793" s="2" t="s">
        <v>284</v>
      </c>
      <c r="C793" s="2" t="s">
        <v>136</v>
      </c>
      <c r="D793" s="2" t="s">
        <v>1595</v>
      </c>
      <c r="E793" s="2" t="s">
        <v>1596</v>
      </c>
      <c r="F793" s="2" t="s">
        <v>429</v>
      </c>
      <c r="G793" s="2" t="s">
        <v>58</v>
      </c>
      <c r="H793" s="3">
        <v>10</v>
      </c>
      <c r="I793" s="4">
        <v>85</v>
      </c>
      <c r="J793" s="18">
        <f t="shared" si="86"/>
        <v>79.060387</v>
      </c>
      <c r="K793" s="2">
        <f t="shared" si="87"/>
        <v>7.9060387</v>
      </c>
      <c r="L793" s="2">
        <f t="shared" si="88"/>
        <v>8.5</v>
      </c>
      <c r="M793" s="5">
        <f t="shared" si="89"/>
        <v>67.5729803418804</v>
      </c>
    </row>
    <row r="794" s="2" customFormat="1" ht="13.5" spans="2:13">
      <c r="B794" s="2" t="s">
        <v>284</v>
      </c>
      <c r="C794" s="2" t="s">
        <v>75</v>
      </c>
      <c r="D794" s="2" t="s">
        <v>1597</v>
      </c>
      <c r="E794" s="2" t="s">
        <v>1598</v>
      </c>
      <c r="F794" s="2" t="s">
        <v>1323</v>
      </c>
      <c r="G794" s="2" t="s">
        <v>58</v>
      </c>
      <c r="H794" s="3">
        <v>2</v>
      </c>
      <c r="I794" s="4">
        <v>15.6</v>
      </c>
      <c r="J794" s="18">
        <f t="shared" si="86"/>
        <v>14.50990632</v>
      </c>
      <c r="K794" s="2">
        <f t="shared" si="87"/>
        <v>7.25495316</v>
      </c>
      <c r="L794" s="2">
        <f t="shared" si="88"/>
        <v>7.8</v>
      </c>
      <c r="M794" s="5">
        <f t="shared" si="89"/>
        <v>12.4016293333333</v>
      </c>
    </row>
    <row r="795" s="2" customFormat="1" ht="13.5" spans="2:13">
      <c r="B795" s="2" t="s">
        <v>284</v>
      </c>
      <c r="C795" s="2" t="s">
        <v>75</v>
      </c>
      <c r="D795" s="2" t="s">
        <v>1599</v>
      </c>
      <c r="E795" s="2" t="s">
        <v>1600</v>
      </c>
      <c r="F795" s="2" t="s">
        <v>1601</v>
      </c>
      <c r="G795" s="2" t="s">
        <v>58</v>
      </c>
      <c r="H795" s="3">
        <v>20</v>
      </c>
      <c r="I795" s="4">
        <v>180</v>
      </c>
      <c r="J795" s="18">
        <f t="shared" si="86"/>
        <v>167.421996</v>
      </c>
      <c r="K795" s="2">
        <f t="shared" si="87"/>
        <v>8.3710998</v>
      </c>
      <c r="L795" s="2">
        <f t="shared" si="88"/>
        <v>9</v>
      </c>
      <c r="M795" s="5">
        <f t="shared" si="89"/>
        <v>143.095723076923</v>
      </c>
    </row>
    <row r="796" s="2" customFormat="1" ht="13.5" spans="2:13">
      <c r="B796" s="2" t="s">
        <v>284</v>
      </c>
      <c r="C796" s="2" t="s">
        <v>75</v>
      </c>
      <c r="D796" s="2" t="s">
        <v>1602</v>
      </c>
      <c r="E796" s="2" t="s">
        <v>1603</v>
      </c>
      <c r="F796" s="2" t="s">
        <v>408</v>
      </c>
      <c r="G796" s="2" t="s">
        <v>58</v>
      </c>
      <c r="H796" s="3">
        <v>5</v>
      </c>
      <c r="I796" s="4">
        <v>22.5</v>
      </c>
      <c r="J796" s="18">
        <f t="shared" si="86"/>
        <v>20.9277495</v>
      </c>
      <c r="K796" s="2">
        <f t="shared" si="87"/>
        <v>4.1855499</v>
      </c>
      <c r="L796" s="2">
        <f t="shared" si="88"/>
        <v>4.5</v>
      </c>
      <c r="M796" s="5">
        <f t="shared" si="89"/>
        <v>17.8869653846154</v>
      </c>
    </row>
    <row r="797" s="2" customFormat="1" ht="13.5" spans="2:13">
      <c r="B797" s="2" t="s">
        <v>284</v>
      </c>
      <c r="C797" s="2" t="s">
        <v>836</v>
      </c>
      <c r="D797" s="2" t="s">
        <v>1604</v>
      </c>
      <c r="E797" s="2" t="s">
        <v>1605</v>
      </c>
      <c r="F797" s="2" t="s">
        <v>836</v>
      </c>
      <c r="G797" s="2" t="s">
        <v>1606</v>
      </c>
      <c r="H797" s="3">
        <v>2</v>
      </c>
      <c r="I797" s="4">
        <v>36</v>
      </c>
      <c r="J797" s="18">
        <f t="shared" si="86"/>
        <v>33.4843992</v>
      </c>
      <c r="K797" s="2">
        <f t="shared" si="87"/>
        <v>16.7421996</v>
      </c>
      <c r="L797" s="2">
        <f t="shared" si="88"/>
        <v>18</v>
      </c>
      <c r="M797" s="5">
        <f t="shared" si="89"/>
        <v>28.6191446153846</v>
      </c>
    </row>
    <row r="798" s="2" customFormat="1" ht="13.5" spans="2:13">
      <c r="B798" s="2" t="s">
        <v>284</v>
      </c>
      <c r="C798" s="2" t="s">
        <v>836</v>
      </c>
      <c r="D798" s="2" t="s">
        <v>1607</v>
      </c>
      <c r="E798" s="2" t="s">
        <v>1605</v>
      </c>
      <c r="F798" s="2" t="s">
        <v>836</v>
      </c>
      <c r="G798" s="2" t="s">
        <v>1606</v>
      </c>
      <c r="H798" s="3">
        <v>1</v>
      </c>
      <c r="I798" s="4">
        <v>630</v>
      </c>
      <c r="J798" s="18">
        <f t="shared" ref="J798:J832" si="90">I798*0.9301222</f>
        <v>585.976986</v>
      </c>
      <c r="K798" s="2">
        <f t="shared" si="87"/>
        <v>585.976986</v>
      </c>
      <c r="L798" s="2">
        <f t="shared" si="88"/>
        <v>630</v>
      </c>
      <c r="M798" s="5">
        <f t="shared" si="89"/>
        <v>500.835030769231</v>
      </c>
    </row>
    <row r="799" s="2" customFormat="1" ht="13.5" spans="2:13">
      <c r="B799" s="2" t="s">
        <v>266</v>
      </c>
      <c r="C799" s="2" t="s">
        <v>495</v>
      </c>
      <c r="D799" s="2" t="s">
        <v>1608</v>
      </c>
      <c r="E799" s="2" t="s">
        <v>1609</v>
      </c>
      <c r="F799" s="2" t="s">
        <v>495</v>
      </c>
      <c r="G799" s="2" t="s">
        <v>58</v>
      </c>
      <c r="H799" s="3">
        <v>900</v>
      </c>
      <c r="I799" s="4">
        <v>22860</v>
      </c>
      <c r="J799" s="18">
        <f t="shared" si="90"/>
        <v>21262.593492</v>
      </c>
      <c r="K799" s="2">
        <f t="shared" si="87"/>
        <v>23.62510388</v>
      </c>
      <c r="L799" s="2">
        <f t="shared" si="88"/>
        <v>25.4</v>
      </c>
      <c r="M799" s="5">
        <f t="shared" si="89"/>
        <v>18173.1568307692</v>
      </c>
    </row>
    <row r="800" s="2" customFormat="1" ht="13.5" spans="2:13">
      <c r="B800" s="2" t="s">
        <v>266</v>
      </c>
      <c r="C800" s="2" t="s">
        <v>495</v>
      </c>
      <c r="D800" s="2" t="s">
        <v>1610</v>
      </c>
      <c r="E800" s="2" t="s">
        <v>1611</v>
      </c>
      <c r="F800" s="2" t="s">
        <v>495</v>
      </c>
      <c r="G800" s="2" t="s">
        <v>58</v>
      </c>
      <c r="H800" s="3">
        <v>200</v>
      </c>
      <c r="I800" s="4">
        <v>3820</v>
      </c>
      <c r="J800" s="18">
        <f t="shared" si="90"/>
        <v>3553.066804</v>
      </c>
      <c r="K800" s="2">
        <f t="shared" si="87"/>
        <v>17.76533402</v>
      </c>
      <c r="L800" s="2">
        <f t="shared" si="88"/>
        <v>19.1</v>
      </c>
      <c r="M800" s="5">
        <f t="shared" si="89"/>
        <v>3036.80923418803</v>
      </c>
    </row>
    <row r="801" s="2" customFormat="1" ht="13.5" spans="2:13">
      <c r="B801" s="2" t="s">
        <v>78</v>
      </c>
      <c r="C801" s="2" t="s">
        <v>737</v>
      </c>
      <c r="D801" s="2" t="s">
        <v>1612</v>
      </c>
      <c r="E801" s="2" t="s">
        <v>1589</v>
      </c>
      <c r="F801" s="2" t="s">
        <v>1613</v>
      </c>
      <c r="G801" s="2" t="s">
        <v>25</v>
      </c>
      <c r="H801" s="3">
        <v>30</v>
      </c>
      <c r="I801" s="4">
        <v>253.5</v>
      </c>
      <c r="J801" s="18">
        <f t="shared" si="90"/>
        <v>235.7859777</v>
      </c>
      <c r="K801" s="2">
        <f t="shared" si="87"/>
        <v>7.85953259</v>
      </c>
      <c r="L801" s="2">
        <f t="shared" si="88"/>
        <v>8.45</v>
      </c>
      <c r="M801" s="5">
        <f t="shared" si="89"/>
        <v>201.526476666667</v>
      </c>
    </row>
    <row r="802" s="2" customFormat="1" ht="13.5" spans="2:13">
      <c r="B802" s="2" t="s">
        <v>409</v>
      </c>
      <c r="C802" s="2" t="s">
        <v>737</v>
      </c>
      <c r="D802" s="2" t="s">
        <v>1612</v>
      </c>
      <c r="E802" s="2" t="s">
        <v>1589</v>
      </c>
      <c r="F802" s="2" t="s">
        <v>1613</v>
      </c>
      <c r="G802" s="2" t="s">
        <v>25</v>
      </c>
      <c r="H802" s="3">
        <v>70</v>
      </c>
      <c r="I802" s="4">
        <v>591.5</v>
      </c>
      <c r="J802" s="18">
        <f t="shared" si="90"/>
        <v>550.1672813</v>
      </c>
      <c r="K802" s="2">
        <f t="shared" si="87"/>
        <v>7.85953259</v>
      </c>
      <c r="L802" s="2">
        <f t="shared" si="88"/>
        <v>8.45</v>
      </c>
      <c r="M802" s="5">
        <f t="shared" si="89"/>
        <v>470.228445555556</v>
      </c>
    </row>
    <row r="803" s="2" customFormat="1" ht="13.5" spans="2:13">
      <c r="B803" s="2" t="s">
        <v>74</v>
      </c>
      <c r="C803" s="2" t="s">
        <v>737</v>
      </c>
      <c r="D803" s="2" t="s">
        <v>1612</v>
      </c>
      <c r="E803" s="2" t="s">
        <v>1589</v>
      </c>
      <c r="F803" s="2" t="s">
        <v>1613</v>
      </c>
      <c r="G803" s="2" t="s">
        <v>25</v>
      </c>
      <c r="H803" s="3">
        <v>20</v>
      </c>
      <c r="I803" s="4">
        <v>169</v>
      </c>
      <c r="J803" s="18">
        <f t="shared" si="90"/>
        <v>157.1906518</v>
      </c>
      <c r="K803" s="2">
        <f t="shared" si="87"/>
        <v>7.85953259</v>
      </c>
      <c r="L803" s="2">
        <f t="shared" si="88"/>
        <v>8.45</v>
      </c>
      <c r="M803" s="5">
        <f t="shared" si="89"/>
        <v>134.350984444444</v>
      </c>
    </row>
    <row r="804" s="2" customFormat="1" ht="13.5" spans="2:13">
      <c r="B804" s="2" t="s">
        <v>78</v>
      </c>
      <c r="C804" s="2" t="s">
        <v>148</v>
      </c>
      <c r="D804" s="2" t="s">
        <v>1614</v>
      </c>
      <c r="E804" s="2" t="s">
        <v>1615</v>
      </c>
      <c r="F804" s="2" t="s">
        <v>408</v>
      </c>
      <c r="G804" s="2" t="s">
        <v>58</v>
      </c>
      <c r="H804" s="3">
        <v>50</v>
      </c>
      <c r="I804" s="4">
        <v>479</v>
      </c>
      <c r="J804" s="18">
        <f t="shared" si="90"/>
        <v>445.5285338</v>
      </c>
      <c r="K804" s="2">
        <f t="shared" si="87"/>
        <v>8.910570676</v>
      </c>
      <c r="L804" s="2">
        <f t="shared" si="88"/>
        <v>9.58</v>
      </c>
      <c r="M804" s="5">
        <f t="shared" si="89"/>
        <v>380.793618632479</v>
      </c>
    </row>
    <row r="805" s="2" customFormat="1" ht="13.5" spans="2:13">
      <c r="B805" s="2" t="s">
        <v>140</v>
      </c>
      <c r="C805" s="2" t="s">
        <v>148</v>
      </c>
      <c r="D805" s="2" t="s">
        <v>1614</v>
      </c>
      <c r="E805" s="2" t="s">
        <v>1615</v>
      </c>
      <c r="F805" s="2" t="s">
        <v>408</v>
      </c>
      <c r="G805" s="2" t="s">
        <v>58</v>
      </c>
      <c r="H805" s="3">
        <v>800</v>
      </c>
      <c r="I805" s="4">
        <v>14880</v>
      </c>
      <c r="J805" s="18">
        <f t="shared" si="90"/>
        <v>13840.218336</v>
      </c>
      <c r="K805" s="2">
        <f t="shared" si="87"/>
        <v>17.30027292</v>
      </c>
      <c r="L805" s="2">
        <f t="shared" si="88"/>
        <v>18.6</v>
      </c>
      <c r="M805" s="5">
        <f t="shared" si="89"/>
        <v>11829.2464410256</v>
      </c>
    </row>
    <row r="806" s="2" customFormat="1" ht="13.5" spans="2:13">
      <c r="B806" s="2" t="s">
        <v>140</v>
      </c>
      <c r="C806" s="2" t="s">
        <v>148</v>
      </c>
      <c r="D806" s="2" t="s">
        <v>1614</v>
      </c>
      <c r="E806" s="2" t="s">
        <v>1616</v>
      </c>
      <c r="F806" s="2" t="s">
        <v>1617</v>
      </c>
      <c r="G806" s="2" t="s">
        <v>58</v>
      </c>
      <c r="H806" s="3">
        <v>1500</v>
      </c>
      <c r="I806" s="4">
        <v>839.999999999999</v>
      </c>
      <c r="J806" s="18">
        <f t="shared" si="90"/>
        <v>781.302647999999</v>
      </c>
      <c r="K806" s="2">
        <f t="shared" si="87"/>
        <v>0.520868431999999</v>
      </c>
      <c r="L806" s="2">
        <f t="shared" si="88"/>
        <v>0.559999999999999</v>
      </c>
      <c r="M806" s="5">
        <f t="shared" si="89"/>
        <v>667.78004102564</v>
      </c>
    </row>
    <row r="807" s="2" customFormat="1" customHeight="1" spans="2:13">
      <c r="B807" s="2" t="s">
        <v>365</v>
      </c>
      <c r="C807" s="12" t="s">
        <v>106</v>
      </c>
      <c r="D807" s="12" t="s">
        <v>1567</v>
      </c>
      <c r="E807" s="2" t="s">
        <v>1568</v>
      </c>
      <c r="F807" s="2" t="s">
        <v>665</v>
      </c>
      <c r="G807" s="2" t="s">
        <v>58</v>
      </c>
      <c r="H807" s="3">
        <v>1800</v>
      </c>
      <c r="I807" s="4">
        <v>14040</v>
      </c>
      <c r="J807" s="18">
        <f t="shared" si="90"/>
        <v>13058.915688</v>
      </c>
      <c r="K807" s="2">
        <f t="shared" si="87"/>
        <v>7.25495316</v>
      </c>
      <c r="L807" s="2">
        <f t="shared" si="88"/>
        <v>7.8</v>
      </c>
      <c r="M807" s="5">
        <f t="shared" si="89"/>
        <v>11161.4664</v>
      </c>
    </row>
    <row r="808" s="2" customFormat="1" customHeight="1" spans="2:13">
      <c r="B808" s="2" t="s">
        <v>655</v>
      </c>
      <c r="C808" s="12" t="s">
        <v>106</v>
      </c>
      <c r="D808" s="12" t="s">
        <v>1567</v>
      </c>
      <c r="E808" s="2" t="s">
        <v>1568</v>
      </c>
      <c r="F808" s="2" t="s">
        <v>665</v>
      </c>
      <c r="G808" s="2" t="s">
        <v>58</v>
      </c>
      <c r="H808" s="3">
        <v>300</v>
      </c>
      <c r="I808" s="4">
        <v>2520</v>
      </c>
      <c r="J808" s="18">
        <f t="shared" si="90"/>
        <v>2343.907944</v>
      </c>
      <c r="K808" s="2">
        <f t="shared" si="87"/>
        <v>7.81302648</v>
      </c>
      <c r="L808" s="2">
        <f t="shared" si="88"/>
        <v>8.4</v>
      </c>
      <c r="M808" s="5">
        <f t="shared" si="89"/>
        <v>2003.34012307692</v>
      </c>
    </row>
    <row r="809" s="2" customFormat="1" ht="13.5" spans="2:13">
      <c r="B809" s="2" t="s">
        <v>1618</v>
      </c>
      <c r="C809" s="2" t="s">
        <v>1619</v>
      </c>
      <c r="D809" s="2" t="s">
        <v>1620</v>
      </c>
      <c r="E809" s="2" t="s">
        <v>1621</v>
      </c>
      <c r="F809" s="2" t="s">
        <v>1619</v>
      </c>
      <c r="G809" s="2" t="s">
        <v>276</v>
      </c>
      <c r="H809" s="3">
        <v>300</v>
      </c>
      <c r="I809" s="4">
        <v>9900</v>
      </c>
      <c r="J809" s="18">
        <f t="shared" si="90"/>
        <v>9208.20978</v>
      </c>
      <c r="K809" s="2">
        <f t="shared" si="87"/>
        <v>30.6940326</v>
      </c>
      <c r="L809" s="2">
        <f t="shared" si="88"/>
        <v>33</v>
      </c>
      <c r="M809" s="5">
        <f t="shared" si="89"/>
        <v>7870.26476923077</v>
      </c>
    </row>
    <row r="810" s="2" customFormat="1" ht="13.5" spans="2:13">
      <c r="B810" s="2" t="s">
        <v>344</v>
      </c>
      <c r="C810" s="2" t="s">
        <v>1619</v>
      </c>
      <c r="D810" s="2" t="s">
        <v>1620</v>
      </c>
      <c r="E810" s="2" t="s">
        <v>1622</v>
      </c>
      <c r="F810" s="2" t="s">
        <v>1619</v>
      </c>
      <c r="G810" s="2" t="s">
        <v>276</v>
      </c>
      <c r="H810" s="3">
        <v>150</v>
      </c>
      <c r="I810" s="4">
        <v>4950</v>
      </c>
      <c r="J810" s="18">
        <f t="shared" si="90"/>
        <v>4604.10489</v>
      </c>
      <c r="K810" s="2">
        <f t="shared" ref="K810:K815" si="91">J810/H810</f>
        <v>30.6940326</v>
      </c>
      <c r="L810" s="2">
        <f t="shared" ref="L810:L815" si="92">I810/H810</f>
        <v>33</v>
      </c>
      <c r="M810" s="5">
        <f t="shared" ref="M810:M815" si="93">J810/1.17</f>
        <v>3935.13238461538</v>
      </c>
    </row>
    <row r="811" s="2" customFormat="1" ht="13.5" spans="2:13">
      <c r="B811" s="2" t="s">
        <v>1056</v>
      </c>
      <c r="C811" s="2" t="s">
        <v>1619</v>
      </c>
      <c r="D811" s="2" t="s">
        <v>1620</v>
      </c>
      <c r="E811" s="2" t="s">
        <v>1622</v>
      </c>
      <c r="F811" s="2" t="s">
        <v>1619</v>
      </c>
      <c r="G811" s="2" t="s">
        <v>276</v>
      </c>
      <c r="H811" s="3">
        <v>150</v>
      </c>
      <c r="I811" s="4">
        <v>5700</v>
      </c>
      <c r="J811" s="18">
        <f t="shared" si="90"/>
        <v>5301.69654</v>
      </c>
      <c r="K811" s="2">
        <f t="shared" si="91"/>
        <v>35.3446436</v>
      </c>
      <c r="L811" s="2">
        <f t="shared" si="92"/>
        <v>38</v>
      </c>
      <c r="M811" s="5">
        <f t="shared" si="93"/>
        <v>4531.36456410256</v>
      </c>
    </row>
    <row r="812" s="2" customFormat="1" ht="13.5" spans="2:13">
      <c r="B812" s="2" t="s">
        <v>1618</v>
      </c>
      <c r="C812" s="2" t="s">
        <v>1619</v>
      </c>
      <c r="D812" s="2" t="s">
        <v>1620</v>
      </c>
      <c r="E812" s="2" t="s">
        <v>1622</v>
      </c>
      <c r="F812" s="2" t="s">
        <v>1619</v>
      </c>
      <c r="G812" s="2" t="s">
        <v>276</v>
      </c>
      <c r="H812" s="3">
        <v>350</v>
      </c>
      <c r="I812" s="4">
        <v>11550</v>
      </c>
      <c r="J812" s="18">
        <f t="shared" si="90"/>
        <v>10742.91141</v>
      </c>
      <c r="K812" s="2">
        <f t="shared" si="91"/>
        <v>30.6940326</v>
      </c>
      <c r="L812" s="2">
        <f t="shared" si="92"/>
        <v>33</v>
      </c>
      <c r="M812" s="5">
        <f t="shared" si="93"/>
        <v>9181.97556410257</v>
      </c>
    </row>
    <row r="813" s="2" customFormat="1" ht="13.5" spans="2:13">
      <c r="B813" s="2" t="s">
        <v>1623</v>
      </c>
      <c r="C813" s="2" t="s">
        <v>1619</v>
      </c>
      <c r="D813" s="2" t="s">
        <v>1620</v>
      </c>
      <c r="E813" s="2" t="s">
        <v>1622</v>
      </c>
      <c r="F813" s="2" t="s">
        <v>1619</v>
      </c>
      <c r="G813" s="2" t="s">
        <v>276</v>
      </c>
      <c r="H813" s="3">
        <v>1500</v>
      </c>
      <c r="I813" s="4">
        <v>45000</v>
      </c>
      <c r="J813" s="18">
        <f t="shared" si="90"/>
        <v>41855.499</v>
      </c>
      <c r="K813" s="2">
        <f t="shared" si="91"/>
        <v>27.903666</v>
      </c>
      <c r="L813" s="2">
        <f t="shared" si="92"/>
        <v>30</v>
      </c>
      <c r="M813" s="5">
        <f t="shared" si="93"/>
        <v>35773.9307692308</v>
      </c>
    </row>
    <row r="814" s="2" customFormat="1" ht="13.5" spans="2:13">
      <c r="B814" s="2" t="s">
        <v>1624</v>
      </c>
      <c r="C814" s="2" t="s">
        <v>1619</v>
      </c>
      <c r="D814" s="2" t="s">
        <v>1620</v>
      </c>
      <c r="E814" s="2" t="s">
        <v>1625</v>
      </c>
      <c r="F814" s="2" t="s">
        <v>1619</v>
      </c>
      <c r="G814" s="2" t="s">
        <v>276</v>
      </c>
      <c r="H814" s="3">
        <v>200</v>
      </c>
      <c r="I814" s="4">
        <v>8000</v>
      </c>
      <c r="J814" s="18">
        <f t="shared" si="90"/>
        <v>7440.9776</v>
      </c>
      <c r="K814" s="2">
        <f t="shared" si="91"/>
        <v>37.204888</v>
      </c>
      <c r="L814" s="2">
        <f t="shared" si="92"/>
        <v>40</v>
      </c>
      <c r="M814" s="5">
        <f t="shared" si="93"/>
        <v>6359.80991452991</v>
      </c>
    </row>
    <row r="815" s="2" customFormat="1" ht="13.5" spans="2:13">
      <c r="B815" s="2" t="s">
        <v>1056</v>
      </c>
      <c r="C815" s="2" t="s">
        <v>1619</v>
      </c>
      <c r="D815" s="2" t="s">
        <v>1620</v>
      </c>
      <c r="E815" s="2" t="s">
        <v>1625</v>
      </c>
      <c r="F815" s="2" t="s">
        <v>1619</v>
      </c>
      <c r="G815" s="2" t="s">
        <v>276</v>
      </c>
      <c r="H815" s="3">
        <v>350</v>
      </c>
      <c r="I815" s="4">
        <v>13300</v>
      </c>
      <c r="J815" s="18">
        <f t="shared" si="90"/>
        <v>12370.62526</v>
      </c>
      <c r="K815" s="2">
        <f t="shared" si="91"/>
        <v>35.3446436</v>
      </c>
      <c r="L815" s="2">
        <f t="shared" si="92"/>
        <v>38</v>
      </c>
      <c r="M815" s="5">
        <f t="shared" si="93"/>
        <v>10573.183982906</v>
      </c>
    </row>
    <row r="816" s="2" customFormat="1" ht="13.5" spans="2:13">
      <c r="B816" s="2" t="s">
        <v>1618</v>
      </c>
      <c r="C816" s="2" t="s">
        <v>1619</v>
      </c>
      <c r="D816" s="2" t="s">
        <v>1620</v>
      </c>
      <c r="E816" s="2" t="s">
        <v>1625</v>
      </c>
      <c r="F816" s="2" t="s">
        <v>1619</v>
      </c>
      <c r="G816" s="2" t="s">
        <v>276</v>
      </c>
      <c r="H816" s="3">
        <v>700</v>
      </c>
      <c r="I816" s="4">
        <v>23100</v>
      </c>
      <c r="J816" s="18">
        <f t="shared" si="90"/>
        <v>21485.82282</v>
      </c>
      <c r="K816" s="2">
        <f t="shared" ref="K816:K857" si="94">J816/H816</f>
        <v>30.6940326</v>
      </c>
      <c r="L816" s="2">
        <f t="shared" ref="L816:L857" si="95">I816/H816</f>
        <v>33</v>
      </c>
      <c r="M816" s="5">
        <f t="shared" ref="M816:M857" si="96">J816/1.17</f>
        <v>18363.9511282051</v>
      </c>
    </row>
    <row r="817" s="2" customFormat="1" customHeight="1" spans="2:13">
      <c r="B817" s="2" t="s">
        <v>367</v>
      </c>
      <c r="C817" s="9" t="s">
        <v>446</v>
      </c>
      <c r="D817" s="9" t="s">
        <v>1626</v>
      </c>
      <c r="E817" s="2" t="s">
        <v>559</v>
      </c>
      <c r="F817" s="2" t="s">
        <v>341</v>
      </c>
      <c r="G817" s="2" t="s">
        <v>58</v>
      </c>
      <c r="H817" s="3">
        <v>50</v>
      </c>
      <c r="I817" s="4">
        <v>700</v>
      </c>
      <c r="J817" s="18">
        <f>I817*0.9291</f>
        <v>650.37</v>
      </c>
      <c r="K817" s="2">
        <f t="shared" si="94"/>
        <v>13.0074</v>
      </c>
      <c r="L817" s="2">
        <f t="shared" si="95"/>
        <v>14</v>
      </c>
      <c r="M817" s="5">
        <f t="shared" si="96"/>
        <v>555.871794871795</v>
      </c>
    </row>
    <row r="818" s="2" customFormat="1" ht="13.5" spans="2:13">
      <c r="B818" s="2" t="s">
        <v>172</v>
      </c>
      <c r="C818" s="2" t="s">
        <v>1627</v>
      </c>
      <c r="D818" s="2" t="s">
        <v>1628</v>
      </c>
      <c r="E818" s="2" t="s">
        <v>1629</v>
      </c>
      <c r="F818" s="2" t="s">
        <v>1630</v>
      </c>
      <c r="G818" s="2" t="s">
        <v>92</v>
      </c>
      <c r="H818" s="3">
        <v>900</v>
      </c>
      <c r="I818" s="4">
        <f>32088*3</f>
        <v>96264</v>
      </c>
      <c r="J818" s="18">
        <f t="shared" si="90"/>
        <v>89537.2834608</v>
      </c>
      <c r="K818" s="2">
        <f t="shared" si="94"/>
        <v>99.485870512</v>
      </c>
      <c r="L818" s="2">
        <f t="shared" si="95"/>
        <v>106.96</v>
      </c>
      <c r="M818" s="5">
        <f t="shared" si="96"/>
        <v>76527.5927015385</v>
      </c>
    </row>
    <row r="819" s="2" customFormat="1" ht="13.5" spans="2:13">
      <c r="B819" s="2" t="s">
        <v>172</v>
      </c>
      <c r="C819" s="2" t="s">
        <v>1209</v>
      </c>
      <c r="D819" s="2" t="s">
        <v>1631</v>
      </c>
      <c r="E819" s="2" t="s">
        <v>1632</v>
      </c>
      <c r="F819" s="2" t="s">
        <v>1633</v>
      </c>
      <c r="G819" s="2" t="s">
        <v>25</v>
      </c>
      <c r="H819" s="3">
        <v>80</v>
      </c>
      <c r="I819" s="4">
        <v>5871.2</v>
      </c>
      <c r="J819" s="18">
        <f t="shared" si="90"/>
        <v>5460.93346064</v>
      </c>
      <c r="K819" s="2">
        <f t="shared" si="94"/>
        <v>68.261668258</v>
      </c>
      <c r="L819" s="2">
        <f t="shared" si="95"/>
        <v>73.39</v>
      </c>
      <c r="M819" s="5">
        <f t="shared" si="96"/>
        <v>4667.4644962735</v>
      </c>
    </row>
    <row r="820" s="2" customFormat="1" ht="13.5" spans="2:13">
      <c r="B820" s="2" t="s">
        <v>83</v>
      </c>
      <c r="C820" s="2" t="s">
        <v>1209</v>
      </c>
      <c r="D820" s="2" t="s">
        <v>1631</v>
      </c>
      <c r="E820" s="2" t="s">
        <v>1632</v>
      </c>
      <c r="F820" s="2" t="s">
        <v>1633</v>
      </c>
      <c r="G820" s="2" t="s">
        <v>25</v>
      </c>
      <c r="H820" s="3">
        <v>340</v>
      </c>
      <c r="I820" s="4">
        <v>24952.6</v>
      </c>
      <c r="J820" s="18">
        <f t="shared" si="90"/>
        <v>23208.96720772</v>
      </c>
      <c r="K820" s="2">
        <f t="shared" si="94"/>
        <v>68.261668258</v>
      </c>
      <c r="L820" s="2">
        <f t="shared" si="95"/>
        <v>73.39</v>
      </c>
      <c r="M820" s="5">
        <f t="shared" si="96"/>
        <v>19836.7241091624</v>
      </c>
    </row>
    <row r="821" s="2" customFormat="1" ht="13.5" spans="2:13">
      <c r="B821" s="2" t="s">
        <v>330</v>
      </c>
      <c r="C821" s="2" t="s">
        <v>1209</v>
      </c>
      <c r="D821" s="19" t="s">
        <v>1631</v>
      </c>
      <c r="E821" s="19" t="s">
        <v>1632</v>
      </c>
      <c r="F821" s="19" t="s">
        <v>1634</v>
      </c>
      <c r="G821" s="19" t="s">
        <v>30</v>
      </c>
      <c r="H821" s="20">
        <v>433</v>
      </c>
      <c r="I821" s="4">
        <v>33284.71</v>
      </c>
      <c r="J821" s="18">
        <f t="shared" si="90"/>
        <v>30958.847691562</v>
      </c>
      <c r="K821" s="2">
        <f t="shared" si="94"/>
        <v>71.498493514</v>
      </c>
      <c r="L821" s="2">
        <f t="shared" si="95"/>
        <v>76.87</v>
      </c>
      <c r="M821" s="5">
        <f t="shared" si="96"/>
        <v>26460.5535825316</v>
      </c>
    </row>
    <row r="822" s="2" customFormat="1" ht="13.5" spans="2:13">
      <c r="B822" s="2" t="s">
        <v>83</v>
      </c>
      <c r="C822" s="2" t="s">
        <v>173</v>
      </c>
      <c r="D822" s="2" t="s">
        <v>1635</v>
      </c>
      <c r="E822" s="2" t="s">
        <v>1091</v>
      </c>
      <c r="F822" s="2" t="s">
        <v>1636</v>
      </c>
      <c r="G822" s="2" t="s">
        <v>58</v>
      </c>
      <c r="H822" s="3">
        <v>800</v>
      </c>
      <c r="I822" s="4">
        <v>22960</v>
      </c>
      <c r="J822" s="18">
        <f t="shared" si="90"/>
        <v>21355.605712</v>
      </c>
      <c r="K822" s="2">
        <f t="shared" si="94"/>
        <v>26.69450714</v>
      </c>
      <c r="L822" s="2">
        <f t="shared" si="95"/>
        <v>28.7</v>
      </c>
      <c r="M822" s="5">
        <f t="shared" si="96"/>
        <v>18252.6544547009</v>
      </c>
    </row>
    <row r="823" s="2" customFormat="1" customHeight="1" spans="2:13">
      <c r="B823" s="2" t="s">
        <v>376</v>
      </c>
      <c r="C823" s="9" t="s">
        <v>75</v>
      </c>
      <c r="D823" s="9" t="s">
        <v>584</v>
      </c>
      <c r="E823" s="2" t="s">
        <v>1637</v>
      </c>
      <c r="F823" s="2" t="s">
        <v>1638</v>
      </c>
      <c r="G823" s="2" t="s">
        <v>25</v>
      </c>
      <c r="H823" s="3">
        <v>50</v>
      </c>
      <c r="I823" s="4">
        <v>650</v>
      </c>
      <c r="J823" s="18">
        <f t="shared" ref="J823:J825" si="97">I823*0.93188</f>
        <v>605.722</v>
      </c>
      <c r="K823" s="2">
        <f t="shared" si="94"/>
        <v>12.11444</v>
      </c>
      <c r="L823" s="2">
        <f t="shared" si="95"/>
        <v>13</v>
      </c>
      <c r="M823" s="5">
        <f t="shared" si="96"/>
        <v>517.711111111111</v>
      </c>
    </row>
    <row r="824" s="2" customFormat="1" customHeight="1" spans="2:13">
      <c r="B824" s="2" t="s">
        <v>650</v>
      </c>
      <c r="C824" s="9" t="s">
        <v>75</v>
      </c>
      <c r="D824" s="9" t="s">
        <v>584</v>
      </c>
      <c r="E824" s="2" t="s">
        <v>1637</v>
      </c>
      <c r="F824" s="2" t="s">
        <v>1638</v>
      </c>
      <c r="G824" s="2" t="s">
        <v>25</v>
      </c>
      <c r="H824" s="3">
        <v>20</v>
      </c>
      <c r="I824" s="4">
        <v>198</v>
      </c>
      <c r="J824" s="18">
        <f t="shared" si="97"/>
        <v>184.51224</v>
      </c>
      <c r="K824" s="2">
        <f t="shared" si="94"/>
        <v>9.225612</v>
      </c>
      <c r="L824" s="2">
        <f t="shared" si="95"/>
        <v>9.9</v>
      </c>
      <c r="M824" s="5">
        <f t="shared" si="96"/>
        <v>157.702769230769</v>
      </c>
    </row>
    <row r="825" s="2" customFormat="1" customHeight="1" spans="2:13">
      <c r="B825" s="2" t="s">
        <v>369</v>
      </c>
      <c r="C825" s="9" t="s">
        <v>75</v>
      </c>
      <c r="D825" s="9" t="s">
        <v>584</v>
      </c>
      <c r="E825" s="2" t="s">
        <v>1637</v>
      </c>
      <c r="F825" s="2" t="s">
        <v>1638</v>
      </c>
      <c r="G825" s="2" t="s">
        <v>25</v>
      </c>
      <c r="H825" s="3">
        <v>100</v>
      </c>
      <c r="I825" s="4">
        <v>2090</v>
      </c>
      <c r="J825" s="18">
        <f t="shared" si="97"/>
        <v>1947.6292</v>
      </c>
      <c r="K825" s="2">
        <f t="shared" si="94"/>
        <v>19.476292</v>
      </c>
      <c r="L825" s="2">
        <f t="shared" si="95"/>
        <v>20.9</v>
      </c>
      <c r="M825" s="5">
        <f t="shared" si="96"/>
        <v>1664.64034188034</v>
      </c>
    </row>
    <row r="826" s="2" customFormat="1" ht="13.5" spans="2:13">
      <c r="B826" s="2" t="s">
        <v>376</v>
      </c>
      <c r="C826" s="2" t="s">
        <v>446</v>
      </c>
      <c r="D826" s="2" t="s">
        <v>1626</v>
      </c>
      <c r="E826" s="2" t="s">
        <v>1639</v>
      </c>
      <c r="F826" s="2" t="s">
        <v>341</v>
      </c>
      <c r="G826" s="2" t="s">
        <v>58</v>
      </c>
      <c r="H826" s="3">
        <v>50</v>
      </c>
      <c r="I826" s="4">
        <v>900</v>
      </c>
      <c r="J826" s="18">
        <f t="shared" si="90"/>
        <v>837.10998</v>
      </c>
      <c r="K826" s="2">
        <f t="shared" si="94"/>
        <v>16.7421996</v>
      </c>
      <c r="L826" s="2">
        <f t="shared" si="95"/>
        <v>18</v>
      </c>
      <c r="M826" s="5">
        <f t="shared" si="96"/>
        <v>715.478615384616</v>
      </c>
    </row>
    <row r="827" s="2" customFormat="1" ht="13.5" spans="2:13">
      <c r="B827" s="2" t="s">
        <v>340</v>
      </c>
      <c r="C827" s="2" t="s">
        <v>446</v>
      </c>
      <c r="D827" s="2" t="s">
        <v>1626</v>
      </c>
      <c r="E827" s="2" t="s">
        <v>1639</v>
      </c>
      <c r="F827" s="2" t="s">
        <v>341</v>
      </c>
      <c r="G827" s="2" t="s">
        <v>58</v>
      </c>
      <c r="H827" s="3">
        <v>150</v>
      </c>
      <c r="I827" s="4">
        <v>2700</v>
      </c>
      <c r="J827" s="18">
        <f t="shared" si="90"/>
        <v>2511.32994</v>
      </c>
      <c r="K827" s="2">
        <f t="shared" si="94"/>
        <v>16.7421996</v>
      </c>
      <c r="L827" s="2">
        <f t="shared" si="95"/>
        <v>18</v>
      </c>
      <c r="M827" s="5">
        <f t="shared" si="96"/>
        <v>2146.43584615385</v>
      </c>
    </row>
    <row r="828" s="2" customFormat="1" ht="13.5" spans="2:13">
      <c r="B828" s="2" t="s">
        <v>377</v>
      </c>
      <c r="C828" s="2" t="s">
        <v>446</v>
      </c>
      <c r="D828" s="2" t="s">
        <v>1626</v>
      </c>
      <c r="E828" s="2" t="s">
        <v>1639</v>
      </c>
      <c r="F828" s="2" t="s">
        <v>341</v>
      </c>
      <c r="G828" s="2" t="s">
        <v>58</v>
      </c>
      <c r="H828" s="3">
        <v>800</v>
      </c>
      <c r="I828" s="4">
        <v>13440</v>
      </c>
      <c r="J828" s="18">
        <f t="shared" si="90"/>
        <v>12500.842368</v>
      </c>
      <c r="K828" s="2">
        <f t="shared" si="94"/>
        <v>15.62605296</v>
      </c>
      <c r="L828" s="2">
        <f t="shared" si="95"/>
        <v>16.8</v>
      </c>
      <c r="M828" s="5">
        <f t="shared" si="96"/>
        <v>10684.4806564103</v>
      </c>
    </row>
    <row r="829" s="2" customFormat="1" ht="13.5" spans="2:13">
      <c r="B829" s="2" t="s">
        <v>428</v>
      </c>
      <c r="C829" s="2" t="s">
        <v>446</v>
      </c>
      <c r="D829" s="2" t="s">
        <v>1626</v>
      </c>
      <c r="E829" s="2" t="s">
        <v>1639</v>
      </c>
      <c r="F829" s="2" t="s">
        <v>341</v>
      </c>
      <c r="G829" s="2" t="s">
        <v>58</v>
      </c>
      <c r="H829" s="3">
        <v>200</v>
      </c>
      <c r="I829" s="4">
        <v>4840</v>
      </c>
      <c r="J829" s="18">
        <f t="shared" si="90"/>
        <v>4501.791448</v>
      </c>
      <c r="K829" s="2">
        <f t="shared" si="94"/>
        <v>22.50895724</v>
      </c>
      <c r="L829" s="2">
        <f t="shared" si="95"/>
        <v>24.2</v>
      </c>
      <c r="M829" s="5">
        <f t="shared" si="96"/>
        <v>3847.6849982906</v>
      </c>
    </row>
    <row r="830" s="2" customFormat="1" ht="13.5" spans="2:13">
      <c r="B830" s="2" t="s">
        <v>380</v>
      </c>
      <c r="C830" s="2" t="s">
        <v>446</v>
      </c>
      <c r="D830" s="2" t="s">
        <v>1626</v>
      </c>
      <c r="E830" s="2" t="s">
        <v>1639</v>
      </c>
      <c r="F830" s="2" t="s">
        <v>341</v>
      </c>
      <c r="G830" s="2" t="s">
        <v>58</v>
      </c>
      <c r="H830" s="3">
        <v>270</v>
      </c>
      <c r="I830" s="4">
        <v>4536</v>
      </c>
      <c r="J830" s="18">
        <f t="shared" si="90"/>
        <v>4219.0342992</v>
      </c>
      <c r="K830" s="2">
        <f t="shared" si="94"/>
        <v>15.62605296</v>
      </c>
      <c r="L830" s="2">
        <f t="shared" si="95"/>
        <v>16.8</v>
      </c>
      <c r="M830" s="5">
        <f t="shared" si="96"/>
        <v>3606.01222153846</v>
      </c>
    </row>
    <row r="831" s="2" customFormat="1" ht="13.5" spans="2:13">
      <c r="B831" s="2" t="s">
        <v>365</v>
      </c>
      <c r="C831" s="2" t="s">
        <v>446</v>
      </c>
      <c r="D831" s="2" t="s">
        <v>1626</v>
      </c>
      <c r="E831" s="2" t="s">
        <v>1639</v>
      </c>
      <c r="F831" s="2" t="s">
        <v>341</v>
      </c>
      <c r="G831" s="2" t="s">
        <v>58</v>
      </c>
      <c r="H831" s="3">
        <v>1400</v>
      </c>
      <c r="I831" s="4">
        <v>25480</v>
      </c>
      <c r="J831" s="18">
        <f t="shared" si="90"/>
        <v>23699.513656</v>
      </c>
      <c r="K831" s="2">
        <f t="shared" si="94"/>
        <v>16.92822404</v>
      </c>
      <c r="L831" s="2">
        <f t="shared" si="95"/>
        <v>18.2</v>
      </c>
      <c r="M831" s="5">
        <f t="shared" si="96"/>
        <v>20255.9945777778</v>
      </c>
    </row>
    <row r="832" s="2" customFormat="1" ht="13.5" spans="2:13">
      <c r="B832" s="2" t="s">
        <v>369</v>
      </c>
      <c r="C832" s="2" t="s">
        <v>446</v>
      </c>
      <c r="D832" s="2" t="s">
        <v>1626</v>
      </c>
      <c r="E832" s="2" t="s">
        <v>1639</v>
      </c>
      <c r="F832" s="2" t="s">
        <v>341</v>
      </c>
      <c r="G832" s="2" t="s">
        <v>58</v>
      </c>
      <c r="H832" s="3">
        <v>100</v>
      </c>
      <c r="I832" s="4">
        <v>1820</v>
      </c>
      <c r="J832" s="18">
        <f t="shared" si="90"/>
        <v>1692.822404</v>
      </c>
      <c r="K832" s="2">
        <f t="shared" si="94"/>
        <v>16.92822404</v>
      </c>
      <c r="L832" s="2">
        <f t="shared" si="95"/>
        <v>18.2</v>
      </c>
      <c r="M832" s="5">
        <f t="shared" si="96"/>
        <v>1446.85675555556</v>
      </c>
    </row>
    <row r="833" s="2" customFormat="1" ht="13.5" spans="2:13">
      <c r="B833" s="2" t="s">
        <v>430</v>
      </c>
      <c r="C833" s="2" t="s">
        <v>446</v>
      </c>
      <c r="D833" s="2" t="s">
        <v>1626</v>
      </c>
      <c r="E833" s="2" t="s">
        <v>1639</v>
      </c>
      <c r="F833" s="2" t="s">
        <v>341</v>
      </c>
      <c r="G833" s="2" t="s">
        <v>58</v>
      </c>
      <c r="H833" s="3">
        <v>200</v>
      </c>
      <c r="I833" s="4">
        <v>1320</v>
      </c>
      <c r="J833" s="18">
        <f>I833*0.93188</f>
        <v>1230.0816</v>
      </c>
      <c r="K833" s="2">
        <f t="shared" si="94"/>
        <v>6.150408</v>
      </c>
      <c r="L833" s="2">
        <f t="shared" si="95"/>
        <v>6.6</v>
      </c>
      <c r="M833" s="5">
        <f t="shared" si="96"/>
        <v>1051.35179487179</v>
      </c>
    </row>
    <row r="834" s="2" customFormat="1" ht="13.5" spans="2:13">
      <c r="B834" s="2" t="s">
        <v>402</v>
      </c>
      <c r="C834" s="2" t="s">
        <v>446</v>
      </c>
      <c r="D834" s="2" t="s">
        <v>1626</v>
      </c>
      <c r="E834" s="2" t="s">
        <v>1639</v>
      </c>
      <c r="F834" s="2" t="s">
        <v>341</v>
      </c>
      <c r="G834" s="2" t="s">
        <v>58</v>
      </c>
      <c r="H834" s="3">
        <v>200</v>
      </c>
      <c r="I834" s="4">
        <v>2800</v>
      </c>
      <c r="J834" s="18">
        <f t="shared" ref="J834:J865" si="98">I834*0.93188</f>
        <v>2609.264</v>
      </c>
      <c r="K834" s="2">
        <f t="shared" si="94"/>
        <v>13.04632</v>
      </c>
      <c r="L834" s="2">
        <f t="shared" si="95"/>
        <v>14</v>
      </c>
      <c r="M834" s="5">
        <f t="shared" si="96"/>
        <v>2230.14017094017</v>
      </c>
    </row>
    <row r="835" s="2" customFormat="1" ht="13.5" spans="2:13">
      <c r="B835" s="21"/>
      <c r="C835" s="21" t="s">
        <v>446</v>
      </c>
      <c r="D835" s="2" t="s">
        <v>1626</v>
      </c>
      <c r="E835" s="2" t="s">
        <v>1639</v>
      </c>
      <c r="F835" s="2" t="s">
        <v>341</v>
      </c>
      <c r="G835" s="2" t="s">
        <v>58</v>
      </c>
      <c r="H835" s="3">
        <v>180</v>
      </c>
      <c r="I835" s="4">
        <v>2520</v>
      </c>
      <c r="J835" s="18">
        <f t="shared" si="98"/>
        <v>2348.3376</v>
      </c>
      <c r="K835" s="2">
        <f t="shared" si="94"/>
        <v>13.04632</v>
      </c>
      <c r="L835" s="2">
        <f t="shared" si="95"/>
        <v>14</v>
      </c>
      <c r="M835" s="5">
        <f t="shared" si="96"/>
        <v>2007.12615384615</v>
      </c>
    </row>
    <row r="836" s="2" customFormat="1" ht="13.5" spans="2:13">
      <c r="B836" s="2" t="s">
        <v>370</v>
      </c>
      <c r="C836" s="2" t="s">
        <v>446</v>
      </c>
      <c r="D836" s="2" t="s">
        <v>1626</v>
      </c>
      <c r="E836" s="2" t="s">
        <v>1639</v>
      </c>
      <c r="F836" s="2" t="s">
        <v>341</v>
      </c>
      <c r="G836" s="2" t="s">
        <v>58</v>
      </c>
      <c r="H836" s="3">
        <v>100</v>
      </c>
      <c r="I836" s="4">
        <v>1400</v>
      </c>
      <c r="J836" s="18">
        <f t="shared" si="98"/>
        <v>1304.632</v>
      </c>
      <c r="K836" s="2">
        <f t="shared" si="94"/>
        <v>13.04632</v>
      </c>
      <c r="L836" s="2">
        <f t="shared" si="95"/>
        <v>14</v>
      </c>
      <c r="M836" s="5">
        <f t="shared" si="96"/>
        <v>1115.07008547009</v>
      </c>
    </row>
    <row r="837" s="2" customFormat="1" ht="13.5" spans="2:13">
      <c r="B837" s="2" t="s">
        <v>379</v>
      </c>
      <c r="C837" s="2" t="s">
        <v>446</v>
      </c>
      <c r="D837" s="2" t="s">
        <v>1626</v>
      </c>
      <c r="E837" s="2" t="s">
        <v>1639</v>
      </c>
      <c r="F837" s="2" t="s">
        <v>341</v>
      </c>
      <c r="G837" s="2" t="s">
        <v>58</v>
      </c>
      <c r="H837" s="3">
        <v>400</v>
      </c>
      <c r="I837" s="4">
        <v>7200</v>
      </c>
      <c r="J837" s="18">
        <f t="shared" si="98"/>
        <v>6709.536</v>
      </c>
      <c r="K837" s="2">
        <f t="shared" si="94"/>
        <v>16.77384</v>
      </c>
      <c r="L837" s="2">
        <f t="shared" si="95"/>
        <v>18</v>
      </c>
      <c r="M837" s="5">
        <f t="shared" si="96"/>
        <v>5734.64615384615</v>
      </c>
    </row>
    <row r="838" s="2" customFormat="1" ht="13.5" spans="2:13">
      <c r="B838" s="2" t="s">
        <v>371</v>
      </c>
      <c r="C838" s="2" t="s">
        <v>446</v>
      </c>
      <c r="D838" s="2" t="s">
        <v>1626</v>
      </c>
      <c r="E838" s="2" t="s">
        <v>1639</v>
      </c>
      <c r="F838" s="2" t="s">
        <v>341</v>
      </c>
      <c r="G838" s="2" t="s">
        <v>58</v>
      </c>
      <c r="H838" s="3">
        <v>800</v>
      </c>
      <c r="I838" s="4">
        <v>10080</v>
      </c>
      <c r="J838" s="18">
        <f t="shared" si="98"/>
        <v>9393.3504</v>
      </c>
      <c r="K838" s="2">
        <f t="shared" si="94"/>
        <v>11.741688</v>
      </c>
      <c r="L838" s="2">
        <f t="shared" si="95"/>
        <v>12.6</v>
      </c>
      <c r="M838" s="5">
        <f t="shared" si="96"/>
        <v>8028.50461538462</v>
      </c>
    </row>
    <row r="839" s="2" customFormat="1" ht="13.5" spans="2:13">
      <c r="B839" s="2" t="s">
        <v>655</v>
      </c>
      <c r="C839" s="2" t="s">
        <v>446</v>
      </c>
      <c r="D839" s="2" t="s">
        <v>1626</v>
      </c>
      <c r="E839" s="2" t="s">
        <v>1639</v>
      </c>
      <c r="F839" s="2" t="s">
        <v>341</v>
      </c>
      <c r="G839" s="2" t="s">
        <v>58</v>
      </c>
      <c r="H839" s="3">
        <v>200</v>
      </c>
      <c r="I839" s="4">
        <v>3600</v>
      </c>
      <c r="J839" s="18">
        <f t="shared" si="98"/>
        <v>3354.768</v>
      </c>
      <c r="K839" s="2">
        <f t="shared" si="94"/>
        <v>16.77384</v>
      </c>
      <c r="L839" s="2">
        <f t="shared" si="95"/>
        <v>18</v>
      </c>
      <c r="M839" s="5">
        <f t="shared" si="96"/>
        <v>2867.32307692308</v>
      </c>
    </row>
    <row r="840" s="2" customFormat="1" ht="13.5" spans="2:13">
      <c r="B840" s="2" t="s">
        <v>503</v>
      </c>
      <c r="C840" s="2" t="s">
        <v>446</v>
      </c>
      <c r="D840" s="2" t="s">
        <v>1626</v>
      </c>
      <c r="E840" s="2" t="s">
        <v>1639</v>
      </c>
      <c r="F840" s="2" t="s">
        <v>341</v>
      </c>
      <c r="G840" s="2" t="s">
        <v>58</v>
      </c>
      <c r="H840" s="3">
        <v>200</v>
      </c>
      <c r="I840" s="4">
        <v>2800</v>
      </c>
      <c r="J840" s="18">
        <f t="shared" si="98"/>
        <v>2609.264</v>
      </c>
      <c r="K840" s="2">
        <f t="shared" si="94"/>
        <v>13.04632</v>
      </c>
      <c r="L840" s="2">
        <f t="shared" si="95"/>
        <v>14</v>
      </c>
      <c r="M840" s="5">
        <f t="shared" si="96"/>
        <v>2230.14017094017</v>
      </c>
    </row>
    <row r="841" s="2" customFormat="1" ht="13.5" spans="2:13">
      <c r="B841" s="2" t="s">
        <v>372</v>
      </c>
      <c r="C841" s="2" t="s">
        <v>446</v>
      </c>
      <c r="D841" s="2" t="s">
        <v>1626</v>
      </c>
      <c r="E841" s="2" t="s">
        <v>1639</v>
      </c>
      <c r="F841" s="2" t="s">
        <v>341</v>
      </c>
      <c r="G841" s="2" t="s">
        <v>58</v>
      </c>
      <c r="H841" s="3">
        <v>40</v>
      </c>
      <c r="I841" s="4">
        <v>560</v>
      </c>
      <c r="J841" s="18">
        <f t="shared" si="98"/>
        <v>521.8528</v>
      </c>
      <c r="K841" s="2">
        <f t="shared" si="94"/>
        <v>13.04632</v>
      </c>
      <c r="L841" s="2">
        <f t="shared" si="95"/>
        <v>14</v>
      </c>
      <c r="M841" s="5">
        <f t="shared" si="96"/>
        <v>446.028034188034</v>
      </c>
    </row>
    <row r="842" s="2" customFormat="1" ht="13.5" spans="2:13">
      <c r="B842" s="2" t="s">
        <v>373</v>
      </c>
      <c r="C842" s="2" t="s">
        <v>446</v>
      </c>
      <c r="D842" s="2" t="s">
        <v>1626</v>
      </c>
      <c r="E842" s="2" t="s">
        <v>1639</v>
      </c>
      <c r="F842" s="2" t="s">
        <v>341</v>
      </c>
      <c r="G842" s="2" t="s">
        <v>58</v>
      </c>
      <c r="H842" s="3">
        <v>200</v>
      </c>
      <c r="I842" s="4">
        <v>3300</v>
      </c>
      <c r="J842" s="18">
        <f t="shared" si="98"/>
        <v>3075.204</v>
      </c>
      <c r="K842" s="2">
        <f t="shared" si="94"/>
        <v>15.37602</v>
      </c>
      <c r="L842" s="2">
        <f t="shared" si="95"/>
        <v>16.5</v>
      </c>
      <c r="M842" s="5">
        <f t="shared" si="96"/>
        <v>2628.37948717949</v>
      </c>
    </row>
    <row r="843" s="2" customFormat="1" ht="13.5" spans="2:13">
      <c r="B843" s="2" t="s">
        <v>374</v>
      </c>
      <c r="C843" s="2" t="s">
        <v>446</v>
      </c>
      <c r="D843" s="2" t="s">
        <v>1626</v>
      </c>
      <c r="E843" s="2" t="s">
        <v>1639</v>
      </c>
      <c r="F843" s="2" t="s">
        <v>341</v>
      </c>
      <c r="G843" s="2" t="s">
        <v>58</v>
      </c>
      <c r="H843" s="3">
        <v>50</v>
      </c>
      <c r="I843" s="4">
        <v>630</v>
      </c>
      <c r="J843" s="18">
        <f t="shared" si="98"/>
        <v>587.0844</v>
      </c>
      <c r="K843" s="2">
        <f t="shared" si="94"/>
        <v>11.741688</v>
      </c>
      <c r="L843" s="2">
        <f t="shared" si="95"/>
        <v>12.6</v>
      </c>
      <c r="M843" s="5">
        <f t="shared" si="96"/>
        <v>501.781538461539</v>
      </c>
    </row>
    <row r="844" s="2" customFormat="1" ht="13.5" spans="2:13">
      <c r="B844" s="2" t="s">
        <v>375</v>
      </c>
      <c r="C844" s="2" t="s">
        <v>446</v>
      </c>
      <c r="D844" s="2" t="s">
        <v>1626</v>
      </c>
      <c r="E844" s="2" t="s">
        <v>1639</v>
      </c>
      <c r="F844" s="2" t="s">
        <v>341</v>
      </c>
      <c r="G844" s="2" t="s">
        <v>58</v>
      </c>
      <c r="H844" s="3">
        <v>100</v>
      </c>
      <c r="I844" s="4">
        <v>1400</v>
      </c>
      <c r="J844" s="18">
        <f t="shared" si="98"/>
        <v>1304.632</v>
      </c>
      <c r="K844" s="2">
        <f t="shared" si="94"/>
        <v>13.04632</v>
      </c>
      <c r="L844" s="2">
        <f t="shared" si="95"/>
        <v>14</v>
      </c>
      <c r="M844" s="5">
        <f t="shared" si="96"/>
        <v>1115.07008547009</v>
      </c>
    </row>
    <row r="845" s="2" customFormat="1" ht="13.5" spans="2:13">
      <c r="B845" s="2" t="s">
        <v>392</v>
      </c>
      <c r="C845" s="2" t="s">
        <v>446</v>
      </c>
      <c r="D845" s="2" t="s">
        <v>1626</v>
      </c>
      <c r="E845" s="2" t="s">
        <v>1639</v>
      </c>
      <c r="F845" s="2" t="s">
        <v>341</v>
      </c>
      <c r="G845" s="2" t="s">
        <v>58</v>
      </c>
      <c r="H845" s="3">
        <v>2980</v>
      </c>
      <c r="I845" s="4">
        <v>45594</v>
      </c>
      <c r="J845" s="18">
        <f t="shared" si="98"/>
        <v>42488.13672</v>
      </c>
      <c r="K845" s="2">
        <f t="shared" si="94"/>
        <v>14.257764</v>
      </c>
      <c r="L845" s="2">
        <f t="shared" si="95"/>
        <v>15.3</v>
      </c>
      <c r="M845" s="5">
        <f t="shared" si="96"/>
        <v>36314.6467692308</v>
      </c>
    </row>
    <row r="846" s="2" customFormat="1" customHeight="1" spans="2:13">
      <c r="B846" s="2" t="s">
        <v>340</v>
      </c>
      <c r="C846" s="9" t="s">
        <v>75</v>
      </c>
      <c r="D846" s="9" t="s">
        <v>584</v>
      </c>
      <c r="E846" s="2" t="s">
        <v>1637</v>
      </c>
      <c r="F846" s="2" t="s">
        <v>1638</v>
      </c>
      <c r="G846" s="2" t="s">
        <v>25</v>
      </c>
      <c r="H846" s="3">
        <v>40</v>
      </c>
      <c r="I846" s="4">
        <v>520</v>
      </c>
      <c r="J846" s="18">
        <f t="shared" si="98"/>
        <v>484.5776</v>
      </c>
      <c r="K846" s="2">
        <f t="shared" si="94"/>
        <v>12.11444</v>
      </c>
      <c r="L846" s="2">
        <f t="shared" si="95"/>
        <v>13</v>
      </c>
      <c r="M846" s="5">
        <f t="shared" si="96"/>
        <v>414.168888888889</v>
      </c>
    </row>
    <row r="847" s="2" customFormat="1" customHeight="1" spans="2:13">
      <c r="B847" s="21"/>
      <c r="C847" s="9" t="s">
        <v>75</v>
      </c>
      <c r="D847" s="9" t="s">
        <v>584</v>
      </c>
      <c r="E847" s="2" t="s">
        <v>1637</v>
      </c>
      <c r="F847" s="2" t="s">
        <v>1638</v>
      </c>
      <c r="G847" s="2" t="s">
        <v>25</v>
      </c>
      <c r="H847" s="3">
        <v>50</v>
      </c>
      <c r="I847" s="4">
        <v>650</v>
      </c>
      <c r="J847" s="18">
        <f t="shared" si="98"/>
        <v>605.722</v>
      </c>
      <c r="K847" s="2">
        <f t="shared" si="94"/>
        <v>12.11444</v>
      </c>
      <c r="L847" s="2">
        <f t="shared" si="95"/>
        <v>13</v>
      </c>
      <c r="M847" s="5">
        <f t="shared" si="96"/>
        <v>517.711111111111</v>
      </c>
    </row>
    <row r="848" s="2" customFormat="1" customHeight="1" spans="2:13">
      <c r="B848" s="2" t="s">
        <v>379</v>
      </c>
      <c r="C848" s="9" t="s">
        <v>75</v>
      </c>
      <c r="D848" s="9" t="s">
        <v>584</v>
      </c>
      <c r="E848" s="2" t="s">
        <v>1637</v>
      </c>
      <c r="F848" s="2" t="s">
        <v>1638</v>
      </c>
      <c r="G848" s="2" t="s">
        <v>25</v>
      </c>
      <c r="H848" s="3">
        <v>400</v>
      </c>
      <c r="I848" s="4">
        <v>4960</v>
      </c>
      <c r="J848" s="18">
        <f t="shared" si="98"/>
        <v>4622.1248</v>
      </c>
      <c r="K848" s="2">
        <f t="shared" si="94"/>
        <v>11.555312</v>
      </c>
      <c r="L848" s="2">
        <f t="shared" si="95"/>
        <v>12.4</v>
      </c>
      <c r="M848" s="5">
        <f t="shared" si="96"/>
        <v>3950.53401709402</v>
      </c>
    </row>
    <row r="849" s="2" customFormat="1" customHeight="1" spans="2:13">
      <c r="B849" s="2" t="s">
        <v>378</v>
      </c>
      <c r="C849" s="9" t="s">
        <v>75</v>
      </c>
      <c r="D849" s="9" t="s">
        <v>584</v>
      </c>
      <c r="E849" s="2" t="s">
        <v>1637</v>
      </c>
      <c r="F849" s="2" t="s">
        <v>1638</v>
      </c>
      <c r="G849" s="2" t="s">
        <v>25</v>
      </c>
      <c r="H849" s="3">
        <v>20</v>
      </c>
      <c r="I849" s="4">
        <v>158</v>
      </c>
      <c r="J849" s="18">
        <f t="shared" si="98"/>
        <v>147.23704</v>
      </c>
      <c r="K849" s="2">
        <f t="shared" si="94"/>
        <v>7.361852</v>
      </c>
      <c r="L849" s="2">
        <f t="shared" si="95"/>
        <v>7.9</v>
      </c>
      <c r="M849" s="5">
        <f t="shared" si="96"/>
        <v>125.843623931624</v>
      </c>
    </row>
    <row r="850" s="2" customFormat="1" customHeight="1" spans="2:13">
      <c r="B850" s="2" t="s">
        <v>75</v>
      </c>
      <c r="C850" s="9" t="s">
        <v>75</v>
      </c>
      <c r="D850" s="9" t="s">
        <v>584</v>
      </c>
      <c r="E850" s="2" t="s">
        <v>1637</v>
      </c>
      <c r="F850" s="2" t="s">
        <v>1638</v>
      </c>
      <c r="G850" s="2" t="s">
        <v>25</v>
      </c>
      <c r="H850" s="3">
        <v>320</v>
      </c>
      <c r="I850" s="4">
        <v>4000</v>
      </c>
      <c r="J850" s="18">
        <f t="shared" si="98"/>
        <v>3727.52</v>
      </c>
      <c r="K850" s="2">
        <f t="shared" si="94"/>
        <v>11.6485</v>
      </c>
      <c r="L850" s="2">
        <f t="shared" si="95"/>
        <v>12.5</v>
      </c>
      <c r="M850" s="5">
        <f t="shared" si="96"/>
        <v>3185.91452991453</v>
      </c>
    </row>
    <row r="851" s="2" customFormat="1" customHeight="1" spans="2:13">
      <c r="B851" s="2" t="s">
        <v>365</v>
      </c>
      <c r="C851" s="9" t="s">
        <v>75</v>
      </c>
      <c r="D851" s="9" t="s">
        <v>584</v>
      </c>
      <c r="E851" s="2" t="s">
        <v>1637</v>
      </c>
      <c r="F851" s="2" t="s">
        <v>1638</v>
      </c>
      <c r="G851" s="2" t="s">
        <v>25</v>
      </c>
      <c r="H851" s="3">
        <v>1280</v>
      </c>
      <c r="I851" s="4">
        <v>19011.2</v>
      </c>
      <c r="J851" s="18">
        <f t="shared" si="98"/>
        <v>17716.157056</v>
      </c>
      <c r="K851" s="2">
        <f t="shared" si="94"/>
        <v>13.8407477</v>
      </c>
      <c r="L851" s="2">
        <f t="shared" si="95"/>
        <v>14.8525</v>
      </c>
      <c r="M851" s="5">
        <f t="shared" si="96"/>
        <v>15142.0145777778</v>
      </c>
    </row>
    <row r="852" s="2" customFormat="1" customHeight="1" spans="2:13">
      <c r="B852" s="2" t="s">
        <v>1054</v>
      </c>
      <c r="C852" s="9" t="s">
        <v>75</v>
      </c>
      <c r="D852" s="9" t="s">
        <v>584</v>
      </c>
      <c r="E852" s="2" t="s">
        <v>1637</v>
      </c>
      <c r="F852" s="2" t="s">
        <v>1638</v>
      </c>
      <c r="G852" s="2" t="s">
        <v>25</v>
      </c>
      <c r="H852" s="3">
        <v>80</v>
      </c>
      <c r="I852" s="4">
        <v>960</v>
      </c>
      <c r="J852" s="18">
        <f t="shared" si="98"/>
        <v>894.6048</v>
      </c>
      <c r="K852" s="2">
        <f t="shared" si="94"/>
        <v>11.18256</v>
      </c>
      <c r="L852" s="2">
        <f t="shared" si="95"/>
        <v>12</v>
      </c>
      <c r="M852" s="5">
        <f t="shared" si="96"/>
        <v>764.619487179487</v>
      </c>
    </row>
    <row r="853" s="2" customFormat="1" customHeight="1" spans="2:13">
      <c r="B853" s="2" t="s">
        <v>381</v>
      </c>
      <c r="C853" s="9" t="s">
        <v>75</v>
      </c>
      <c r="D853" s="9" t="s">
        <v>584</v>
      </c>
      <c r="E853" s="2" t="s">
        <v>1637</v>
      </c>
      <c r="F853" s="2" t="s">
        <v>1638</v>
      </c>
      <c r="G853" s="2" t="s">
        <v>25</v>
      </c>
      <c r="H853" s="3">
        <v>400</v>
      </c>
      <c r="I853" s="4">
        <v>5200</v>
      </c>
      <c r="J853" s="18">
        <f t="shared" si="98"/>
        <v>4845.776</v>
      </c>
      <c r="K853" s="2">
        <f t="shared" si="94"/>
        <v>12.11444</v>
      </c>
      <c r="L853" s="2">
        <f t="shared" si="95"/>
        <v>13</v>
      </c>
      <c r="M853" s="5">
        <f t="shared" si="96"/>
        <v>4141.68888888889</v>
      </c>
    </row>
    <row r="854" s="2" customFormat="1" customHeight="1" spans="2:13">
      <c r="B854" s="2" t="s">
        <v>364</v>
      </c>
      <c r="C854" s="9" t="s">
        <v>75</v>
      </c>
      <c r="D854" s="9" t="s">
        <v>584</v>
      </c>
      <c r="E854" s="2" t="s">
        <v>1637</v>
      </c>
      <c r="F854" s="2" t="s">
        <v>1638</v>
      </c>
      <c r="G854" s="2" t="s">
        <v>25</v>
      </c>
      <c r="H854" s="3">
        <v>160</v>
      </c>
      <c r="I854" s="4">
        <v>3168</v>
      </c>
      <c r="J854" s="18">
        <f t="shared" si="98"/>
        <v>2952.19584</v>
      </c>
      <c r="K854" s="2">
        <f t="shared" si="94"/>
        <v>18.451224</v>
      </c>
      <c r="L854" s="2">
        <f t="shared" si="95"/>
        <v>19.8</v>
      </c>
      <c r="M854" s="5">
        <f t="shared" si="96"/>
        <v>2523.24430769231</v>
      </c>
    </row>
    <row r="855" s="2" customFormat="1" customHeight="1" spans="2:13">
      <c r="B855" s="2" t="s">
        <v>430</v>
      </c>
      <c r="C855" s="9" t="s">
        <v>75</v>
      </c>
      <c r="D855" s="9" t="s">
        <v>578</v>
      </c>
      <c r="E855" s="2" t="s">
        <v>1637</v>
      </c>
      <c r="F855" s="2" t="s">
        <v>1638</v>
      </c>
      <c r="G855" s="2" t="s">
        <v>58</v>
      </c>
      <c r="H855" s="3">
        <v>320</v>
      </c>
      <c r="I855" s="4">
        <v>2176</v>
      </c>
      <c r="J855" s="18">
        <f t="shared" si="98"/>
        <v>2027.77088</v>
      </c>
      <c r="K855" s="2">
        <f t="shared" si="94"/>
        <v>6.336784</v>
      </c>
      <c r="L855" s="2">
        <f t="shared" si="95"/>
        <v>6.8</v>
      </c>
      <c r="M855" s="5">
        <f t="shared" si="96"/>
        <v>1733.1375042735</v>
      </c>
    </row>
    <row r="856" s="2" customFormat="1" customHeight="1" spans="2:13">
      <c r="B856" s="2" t="s">
        <v>1167</v>
      </c>
      <c r="C856" s="9" t="s">
        <v>75</v>
      </c>
      <c r="D856" s="9" t="s">
        <v>578</v>
      </c>
      <c r="E856" s="2" t="s">
        <v>1637</v>
      </c>
      <c r="F856" s="2" t="s">
        <v>1638</v>
      </c>
      <c r="G856" s="2" t="s">
        <v>25</v>
      </c>
      <c r="H856" s="3">
        <v>560</v>
      </c>
      <c r="I856" s="4">
        <v>10080</v>
      </c>
      <c r="J856" s="18">
        <f t="shared" si="98"/>
        <v>9393.3504</v>
      </c>
      <c r="K856" s="2">
        <f t="shared" si="94"/>
        <v>16.77384</v>
      </c>
      <c r="L856" s="2">
        <f t="shared" si="95"/>
        <v>18</v>
      </c>
      <c r="M856" s="5">
        <f t="shared" si="96"/>
        <v>8028.50461538462</v>
      </c>
    </row>
    <row r="857" s="2" customFormat="1" customHeight="1" spans="2:13">
      <c r="B857" s="2" t="s">
        <v>1640</v>
      </c>
      <c r="C857" s="9" t="s">
        <v>1416</v>
      </c>
      <c r="D857" s="9" t="s">
        <v>1577</v>
      </c>
      <c r="E857" s="2" t="s">
        <v>1438</v>
      </c>
      <c r="F857" s="2" t="s">
        <v>1641</v>
      </c>
      <c r="G857" s="2" t="s">
        <v>44</v>
      </c>
      <c r="H857" s="3">
        <v>9000</v>
      </c>
      <c r="I857" s="4">
        <v>2880</v>
      </c>
      <c r="J857" s="18">
        <f>I857*0.9301222</f>
        <v>2678.751936</v>
      </c>
      <c r="K857" s="2">
        <f t="shared" si="94"/>
        <v>0.297639104</v>
      </c>
      <c r="L857" s="2">
        <f t="shared" si="95"/>
        <v>0.32</v>
      </c>
      <c r="M857" s="5">
        <f t="shared" si="96"/>
        <v>2289.53156923077</v>
      </c>
    </row>
    <row r="858" s="2" customFormat="1" ht="13.5" spans="2:13">
      <c r="B858" s="2" t="s">
        <v>1056</v>
      </c>
      <c r="C858" s="2" t="s">
        <v>1642</v>
      </c>
      <c r="D858" s="2" t="s">
        <v>1643</v>
      </c>
      <c r="E858" s="2" t="s">
        <v>383</v>
      </c>
      <c r="F858" s="2" t="s">
        <v>1644</v>
      </c>
      <c r="G858" s="2" t="s">
        <v>58</v>
      </c>
      <c r="H858" s="3">
        <v>640</v>
      </c>
      <c r="I858" s="4">
        <v>22534.4</v>
      </c>
      <c r="J858" s="18">
        <f t="shared" si="98"/>
        <v>20999.356672</v>
      </c>
      <c r="K858" s="2">
        <f t="shared" ref="K848:K879" si="99">J858/H858</f>
        <v>32.8114948</v>
      </c>
      <c r="L858" s="2">
        <f t="shared" ref="L848:L879" si="100">I858/H858</f>
        <v>35.21</v>
      </c>
      <c r="M858" s="5">
        <f t="shared" ref="M848:M879" si="101">J858/1.17</f>
        <v>17948.1680957265</v>
      </c>
    </row>
    <row r="859" s="2" customFormat="1" customHeight="1" spans="2:13">
      <c r="B859" s="2" t="s">
        <v>83</v>
      </c>
      <c r="C859" s="9" t="s">
        <v>1645</v>
      </c>
      <c r="D859" s="9" t="s">
        <v>1646</v>
      </c>
      <c r="E859" s="2" t="s">
        <v>1647</v>
      </c>
      <c r="F859" s="2" t="s">
        <v>1648</v>
      </c>
      <c r="G859" s="2" t="s">
        <v>58</v>
      </c>
      <c r="H859" s="3">
        <v>4500</v>
      </c>
      <c r="I859" s="4">
        <v>162630</v>
      </c>
      <c r="J859" s="18">
        <f>I859*0.92666</f>
        <v>150702.7158</v>
      </c>
      <c r="K859" s="2">
        <f t="shared" si="99"/>
        <v>33.4894924</v>
      </c>
      <c r="L859" s="2">
        <f t="shared" si="100"/>
        <v>36.14</v>
      </c>
      <c r="M859" s="5">
        <f t="shared" si="101"/>
        <v>128805.74</v>
      </c>
    </row>
    <row r="860" s="2" customFormat="1" customHeight="1" spans="2:13">
      <c r="B860" s="2" t="s">
        <v>376</v>
      </c>
      <c r="C860" s="9" t="s">
        <v>478</v>
      </c>
      <c r="D860" s="9" t="s">
        <v>1649</v>
      </c>
      <c r="E860" s="2" t="s">
        <v>1650</v>
      </c>
      <c r="F860" s="2" t="s">
        <v>1651</v>
      </c>
      <c r="G860" s="2" t="s">
        <v>58</v>
      </c>
      <c r="H860" s="3">
        <v>100</v>
      </c>
      <c r="I860" s="4">
        <v>1860</v>
      </c>
      <c r="J860" s="18">
        <f>I860*0.92666</f>
        <v>1723.5876</v>
      </c>
      <c r="K860" s="2">
        <f t="shared" si="99"/>
        <v>17.235876</v>
      </c>
      <c r="L860" s="2">
        <f t="shared" si="100"/>
        <v>18.6</v>
      </c>
      <c r="M860" s="5">
        <f t="shared" si="101"/>
        <v>1473.1517948718</v>
      </c>
    </row>
    <row r="861" s="2" customFormat="1" ht="13.5" spans="2:13">
      <c r="B861" s="2" t="s">
        <v>120</v>
      </c>
      <c r="C861" s="2" t="s">
        <v>75</v>
      </c>
      <c r="D861" s="2" t="s">
        <v>1652</v>
      </c>
      <c r="E861" s="2" t="s">
        <v>1653</v>
      </c>
      <c r="F861" s="2" t="s">
        <v>1654</v>
      </c>
      <c r="G861" s="2" t="s">
        <v>58</v>
      </c>
      <c r="H861" s="3">
        <v>480</v>
      </c>
      <c r="I861" s="4">
        <v>6240</v>
      </c>
      <c r="J861" s="18">
        <f t="shared" si="98"/>
        <v>5814.9312</v>
      </c>
      <c r="K861" s="2">
        <f t="shared" si="99"/>
        <v>12.11444</v>
      </c>
      <c r="L861" s="2">
        <f t="shared" si="100"/>
        <v>13</v>
      </c>
      <c r="M861" s="5">
        <f t="shared" si="101"/>
        <v>4970.02666666667</v>
      </c>
    </row>
    <row r="862" s="2" customFormat="1" ht="13.5" spans="2:13">
      <c r="B862" s="2" t="s">
        <v>158</v>
      </c>
      <c r="C862" s="2" t="s">
        <v>1209</v>
      </c>
      <c r="D862" s="2" t="s">
        <v>1655</v>
      </c>
      <c r="E862" s="2" t="s">
        <v>1656</v>
      </c>
      <c r="F862" s="2" t="s">
        <v>557</v>
      </c>
      <c r="G862" s="2" t="s">
        <v>58</v>
      </c>
      <c r="H862" s="3">
        <v>30</v>
      </c>
      <c r="I862" s="4">
        <v>480</v>
      </c>
      <c r="J862" s="18">
        <f t="shared" si="98"/>
        <v>447.3024</v>
      </c>
      <c r="K862" s="2">
        <f t="shared" si="99"/>
        <v>14.91008</v>
      </c>
      <c r="L862" s="2">
        <f t="shared" si="100"/>
        <v>16</v>
      </c>
      <c r="M862" s="5">
        <f t="shared" si="101"/>
        <v>382.309743589744</v>
      </c>
    </row>
    <row r="863" s="2" customFormat="1" ht="13.5" spans="2:13">
      <c r="B863" s="2" t="s">
        <v>226</v>
      </c>
      <c r="C863" s="2" t="s">
        <v>1209</v>
      </c>
      <c r="D863" s="2" t="s">
        <v>1655</v>
      </c>
      <c r="E863" s="2" t="s">
        <v>1656</v>
      </c>
      <c r="F863" s="2" t="s">
        <v>557</v>
      </c>
      <c r="G863" s="2" t="s">
        <v>58</v>
      </c>
      <c r="H863" s="3">
        <v>280</v>
      </c>
      <c r="I863" s="4">
        <v>15400</v>
      </c>
      <c r="J863" s="18">
        <f t="shared" si="98"/>
        <v>14350.952</v>
      </c>
      <c r="K863" s="2">
        <f t="shared" si="99"/>
        <v>51.2534</v>
      </c>
      <c r="L863" s="2">
        <f t="shared" si="100"/>
        <v>55</v>
      </c>
      <c r="M863" s="5">
        <f t="shared" si="101"/>
        <v>12265.7709401709</v>
      </c>
    </row>
    <row r="864" s="2" customFormat="1" ht="13.5" spans="2:13">
      <c r="B864" s="2" t="s">
        <v>369</v>
      </c>
      <c r="C864" s="2" t="s">
        <v>446</v>
      </c>
      <c r="D864" s="2" t="s">
        <v>1657</v>
      </c>
      <c r="E864" s="2" t="s">
        <v>1658</v>
      </c>
      <c r="F864" s="2" t="s">
        <v>1659</v>
      </c>
      <c r="G864" s="2" t="s">
        <v>58</v>
      </c>
      <c r="H864" s="3">
        <v>100</v>
      </c>
      <c r="I864" s="4">
        <v>1360</v>
      </c>
      <c r="J864" s="18">
        <f t="shared" si="98"/>
        <v>1267.3568</v>
      </c>
      <c r="K864" s="2">
        <f t="shared" si="99"/>
        <v>12.673568</v>
      </c>
      <c r="L864" s="2">
        <f t="shared" si="100"/>
        <v>13.6</v>
      </c>
      <c r="M864" s="5">
        <f t="shared" si="101"/>
        <v>1083.21094017094</v>
      </c>
    </row>
    <row r="865" s="2" customFormat="1" ht="13.5" spans="2:13">
      <c r="B865" s="2" t="s">
        <v>377</v>
      </c>
      <c r="C865" s="2" t="s">
        <v>446</v>
      </c>
      <c r="D865" s="2" t="s">
        <v>1657</v>
      </c>
      <c r="E865" s="2" t="s">
        <v>1658</v>
      </c>
      <c r="F865" s="2" t="s">
        <v>1659</v>
      </c>
      <c r="G865" s="2" t="s">
        <v>58</v>
      </c>
      <c r="H865" s="3">
        <v>300</v>
      </c>
      <c r="I865" s="4">
        <v>4464</v>
      </c>
      <c r="J865" s="18">
        <f t="shared" si="98"/>
        <v>4159.91232</v>
      </c>
      <c r="K865" s="2">
        <f t="shared" si="99"/>
        <v>13.8663744</v>
      </c>
      <c r="L865" s="2">
        <f t="shared" si="100"/>
        <v>14.88</v>
      </c>
      <c r="M865" s="5">
        <f t="shared" si="101"/>
        <v>3555.48061538462</v>
      </c>
    </row>
    <row r="866" s="2" customFormat="1" ht="13.5" spans="2:13">
      <c r="B866" s="2" t="s">
        <v>365</v>
      </c>
      <c r="C866" s="2" t="s">
        <v>446</v>
      </c>
      <c r="D866" s="2" t="s">
        <v>1657</v>
      </c>
      <c r="E866" s="2" t="s">
        <v>1658</v>
      </c>
      <c r="F866" s="2" t="s">
        <v>1659</v>
      </c>
      <c r="G866" s="2" t="s">
        <v>58</v>
      </c>
      <c r="H866" s="3">
        <v>900</v>
      </c>
      <c r="I866" s="4">
        <v>14508</v>
      </c>
      <c r="J866" s="18">
        <f t="shared" ref="J866:J897" si="102">I866*0.93188</f>
        <v>13519.71504</v>
      </c>
      <c r="K866" s="2">
        <f t="shared" si="99"/>
        <v>15.0219056</v>
      </c>
      <c r="L866" s="2">
        <f t="shared" si="100"/>
        <v>16.12</v>
      </c>
      <c r="M866" s="5">
        <f t="shared" si="101"/>
        <v>11555.312</v>
      </c>
    </row>
    <row r="867" s="2" customFormat="1" ht="13.5" spans="2:13">
      <c r="B867" s="2" t="s">
        <v>655</v>
      </c>
      <c r="C867" s="2" t="s">
        <v>446</v>
      </c>
      <c r="D867" s="2" t="s">
        <v>1657</v>
      </c>
      <c r="E867" s="2" t="s">
        <v>1658</v>
      </c>
      <c r="F867" s="2" t="s">
        <v>1659</v>
      </c>
      <c r="G867" s="2" t="s">
        <v>58</v>
      </c>
      <c r="H867" s="3">
        <v>150</v>
      </c>
      <c r="I867" s="4">
        <v>2610</v>
      </c>
      <c r="J867" s="18">
        <f t="shared" si="102"/>
        <v>2432.2068</v>
      </c>
      <c r="K867" s="2">
        <f t="shared" si="99"/>
        <v>16.214712</v>
      </c>
      <c r="L867" s="2">
        <f t="shared" si="100"/>
        <v>17.4</v>
      </c>
      <c r="M867" s="5">
        <f t="shared" si="101"/>
        <v>2078.80923076923</v>
      </c>
    </row>
    <row r="868" s="2" customFormat="1" ht="13.5" spans="2:13">
      <c r="B868" s="2" t="s">
        <v>380</v>
      </c>
      <c r="C868" s="2" t="s">
        <v>446</v>
      </c>
      <c r="D868" s="2" t="s">
        <v>1657</v>
      </c>
      <c r="E868" s="2" t="s">
        <v>1658</v>
      </c>
      <c r="F868" s="2" t="s">
        <v>1659</v>
      </c>
      <c r="G868" s="2" t="s">
        <v>58</v>
      </c>
      <c r="H868" s="3">
        <v>30</v>
      </c>
      <c r="I868" s="4">
        <v>446.4</v>
      </c>
      <c r="J868" s="18">
        <f t="shared" si="102"/>
        <v>415.991232</v>
      </c>
      <c r="K868" s="2">
        <f t="shared" si="99"/>
        <v>13.8663744</v>
      </c>
      <c r="L868" s="2">
        <f t="shared" si="100"/>
        <v>14.88</v>
      </c>
      <c r="M868" s="5">
        <f t="shared" si="101"/>
        <v>355.548061538462</v>
      </c>
    </row>
    <row r="869" s="2" customFormat="1" ht="13.5" spans="2:13">
      <c r="B869" s="2" t="s">
        <v>1137</v>
      </c>
      <c r="C869" s="2" t="s">
        <v>1660</v>
      </c>
      <c r="D869" s="2" t="s">
        <v>1661</v>
      </c>
      <c r="E869" s="2" t="s">
        <v>1662</v>
      </c>
      <c r="F869" s="2" t="s">
        <v>495</v>
      </c>
      <c r="G869" s="2" t="s">
        <v>58</v>
      </c>
      <c r="H869" s="3">
        <v>800</v>
      </c>
      <c r="I869" s="4">
        <v>30960</v>
      </c>
      <c r="J869" s="18">
        <f t="shared" si="102"/>
        <v>28851.0048</v>
      </c>
      <c r="K869" s="2">
        <f t="shared" si="99"/>
        <v>36.063756</v>
      </c>
      <c r="L869" s="2">
        <f t="shared" si="100"/>
        <v>38.7</v>
      </c>
      <c r="M869" s="5">
        <f t="shared" si="101"/>
        <v>24658.9784615385</v>
      </c>
    </row>
    <row r="870" s="2" customFormat="1" ht="13.5" spans="2:13">
      <c r="B870" s="2" t="s">
        <v>397</v>
      </c>
      <c r="C870" s="2" t="s">
        <v>1663</v>
      </c>
      <c r="D870" s="2" t="s">
        <v>1664</v>
      </c>
      <c r="E870" s="2" t="s">
        <v>1665</v>
      </c>
      <c r="F870" s="2" t="s">
        <v>1666</v>
      </c>
      <c r="G870" s="2" t="s">
        <v>25</v>
      </c>
      <c r="H870" s="3">
        <v>100</v>
      </c>
      <c r="I870" s="4">
        <v>2699</v>
      </c>
      <c r="J870" s="18">
        <f t="shared" si="102"/>
        <v>2515.14412</v>
      </c>
      <c r="K870" s="2">
        <f t="shared" si="99"/>
        <v>25.1514412</v>
      </c>
      <c r="L870" s="2">
        <f t="shared" si="100"/>
        <v>26.99</v>
      </c>
      <c r="M870" s="5">
        <f t="shared" si="101"/>
        <v>2149.69582905983</v>
      </c>
    </row>
    <row r="871" s="2" customFormat="1" ht="13.5" spans="2:13">
      <c r="B871" s="2" t="s">
        <v>320</v>
      </c>
      <c r="C871" s="2" t="s">
        <v>113</v>
      </c>
      <c r="D871" s="2" t="s">
        <v>1667</v>
      </c>
      <c r="E871" s="2" t="s">
        <v>1668</v>
      </c>
      <c r="F871" s="2" t="s">
        <v>1102</v>
      </c>
      <c r="G871" s="2" t="s">
        <v>25</v>
      </c>
      <c r="H871" s="3">
        <v>920</v>
      </c>
      <c r="I871" s="4">
        <v>47545.6</v>
      </c>
      <c r="J871" s="18">
        <f t="shared" si="102"/>
        <v>44306.793728</v>
      </c>
      <c r="K871" s="2">
        <f t="shared" si="99"/>
        <v>48.1595584</v>
      </c>
      <c r="L871" s="2">
        <f t="shared" si="100"/>
        <v>51.68</v>
      </c>
      <c r="M871" s="5">
        <f t="shared" si="101"/>
        <v>37869.0544683761</v>
      </c>
    </row>
    <row r="872" s="2" customFormat="1" ht="13.5" spans="2:13">
      <c r="B872" s="2" t="s">
        <v>376</v>
      </c>
      <c r="C872" s="2" t="s">
        <v>341</v>
      </c>
      <c r="D872" s="2" t="s">
        <v>1669</v>
      </c>
      <c r="E872" s="2" t="s">
        <v>618</v>
      </c>
      <c r="F872" s="2" t="s">
        <v>341</v>
      </c>
      <c r="G872" s="2" t="s">
        <v>25</v>
      </c>
      <c r="H872" s="3">
        <v>48</v>
      </c>
      <c r="I872" s="4">
        <v>2534.4</v>
      </c>
      <c r="J872" s="18">
        <f t="shared" si="102"/>
        <v>2361.756672</v>
      </c>
      <c r="K872" s="2">
        <f t="shared" si="99"/>
        <v>49.203264</v>
      </c>
      <c r="L872" s="2">
        <f t="shared" si="100"/>
        <v>52.8</v>
      </c>
      <c r="M872" s="5">
        <f t="shared" si="101"/>
        <v>2018.59544615385</v>
      </c>
    </row>
    <row r="873" s="2" customFormat="1" ht="13.5" spans="2:13">
      <c r="B873" s="2" t="s">
        <v>340</v>
      </c>
      <c r="C873" s="2" t="s">
        <v>341</v>
      </c>
      <c r="D873" s="2" t="s">
        <v>1669</v>
      </c>
      <c r="E873" s="2" t="s">
        <v>618</v>
      </c>
      <c r="F873" s="2" t="s">
        <v>341</v>
      </c>
      <c r="G873" s="2" t="s">
        <v>25</v>
      </c>
      <c r="H873" s="3">
        <v>48</v>
      </c>
      <c r="I873" s="4">
        <v>2952</v>
      </c>
      <c r="J873" s="18">
        <f t="shared" si="102"/>
        <v>2750.90976</v>
      </c>
      <c r="K873" s="2">
        <f t="shared" si="99"/>
        <v>57.31062</v>
      </c>
      <c r="L873" s="2">
        <f t="shared" si="100"/>
        <v>61.5</v>
      </c>
      <c r="M873" s="5">
        <f t="shared" si="101"/>
        <v>2351.20492307692</v>
      </c>
    </row>
    <row r="874" s="2" customFormat="1" ht="13.5" spans="2:13">
      <c r="B874" s="2" t="s">
        <v>1165</v>
      </c>
      <c r="C874" s="2" t="s">
        <v>341</v>
      </c>
      <c r="D874" s="2" t="s">
        <v>1669</v>
      </c>
      <c r="E874" s="2" t="s">
        <v>618</v>
      </c>
      <c r="F874" s="2" t="s">
        <v>341</v>
      </c>
      <c r="G874" s="2" t="s">
        <v>58</v>
      </c>
      <c r="H874" s="3">
        <v>144</v>
      </c>
      <c r="I874" s="4">
        <v>7603.2</v>
      </c>
      <c r="J874" s="18">
        <f t="shared" si="102"/>
        <v>7085.270016</v>
      </c>
      <c r="K874" s="2">
        <f t="shared" si="99"/>
        <v>49.203264</v>
      </c>
      <c r="L874" s="2">
        <f t="shared" si="100"/>
        <v>52.8</v>
      </c>
      <c r="M874" s="5">
        <f t="shared" si="101"/>
        <v>6055.78633846154</v>
      </c>
    </row>
    <row r="875" s="2" customFormat="1" ht="13.5" spans="2:13">
      <c r="B875" s="2" t="s">
        <v>365</v>
      </c>
      <c r="C875" s="2" t="s">
        <v>341</v>
      </c>
      <c r="D875" s="2" t="s">
        <v>1669</v>
      </c>
      <c r="E875" s="2" t="s">
        <v>618</v>
      </c>
      <c r="F875" s="2" t="s">
        <v>341</v>
      </c>
      <c r="G875" s="2" t="s">
        <v>25</v>
      </c>
      <c r="H875" s="3">
        <v>1920</v>
      </c>
      <c r="I875" s="4">
        <f>27456*4</f>
        <v>109824</v>
      </c>
      <c r="J875" s="18">
        <f t="shared" si="102"/>
        <v>102342.78912</v>
      </c>
      <c r="K875" s="2">
        <f t="shared" si="99"/>
        <v>53.303536</v>
      </c>
      <c r="L875" s="2">
        <f t="shared" si="100"/>
        <v>57.2</v>
      </c>
      <c r="M875" s="5">
        <f t="shared" si="101"/>
        <v>87472.4693333333</v>
      </c>
    </row>
    <row r="876" s="2" customFormat="1" ht="13.5" spans="2:13">
      <c r="B876" s="2" t="s">
        <v>380</v>
      </c>
      <c r="C876" s="2" t="s">
        <v>341</v>
      </c>
      <c r="D876" s="2" t="s">
        <v>1669</v>
      </c>
      <c r="E876" s="2" t="s">
        <v>618</v>
      </c>
      <c r="F876" s="2" t="s">
        <v>341</v>
      </c>
      <c r="G876" s="2" t="s">
        <v>25</v>
      </c>
      <c r="H876" s="3">
        <v>404</v>
      </c>
      <c r="I876" s="4">
        <v>21100.8</v>
      </c>
      <c r="J876" s="18">
        <f t="shared" si="102"/>
        <v>19663.413504</v>
      </c>
      <c r="K876" s="2">
        <f t="shared" si="99"/>
        <v>48.6718156039604</v>
      </c>
      <c r="L876" s="2">
        <f t="shared" si="100"/>
        <v>52.229702970297</v>
      </c>
      <c r="M876" s="5">
        <f t="shared" si="101"/>
        <v>16806.3363282051</v>
      </c>
    </row>
    <row r="877" s="2" customFormat="1" ht="13.5" spans="2:13">
      <c r="B877" s="2" t="s">
        <v>1162</v>
      </c>
      <c r="C877" s="2" t="s">
        <v>341</v>
      </c>
      <c r="D877" s="2" t="s">
        <v>1669</v>
      </c>
      <c r="E877" s="2" t="s">
        <v>618</v>
      </c>
      <c r="F877" s="2" t="s">
        <v>341</v>
      </c>
      <c r="G877" s="2" t="s">
        <v>25</v>
      </c>
      <c r="H877" s="3">
        <v>18</v>
      </c>
      <c r="I877" s="4">
        <v>792</v>
      </c>
      <c r="J877" s="18">
        <f t="shared" si="102"/>
        <v>738.04896</v>
      </c>
      <c r="K877" s="2">
        <f t="shared" si="99"/>
        <v>41.00272</v>
      </c>
      <c r="L877" s="2">
        <f t="shared" si="100"/>
        <v>44</v>
      </c>
      <c r="M877" s="5">
        <f t="shared" si="101"/>
        <v>630.811076923077</v>
      </c>
    </row>
    <row r="878" s="2" customFormat="1" ht="13.5" spans="2:13">
      <c r="B878" s="2" t="s">
        <v>364</v>
      </c>
      <c r="C878" s="2" t="s">
        <v>341</v>
      </c>
      <c r="D878" s="2" t="s">
        <v>1669</v>
      </c>
      <c r="E878" s="2" t="s">
        <v>618</v>
      </c>
      <c r="F878" s="2" t="s">
        <v>341</v>
      </c>
      <c r="G878" s="2" t="s">
        <v>25</v>
      </c>
      <c r="H878" s="3">
        <v>48</v>
      </c>
      <c r="I878" s="4">
        <v>1584</v>
      </c>
      <c r="J878" s="18">
        <f t="shared" si="102"/>
        <v>1476.09792</v>
      </c>
      <c r="K878" s="2">
        <f t="shared" si="99"/>
        <v>30.75204</v>
      </c>
      <c r="L878" s="2">
        <f t="shared" si="100"/>
        <v>33</v>
      </c>
      <c r="M878" s="5">
        <f t="shared" si="101"/>
        <v>1261.62215384615</v>
      </c>
    </row>
    <row r="879" s="2" customFormat="1" ht="13.5" spans="2:13">
      <c r="B879" s="2" t="s">
        <v>369</v>
      </c>
      <c r="C879" s="2" t="s">
        <v>341</v>
      </c>
      <c r="D879" s="2" t="s">
        <v>1669</v>
      </c>
      <c r="E879" s="2" t="s">
        <v>618</v>
      </c>
      <c r="F879" s="2" t="s">
        <v>341</v>
      </c>
      <c r="G879" s="2" t="s">
        <v>25</v>
      </c>
      <c r="H879" s="3">
        <v>240</v>
      </c>
      <c r="I879" s="4">
        <v>13728</v>
      </c>
      <c r="J879" s="18">
        <f t="shared" si="102"/>
        <v>12792.84864</v>
      </c>
      <c r="K879" s="2">
        <f t="shared" si="99"/>
        <v>53.303536</v>
      </c>
      <c r="L879" s="2">
        <f t="shared" si="100"/>
        <v>57.2</v>
      </c>
      <c r="M879" s="5">
        <f t="shared" si="101"/>
        <v>10934.0586666667</v>
      </c>
    </row>
    <row r="880" s="2" customFormat="1" ht="13.5" spans="2:13">
      <c r="B880" s="2" t="s">
        <v>430</v>
      </c>
      <c r="C880" s="2" t="s">
        <v>341</v>
      </c>
      <c r="D880" s="2" t="s">
        <v>1669</v>
      </c>
      <c r="E880" s="2" t="s">
        <v>618</v>
      </c>
      <c r="F880" s="2" t="s">
        <v>341</v>
      </c>
      <c r="G880" s="2" t="s">
        <v>25</v>
      </c>
      <c r="H880" s="3">
        <v>960</v>
      </c>
      <c r="I880" s="4">
        <v>13440</v>
      </c>
      <c r="J880" s="18">
        <f t="shared" si="102"/>
        <v>12524.4672</v>
      </c>
      <c r="K880" s="2">
        <f t="shared" ref="K880:K923" si="103">J880/H880</f>
        <v>13.04632</v>
      </c>
      <c r="L880" s="2">
        <f t="shared" ref="L880:L923" si="104">I880/H880</f>
        <v>14</v>
      </c>
      <c r="M880" s="5">
        <f t="shared" ref="M880:M923" si="105">J880/1.17</f>
        <v>10704.6728205128</v>
      </c>
    </row>
    <row r="881" s="2" customFormat="1" ht="13.5" spans="2:13">
      <c r="B881" s="2" t="s">
        <v>1167</v>
      </c>
      <c r="C881" s="2" t="s">
        <v>341</v>
      </c>
      <c r="D881" s="2" t="s">
        <v>1669</v>
      </c>
      <c r="E881" s="2" t="s">
        <v>618</v>
      </c>
      <c r="F881" s="2" t="s">
        <v>341</v>
      </c>
      <c r="G881" s="2" t="s">
        <v>25</v>
      </c>
      <c r="H881" s="3">
        <v>3120</v>
      </c>
      <c r="I881" s="4">
        <v>152880</v>
      </c>
      <c r="J881" s="18">
        <f t="shared" si="102"/>
        <v>142465.8144</v>
      </c>
      <c r="K881" s="2">
        <f t="shared" si="103"/>
        <v>45.66212</v>
      </c>
      <c r="L881" s="2">
        <f t="shared" si="104"/>
        <v>49</v>
      </c>
      <c r="M881" s="5">
        <f t="shared" si="105"/>
        <v>121765.653333333</v>
      </c>
    </row>
    <row r="882" s="2" customFormat="1" ht="13.5" spans="2:13">
      <c r="B882" s="2" t="s">
        <v>371</v>
      </c>
      <c r="C882" s="2" t="s">
        <v>341</v>
      </c>
      <c r="D882" s="2" t="s">
        <v>1669</v>
      </c>
      <c r="E882" s="2" t="s">
        <v>618</v>
      </c>
      <c r="F882" s="2" t="s">
        <v>341</v>
      </c>
      <c r="G882" s="2" t="s">
        <v>25</v>
      </c>
      <c r="H882" s="3">
        <v>4512</v>
      </c>
      <c r="I882" s="4">
        <v>158822.4</v>
      </c>
      <c r="J882" s="18">
        <f t="shared" si="102"/>
        <v>148003.418112</v>
      </c>
      <c r="K882" s="2">
        <f t="shared" si="103"/>
        <v>32.802176</v>
      </c>
      <c r="L882" s="2">
        <f t="shared" si="104"/>
        <v>35.2</v>
      </c>
      <c r="M882" s="5">
        <f t="shared" si="105"/>
        <v>126498.647958974</v>
      </c>
    </row>
    <row r="883" s="2" customFormat="1" ht="13.5" spans="2:13">
      <c r="B883" s="2" t="s">
        <v>655</v>
      </c>
      <c r="C883" s="2" t="s">
        <v>341</v>
      </c>
      <c r="D883" s="2" t="s">
        <v>1669</v>
      </c>
      <c r="E883" s="2" t="s">
        <v>618</v>
      </c>
      <c r="F883" s="2" t="s">
        <v>341</v>
      </c>
      <c r="G883" s="2" t="s">
        <v>25</v>
      </c>
      <c r="H883" s="3">
        <v>240</v>
      </c>
      <c r="I883" s="4">
        <v>14784</v>
      </c>
      <c r="J883" s="18">
        <f t="shared" si="102"/>
        <v>13776.91392</v>
      </c>
      <c r="K883" s="2">
        <f t="shared" si="103"/>
        <v>57.403808</v>
      </c>
      <c r="L883" s="2">
        <f t="shared" si="104"/>
        <v>61.6</v>
      </c>
      <c r="M883" s="5">
        <f t="shared" si="105"/>
        <v>11775.1401025641</v>
      </c>
    </row>
    <row r="884" s="2" customFormat="1" ht="13.5" spans="2:13">
      <c r="B884" s="2" t="s">
        <v>1171</v>
      </c>
      <c r="C884" s="2" t="s">
        <v>341</v>
      </c>
      <c r="D884" s="2" t="s">
        <v>1669</v>
      </c>
      <c r="E884" s="2" t="s">
        <v>618</v>
      </c>
      <c r="F884" s="2" t="s">
        <v>341</v>
      </c>
      <c r="G884" s="2" t="s">
        <v>25</v>
      </c>
      <c r="H884" s="3">
        <v>48</v>
      </c>
      <c r="I884" s="4">
        <v>2112</v>
      </c>
      <c r="J884" s="18">
        <f t="shared" si="102"/>
        <v>1968.13056</v>
      </c>
      <c r="K884" s="2">
        <f t="shared" si="103"/>
        <v>41.00272</v>
      </c>
      <c r="L884" s="2">
        <f t="shared" si="104"/>
        <v>44</v>
      </c>
      <c r="M884" s="5">
        <f t="shared" si="105"/>
        <v>1682.16287179487</v>
      </c>
    </row>
    <row r="885" s="2" customFormat="1" ht="13.5" spans="2:13">
      <c r="B885" s="2" t="s">
        <v>374</v>
      </c>
      <c r="C885" s="2" t="s">
        <v>341</v>
      </c>
      <c r="D885" s="2" t="s">
        <v>1669</v>
      </c>
      <c r="E885" s="2" t="s">
        <v>618</v>
      </c>
      <c r="F885" s="2" t="s">
        <v>341</v>
      </c>
      <c r="G885" s="2" t="s">
        <v>25</v>
      </c>
      <c r="H885" s="3">
        <v>192</v>
      </c>
      <c r="I885" s="4">
        <v>8448</v>
      </c>
      <c r="J885" s="18">
        <f t="shared" si="102"/>
        <v>7872.52224</v>
      </c>
      <c r="K885" s="2">
        <f t="shared" si="103"/>
        <v>41.00272</v>
      </c>
      <c r="L885" s="2">
        <f t="shared" si="104"/>
        <v>44</v>
      </c>
      <c r="M885" s="5">
        <f t="shared" si="105"/>
        <v>6728.65148717949</v>
      </c>
    </row>
    <row r="886" s="2" customFormat="1" ht="13.5" spans="2:13">
      <c r="B886" s="2" t="s">
        <v>1670</v>
      </c>
      <c r="C886" s="2" t="s">
        <v>341</v>
      </c>
      <c r="D886" s="2" t="s">
        <v>1669</v>
      </c>
      <c r="E886" s="2" t="s">
        <v>618</v>
      </c>
      <c r="F886" s="2" t="s">
        <v>341</v>
      </c>
      <c r="G886" s="2" t="s">
        <v>25</v>
      </c>
      <c r="H886" s="3">
        <v>96</v>
      </c>
      <c r="I886" s="4">
        <v>2496</v>
      </c>
      <c r="J886" s="18">
        <f t="shared" si="102"/>
        <v>2325.97248</v>
      </c>
      <c r="K886" s="2">
        <f t="shared" si="103"/>
        <v>24.22888</v>
      </c>
      <c r="L886" s="2">
        <f t="shared" si="104"/>
        <v>26</v>
      </c>
      <c r="M886" s="5">
        <f t="shared" si="105"/>
        <v>1988.01066666667</v>
      </c>
    </row>
    <row r="887" s="2" customFormat="1" ht="13.5" spans="2:13">
      <c r="B887" s="2" t="s">
        <v>365</v>
      </c>
      <c r="C887" s="2" t="s">
        <v>341</v>
      </c>
      <c r="D887" s="2" t="s">
        <v>1669</v>
      </c>
      <c r="E887" s="2" t="s">
        <v>619</v>
      </c>
      <c r="F887" s="2" t="s">
        <v>341</v>
      </c>
      <c r="G887" s="2" t="s">
        <v>58</v>
      </c>
      <c r="H887" s="3">
        <v>24</v>
      </c>
      <c r="I887" s="4">
        <f>2745.6*2</f>
        <v>5491.2</v>
      </c>
      <c r="J887" s="18">
        <f t="shared" si="102"/>
        <v>5117.139456</v>
      </c>
      <c r="K887" s="2">
        <f t="shared" si="103"/>
        <v>213.214144</v>
      </c>
      <c r="L887" s="2">
        <f t="shared" si="104"/>
        <v>228.8</v>
      </c>
      <c r="M887" s="5">
        <f t="shared" si="105"/>
        <v>4373.62346666667</v>
      </c>
    </row>
    <row r="888" s="2" customFormat="1" ht="13.5" spans="2:13">
      <c r="B888" s="2" t="s">
        <v>20</v>
      </c>
      <c r="C888" s="2" t="s">
        <v>75</v>
      </c>
      <c r="D888" s="2" t="s">
        <v>1671</v>
      </c>
      <c r="E888" s="2" t="s">
        <v>1672</v>
      </c>
      <c r="F888" s="2" t="s">
        <v>495</v>
      </c>
      <c r="G888" s="2" t="s">
        <v>58</v>
      </c>
      <c r="H888" s="3">
        <v>480</v>
      </c>
      <c r="I888" s="4">
        <v>9792</v>
      </c>
      <c r="J888" s="18">
        <f t="shared" si="102"/>
        <v>9124.96896</v>
      </c>
      <c r="K888" s="2">
        <f t="shared" si="103"/>
        <v>19.010352</v>
      </c>
      <c r="L888" s="2">
        <f t="shared" si="104"/>
        <v>20.4</v>
      </c>
      <c r="M888" s="5">
        <f t="shared" si="105"/>
        <v>7799.11876923077</v>
      </c>
    </row>
    <row r="889" s="2" customFormat="1" ht="13.5" spans="2:13">
      <c r="B889" s="2" t="s">
        <v>233</v>
      </c>
      <c r="C889" s="2" t="s">
        <v>234</v>
      </c>
      <c r="D889" s="2" t="s">
        <v>1673</v>
      </c>
      <c r="E889" s="2" t="s">
        <v>1674</v>
      </c>
      <c r="F889" s="2" t="s">
        <v>250</v>
      </c>
      <c r="G889" s="2" t="s">
        <v>92</v>
      </c>
      <c r="H889" s="3">
        <v>50</v>
      </c>
      <c r="I889" s="4">
        <v>2875</v>
      </c>
      <c r="J889" s="18">
        <f t="shared" si="102"/>
        <v>2679.155</v>
      </c>
      <c r="K889" s="2">
        <f t="shared" si="103"/>
        <v>53.5831</v>
      </c>
      <c r="L889" s="2">
        <f t="shared" si="104"/>
        <v>57.5</v>
      </c>
      <c r="M889" s="5">
        <f t="shared" si="105"/>
        <v>2289.87606837607</v>
      </c>
    </row>
    <row r="890" s="2" customFormat="1" ht="13.5" spans="2:13">
      <c r="B890" s="2" t="s">
        <v>1675</v>
      </c>
      <c r="C890" s="2" t="s">
        <v>1676</v>
      </c>
      <c r="D890" s="2" t="s">
        <v>1677</v>
      </c>
      <c r="E890" s="2" t="s">
        <v>1678</v>
      </c>
      <c r="F890" s="2" t="s">
        <v>1676</v>
      </c>
      <c r="G890" s="2" t="s">
        <v>58</v>
      </c>
      <c r="H890" s="3">
        <v>300</v>
      </c>
      <c r="I890" s="4">
        <v>1950</v>
      </c>
      <c r="J890" s="18">
        <f t="shared" si="102"/>
        <v>1817.166</v>
      </c>
      <c r="K890" s="2">
        <f t="shared" si="103"/>
        <v>6.05722</v>
      </c>
      <c r="L890" s="2">
        <f t="shared" si="104"/>
        <v>6.5</v>
      </c>
      <c r="M890" s="5">
        <f t="shared" si="105"/>
        <v>1553.13333333333</v>
      </c>
    </row>
    <row r="891" s="2" customFormat="1" ht="13.5" spans="2:13">
      <c r="B891" s="2" t="s">
        <v>1679</v>
      </c>
      <c r="C891" s="2" t="s">
        <v>1676</v>
      </c>
      <c r="D891" s="2" t="s">
        <v>1677</v>
      </c>
      <c r="E891" s="2" t="s">
        <v>1678</v>
      </c>
      <c r="F891" s="2" t="s">
        <v>1676</v>
      </c>
      <c r="G891" s="2" t="s">
        <v>58</v>
      </c>
      <c r="H891" s="3">
        <v>600</v>
      </c>
      <c r="I891" s="4">
        <v>3900</v>
      </c>
      <c r="J891" s="18">
        <f t="shared" si="102"/>
        <v>3634.332</v>
      </c>
      <c r="K891" s="2">
        <f t="shared" si="103"/>
        <v>6.05722</v>
      </c>
      <c r="L891" s="2">
        <f t="shared" si="104"/>
        <v>6.5</v>
      </c>
      <c r="M891" s="5">
        <f t="shared" si="105"/>
        <v>3106.26666666667</v>
      </c>
    </row>
    <row r="892" s="2" customFormat="1" ht="13.5" spans="2:13">
      <c r="B892" s="2" t="s">
        <v>1680</v>
      </c>
      <c r="C892" s="2" t="s">
        <v>1676</v>
      </c>
      <c r="D892" s="2" t="s">
        <v>1677</v>
      </c>
      <c r="E892" s="2" t="s">
        <v>1678</v>
      </c>
      <c r="F892" s="2" t="s">
        <v>1676</v>
      </c>
      <c r="G892" s="2" t="s">
        <v>58</v>
      </c>
      <c r="H892" s="3">
        <v>3000</v>
      </c>
      <c r="I892" s="4">
        <v>19500</v>
      </c>
      <c r="J892" s="18">
        <f t="shared" si="102"/>
        <v>18171.66</v>
      </c>
      <c r="K892" s="2">
        <f t="shared" si="103"/>
        <v>6.05722</v>
      </c>
      <c r="L892" s="2">
        <f t="shared" si="104"/>
        <v>6.5</v>
      </c>
      <c r="M892" s="5">
        <f t="shared" si="105"/>
        <v>15531.3333333333</v>
      </c>
    </row>
    <row r="893" s="2" customFormat="1" ht="13.5" spans="2:13">
      <c r="B893" s="2" t="s">
        <v>1681</v>
      </c>
      <c r="C893" s="2" t="s">
        <v>1676</v>
      </c>
      <c r="D893" s="2" t="s">
        <v>1677</v>
      </c>
      <c r="E893" s="2" t="s">
        <v>1678</v>
      </c>
      <c r="F893" s="2" t="s">
        <v>1676</v>
      </c>
      <c r="G893" s="2" t="s">
        <v>58</v>
      </c>
      <c r="H893" s="3">
        <v>600</v>
      </c>
      <c r="I893" s="4">
        <v>3900</v>
      </c>
      <c r="J893" s="18">
        <f t="shared" si="102"/>
        <v>3634.332</v>
      </c>
      <c r="K893" s="2">
        <f t="shared" si="103"/>
        <v>6.05722</v>
      </c>
      <c r="L893" s="2">
        <f t="shared" si="104"/>
        <v>6.5</v>
      </c>
      <c r="M893" s="5">
        <f t="shared" si="105"/>
        <v>3106.26666666667</v>
      </c>
    </row>
    <row r="894" s="2" customFormat="1" ht="13.5" spans="2:13">
      <c r="B894" s="2" t="s">
        <v>409</v>
      </c>
      <c r="C894" s="2" t="s">
        <v>1180</v>
      </c>
      <c r="D894" s="2" t="s">
        <v>1682</v>
      </c>
      <c r="E894" s="2" t="s">
        <v>90</v>
      </c>
      <c r="F894" s="2" t="s">
        <v>1683</v>
      </c>
      <c r="G894" s="2" t="s">
        <v>92</v>
      </c>
      <c r="H894" s="3">
        <v>1290</v>
      </c>
      <c r="I894" s="4">
        <v>20898</v>
      </c>
      <c r="J894" s="18">
        <f t="shared" si="102"/>
        <v>19474.42824</v>
      </c>
      <c r="K894" s="2">
        <f t="shared" si="103"/>
        <v>15.096456</v>
      </c>
      <c r="L894" s="2">
        <f t="shared" si="104"/>
        <v>16.2</v>
      </c>
      <c r="M894" s="5">
        <f t="shared" si="105"/>
        <v>16644.8104615385</v>
      </c>
    </row>
    <row r="895" s="2" customFormat="1" ht="13.5" spans="2:13">
      <c r="B895" s="2" t="s">
        <v>376</v>
      </c>
      <c r="C895" s="2" t="s">
        <v>1638</v>
      </c>
      <c r="D895" s="2" t="s">
        <v>1684</v>
      </c>
      <c r="E895" s="2" t="s">
        <v>1685</v>
      </c>
      <c r="F895" s="2" t="s">
        <v>1638</v>
      </c>
      <c r="G895" s="2" t="s">
        <v>58</v>
      </c>
      <c r="H895" s="3">
        <v>30</v>
      </c>
      <c r="I895" s="4">
        <v>388.8</v>
      </c>
      <c r="J895" s="18">
        <f t="shared" si="102"/>
        <v>362.314944</v>
      </c>
      <c r="K895" s="2">
        <f t="shared" si="103"/>
        <v>12.0771648</v>
      </c>
      <c r="L895" s="2">
        <f t="shared" si="104"/>
        <v>12.96</v>
      </c>
      <c r="M895" s="5">
        <f t="shared" si="105"/>
        <v>309.670892307692</v>
      </c>
    </row>
    <row r="896" s="2" customFormat="1" ht="13.5" spans="2:13">
      <c r="B896" s="2" t="s">
        <v>369</v>
      </c>
      <c r="C896" s="2" t="s">
        <v>1638</v>
      </c>
      <c r="D896" s="2" t="s">
        <v>1684</v>
      </c>
      <c r="E896" s="2" t="s">
        <v>1685</v>
      </c>
      <c r="F896" s="2" t="s">
        <v>1638</v>
      </c>
      <c r="G896" s="2" t="s">
        <v>58</v>
      </c>
      <c r="H896" s="3">
        <v>300</v>
      </c>
      <c r="I896" s="4">
        <v>3570</v>
      </c>
      <c r="J896" s="18">
        <f t="shared" si="102"/>
        <v>3326.8116</v>
      </c>
      <c r="K896" s="2">
        <f t="shared" si="103"/>
        <v>11.089372</v>
      </c>
      <c r="L896" s="2">
        <f t="shared" si="104"/>
        <v>11.9</v>
      </c>
      <c r="M896" s="5">
        <f t="shared" si="105"/>
        <v>2843.42871794872</v>
      </c>
    </row>
    <row r="897" s="2" customFormat="1" ht="13.5" spans="2:13">
      <c r="B897" s="2" t="s">
        <v>430</v>
      </c>
      <c r="C897" s="2" t="s">
        <v>1638</v>
      </c>
      <c r="D897" s="2" t="s">
        <v>1684</v>
      </c>
      <c r="E897" s="2" t="s">
        <v>1685</v>
      </c>
      <c r="F897" s="2" t="s">
        <v>1638</v>
      </c>
      <c r="G897" s="2" t="s">
        <v>58</v>
      </c>
      <c r="H897" s="3">
        <v>800</v>
      </c>
      <c r="I897" s="4">
        <v>4640</v>
      </c>
      <c r="J897" s="18">
        <f t="shared" si="102"/>
        <v>4323.9232</v>
      </c>
      <c r="K897" s="2">
        <f t="shared" si="103"/>
        <v>5.404904</v>
      </c>
      <c r="L897" s="2">
        <f t="shared" si="104"/>
        <v>5.8</v>
      </c>
      <c r="M897" s="5">
        <f t="shared" si="105"/>
        <v>3695.66085470085</v>
      </c>
    </row>
    <row r="898" s="2" customFormat="1" ht="13.5" spans="2:13">
      <c r="B898" s="2" t="s">
        <v>340</v>
      </c>
      <c r="C898" s="2" t="s">
        <v>1638</v>
      </c>
      <c r="D898" s="2" t="s">
        <v>1684</v>
      </c>
      <c r="E898" s="2" t="s">
        <v>1685</v>
      </c>
      <c r="F898" s="2" t="s">
        <v>1638</v>
      </c>
      <c r="G898" s="2" t="s">
        <v>58</v>
      </c>
      <c r="H898" s="3">
        <v>30</v>
      </c>
      <c r="I898" s="4">
        <v>330</v>
      </c>
      <c r="J898" s="18">
        <f t="shared" ref="J898:J935" si="106">I898*0.93188</f>
        <v>307.5204</v>
      </c>
      <c r="K898" s="2">
        <f t="shared" si="103"/>
        <v>10.25068</v>
      </c>
      <c r="L898" s="2">
        <f t="shared" si="104"/>
        <v>11</v>
      </c>
      <c r="M898" s="5">
        <f t="shared" si="105"/>
        <v>262.837948717949</v>
      </c>
    </row>
    <row r="899" s="2" customFormat="1" ht="13.5" spans="2:13">
      <c r="B899" s="2" t="s">
        <v>377</v>
      </c>
      <c r="C899" s="2" t="s">
        <v>1638</v>
      </c>
      <c r="D899" s="2" t="s">
        <v>1684</v>
      </c>
      <c r="E899" s="2" t="s">
        <v>1685</v>
      </c>
      <c r="F899" s="2" t="s">
        <v>1638</v>
      </c>
      <c r="G899" s="2" t="s">
        <v>58</v>
      </c>
      <c r="H899" s="3">
        <v>100</v>
      </c>
      <c r="I899" s="4">
        <v>1296</v>
      </c>
      <c r="J899" s="18">
        <f t="shared" si="106"/>
        <v>1207.71648</v>
      </c>
      <c r="K899" s="2">
        <f t="shared" si="103"/>
        <v>12.0771648</v>
      </c>
      <c r="L899" s="2">
        <f t="shared" si="104"/>
        <v>12.96</v>
      </c>
      <c r="M899" s="5">
        <f t="shared" si="105"/>
        <v>1032.23630769231</v>
      </c>
    </row>
    <row r="900" s="2" customFormat="1" ht="13.5" spans="2:13">
      <c r="B900" s="2" t="s">
        <v>380</v>
      </c>
      <c r="C900" s="2" t="s">
        <v>1638</v>
      </c>
      <c r="D900" s="2" t="s">
        <v>1684</v>
      </c>
      <c r="E900" s="2" t="s">
        <v>1685</v>
      </c>
      <c r="F900" s="2" t="s">
        <v>1638</v>
      </c>
      <c r="G900" s="2" t="s">
        <v>58</v>
      </c>
      <c r="H900" s="3">
        <v>150</v>
      </c>
      <c r="I900" s="4">
        <v>1944</v>
      </c>
      <c r="J900" s="18">
        <f t="shared" si="106"/>
        <v>1811.57472</v>
      </c>
      <c r="K900" s="2">
        <f t="shared" si="103"/>
        <v>12.0771648</v>
      </c>
      <c r="L900" s="2">
        <f t="shared" si="104"/>
        <v>12.96</v>
      </c>
      <c r="M900" s="5">
        <f t="shared" si="105"/>
        <v>1548.35446153846</v>
      </c>
    </row>
    <row r="901" s="2" customFormat="1" ht="13.5" spans="2:13">
      <c r="B901" s="2" t="s">
        <v>365</v>
      </c>
      <c r="C901" s="2" t="s">
        <v>1638</v>
      </c>
      <c r="D901" s="2" t="s">
        <v>1684</v>
      </c>
      <c r="E901" s="2" t="s">
        <v>1685</v>
      </c>
      <c r="F901" s="2" t="s">
        <v>1638</v>
      </c>
      <c r="G901" s="2" t="s">
        <v>58</v>
      </c>
      <c r="H901" s="3">
        <v>1300</v>
      </c>
      <c r="I901" s="4">
        <v>18252</v>
      </c>
      <c r="J901" s="18">
        <f t="shared" si="106"/>
        <v>17008.67376</v>
      </c>
      <c r="K901" s="2">
        <f t="shared" si="103"/>
        <v>13.0835952</v>
      </c>
      <c r="L901" s="2">
        <f t="shared" si="104"/>
        <v>14.04</v>
      </c>
      <c r="M901" s="5">
        <f t="shared" si="105"/>
        <v>14537.328</v>
      </c>
    </row>
    <row r="902" s="2" customFormat="1" ht="13.5" spans="2:13">
      <c r="B902" s="2" t="s">
        <v>381</v>
      </c>
      <c r="C902" s="2" t="s">
        <v>1638</v>
      </c>
      <c r="D902" s="2" t="s">
        <v>1684</v>
      </c>
      <c r="E902" s="2" t="s">
        <v>1685</v>
      </c>
      <c r="F902" s="2" t="s">
        <v>1638</v>
      </c>
      <c r="G902" s="2" t="s">
        <v>58</v>
      </c>
      <c r="H902" s="3">
        <v>200</v>
      </c>
      <c r="I902" s="4">
        <v>2400</v>
      </c>
      <c r="J902" s="18">
        <f t="shared" si="106"/>
        <v>2236.512</v>
      </c>
      <c r="K902" s="2">
        <f t="shared" si="103"/>
        <v>11.18256</v>
      </c>
      <c r="L902" s="2">
        <f t="shared" si="104"/>
        <v>12</v>
      </c>
      <c r="M902" s="5">
        <f t="shared" si="105"/>
        <v>1911.54871794872</v>
      </c>
    </row>
    <row r="903" s="2" customFormat="1" ht="13.5" spans="2:13">
      <c r="B903" s="2" t="s">
        <v>299</v>
      </c>
      <c r="C903" s="2" t="s">
        <v>106</v>
      </c>
      <c r="D903" s="2" t="s">
        <v>1686</v>
      </c>
      <c r="E903" s="2" t="s">
        <v>1334</v>
      </c>
      <c r="F903" s="2" t="s">
        <v>1683</v>
      </c>
      <c r="G903" s="2" t="s">
        <v>58</v>
      </c>
      <c r="H903" s="3">
        <v>90</v>
      </c>
      <c r="I903" s="4">
        <v>1215</v>
      </c>
      <c r="J903" s="18">
        <f t="shared" si="106"/>
        <v>1132.2342</v>
      </c>
      <c r="K903" s="2">
        <f t="shared" si="103"/>
        <v>12.58038</v>
      </c>
      <c r="L903" s="2">
        <f t="shared" si="104"/>
        <v>13.5</v>
      </c>
      <c r="M903" s="5">
        <f t="shared" si="105"/>
        <v>967.721538461539</v>
      </c>
    </row>
    <row r="904" s="2" customFormat="1" ht="13.5" spans="2:13">
      <c r="B904" s="2" t="s">
        <v>344</v>
      </c>
      <c r="C904" s="2" t="s">
        <v>1028</v>
      </c>
      <c r="D904" s="2" t="s">
        <v>1687</v>
      </c>
      <c r="E904" s="2" t="s">
        <v>1688</v>
      </c>
      <c r="F904" s="2" t="s">
        <v>1689</v>
      </c>
      <c r="G904" s="2" t="s">
        <v>58</v>
      </c>
      <c r="H904" s="3">
        <v>900</v>
      </c>
      <c r="I904" s="4">
        <v>17100</v>
      </c>
      <c r="J904" s="18">
        <f t="shared" si="106"/>
        <v>15935.148</v>
      </c>
      <c r="K904" s="2">
        <f t="shared" si="103"/>
        <v>17.70572</v>
      </c>
      <c r="L904" s="2">
        <f t="shared" si="104"/>
        <v>19</v>
      </c>
      <c r="M904" s="5">
        <f t="shared" si="105"/>
        <v>13619.7846153846</v>
      </c>
    </row>
    <row r="905" s="2" customFormat="1" ht="13.5" spans="2:13">
      <c r="B905" s="2" t="s">
        <v>330</v>
      </c>
      <c r="C905" s="2" t="s">
        <v>1028</v>
      </c>
      <c r="D905" s="19" t="s">
        <v>1687</v>
      </c>
      <c r="E905" s="19" t="s">
        <v>1688</v>
      </c>
      <c r="F905" s="19" t="s">
        <v>1689</v>
      </c>
      <c r="G905" s="19" t="s">
        <v>58</v>
      </c>
      <c r="H905" s="20">
        <v>380</v>
      </c>
      <c r="I905" s="4">
        <v>7524</v>
      </c>
      <c r="J905" s="18">
        <f t="shared" si="106"/>
        <v>7011.46512</v>
      </c>
      <c r="K905" s="2">
        <f t="shared" si="103"/>
        <v>18.451224</v>
      </c>
      <c r="L905" s="2">
        <f t="shared" si="104"/>
        <v>19.8</v>
      </c>
      <c r="M905" s="5">
        <f t="shared" si="105"/>
        <v>5992.70523076923</v>
      </c>
    </row>
    <row r="906" s="2" customFormat="1" ht="13.5" spans="2:13">
      <c r="B906" s="2" t="s">
        <v>875</v>
      </c>
      <c r="C906" s="2" t="s">
        <v>1690</v>
      </c>
      <c r="D906" s="2" t="s">
        <v>1691</v>
      </c>
      <c r="E906" s="2" t="s">
        <v>1692</v>
      </c>
      <c r="F906" s="2" t="s">
        <v>1690</v>
      </c>
      <c r="G906" s="2" t="s">
        <v>58</v>
      </c>
      <c r="H906" s="3">
        <v>600</v>
      </c>
      <c r="I906" s="4">
        <v>15000</v>
      </c>
      <c r="J906" s="18">
        <f t="shared" si="106"/>
        <v>13978.2</v>
      </c>
      <c r="K906" s="2">
        <f t="shared" si="103"/>
        <v>23.297</v>
      </c>
      <c r="L906" s="2">
        <f t="shared" si="104"/>
        <v>25</v>
      </c>
      <c r="M906" s="5">
        <f t="shared" si="105"/>
        <v>11947.1794871795</v>
      </c>
    </row>
    <row r="907" s="2" customFormat="1" ht="13.5" spans="2:13">
      <c r="B907" s="2" t="s">
        <v>1693</v>
      </c>
      <c r="C907" s="2" t="s">
        <v>1690</v>
      </c>
      <c r="D907" s="2" t="s">
        <v>1691</v>
      </c>
      <c r="E907" s="2" t="s">
        <v>1692</v>
      </c>
      <c r="F907" s="2" t="s">
        <v>1690</v>
      </c>
      <c r="G907" s="2" t="s">
        <v>58</v>
      </c>
      <c r="H907" s="3">
        <v>600</v>
      </c>
      <c r="I907" s="4">
        <v>6000</v>
      </c>
      <c r="J907" s="18">
        <f t="shared" si="106"/>
        <v>5591.28</v>
      </c>
      <c r="K907" s="2">
        <f t="shared" si="103"/>
        <v>9.3188</v>
      </c>
      <c r="L907" s="2">
        <f t="shared" si="104"/>
        <v>10</v>
      </c>
      <c r="M907" s="5">
        <f t="shared" si="105"/>
        <v>4778.8717948718</v>
      </c>
    </row>
    <row r="908" s="2" customFormat="1" ht="13.5" spans="2:13">
      <c r="B908" s="2" t="s">
        <v>1245</v>
      </c>
      <c r="C908" s="2" t="s">
        <v>1690</v>
      </c>
      <c r="D908" s="2" t="s">
        <v>1691</v>
      </c>
      <c r="E908" s="2" t="s">
        <v>1694</v>
      </c>
      <c r="F908" s="2" t="s">
        <v>1690</v>
      </c>
      <c r="G908" s="2" t="s">
        <v>58</v>
      </c>
      <c r="H908" s="3">
        <v>200</v>
      </c>
      <c r="I908" s="4">
        <v>8940</v>
      </c>
      <c r="J908" s="18">
        <f t="shared" si="106"/>
        <v>8331.0072</v>
      </c>
      <c r="K908" s="2">
        <f t="shared" si="103"/>
        <v>41.655036</v>
      </c>
      <c r="L908" s="2">
        <f t="shared" si="104"/>
        <v>44.7</v>
      </c>
      <c r="M908" s="5">
        <f t="shared" si="105"/>
        <v>7120.51897435897</v>
      </c>
    </row>
    <row r="909" s="2" customFormat="1" ht="13.5" spans="2:13">
      <c r="B909" s="2" t="s">
        <v>595</v>
      </c>
      <c r="C909" s="2" t="s">
        <v>1690</v>
      </c>
      <c r="D909" s="2" t="s">
        <v>1691</v>
      </c>
      <c r="E909" s="2" t="s">
        <v>1694</v>
      </c>
      <c r="F909" s="2" t="s">
        <v>1690</v>
      </c>
      <c r="G909" s="2" t="s">
        <v>58</v>
      </c>
      <c r="H909" s="3">
        <v>400</v>
      </c>
      <c r="I909" s="4">
        <v>17800</v>
      </c>
      <c r="J909" s="18">
        <f t="shared" si="106"/>
        <v>16587.464</v>
      </c>
      <c r="K909" s="2">
        <f t="shared" si="103"/>
        <v>41.46866</v>
      </c>
      <c r="L909" s="2">
        <f t="shared" si="104"/>
        <v>44.5</v>
      </c>
      <c r="M909" s="5">
        <f t="shared" si="105"/>
        <v>14177.3196581197</v>
      </c>
    </row>
    <row r="910" s="2" customFormat="1" ht="13.5" spans="2:13">
      <c r="B910" s="2" t="s">
        <v>485</v>
      </c>
      <c r="C910" s="2" t="s">
        <v>1690</v>
      </c>
      <c r="D910" s="2" t="s">
        <v>1691</v>
      </c>
      <c r="E910" s="2" t="s">
        <v>1694</v>
      </c>
      <c r="F910" s="2" t="s">
        <v>1690</v>
      </c>
      <c r="G910" s="2" t="s">
        <v>58</v>
      </c>
      <c r="H910" s="3">
        <v>1000</v>
      </c>
      <c r="I910" s="4">
        <v>44000</v>
      </c>
      <c r="J910" s="18">
        <f t="shared" si="106"/>
        <v>41002.72</v>
      </c>
      <c r="K910" s="2">
        <f t="shared" si="103"/>
        <v>41.00272</v>
      </c>
      <c r="L910" s="2">
        <f t="shared" si="104"/>
        <v>44</v>
      </c>
      <c r="M910" s="5">
        <f t="shared" si="105"/>
        <v>35045.0598290598</v>
      </c>
    </row>
    <row r="911" s="2" customFormat="1" ht="13.5" spans="2:13">
      <c r="B911" s="2" t="s">
        <v>354</v>
      </c>
      <c r="C911" s="2" t="s">
        <v>1690</v>
      </c>
      <c r="D911" s="2" t="s">
        <v>1691</v>
      </c>
      <c r="E911" s="2" t="s">
        <v>1694</v>
      </c>
      <c r="F911" s="2" t="s">
        <v>1690</v>
      </c>
      <c r="G911" s="2" t="s">
        <v>58</v>
      </c>
      <c r="H911" s="3">
        <v>1600</v>
      </c>
      <c r="I911" s="4">
        <v>67200</v>
      </c>
      <c r="J911" s="18">
        <f t="shared" si="106"/>
        <v>62622.336</v>
      </c>
      <c r="K911" s="2">
        <f t="shared" si="103"/>
        <v>39.13896</v>
      </c>
      <c r="L911" s="2">
        <f t="shared" si="104"/>
        <v>42</v>
      </c>
      <c r="M911" s="5">
        <f t="shared" si="105"/>
        <v>53523.3641025641</v>
      </c>
    </row>
    <row r="912" s="2" customFormat="1" ht="13.5" spans="2:13">
      <c r="B912" s="2" t="s">
        <v>16</v>
      </c>
      <c r="C912" s="2" t="s">
        <v>1695</v>
      </c>
      <c r="D912" s="2" t="s">
        <v>1696</v>
      </c>
      <c r="E912" s="2" t="s">
        <v>87</v>
      </c>
      <c r="F912" s="2" t="s">
        <v>1697</v>
      </c>
      <c r="G912" s="2" t="s">
        <v>25</v>
      </c>
      <c r="H912" s="3">
        <v>360</v>
      </c>
      <c r="I912" s="4">
        <v>10440</v>
      </c>
      <c r="J912" s="18">
        <f t="shared" si="106"/>
        <v>9728.8272</v>
      </c>
      <c r="K912" s="2">
        <f t="shared" si="103"/>
        <v>27.02452</v>
      </c>
      <c r="L912" s="2">
        <f t="shared" si="104"/>
        <v>29</v>
      </c>
      <c r="M912" s="5">
        <f t="shared" si="105"/>
        <v>8315.23692307692</v>
      </c>
    </row>
    <row r="913" s="2" customFormat="1" ht="13.5" spans="2:13">
      <c r="B913" s="2" t="s">
        <v>16</v>
      </c>
      <c r="C913" s="2" t="s">
        <v>37</v>
      </c>
      <c r="D913" s="2" t="s">
        <v>1698</v>
      </c>
      <c r="E913" s="2" t="s">
        <v>1699</v>
      </c>
      <c r="F913" s="2" t="s">
        <v>1700</v>
      </c>
      <c r="G913" s="2" t="s">
        <v>58</v>
      </c>
      <c r="H913" s="3">
        <v>21</v>
      </c>
      <c r="I913" s="4">
        <v>1411.2</v>
      </c>
      <c r="J913" s="18">
        <f t="shared" si="106"/>
        <v>1315.069056</v>
      </c>
      <c r="K913" s="2">
        <f t="shared" si="103"/>
        <v>62.622336</v>
      </c>
      <c r="L913" s="2">
        <f t="shared" si="104"/>
        <v>67.2</v>
      </c>
      <c r="M913" s="5">
        <f t="shared" si="105"/>
        <v>1123.99064615385</v>
      </c>
    </row>
    <row r="914" s="2" customFormat="1" ht="13.5" spans="2:13">
      <c r="B914" s="2" t="s">
        <v>16</v>
      </c>
      <c r="C914" s="2" t="s">
        <v>37</v>
      </c>
      <c r="D914" s="2" t="s">
        <v>1698</v>
      </c>
      <c r="E914" s="2" t="s">
        <v>1701</v>
      </c>
      <c r="F914" s="2" t="s">
        <v>1700</v>
      </c>
      <c r="G914" s="2" t="s">
        <v>58</v>
      </c>
      <c r="H914" s="3">
        <v>27</v>
      </c>
      <c r="I914" s="4">
        <v>1814.4</v>
      </c>
      <c r="J914" s="18">
        <f t="shared" si="106"/>
        <v>1690.803072</v>
      </c>
      <c r="K914" s="2">
        <f t="shared" si="103"/>
        <v>62.622336</v>
      </c>
      <c r="L914" s="2">
        <f t="shared" si="104"/>
        <v>67.2</v>
      </c>
      <c r="M914" s="5">
        <f t="shared" si="105"/>
        <v>1445.13083076923</v>
      </c>
    </row>
    <row r="915" s="2" customFormat="1" ht="13.5" spans="2:13">
      <c r="B915" s="2" t="s">
        <v>16</v>
      </c>
      <c r="C915" s="2" t="s">
        <v>37</v>
      </c>
      <c r="D915" s="2" t="s">
        <v>1698</v>
      </c>
      <c r="E915" s="2" t="s">
        <v>1702</v>
      </c>
      <c r="F915" s="2" t="s">
        <v>1700</v>
      </c>
      <c r="G915" s="2" t="s">
        <v>58</v>
      </c>
      <c r="H915" s="3">
        <v>21</v>
      </c>
      <c r="I915" s="4">
        <v>1411.2</v>
      </c>
      <c r="J915" s="18">
        <f t="shared" si="106"/>
        <v>1315.069056</v>
      </c>
      <c r="K915" s="2">
        <f t="shared" si="103"/>
        <v>62.622336</v>
      </c>
      <c r="L915" s="2">
        <f t="shared" si="104"/>
        <v>67.2</v>
      </c>
      <c r="M915" s="5">
        <f t="shared" si="105"/>
        <v>1123.99064615385</v>
      </c>
    </row>
    <row r="916" s="2" customFormat="1" ht="13.5" spans="2:13">
      <c r="B916" s="2" t="s">
        <v>83</v>
      </c>
      <c r="C916" s="2" t="s">
        <v>159</v>
      </c>
      <c r="D916" s="2" t="s">
        <v>1703</v>
      </c>
      <c r="E916" s="2" t="s">
        <v>1704</v>
      </c>
      <c r="F916" s="2" t="s">
        <v>1705</v>
      </c>
      <c r="G916" s="2" t="s">
        <v>92</v>
      </c>
      <c r="H916" s="3">
        <v>350</v>
      </c>
      <c r="I916" s="4">
        <v>29771</v>
      </c>
      <c r="J916" s="18">
        <f t="shared" si="106"/>
        <v>27742.99948</v>
      </c>
      <c r="K916" s="2">
        <f t="shared" si="103"/>
        <v>79.2657128</v>
      </c>
      <c r="L916" s="2">
        <f t="shared" si="104"/>
        <v>85.06</v>
      </c>
      <c r="M916" s="5">
        <f t="shared" si="105"/>
        <v>23711.9653675214</v>
      </c>
    </row>
    <row r="917" s="2" customFormat="1" ht="13.5" spans="2:13">
      <c r="B917" s="2" t="s">
        <v>172</v>
      </c>
      <c r="C917" s="2" t="s">
        <v>781</v>
      </c>
      <c r="D917" s="2" t="s">
        <v>1706</v>
      </c>
      <c r="E917" s="2" t="s">
        <v>637</v>
      </c>
      <c r="F917" s="2" t="s">
        <v>784</v>
      </c>
      <c r="G917" s="2" t="s">
        <v>211</v>
      </c>
      <c r="H917" s="3">
        <v>30</v>
      </c>
      <c r="I917" s="4">
        <v>126</v>
      </c>
      <c r="J917" s="18">
        <f t="shared" si="106"/>
        <v>117.41688</v>
      </c>
      <c r="K917" s="2">
        <f t="shared" si="103"/>
        <v>3.913896</v>
      </c>
      <c r="L917" s="2">
        <f t="shared" si="104"/>
        <v>4.2</v>
      </c>
      <c r="M917" s="5">
        <f t="shared" si="105"/>
        <v>100.356307692308</v>
      </c>
    </row>
    <row r="918" s="2" customFormat="1" ht="13.5" spans="2:13">
      <c r="B918" s="2" t="s">
        <v>226</v>
      </c>
      <c r="C918" s="2" t="s">
        <v>781</v>
      </c>
      <c r="D918" s="2" t="s">
        <v>1706</v>
      </c>
      <c r="E918" s="2" t="s">
        <v>844</v>
      </c>
      <c r="F918" s="2" t="s">
        <v>1707</v>
      </c>
      <c r="G918" s="2" t="s">
        <v>30</v>
      </c>
      <c r="H918" s="3">
        <v>40</v>
      </c>
      <c r="I918" s="4">
        <v>15000</v>
      </c>
      <c r="J918" s="18">
        <f t="shared" si="106"/>
        <v>13978.2</v>
      </c>
      <c r="K918" s="2">
        <f t="shared" si="103"/>
        <v>349.455</v>
      </c>
      <c r="L918" s="2">
        <f t="shared" si="104"/>
        <v>375</v>
      </c>
      <c r="M918" s="5">
        <f t="shared" si="105"/>
        <v>11947.1794871795</v>
      </c>
    </row>
    <row r="919" s="2" customFormat="1" ht="13.5" spans="2:13">
      <c r="B919" s="2" t="s">
        <v>78</v>
      </c>
      <c r="C919" s="2" t="s">
        <v>75</v>
      </c>
      <c r="D919" s="2" t="s">
        <v>1708</v>
      </c>
      <c r="E919" s="2" t="s">
        <v>101</v>
      </c>
      <c r="F919" s="2" t="s">
        <v>925</v>
      </c>
      <c r="G919" s="2" t="s">
        <v>25</v>
      </c>
      <c r="H919" s="3">
        <v>50</v>
      </c>
      <c r="I919" s="4">
        <v>125</v>
      </c>
      <c r="J919" s="18">
        <f t="shared" si="106"/>
        <v>116.485</v>
      </c>
      <c r="K919" s="2">
        <f t="shared" si="103"/>
        <v>2.3297</v>
      </c>
      <c r="L919" s="2">
        <f t="shared" si="104"/>
        <v>2.5</v>
      </c>
      <c r="M919" s="5">
        <f t="shared" si="105"/>
        <v>99.5598290598291</v>
      </c>
    </row>
    <row r="920" s="2" customFormat="1" ht="13.5" spans="2:13">
      <c r="B920" s="2" t="s">
        <v>74</v>
      </c>
      <c r="C920" s="2" t="s">
        <v>75</v>
      </c>
      <c r="D920" s="2" t="s">
        <v>1708</v>
      </c>
      <c r="E920" s="2" t="s">
        <v>101</v>
      </c>
      <c r="F920" s="2" t="s">
        <v>925</v>
      </c>
      <c r="G920" s="2" t="s">
        <v>25</v>
      </c>
      <c r="H920" s="3">
        <v>40</v>
      </c>
      <c r="I920" s="4">
        <v>79.2</v>
      </c>
      <c r="J920" s="18">
        <f t="shared" si="106"/>
        <v>73.804896</v>
      </c>
      <c r="K920" s="2">
        <f t="shared" si="103"/>
        <v>1.8451224</v>
      </c>
      <c r="L920" s="2">
        <f t="shared" si="104"/>
        <v>1.98</v>
      </c>
      <c r="M920" s="5">
        <f t="shared" si="105"/>
        <v>63.0811076923077</v>
      </c>
    </row>
    <row r="921" s="2" customFormat="1" ht="13.5" spans="2:13">
      <c r="B921" s="2" t="s">
        <v>233</v>
      </c>
      <c r="C921" s="2" t="s">
        <v>1709</v>
      </c>
      <c r="D921" s="2" t="s">
        <v>1710</v>
      </c>
      <c r="E921" s="2" t="s">
        <v>1711</v>
      </c>
      <c r="F921" s="2" t="s">
        <v>1712</v>
      </c>
      <c r="G921" s="2" t="s">
        <v>58</v>
      </c>
      <c r="H921" s="3">
        <v>68</v>
      </c>
      <c r="I921" s="4">
        <v>86400</v>
      </c>
      <c r="J921" s="18">
        <f t="shared" si="106"/>
        <v>80514.432</v>
      </c>
      <c r="K921" s="2">
        <f t="shared" si="103"/>
        <v>1184.03576470588</v>
      </c>
      <c r="L921" s="2">
        <f t="shared" si="104"/>
        <v>1270.58823529412</v>
      </c>
      <c r="M921" s="5">
        <f t="shared" si="105"/>
        <v>68815.7538461538</v>
      </c>
    </row>
    <row r="922" s="2" customFormat="1" ht="13.5" spans="2:13">
      <c r="B922" s="2" t="s">
        <v>78</v>
      </c>
      <c r="C922" s="2" t="s">
        <v>1713</v>
      </c>
      <c r="D922" s="2" t="s">
        <v>1714</v>
      </c>
      <c r="E922" s="2" t="s">
        <v>1594</v>
      </c>
      <c r="F922" s="2" t="s">
        <v>1715</v>
      </c>
      <c r="G922" s="2" t="s">
        <v>58</v>
      </c>
      <c r="H922" s="3">
        <v>40</v>
      </c>
      <c r="I922" s="4">
        <v>3492</v>
      </c>
      <c r="J922" s="18">
        <f t="shared" si="106"/>
        <v>3254.12496</v>
      </c>
      <c r="K922" s="2">
        <f t="shared" si="103"/>
        <v>81.353124</v>
      </c>
      <c r="L922" s="2">
        <f t="shared" si="104"/>
        <v>87.3</v>
      </c>
      <c r="M922" s="5">
        <f t="shared" si="105"/>
        <v>2781.30338461538</v>
      </c>
    </row>
    <row r="923" s="2" customFormat="1" ht="13.5" spans="2:13">
      <c r="B923" s="2" t="s">
        <v>326</v>
      </c>
      <c r="C923" s="2" t="s">
        <v>1713</v>
      </c>
      <c r="D923" s="2" t="s">
        <v>1714</v>
      </c>
      <c r="E923" s="2" t="s">
        <v>1716</v>
      </c>
      <c r="F923" s="2" t="s">
        <v>797</v>
      </c>
      <c r="G923" s="2" t="s">
        <v>92</v>
      </c>
      <c r="H923" s="3">
        <v>2400</v>
      </c>
      <c r="I923" s="4">
        <v>35568</v>
      </c>
      <c r="J923" s="18">
        <f t="shared" si="106"/>
        <v>33145.10784</v>
      </c>
      <c r="K923" s="2">
        <f t="shared" si="103"/>
        <v>13.8104616</v>
      </c>
      <c r="L923" s="2">
        <f t="shared" si="104"/>
        <v>14.82</v>
      </c>
      <c r="M923" s="5">
        <f t="shared" si="105"/>
        <v>28329.152</v>
      </c>
    </row>
    <row r="924" s="2" customFormat="1" ht="13.5" spans="2:13">
      <c r="B924" s="2" t="s">
        <v>168</v>
      </c>
      <c r="C924" s="2" t="s">
        <v>1713</v>
      </c>
      <c r="D924" s="2" t="s">
        <v>1714</v>
      </c>
      <c r="E924" s="2" t="s">
        <v>1716</v>
      </c>
      <c r="F924" s="2" t="s">
        <v>797</v>
      </c>
      <c r="G924" s="2" t="s">
        <v>92</v>
      </c>
      <c r="H924" s="3">
        <v>1200</v>
      </c>
      <c r="I924" s="4">
        <v>18240</v>
      </c>
      <c r="J924" s="18">
        <f t="shared" si="106"/>
        <v>16997.4912</v>
      </c>
      <c r="K924" s="2">
        <f t="shared" ref="K924:K936" si="107">J924/H924</f>
        <v>14.164576</v>
      </c>
      <c r="L924" s="2">
        <f t="shared" ref="L924:L936" si="108">I924/H924</f>
        <v>15.2</v>
      </c>
      <c r="M924" s="5">
        <f t="shared" ref="M924:M936" si="109">J924/1.17</f>
        <v>14527.7702564103</v>
      </c>
    </row>
    <row r="925" s="2" customFormat="1" ht="13.5" spans="2:13">
      <c r="B925" s="2" t="s">
        <v>74</v>
      </c>
      <c r="C925" s="2" t="s">
        <v>252</v>
      </c>
      <c r="D925" s="2" t="s">
        <v>1717</v>
      </c>
      <c r="E925" s="2" t="s">
        <v>1718</v>
      </c>
      <c r="F925" s="2" t="s">
        <v>1719</v>
      </c>
      <c r="G925" s="2" t="s">
        <v>58</v>
      </c>
      <c r="H925" s="3">
        <v>20</v>
      </c>
      <c r="I925" s="4">
        <v>76</v>
      </c>
      <c r="J925" s="18">
        <f t="shared" si="106"/>
        <v>70.82288</v>
      </c>
      <c r="K925" s="2">
        <f t="shared" si="107"/>
        <v>3.541144</v>
      </c>
      <c r="L925" s="2">
        <f t="shared" si="108"/>
        <v>3.8</v>
      </c>
      <c r="M925" s="5">
        <f t="shared" si="109"/>
        <v>60.5323760683761</v>
      </c>
    </row>
    <row r="926" s="2" customFormat="1" ht="13.5" spans="2:13">
      <c r="B926" s="2" t="s">
        <v>233</v>
      </c>
      <c r="C926" s="2" t="s">
        <v>252</v>
      </c>
      <c r="D926" s="2" t="s">
        <v>1717</v>
      </c>
      <c r="E926" s="2" t="s">
        <v>1718</v>
      </c>
      <c r="F926" s="2" t="s">
        <v>1719</v>
      </c>
      <c r="G926" s="2" t="s">
        <v>58</v>
      </c>
      <c r="H926" s="3">
        <v>100</v>
      </c>
      <c r="I926" s="4">
        <v>410</v>
      </c>
      <c r="J926" s="18">
        <f t="shared" si="106"/>
        <v>382.0708</v>
      </c>
      <c r="K926" s="2">
        <f t="shared" si="107"/>
        <v>3.820708</v>
      </c>
      <c r="L926" s="2">
        <f t="shared" si="108"/>
        <v>4.1</v>
      </c>
      <c r="M926" s="5">
        <f t="shared" si="109"/>
        <v>326.556239316239</v>
      </c>
    </row>
    <row r="927" s="2" customFormat="1" ht="13.5" spans="2:13">
      <c r="B927" s="2" t="s">
        <v>16</v>
      </c>
      <c r="C927" s="2" t="s">
        <v>1439</v>
      </c>
      <c r="D927" s="2" t="s">
        <v>1720</v>
      </c>
      <c r="E927" s="2" t="s">
        <v>1721</v>
      </c>
      <c r="F927" s="2" t="s">
        <v>1442</v>
      </c>
      <c r="G927" s="2" t="s">
        <v>92</v>
      </c>
      <c r="H927" s="3">
        <v>10</v>
      </c>
      <c r="I927" s="4">
        <v>324.5</v>
      </c>
      <c r="J927" s="18">
        <f t="shared" si="106"/>
        <v>302.39506</v>
      </c>
      <c r="K927" s="2">
        <f t="shared" si="107"/>
        <v>30.239506</v>
      </c>
      <c r="L927" s="2">
        <f t="shared" si="108"/>
        <v>32.45</v>
      </c>
      <c r="M927" s="5">
        <f t="shared" si="109"/>
        <v>258.457316239316</v>
      </c>
    </row>
    <row r="928" s="2" customFormat="1" ht="13.5" spans="2:13">
      <c r="B928" s="2" t="s">
        <v>16</v>
      </c>
      <c r="C928" s="2" t="s">
        <v>1439</v>
      </c>
      <c r="D928" s="2" t="s">
        <v>1720</v>
      </c>
      <c r="E928" s="2" t="s">
        <v>1722</v>
      </c>
      <c r="F928" s="2" t="s">
        <v>1442</v>
      </c>
      <c r="G928" s="2" t="s">
        <v>92</v>
      </c>
      <c r="H928" s="3">
        <v>10</v>
      </c>
      <c r="I928" s="4">
        <v>350</v>
      </c>
      <c r="J928" s="18">
        <f t="shared" si="106"/>
        <v>326.158</v>
      </c>
      <c r="K928" s="2">
        <f t="shared" si="107"/>
        <v>32.6158</v>
      </c>
      <c r="L928" s="2">
        <f t="shared" si="108"/>
        <v>35</v>
      </c>
      <c r="M928" s="5">
        <f t="shared" si="109"/>
        <v>278.767521367521</v>
      </c>
    </row>
    <row r="929" s="2" customFormat="1" ht="13.5" spans="2:13">
      <c r="B929" s="2" t="s">
        <v>16</v>
      </c>
      <c r="C929" s="2" t="s">
        <v>1439</v>
      </c>
      <c r="D929" s="2" t="s">
        <v>1723</v>
      </c>
      <c r="E929" s="2" t="s">
        <v>1724</v>
      </c>
      <c r="F929" s="2" t="s">
        <v>1442</v>
      </c>
      <c r="G929" s="2" t="s">
        <v>92</v>
      </c>
      <c r="H929" s="3">
        <v>20</v>
      </c>
      <c r="I929" s="4">
        <v>700</v>
      </c>
      <c r="J929" s="18">
        <f t="shared" si="106"/>
        <v>652.316</v>
      </c>
      <c r="K929" s="2">
        <f t="shared" si="107"/>
        <v>32.6158</v>
      </c>
      <c r="L929" s="2">
        <f t="shared" si="108"/>
        <v>35</v>
      </c>
      <c r="M929" s="5">
        <f t="shared" si="109"/>
        <v>557.535042735043</v>
      </c>
    </row>
    <row r="930" s="2" customFormat="1" ht="13.5" spans="2:13">
      <c r="B930" s="2" t="s">
        <v>172</v>
      </c>
      <c r="C930" s="2" t="s">
        <v>159</v>
      </c>
      <c r="D930" s="2" t="s">
        <v>1725</v>
      </c>
      <c r="E930" s="2" t="s">
        <v>1726</v>
      </c>
      <c r="F930" s="2" t="s">
        <v>1727</v>
      </c>
      <c r="G930" s="2" t="s">
        <v>58</v>
      </c>
      <c r="H930" s="3">
        <v>5600</v>
      </c>
      <c r="I930" s="4">
        <v>240576</v>
      </c>
      <c r="J930" s="18">
        <f t="shared" si="106"/>
        <v>224187.96288</v>
      </c>
      <c r="K930" s="2">
        <f t="shared" si="107"/>
        <v>40.0335648</v>
      </c>
      <c r="L930" s="2">
        <f t="shared" si="108"/>
        <v>42.96</v>
      </c>
      <c r="M930" s="5">
        <f t="shared" si="109"/>
        <v>191613.64348718</v>
      </c>
    </row>
    <row r="931" s="2" customFormat="1" ht="13.5" spans="2:13">
      <c r="B931" s="2" t="s">
        <v>226</v>
      </c>
      <c r="C931" s="2" t="s">
        <v>1728</v>
      </c>
      <c r="D931" s="2" t="s">
        <v>1729</v>
      </c>
      <c r="E931" s="2" t="s">
        <v>87</v>
      </c>
      <c r="F931" s="2" t="s">
        <v>1728</v>
      </c>
      <c r="G931" s="2" t="s">
        <v>25</v>
      </c>
      <c r="H931" s="3">
        <v>1800</v>
      </c>
      <c r="I931" s="4">
        <v>16200</v>
      </c>
      <c r="J931" s="18">
        <f t="shared" si="106"/>
        <v>15096.456</v>
      </c>
      <c r="K931" s="2">
        <f t="shared" si="107"/>
        <v>8.38692</v>
      </c>
      <c r="L931" s="2">
        <f t="shared" si="108"/>
        <v>9</v>
      </c>
      <c r="M931" s="5">
        <f t="shared" si="109"/>
        <v>12902.9538461538</v>
      </c>
    </row>
    <row r="932" s="2" customFormat="1" ht="13.5" spans="2:13">
      <c r="B932" s="2" t="s">
        <v>880</v>
      </c>
      <c r="C932" s="2" t="s">
        <v>1728</v>
      </c>
      <c r="D932" s="2" t="s">
        <v>1729</v>
      </c>
      <c r="E932" s="2" t="s">
        <v>87</v>
      </c>
      <c r="F932" s="2" t="s">
        <v>1728</v>
      </c>
      <c r="G932" s="2" t="s">
        <v>25</v>
      </c>
      <c r="H932" s="3">
        <v>2</v>
      </c>
      <c r="I932" s="4">
        <v>16</v>
      </c>
      <c r="J932" s="18">
        <f t="shared" si="106"/>
        <v>14.91008</v>
      </c>
      <c r="K932" s="2">
        <f t="shared" si="107"/>
        <v>7.45504</v>
      </c>
      <c r="L932" s="2">
        <f t="shared" si="108"/>
        <v>8</v>
      </c>
      <c r="M932" s="5">
        <f t="shared" si="109"/>
        <v>12.7436581196581</v>
      </c>
    </row>
    <row r="933" s="2" customFormat="1" ht="13.5" spans="2:13">
      <c r="B933" s="2" t="s">
        <v>376</v>
      </c>
      <c r="C933" s="2" t="s">
        <v>341</v>
      </c>
      <c r="D933" s="2" t="s">
        <v>1730</v>
      </c>
      <c r="E933" s="2" t="s">
        <v>1731</v>
      </c>
      <c r="F933" s="2" t="s">
        <v>341</v>
      </c>
      <c r="G933" s="2" t="s">
        <v>58</v>
      </c>
      <c r="H933" s="3">
        <v>80</v>
      </c>
      <c r="I933" s="4">
        <v>1104</v>
      </c>
      <c r="J933" s="18">
        <f t="shared" si="106"/>
        <v>1028.79552</v>
      </c>
      <c r="K933" s="2">
        <f t="shared" si="107"/>
        <v>12.859944</v>
      </c>
      <c r="L933" s="2">
        <f t="shared" si="108"/>
        <v>13.8</v>
      </c>
      <c r="M933" s="5">
        <f t="shared" si="109"/>
        <v>879.31241025641</v>
      </c>
    </row>
    <row r="934" s="2" customFormat="1" ht="13.5" spans="2:13">
      <c r="B934" s="2" t="s">
        <v>379</v>
      </c>
      <c r="C934" s="2" t="s">
        <v>341</v>
      </c>
      <c r="D934" s="2" t="s">
        <v>1730</v>
      </c>
      <c r="E934" s="2" t="s">
        <v>1731</v>
      </c>
      <c r="F934" s="2" t="s">
        <v>341</v>
      </c>
      <c r="G934" s="2" t="s">
        <v>58</v>
      </c>
      <c r="H934" s="3">
        <v>400</v>
      </c>
      <c r="I934" s="4">
        <v>6440</v>
      </c>
      <c r="J934" s="18">
        <f t="shared" si="106"/>
        <v>6001.3072</v>
      </c>
      <c r="K934" s="2">
        <f t="shared" si="107"/>
        <v>15.003268</v>
      </c>
      <c r="L934" s="2">
        <f t="shared" si="108"/>
        <v>16.1</v>
      </c>
      <c r="M934" s="5">
        <f t="shared" si="109"/>
        <v>5129.32239316239</v>
      </c>
    </row>
    <row r="935" s="2" customFormat="1" ht="13.5" spans="2:13">
      <c r="B935" s="2" t="s">
        <v>365</v>
      </c>
      <c r="C935" s="2" t="s">
        <v>341</v>
      </c>
      <c r="D935" s="2" t="s">
        <v>1730</v>
      </c>
      <c r="E935" s="2" t="s">
        <v>1731</v>
      </c>
      <c r="F935" s="2" t="s">
        <v>341</v>
      </c>
      <c r="G935" s="2" t="s">
        <v>58</v>
      </c>
      <c r="H935" s="3">
        <v>800</v>
      </c>
      <c r="I935" s="4">
        <v>11960</v>
      </c>
      <c r="J935" s="18">
        <f t="shared" si="106"/>
        <v>11145.2848</v>
      </c>
      <c r="K935" s="2">
        <f t="shared" si="107"/>
        <v>13.931606</v>
      </c>
      <c r="L935" s="2">
        <f t="shared" si="108"/>
        <v>14.95</v>
      </c>
      <c r="M935" s="5">
        <f t="shared" si="109"/>
        <v>9525.88444444445</v>
      </c>
    </row>
    <row r="936" s="2" customFormat="1" ht="13.5" spans="2:13">
      <c r="B936" s="2" t="s">
        <v>380</v>
      </c>
      <c r="C936" s="2" t="s">
        <v>341</v>
      </c>
      <c r="D936" s="2" t="s">
        <v>1730</v>
      </c>
      <c r="E936" s="2" t="s">
        <v>1731</v>
      </c>
      <c r="F936" s="2" t="s">
        <v>341</v>
      </c>
      <c r="G936" s="2" t="s">
        <v>58</v>
      </c>
      <c r="H936" s="3">
        <v>700</v>
      </c>
      <c r="I936" s="4">
        <v>9660</v>
      </c>
      <c r="J936" s="18">
        <f>I936*0.92666</f>
        <v>8951.5356</v>
      </c>
      <c r="K936" s="2">
        <f t="shared" si="107"/>
        <v>12.787908</v>
      </c>
      <c r="L936" s="2">
        <f t="shared" si="108"/>
        <v>13.8</v>
      </c>
      <c r="M936" s="5">
        <f t="shared" si="109"/>
        <v>7650.88512820513</v>
      </c>
    </row>
    <row r="937" s="2" customFormat="1" ht="13.5" spans="2:13">
      <c r="B937" s="2" t="s">
        <v>373</v>
      </c>
      <c r="C937" s="2" t="s">
        <v>341</v>
      </c>
      <c r="D937" s="2" t="s">
        <v>1730</v>
      </c>
      <c r="E937" s="2" t="s">
        <v>1731</v>
      </c>
      <c r="F937" s="2" t="s">
        <v>341</v>
      </c>
      <c r="G937" s="2" t="s">
        <v>58</v>
      </c>
      <c r="H937" s="3">
        <v>200</v>
      </c>
      <c r="I937" s="4">
        <v>2300</v>
      </c>
      <c r="J937" s="18">
        <f t="shared" ref="J937:J1000" si="110">I937*0.92666</f>
        <v>2131.318</v>
      </c>
      <c r="K937" s="2">
        <f t="shared" ref="K937:K1000" si="111">J937/H937</f>
        <v>10.65659</v>
      </c>
      <c r="L937" s="2">
        <f t="shared" ref="L937:L1000" si="112">I937/H937</f>
        <v>11.5</v>
      </c>
      <c r="M937" s="5">
        <f t="shared" ref="M937:M1000" si="113">J937/1.17</f>
        <v>1821.63931623932</v>
      </c>
    </row>
    <row r="938" s="2" customFormat="1" ht="13.5" spans="2:13">
      <c r="B938" s="2" t="s">
        <v>450</v>
      </c>
      <c r="C938" s="2" t="s">
        <v>341</v>
      </c>
      <c r="D938" s="2" t="s">
        <v>1730</v>
      </c>
      <c r="E938" s="2" t="s">
        <v>1731</v>
      </c>
      <c r="F938" s="2" t="s">
        <v>341</v>
      </c>
      <c r="G938" s="2" t="s">
        <v>58</v>
      </c>
      <c r="H938" s="3">
        <v>30</v>
      </c>
      <c r="I938" s="4">
        <v>379.5</v>
      </c>
      <c r="J938" s="18">
        <f t="shared" si="110"/>
        <v>351.66747</v>
      </c>
      <c r="K938" s="2">
        <f t="shared" si="111"/>
        <v>11.722249</v>
      </c>
      <c r="L938" s="2">
        <f t="shared" si="112"/>
        <v>12.65</v>
      </c>
      <c r="M938" s="5">
        <f t="shared" si="113"/>
        <v>300.570487179487</v>
      </c>
    </row>
    <row r="939" s="2" customFormat="1" ht="13.5" spans="2:13">
      <c r="B939" s="2" t="s">
        <v>78</v>
      </c>
      <c r="C939" s="2" t="s">
        <v>113</v>
      </c>
      <c r="D939" s="2" t="s">
        <v>1732</v>
      </c>
      <c r="E939" s="2" t="s">
        <v>1733</v>
      </c>
      <c r="F939" s="2" t="s">
        <v>900</v>
      </c>
      <c r="G939" s="2" t="s">
        <v>58</v>
      </c>
      <c r="H939" s="3">
        <v>100</v>
      </c>
      <c r="I939" s="4">
        <v>2491</v>
      </c>
      <c r="J939" s="18">
        <f t="shared" si="110"/>
        <v>2308.31006</v>
      </c>
      <c r="K939" s="2">
        <f t="shared" si="111"/>
        <v>23.0831006</v>
      </c>
      <c r="L939" s="2">
        <f t="shared" si="112"/>
        <v>24.91</v>
      </c>
      <c r="M939" s="5">
        <f t="shared" si="113"/>
        <v>1972.91458119658</v>
      </c>
    </row>
    <row r="940" s="2" customFormat="1" ht="13.5" spans="2:13">
      <c r="B940" s="2" t="s">
        <v>83</v>
      </c>
      <c r="C940" s="2" t="s">
        <v>173</v>
      </c>
      <c r="D940" s="2" t="s">
        <v>1734</v>
      </c>
      <c r="E940" s="2" t="s">
        <v>1735</v>
      </c>
      <c r="F940" s="2" t="s">
        <v>185</v>
      </c>
      <c r="G940" s="2" t="s">
        <v>58</v>
      </c>
      <c r="H940" s="3">
        <v>2000</v>
      </c>
      <c r="I940" s="4">
        <f>20670*2</f>
        <v>41340</v>
      </c>
      <c r="J940" s="18">
        <f t="shared" si="110"/>
        <v>38308.1244</v>
      </c>
      <c r="K940" s="2">
        <f t="shared" si="111"/>
        <v>19.1540622</v>
      </c>
      <c r="L940" s="2">
        <f t="shared" si="112"/>
        <v>20.67</v>
      </c>
      <c r="M940" s="5">
        <f t="shared" si="113"/>
        <v>32741.9866666667</v>
      </c>
    </row>
    <row r="941" s="2" customFormat="1" ht="13.5" spans="2:13">
      <c r="B941" s="2" t="s">
        <v>1736</v>
      </c>
      <c r="C941" s="2" t="s">
        <v>113</v>
      </c>
      <c r="D941" s="2" t="s">
        <v>1737</v>
      </c>
      <c r="E941" s="2" t="s">
        <v>1738</v>
      </c>
      <c r="F941" s="2" t="s">
        <v>478</v>
      </c>
      <c r="G941" s="2" t="s">
        <v>58</v>
      </c>
      <c r="H941" s="3">
        <v>2000</v>
      </c>
      <c r="I941" s="4">
        <v>48540</v>
      </c>
      <c r="J941" s="18">
        <f t="shared" si="110"/>
        <v>44980.0764</v>
      </c>
      <c r="K941" s="2">
        <f t="shared" si="111"/>
        <v>22.4900382</v>
      </c>
      <c r="L941" s="2">
        <f t="shared" si="112"/>
        <v>24.27</v>
      </c>
      <c r="M941" s="5">
        <f t="shared" si="113"/>
        <v>38444.5097435897</v>
      </c>
    </row>
    <row r="942" s="2" customFormat="1" ht="13.5" spans="2:13">
      <c r="B942" s="2" t="s">
        <v>172</v>
      </c>
      <c r="C942" s="2" t="s">
        <v>113</v>
      </c>
      <c r="D942" s="2" t="s">
        <v>1737</v>
      </c>
      <c r="E942" s="2" t="s">
        <v>1738</v>
      </c>
      <c r="F942" s="2" t="s">
        <v>478</v>
      </c>
      <c r="G942" s="2" t="s">
        <v>58</v>
      </c>
      <c r="H942" s="3">
        <v>6400</v>
      </c>
      <c r="I942" s="4">
        <v>155328</v>
      </c>
      <c r="J942" s="18">
        <f t="shared" si="110"/>
        <v>143936.24448</v>
      </c>
      <c r="K942" s="2">
        <f t="shared" si="111"/>
        <v>22.4900382</v>
      </c>
      <c r="L942" s="2">
        <f t="shared" si="112"/>
        <v>24.27</v>
      </c>
      <c r="M942" s="5">
        <f t="shared" si="113"/>
        <v>123022.431179487</v>
      </c>
    </row>
    <row r="943" s="2" customFormat="1" ht="13.5" spans="2:13">
      <c r="B943" s="2" t="s">
        <v>83</v>
      </c>
      <c r="C943" s="2" t="s">
        <v>113</v>
      </c>
      <c r="D943" s="2" t="s">
        <v>1737</v>
      </c>
      <c r="E943" s="2" t="s">
        <v>1738</v>
      </c>
      <c r="F943" s="2" t="s">
        <v>478</v>
      </c>
      <c r="G943" s="2" t="s">
        <v>58</v>
      </c>
      <c r="H943" s="3">
        <v>6800</v>
      </c>
      <c r="I943" s="4">
        <v>165036</v>
      </c>
      <c r="J943" s="18">
        <f t="shared" si="110"/>
        <v>152932.25976</v>
      </c>
      <c r="K943" s="2">
        <f t="shared" si="111"/>
        <v>22.4900382</v>
      </c>
      <c r="L943" s="2">
        <f t="shared" si="112"/>
        <v>24.27</v>
      </c>
      <c r="M943" s="5">
        <f t="shared" si="113"/>
        <v>130711.333128205</v>
      </c>
    </row>
    <row r="944" s="2" customFormat="1" ht="13.5" spans="2:13">
      <c r="B944" s="2" t="s">
        <v>934</v>
      </c>
      <c r="C944" s="2" t="s">
        <v>113</v>
      </c>
      <c r="D944" s="2" t="s">
        <v>1737</v>
      </c>
      <c r="E944" s="2" t="s">
        <v>1739</v>
      </c>
      <c r="F944" s="2" t="s">
        <v>1740</v>
      </c>
      <c r="G944" s="2" t="s">
        <v>58</v>
      </c>
      <c r="H944" s="3">
        <v>400</v>
      </c>
      <c r="I944" s="4">
        <v>8500</v>
      </c>
      <c r="J944" s="18">
        <f t="shared" si="110"/>
        <v>7876.61</v>
      </c>
      <c r="K944" s="2">
        <f t="shared" si="111"/>
        <v>19.691525</v>
      </c>
      <c r="L944" s="2">
        <f t="shared" si="112"/>
        <v>21.25</v>
      </c>
      <c r="M944" s="5">
        <f t="shared" si="113"/>
        <v>6732.1452991453</v>
      </c>
    </row>
    <row r="945" s="2" customFormat="1" ht="13.5" spans="2:13">
      <c r="B945" s="2" t="s">
        <v>233</v>
      </c>
      <c r="C945" s="2" t="s">
        <v>113</v>
      </c>
      <c r="D945" s="2" t="s">
        <v>1737</v>
      </c>
      <c r="E945" s="2" t="s">
        <v>1739</v>
      </c>
      <c r="F945" s="2" t="s">
        <v>1740</v>
      </c>
      <c r="G945" s="2" t="s">
        <v>58</v>
      </c>
      <c r="H945" s="3">
        <v>100</v>
      </c>
      <c r="I945" s="4">
        <v>3500</v>
      </c>
      <c r="J945" s="18">
        <f t="shared" si="110"/>
        <v>3243.31</v>
      </c>
      <c r="K945" s="2">
        <f t="shared" si="111"/>
        <v>32.4331</v>
      </c>
      <c r="L945" s="2">
        <f t="shared" si="112"/>
        <v>35</v>
      </c>
      <c r="M945" s="5">
        <f t="shared" si="113"/>
        <v>2772.05982905983</v>
      </c>
    </row>
    <row r="946" s="2" customFormat="1" ht="13.5" spans="2:13">
      <c r="B946" s="2" t="s">
        <v>397</v>
      </c>
      <c r="C946" s="2" t="s">
        <v>1028</v>
      </c>
      <c r="D946" s="2" t="s">
        <v>1646</v>
      </c>
      <c r="E946" s="2" t="s">
        <v>1741</v>
      </c>
      <c r="F946" s="2" t="s">
        <v>1742</v>
      </c>
      <c r="G946" s="2" t="s">
        <v>58</v>
      </c>
      <c r="H946" s="3">
        <v>100</v>
      </c>
      <c r="I946" s="4">
        <v>3960</v>
      </c>
      <c r="J946" s="18">
        <f t="shared" si="110"/>
        <v>3669.5736</v>
      </c>
      <c r="K946" s="2">
        <f t="shared" si="111"/>
        <v>36.695736</v>
      </c>
      <c r="L946" s="2">
        <f t="shared" si="112"/>
        <v>39.6</v>
      </c>
      <c r="M946" s="5">
        <f t="shared" si="113"/>
        <v>3136.38769230769</v>
      </c>
    </row>
    <row r="947" s="2" customFormat="1" ht="13.5" spans="2:13">
      <c r="B947" s="2" t="s">
        <v>397</v>
      </c>
      <c r="C947" s="2" t="s">
        <v>1028</v>
      </c>
      <c r="D947" s="2" t="s">
        <v>1646</v>
      </c>
      <c r="E947" s="2" t="s">
        <v>1647</v>
      </c>
      <c r="F947" s="2" t="s">
        <v>478</v>
      </c>
      <c r="G947" s="2" t="s">
        <v>58</v>
      </c>
      <c r="H947" s="3">
        <v>300</v>
      </c>
      <c r="I947" s="4">
        <v>4527</v>
      </c>
      <c r="J947" s="18">
        <f t="shared" si="110"/>
        <v>4194.98982</v>
      </c>
      <c r="K947" s="2">
        <f t="shared" si="111"/>
        <v>13.9832994</v>
      </c>
      <c r="L947" s="2">
        <f t="shared" si="112"/>
        <v>15.09</v>
      </c>
      <c r="M947" s="5">
        <f t="shared" si="113"/>
        <v>3585.46138461538</v>
      </c>
    </row>
    <row r="948" s="2" customFormat="1" ht="13.5" spans="2:13">
      <c r="B948" s="2" t="s">
        <v>330</v>
      </c>
      <c r="C948" s="2" t="s">
        <v>1028</v>
      </c>
      <c r="D948" s="19" t="s">
        <v>1646</v>
      </c>
      <c r="E948" s="19" t="s">
        <v>1647</v>
      </c>
      <c r="F948" s="19" t="s">
        <v>478</v>
      </c>
      <c r="G948" s="19" t="s">
        <v>58</v>
      </c>
      <c r="H948" s="20">
        <v>500</v>
      </c>
      <c r="I948" s="4">
        <v>7545</v>
      </c>
      <c r="J948" s="18">
        <f t="shared" si="110"/>
        <v>6991.6497</v>
      </c>
      <c r="K948" s="2">
        <f t="shared" si="111"/>
        <v>13.9832994</v>
      </c>
      <c r="L948" s="2">
        <f t="shared" si="112"/>
        <v>15.09</v>
      </c>
      <c r="M948" s="5">
        <f t="shared" si="113"/>
        <v>5975.76897435897</v>
      </c>
    </row>
    <row r="949" s="2" customFormat="1" customHeight="1" spans="2:13">
      <c r="B949" s="2" t="s">
        <v>402</v>
      </c>
      <c r="C949" s="9" t="s">
        <v>478</v>
      </c>
      <c r="D949" s="9" t="s">
        <v>1649</v>
      </c>
      <c r="E949" s="2" t="s">
        <v>1469</v>
      </c>
      <c r="F949" s="2" t="s">
        <v>1651</v>
      </c>
      <c r="G949" s="2" t="s">
        <v>58</v>
      </c>
      <c r="H949" s="3">
        <v>300</v>
      </c>
      <c r="I949" s="4">
        <v>1800</v>
      </c>
      <c r="J949" s="18">
        <f t="shared" si="110"/>
        <v>1667.988</v>
      </c>
      <c r="K949" s="2">
        <f t="shared" si="111"/>
        <v>5.55996</v>
      </c>
      <c r="L949" s="2">
        <f t="shared" si="112"/>
        <v>6</v>
      </c>
      <c r="M949" s="5">
        <f t="shared" si="113"/>
        <v>1425.63076923077</v>
      </c>
    </row>
    <row r="950" s="2" customFormat="1" ht="13.5" spans="2:13">
      <c r="B950" s="2" t="s">
        <v>955</v>
      </c>
      <c r="C950" s="2" t="s">
        <v>478</v>
      </c>
      <c r="D950" s="2" t="s">
        <v>1743</v>
      </c>
      <c r="E950" s="2" t="s">
        <v>1744</v>
      </c>
      <c r="F950" s="2" t="s">
        <v>478</v>
      </c>
      <c r="G950" s="2" t="s">
        <v>58</v>
      </c>
      <c r="H950" s="3">
        <v>250</v>
      </c>
      <c r="I950" s="4">
        <v>5007.5</v>
      </c>
      <c r="J950" s="18">
        <f t="shared" si="110"/>
        <v>4640.24995</v>
      </c>
      <c r="K950" s="2">
        <f t="shared" si="111"/>
        <v>18.5609998</v>
      </c>
      <c r="L950" s="2">
        <f t="shared" si="112"/>
        <v>20.03</v>
      </c>
      <c r="M950" s="5">
        <f t="shared" si="113"/>
        <v>3966.0255982906</v>
      </c>
    </row>
    <row r="951" s="2" customFormat="1" ht="13.5" spans="2:13">
      <c r="B951" s="2" t="s">
        <v>397</v>
      </c>
      <c r="C951" s="2" t="s">
        <v>478</v>
      </c>
      <c r="D951" s="2" t="s">
        <v>1743</v>
      </c>
      <c r="E951" s="2" t="s">
        <v>1745</v>
      </c>
      <c r="F951" s="2" t="s">
        <v>478</v>
      </c>
      <c r="G951" s="2" t="s">
        <v>58</v>
      </c>
      <c r="H951" s="3">
        <v>130</v>
      </c>
      <c r="I951" s="4">
        <v>1340.3</v>
      </c>
      <c r="J951" s="18">
        <f t="shared" si="110"/>
        <v>1242.002398</v>
      </c>
      <c r="K951" s="2">
        <f t="shared" si="111"/>
        <v>9.5538646</v>
      </c>
      <c r="L951" s="2">
        <f t="shared" si="112"/>
        <v>10.31</v>
      </c>
      <c r="M951" s="5">
        <f t="shared" si="113"/>
        <v>1061.54051111111</v>
      </c>
    </row>
    <row r="952" s="2" customFormat="1" ht="13.5" spans="2:13">
      <c r="B952" s="2" t="s">
        <v>330</v>
      </c>
      <c r="C952" s="2" t="s">
        <v>478</v>
      </c>
      <c r="D952" s="19" t="s">
        <v>1743</v>
      </c>
      <c r="E952" s="19" t="s">
        <v>1745</v>
      </c>
      <c r="F952" s="19" t="s">
        <v>478</v>
      </c>
      <c r="G952" s="19" t="s">
        <v>58</v>
      </c>
      <c r="H952" s="20">
        <v>550</v>
      </c>
      <c r="I952" s="4">
        <v>5670.5</v>
      </c>
      <c r="J952" s="18">
        <f t="shared" si="110"/>
        <v>5254.62553</v>
      </c>
      <c r="K952" s="2">
        <f t="shared" si="111"/>
        <v>9.5538646</v>
      </c>
      <c r="L952" s="2">
        <f t="shared" si="112"/>
        <v>10.31</v>
      </c>
      <c r="M952" s="5">
        <f t="shared" si="113"/>
        <v>4491.13293162393</v>
      </c>
    </row>
    <row r="953" s="2" customFormat="1" ht="13.5" spans="2:13">
      <c r="B953" s="2" t="s">
        <v>1028</v>
      </c>
      <c r="C953" s="2" t="s">
        <v>478</v>
      </c>
      <c r="D953" s="2" t="s">
        <v>1649</v>
      </c>
      <c r="E953" s="2" t="s">
        <v>691</v>
      </c>
      <c r="F953" s="2" t="s">
        <v>478</v>
      </c>
      <c r="G953" s="2" t="s">
        <v>58</v>
      </c>
      <c r="H953" s="3">
        <v>1200</v>
      </c>
      <c r="I953" s="4">
        <v>7200.0045</v>
      </c>
      <c r="J953" s="18">
        <f t="shared" si="110"/>
        <v>6671.95616997</v>
      </c>
      <c r="K953" s="2">
        <f t="shared" si="111"/>
        <v>5.559963474975</v>
      </c>
      <c r="L953" s="2">
        <f t="shared" si="112"/>
        <v>6.00000375</v>
      </c>
      <c r="M953" s="5">
        <f t="shared" si="113"/>
        <v>5702.526641</v>
      </c>
    </row>
    <row r="954" s="2" customFormat="1" ht="13.5" spans="2:13">
      <c r="B954" s="2" t="s">
        <v>335</v>
      </c>
      <c r="C954" s="2" t="s">
        <v>478</v>
      </c>
      <c r="D954" s="2" t="s">
        <v>1649</v>
      </c>
      <c r="E954" s="2" t="s">
        <v>691</v>
      </c>
      <c r="F954" s="2" t="s">
        <v>478</v>
      </c>
      <c r="G954" s="2" t="s">
        <v>58</v>
      </c>
      <c r="H954" s="3">
        <v>2400</v>
      </c>
      <c r="I954" s="4">
        <v>14400</v>
      </c>
      <c r="J954" s="18">
        <f t="shared" si="110"/>
        <v>13343.904</v>
      </c>
      <c r="K954" s="2">
        <f t="shared" si="111"/>
        <v>5.55996</v>
      </c>
      <c r="L954" s="2">
        <f t="shared" si="112"/>
        <v>6</v>
      </c>
      <c r="M954" s="5">
        <f t="shared" si="113"/>
        <v>11405.0461538462</v>
      </c>
    </row>
    <row r="955" s="2" customFormat="1" ht="13.5" spans="2:13">
      <c r="B955" s="2" t="s">
        <v>256</v>
      </c>
      <c r="C955" s="2" t="s">
        <v>478</v>
      </c>
      <c r="D955" s="2" t="s">
        <v>1649</v>
      </c>
      <c r="E955" s="2" t="s">
        <v>691</v>
      </c>
      <c r="F955" s="2" t="s">
        <v>478</v>
      </c>
      <c r="G955" s="2" t="s">
        <v>58</v>
      </c>
      <c r="H955" s="3">
        <v>400</v>
      </c>
      <c r="I955" s="4">
        <v>2399.9976</v>
      </c>
      <c r="J955" s="18">
        <f t="shared" si="110"/>
        <v>2223.981776016</v>
      </c>
      <c r="K955" s="2">
        <f t="shared" si="111"/>
        <v>5.55995444004</v>
      </c>
      <c r="L955" s="2">
        <f t="shared" si="112"/>
        <v>5.999994</v>
      </c>
      <c r="M955" s="5">
        <f t="shared" si="113"/>
        <v>1900.8391248</v>
      </c>
    </row>
    <row r="956" s="2" customFormat="1" ht="13.5" spans="2:13">
      <c r="B956" s="2" t="s">
        <v>1746</v>
      </c>
      <c r="C956" s="2" t="s">
        <v>478</v>
      </c>
      <c r="D956" s="2" t="s">
        <v>1649</v>
      </c>
      <c r="E956" s="2" t="s">
        <v>691</v>
      </c>
      <c r="F956" s="2" t="s">
        <v>478</v>
      </c>
      <c r="G956" s="2" t="s">
        <v>58</v>
      </c>
      <c r="H956" s="3">
        <v>1200</v>
      </c>
      <c r="I956" s="4">
        <v>7200.0045</v>
      </c>
      <c r="J956" s="18">
        <f t="shared" si="110"/>
        <v>6671.95616997</v>
      </c>
      <c r="K956" s="2">
        <f t="shared" si="111"/>
        <v>5.559963474975</v>
      </c>
      <c r="L956" s="2">
        <f t="shared" si="112"/>
        <v>6.00000375</v>
      </c>
      <c r="M956" s="5">
        <f t="shared" si="113"/>
        <v>5702.526641</v>
      </c>
    </row>
    <row r="957" s="2" customFormat="1" ht="13.5" spans="2:13">
      <c r="B957" s="2" t="s">
        <v>1747</v>
      </c>
      <c r="C957" s="2" t="s">
        <v>478</v>
      </c>
      <c r="D957" s="2" t="s">
        <v>1649</v>
      </c>
      <c r="E957" s="2" t="s">
        <v>691</v>
      </c>
      <c r="F957" s="2" t="s">
        <v>478</v>
      </c>
      <c r="G957" s="2" t="s">
        <v>58</v>
      </c>
      <c r="H957" s="3">
        <v>800</v>
      </c>
      <c r="I957" s="4">
        <v>5120</v>
      </c>
      <c r="J957" s="18">
        <f t="shared" si="110"/>
        <v>4744.4992</v>
      </c>
      <c r="K957" s="2">
        <f t="shared" si="111"/>
        <v>5.930624</v>
      </c>
      <c r="L957" s="2">
        <f t="shared" si="112"/>
        <v>6.4</v>
      </c>
      <c r="M957" s="5">
        <f t="shared" si="113"/>
        <v>4055.12752136752</v>
      </c>
    </row>
    <row r="958" s="2" customFormat="1" ht="13.5" spans="2:13">
      <c r="B958" s="2" t="s">
        <v>1137</v>
      </c>
      <c r="C958" s="2" t="s">
        <v>478</v>
      </c>
      <c r="D958" s="2" t="s">
        <v>1649</v>
      </c>
      <c r="E958" s="2" t="s">
        <v>691</v>
      </c>
      <c r="F958" s="2" t="s">
        <v>478</v>
      </c>
      <c r="G958" s="2" t="s">
        <v>58</v>
      </c>
      <c r="H958" s="3">
        <v>1200</v>
      </c>
      <c r="I958" s="4">
        <v>33936</v>
      </c>
      <c r="J958" s="18">
        <f t="shared" si="110"/>
        <v>31447.13376</v>
      </c>
      <c r="K958" s="2">
        <f t="shared" si="111"/>
        <v>26.2059448</v>
      </c>
      <c r="L958" s="2">
        <f t="shared" si="112"/>
        <v>28.28</v>
      </c>
      <c r="M958" s="5">
        <f t="shared" si="113"/>
        <v>26877.8921025641</v>
      </c>
    </row>
    <row r="959" s="2" customFormat="1" ht="13.5" spans="2:13">
      <c r="B959" s="2" t="s">
        <v>409</v>
      </c>
      <c r="C959" s="2" t="s">
        <v>478</v>
      </c>
      <c r="D959" s="2" t="s">
        <v>1649</v>
      </c>
      <c r="E959" s="2" t="s">
        <v>691</v>
      </c>
      <c r="F959" s="2" t="s">
        <v>478</v>
      </c>
      <c r="G959" s="2" t="s">
        <v>58</v>
      </c>
      <c r="H959" s="3">
        <v>400</v>
      </c>
      <c r="I959" s="4">
        <v>11312</v>
      </c>
      <c r="J959" s="18">
        <f t="shared" si="110"/>
        <v>10482.37792</v>
      </c>
      <c r="K959" s="2">
        <f t="shared" si="111"/>
        <v>26.2059448</v>
      </c>
      <c r="L959" s="2">
        <f t="shared" si="112"/>
        <v>28.28</v>
      </c>
      <c r="M959" s="5">
        <f t="shared" si="113"/>
        <v>8959.29736752137</v>
      </c>
    </row>
    <row r="960" s="2" customFormat="1" ht="13.5" spans="2:13">
      <c r="B960" s="2" t="s">
        <v>20</v>
      </c>
      <c r="C960" s="2" t="s">
        <v>478</v>
      </c>
      <c r="D960" s="2" t="s">
        <v>1649</v>
      </c>
      <c r="E960" s="2" t="s">
        <v>691</v>
      </c>
      <c r="F960" s="2" t="s">
        <v>478</v>
      </c>
      <c r="G960" s="2" t="s">
        <v>58</v>
      </c>
      <c r="H960" s="3">
        <v>1600</v>
      </c>
      <c r="I960" s="4">
        <v>45200</v>
      </c>
      <c r="J960" s="18">
        <f t="shared" si="110"/>
        <v>41885.032</v>
      </c>
      <c r="K960" s="2">
        <f t="shared" si="111"/>
        <v>26.178145</v>
      </c>
      <c r="L960" s="2">
        <f t="shared" si="112"/>
        <v>28.25</v>
      </c>
      <c r="M960" s="5">
        <f t="shared" si="113"/>
        <v>35799.1726495727</v>
      </c>
    </row>
    <row r="961" s="2" customFormat="1" ht="13.5" spans="2:13">
      <c r="B961" s="2" t="s">
        <v>178</v>
      </c>
      <c r="C961" s="2" t="s">
        <v>478</v>
      </c>
      <c r="D961" s="2" t="s">
        <v>1649</v>
      </c>
      <c r="E961" s="2" t="s">
        <v>691</v>
      </c>
      <c r="F961" s="2" t="s">
        <v>478</v>
      </c>
      <c r="G961" s="2" t="s">
        <v>58</v>
      </c>
      <c r="H961" s="3">
        <v>1600</v>
      </c>
      <c r="I961" s="4">
        <v>45120</v>
      </c>
      <c r="J961" s="18">
        <f t="shared" si="110"/>
        <v>41810.8992</v>
      </c>
      <c r="K961" s="2">
        <f t="shared" si="111"/>
        <v>26.131812</v>
      </c>
      <c r="L961" s="2">
        <f t="shared" si="112"/>
        <v>28.2</v>
      </c>
      <c r="M961" s="5">
        <f t="shared" si="113"/>
        <v>35735.8112820513</v>
      </c>
    </row>
    <row r="962" s="2" customFormat="1" ht="13.5" spans="2:13">
      <c r="B962" s="2" t="s">
        <v>396</v>
      </c>
      <c r="C962" s="2" t="s">
        <v>478</v>
      </c>
      <c r="D962" s="2" t="s">
        <v>1649</v>
      </c>
      <c r="E962" s="2" t="s">
        <v>691</v>
      </c>
      <c r="F962" s="2" t="s">
        <v>478</v>
      </c>
      <c r="G962" s="2" t="s">
        <v>58</v>
      </c>
      <c r="H962" s="3">
        <v>700</v>
      </c>
      <c r="I962" s="4">
        <v>19796</v>
      </c>
      <c r="J962" s="18">
        <f t="shared" si="110"/>
        <v>18344.16136</v>
      </c>
      <c r="K962" s="2">
        <f t="shared" si="111"/>
        <v>26.2059448</v>
      </c>
      <c r="L962" s="2">
        <f t="shared" si="112"/>
        <v>28.28</v>
      </c>
      <c r="M962" s="5">
        <f t="shared" si="113"/>
        <v>15678.7703931624</v>
      </c>
    </row>
    <row r="963" s="2" customFormat="1" ht="13.5" spans="2:13">
      <c r="B963" s="2" t="s">
        <v>875</v>
      </c>
      <c r="C963" s="2" t="s">
        <v>478</v>
      </c>
      <c r="D963" s="2" t="s">
        <v>1649</v>
      </c>
      <c r="E963" s="2" t="s">
        <v>691</v>
      </c>
      <c r="F963" s="2" t="s">
        <v>478</v>
      </c>
      <c r="G963" s="2" t="s">
        <v>58</v>
      </c>
      <c r="H963" s="3">
        <v>200</v>
      </c>
      <c r="I963" s="4">
        <v>3128</v>
      </c>
      <c r="J963" s="18">
        <f t="shared" si="110"/>
        <v>2898.59248</v>
      </c>
      <c r="K963" s="2">
        <f t="shared" si="111"/>
        <v>14.4929624</v>
      </c>
      <c r="L963" s="2">
        <f t="shared" si="112"/>
        <v>15.64</v>
      </c>
      <c r="M963" s="5">
        <f t="shared" si="113"/>
        <v>2477.42947008547</v>
      </c>
    </row>
    <row r="964" s="2" customFormat="1" ht="13.5" spans="2:13">
      <c r="B964" s="2" t="s">
        <v>1748</v>
      </c>
      <c r="C964" s="2" t="s">
        <v>478</v>
      </c>
      <c r="D964" s="2" t="s">
        <v>1749</v>
      </c>
      <c r="E964" s="2" t="s">
        <v>1750</v>
      </c>
      <c r="F964" s="2" t="s">
        <v>478</v>
      </c>
      <c r="G964" s="2" t="s">
        <v>58</v>
      </c>
      <c r="H964" s="3">
        <v>80000</v>
      </c>
      <c r="I964" s="4">
        <v>233600.0004</v>
      </c>
      <c r="J964" s="18">
        <f t="shared" si="110"/>
        <v>216467.776370664</v>
      </c>
      <c r="K964" s="2">
        <f t="shared" si="111"/>
        <v>2.7058472046333</v>
      </c>
      <c r="L964" s="2">
        <f t="shared" si="112"/>
        <v>2.920000005</v>
      </c>
      <c r="M964" s="5">
        <f t="shared" si="113"/>
        <v>185015.1934792</v>
      </c>
    </row>
    <row r="965" s="2" customFormat="1" ht="13.5" spans="2:13">
      <c r="B965" s="2" t="s">
        <v>326</v>
      </c>
      <c r="C965" s="2" t="s">
        <v>478</v>
      </c>
      <c r="D965" s="2" t="s">
        <v>1749</v>
      </c>
      <c r="E965" s="2" t="s">
        <v>1750</v>
      </c>
      <c r="F965" s="2" t="s">
        <v>478</v>
      </c>
      <c r="G965" s="2" t="s">
        <v>58</v>
      </c>
      <c r="H965" s="3">
        <v>45200</v>
      </c>
      <c r="I965" s="4">
        <v>131984</v>
      </c>
      <c r="J965" s="18">
        <f t="shared" si="110"/>
        <v>122304.29344</v>
      </c>
      <c r="K965" s="2">
        <f t="shared" si="111"/>
        <v>2.7058472</v>
      </c>
      <c r="L965" s="2">
        <f t="shared" si="112"/>
        <v>2.92</v>
      </c>
      <c r="M965" s="5">
        <f t="shared" si="113"/>
        <v>104533.584136752</v>
      </c>
    </row>
    <row r="966" s="2" customFormat="1" ht="13.5" spans="2:13">
      <c r="B966" s="2" t="s">
        <v>1751</v>
      </c>
      <c r="C966" s="2" t="s">
        <v>478</v>
      </c>
      <c r="D966" s="2" t="s">
        <v>1649</v>
      </c>
      <c r="E966" s="2" t="s">
        <v>1750</v>
      </c>
      <c r="F966" s="2" t="s">
        <v>478</v>
      </c>
      <c r="G966" s="2" t="s">
        <v>58</v>
      </c>
      <c r="H966" s="3">
        <v>1600</v>
      </c>
      <c r="I966" s="4">
        <v>6000</v>
      </c>
      <c r="J966" s="18">
        <f t="shared" si="110"/>
        <v>5559.96</v>
      </c>
      <c r="K966" s="2">
        <f t="shared" si="111"/>
        <v>3.474975</v>
      </c>
      <c r="L966" s="2">
        <f t="shared" si="112"/>
        <v>3.75</v>
      </c>
      <c r="M966" s="5">
        <f t="shared" si="113"/>
        <v>4752.10256410256</v>
      </c>
    </row>
    <row r="967" s="2" customFormat="1" ht="13.5" spans="2:13">
      <c r="B967" s="2" t="s">
        <v>1752</v>
      </c>
      <c r="C967" s="2" t="s">
        <v>478</v>
      </c>
      <c r="D967" s="2" t="s">
        <v>1749</v>
      </c>
      <c r="E967" s="2" t="s">
        <v>1750</v>
      </c>
      <c r="F967" s="2" t="s">
        <v>478</v>
      </c>
      <c r="G967" s="2" t="s">
        <v>58</v>
      </c>
      <c r="H967" s="3">
        <v>4000</v>
      </c>
      <c r="I967" s="4">
        <v>56840</v>
      </c>
      <c r="J967" s="18">
        <f t="shared" si="110"/>
        <v>52671.3544</v>
      </c>
      <c r="K967" s="2">
        <f t="shared" si="111"/>
        <v>13.1678386</v>
      </c>
      <c r="L967" s="2">
        <f t="shared" si="112"/>
        <v>14.21</v>
      </c>
      <c r="M967" s="5">
        <f t="shared" si="113"/>
        <v>45018.2516239316</v>
      </c>
    </row>
    <row r="968" s="2" customFormat="1" customHeight="1" spans="2:13">
      <c r="B968" s="21"/>
      <c r="C968" s="9" t="s">
        <v>478</v>
      </c>
      <c r="D968" s="9" t="s">
        <v>1649</v>
      </c>
      <c r="E968" s="2" t="s">
        <v>1469</v>
      </c>
      <c r="F968" s="2" t="s">
        <v>1651</v>
      </c>
      <c r="G968" s="2" t="s">
        <v>58</v>
      </c>
      <c r="H968" s="3">
        <v>200</v>
      </c>
      <c r="I968" s="4">
        <v>1200</v>
      </c>
      <c r="J968" s="18">
        <f t="shared" si="110"/>
        <v>1111.992</v>
      </c>
      <c r="K968" s="2">
        <f t="shared" si="111"/>
        <v>5.55996</v>
      </c>
      <c r="L968" s="2">
        <f t="shared" si="112"/>
        <v>6</v>
      </c>
      <c r="M968" s="5">
        <f t="shared" si="113"/>
        <v>950.420512820513</v>
      </c>
    </row>
    <row r="969" s="2" customFormat="1" customHeight="1" spans="2:13">
      <c r="B969" s="21"/>
      <c r="C969" s="9" t="s">
        <v>478</v>
      </c>
      <c r="D969" s="9" t="s">
        <v>1649</v>
      </c>
      <c r="E969" s="2" t="s">
        <v>1469</v>
      </c>
      <c r="F969" s="2" t="s">
        <v>1651</v>
      </c>
      <c r="G969" s="2" t="s">
        <v>58</v>
      </c>
      <c r="H969" s="3">
        <v>200</v>
      </c>
      <c r="I969" s="4">
        <v>1200</v>
      </c>
      <c r="J969" s="18">
        <f t="shared" si="110"/>
        <v>1111.992</v>
      </c>
      <c r="K969" s="2">
        <f t="shared" si="111"/>
        <v>5.55996</v>
      </c>
      <c r="L969" s="2">
        <f t="shared" si="112"/>
        <v>6</v>
      </c>
      <c r="M969" s="5">
        <f t="shared" si="113"/>
        <v>950.420512820513</v>
      </c>
    </row>
    <row r="970" s="2" customFormat="1" customHeight="1" spans="2:13">
      <c r="B970" s="21"/>
      <c r="C970" s="9" t="s">
        <v>478</v>
      </c>
      <c r="D970" s="9" t="s">
        <v>1649</v>
      </c>
      <c r="E970" s="2" t="s">
        <v>1469</v>
      </c>
      <c r="F970" s="2" t="s">
        <v>1651</v>
      </c>
      <c r="G970" s="2" t="s">
        <v>58</v>
      </c>
      <c r="H970" s="3">
        <v>200</v>
      </c>
      <c r="I970" s="4">
        <v>1200</v>
      </c>
      <c r="J970" s="18">
        <f t="shared" si="110"/>
        <v>1111.992</v>
      </c>
      <c r="K970" s="2">
        <f t="shared" si="111"/>
        <v>5.55996</v>
      </c>
      <c r="L970" s="2">
        <f t="shared" si="112"/>
        <v>6</v>
      </c>
      <c r="M970" s="5">
        <f t="shared" si="113"/>
        <v>950.420512820513</v>
      </c>
    </row>
    <row r="971" s="2" customFormat="1" customHeight="1" spans="2:13">
      <c r="B971" s="21"/>
      <c r="C971" s="9" t="s">
        <v>478</v>
      </c>
      <c r="D971" s="9" t="s">
        <v>1649</v>
      </c>
      <c r="E971" s="2" t="s">
        <v>1469</v>
      </c>
      <c r="F971" s="2" t="s">
        <v>1651</v>
      </c>
      <c r="G971" s="2" t="s">
        <v>58</v>
      </c>
      <c r="H971" s="3">
        <v>400</v>
      </c>
      <c r="I971" s="4">
        <v>2400</v>
      </c>
      <c r="J971" s="18">
        <f t="shared" si="110"/>
        <v>2223.984</v>
      </c>
      <c r="K971" s="2">
        <f t="shared" si="111"/>
        <v>5.55996</v>
      </c>
      <c r="L971" s="2">
        <f t="shared" si="112"/>
        <v>6</v>
      </c>
      <c r="M971" s="5">
        <f t="shared" si="113"/>
        <v>1900.84102564103</v>
      </c>
    </row>
    <row r="972" s="2" customFormat="1" customHeight="1" spans="2:13">
      <c r="B972" s="2" t="s">
        <v>377</v>
      </c>
      <c r="C972" s="9" t="s">
        <v>478</v>
      </c>
      <c r="D972" s="9" t="s">
        <v>1649</v>
      </c>
      <c r="E972" s="2" t="s">
        <v>1650</v>
      </c>
      <c r="F972" s="2" t="s">
        <v>1651</v>
      </c>
      <c r="G972" s="2" t="s">
        <v>58</v>
      </c>
      <c r="H972" s="3">
        <v>400</v>
      </c>
      <c r="I972" s="4">
        <v>7440</v>
      </c>
      <c r="J972" s="18">
        <f t="shared" si="110"/>
        <v>6894.3504</v>
      </c>
      <c r="K972" s="2">
        <f t="shared" si="111"/>
        <v>17.235876</v>
      </c>
      <c r="L972" s="2">
        <f t="shared" si="112"/>
        <v>18.6</v>
      </c>
      <c r="M972" s="5">
        <f t="shared" si="113"/>
        <v>5892.60717948718</v>
      </c>
    </row>
    <row r="973" s="2" customFormat="1" customHeight="1" spans="2:13">
      <c r="B973" s="2" t="s">
        <v>379</v>
      </c>
      <c r="C973" s="9" t="s">
        <v>478</v>
      </c>
      <c r="D973" s="9" t="s">
        <v>1649</v>
      </c>
      <c r="E973" s="2" t="s">
        <v>1650</v>
      </c>
      <c r="F973" s="2" t="s">
        <v>1651</v>
      </c>
      <c r="G973" s="2" t="s">
        <v>58</v>
      </c>
      <c r="H973" s="3">
        <v>1200</v>
      </c>
      <c r="I973" s="4">
        <v>26460</v>
      </c>
      <c r="J973" s="18">
        <f t="shared" si="110"/>
        <v>24519.4236</v>
      </c>
      <c r="K973" s="2">
        <f t="shared" si="111"/>
        <v>20.432853</v>
      </c>
      <c r="L973" s="2">
        <f t="shared" si="112"/>
        <v>22.05</v>
      </c>
      <c r="M973" s="5">
        <f t="shared" si="113"/>
        <v>20956.7723076923</v>
      </c>
    </row>
    <row r="974" s="2" customFormat="1" customHeight="1" spans="2:13">
      <c r="B974" s="2" t="s">
        <v>365</v>
      </c>
      <c r="C974" s="9" t="s">
        <v>478</v>
      </c>
      <c r="D974" s="9" t="s">
        <v>1649</v>
      </c>
      <c r="E974" s="2" t="s">
        <v>1650</v>
      </c>
      <c r="F974" s="2" t="s">
        <v>1651</v>
      </c>
      <c r="G974" s="2" t="s">
        <v>58</v>
      </c>
      <c r="H974" s="3">
        <v>3600</v>
      </c>
      <c r="I974" s="4">
        <v>73728</v>
      </c>
      <c r="J974" s="18">
        <f t="shared" si="110"/>
        <v>68320.78848</v>
      </c>
      <c r="K974" s="2">
        <f t="shared" si="111"/>
        <v>18.9779968</v>
      </c>
      <c r="L974" s="2">
        <f t="shared" si="112"/>
        <v>20.48</v>
      </c>
      <c r="M974" s="5">
        <f t="shared" si="113"/>
        <v>58393.8363076923</v>
      </c>
    </row>
    <row r="975" s="2" customFormat="1" customHeight="1" spans="2:13">
      <c r="B975" s="2" t="s">
        <v>655</v>
      </c>
      <c r="C975" s="9" t="s">
        <v>478</v>
      </c>
      <c r="D975" s="9" t="s">
        <v>1649</v>
      </c>
      <c r="E975" s="2" t="s">
        <v>1469</v>
      </c>
      <c r="F975" s="2" t="s">
        <v>1651</v>
      </c>
      <c r="G975" s="2" t="s">
        <v>58</v>
      </c>
      <c r="H975" s="3">
        <v>4000</v>
      </c>
      <c r="I975" s="4">
        <v>57600</v>
      </c>
      <c r="J975" s="18">
        <f t="shared" si="110"/>
        <v>53375.616</v>
      </c>
      <c r="K975" s="2">
        <f t="shared" si="111"/>
        <v>13.343904</v>
      </c>
      <c r="L975" s="2">
        <f t="shared" si="112"/>
        <v>14.4</v>
      </c>
      <c r="M975" s="5">
        <f t="shared" si="113"/>
        <v>45620.1846153846</v>
      </c>
    </row>
    <row r="976" s="2" customFormat="1" customHeight="1" spans="2:13">
      <c r="B976" s="2" t="s">
        <v>340</v>
      </c>
      <c r="C976" s="9" t="s">
        <v>1753</v>
      </c>
      <c r="D976" s="9" t="s">
        <v>1754</v>
      </c>
      <c r="E976" s="2" t="s">
        <v>1755</v>
      </c>
      <c r="F976" s="2" t="s">
        <v>1545</v>
      </c>
      <c r="G976" s="2" t="s">
        <v>58</v>
      </c>
      <c r="H976" s="3">
        <v>60</v>
      </c>
      <c r="I976" s="4">
        <v>924</v>
      </c>
      <c r="J976" s="18">
        <f t="shared" si="110"/>
        <v>856.23384</v>
      </c>
      <c r="K976" s="2">
        <f t="shared" si="111"/>
        <v>14.270564</v>
      </c>
      <c r="L976" s="2">
        <f t="shared" si="112"/>
        <v>15.4</v>
      </c>
      <c r="M976" s="5">
        <f t="shared" si="113"/>
        <v>731.823794871795</v>
      </c>
    </row>
    <row r="977" s="2" customFormat="1" customHeight="1" spans="2:13">
      <c r="B977" s="2" t="s">
        <v>376</v>
      </c>
      <c r="C977" s="9" t="s">
        <v>651</v>
      </c>
      <c r="D977" s="9" t="s">
        <v>1756</v>
      </c>
      <c r="E977" s="2" t="s">
        <v>1755</v>
      </c>
      <c r="F977" s="2" t="s">
        <v>1545</v>
      </c>
      <c r="G977" s="2" t="s">
        <v>58</v>
      </c>
      <c r="H977" s="3">
        <v>60</v>
      </c>
      <c r="I977" s="4">
        <v>1152</v>
      </c>
      <c r="J977" s="18">
        <f t="shared" si="110"/>
        <v>1067.51232</v>
      </c>
      <c r="K977" s="2">
        <f t="shared" si="111"/>
        <v>17.791872</v>
      </c>
      <c r="L977" s="2">
        <f t="shared" si="112"/>
        <v>19.2</v>
      </c>
      <c r="M977" s="5">
        <f t="shared" si="113"/>
        <v>912.403692307692</v>
      </c>
    </row>
    <row r="978" s="2" customFormat="1" customHeight="1" spans="2:13">
      <c r="B978" s="2" t="s">
        <v>377</v>
      </c>
      <c r="C978" s="9" t="s">
        <v>651</v>
      </c>
      <c r="D978" s="9" t="s">
        <v>1756</v>
      </c>
      <c r="E978" s="2" t="s">
        <v>1755</v>
      </c>
      <c r="F978" s="2" t="s">
        <v>1545</v>
      </c>
      <c r="G978" s="2" t="s">
        <v>58</v>
      </c>
      <c r="H978" s="3">
        <v>50</v>
      </c>
      <c r="I978" s="4">
        <v>885</v>
      </c>
      <c r="J978" s="18">
        <f t="shared" si="110"/>
        <v>820.0941</v>
      </c>
      <c r="K978" s="2">
        <f t="shared" si="111"/>
        <v>16.401882</v>
      </c>
      <c r="L978" s="2">
        <f t="shared" si="112"/>
        <v>17.7</v>
      </c>
      <c r="M978" s="5">
        <f t="shared" si="113"/>
        <v>700.935128205128</v>
      </c>
    </row>
    <row r="979" s="2" customFormat="1" ht="13.5" spans="2:13">
      <c r="B979" s="2" t="s">
        <v>1624</v>
      </c>
      <c r="C979" s="2" t="s">
        <v>1757</v>
      </c>
      <c r="D979" s="2" t="s">
        <v>1758</v>
      </c>
      <c r="E979" s="2" t="s">
        <v>1759</v>
      </c>
      <c r="F979" s="2" t="s">
        <v>1757</v>
      </c>
      <c r="G979" s="2" t="s">
        <v>58</v>
      </c>
      <c r="H979" s="3">
        <v>320</v>
      </c>
      <c r="I979" s="4">
        <v>4160</v>
      </c>
      <c r="J979" s="18">
        <f t="shared" si="110"/>
        <v>3854.9056</v>
      </c>
      <c r="K979" s="2">
        <f t="shared" si="111"/>
        <v>12.04658</v>
      </c>
      <c r="L979" s="2">
        <f t="shared" si="112"/>
        <v>13</v>
      </c>
      <c r="M979" s="5">
        <f t="shared" si="113"/>
        <v>3294.79111111111</v>
      </c>
    </row>
    <row r="980" s="2" customFormat="1" ht="13.5" spans="2:13">
      <c r="B980" s="2" t="s">
        <v>423</v>
      </c>
      <c r="C980" s="2" t="s">
        <v>1757</v>
      </c>
      <c r="D980" s="2" t="s">
        <v>1758</v>
      </c>
      <c r="E980" s="2" t="s">
        <v>1759</v>
      </c>
      <c r="F980" s="2" t="s">
        <v>1757</v>
      </c>
      <c r="G980" s="2" t="s">
        <v>58</v>
      </c>
      <c r="H980" s="3">
        <v>320</v>
      </c>
      <c r="I980" s="4">
        <v>5120</v>
      </c>
      <c r="J980" s="18">
        <f t="shared" si="110"/>
        <v>4744.4992</v>
      </c>
      <c r="K980" s="2">
        <f t="shared" si="111"/>
        <v>14.82656</v>
      </c>
      <c r="L980" s="2">
        <f t="shared" si="112"/>
        <v>16</v>
      </c>
      <c r="M980" s="5">
        <f t="shared" si="113"/>
        <v>4055.12752136752</v>
      </c>
    </row>
    <row r="981" s="2" customFormat="1" ht="13.5" spans="2:13">
      <c r="B981" s="2" t="s">
        <v>397</v>
      </c>
      <c r="C981" s="2" t="s">
        <v>1760</v>
      </c>
      <c r="D981" s="2" t="s">
        <v>1761</v>
      </c>
      <c r="E981" s="2" t="s">
        <v>551</v>
      </c>
      <c r="F981" s="2" t="s">
        <v>1762</v>
      </c>
      <c r="G981" s="2" t="s">
        <v>58</v>
      </c>
      <c r="H981" s="3">
        <v>864</v>
      </c>
      <c r="I981" s="4">
        <v>26905</v>
      </c>
      <c r="J981" s="18">
        <f t="shared" si="110"/>
        <v>24931.7873</v>
      </c>
      <c r="K981" s="2">
        <f t="shared" si="111"/>
        <v>28.8562353009259</v>
      </c>
      <c r="L981" s="2">
        <f t="shared" si="112"/>
        <v>31.1400462962963</v>
      </c>
      <c r="M981" s="5">
        <f t="shared" si="113"/>
        <v>21309.2199145299</v>
      </c>
    </row>
    <row r="982" s="2" customFormat="1" ht="13.5" spans="2:13">
      <c r="B982" s="2" t="s">
        <v>330</v>
      </c>
      <c r="C982" s="2" t="s">
        <v>1760</v>
      </c>
      <c r="D982" s="19" t="s">
        <v>1761</v>
      </c>
      <c r="E982" s="19" t="s">
        <v>551</v>
      </c>
      <c r="F982" s="19" t="s">
        <v>1762</v>
      </c>
      <c r="G982" s="19" t="s">
        <v>58</v>
      </c>
      <c r="H982" s="20">
        <v>624</v>
      </c>
      <c r="I982" s="4">
        <v>19431.36</v>
      </c>
      <c r="J982" s="18">
        <f t="shared" si="110"/>
        <v>18006.2640576</v>
      </c>
      <c r="K982" s="2">
        <f t="shared" si="111"/>
        <v>28.8561924</v>
      </c>
      <c r="L982" s="2">
        <f t="shared" si="112"/>
        <v>31.14</v>
      </c>
      <c r="M982" s="5">
        <f t="shared" si="113"/>
        <v>15389.96928</v>
      </c>
    </row>
    <row r="983" s="2" customFormat="1" ht="13.5" spans="2:13">
      <c r="B983" s="2" t="s">
        <v>389</v>
      </c>
      <c r="C983" s="2" t="s">
        <v>1753</v>
      </c>
      <c r="D983" s="2" t="s">
        <v>1754</v>
      </c>
      <c r="E983" s="2" t="s">
        <v>1763</v>
      </c>
      <c r="F983" s="2" t="s">
        <v>1764</v>
      </c>
      <c r="G983" s="2" t="s">
        <v>58</v>
      </c>
      <c r="H983" s="3">
        <v>480</v>
      </c>
      <c r="I983" s="4">
        <v>9264</v>
      </c>
      <c r="J983" s="18">
        <f t="shared" si="110"/>
        <v>8584.57824</v>
      </c>
      <c r="K983" s="2">
        <f t="shared" si="111"/>
        <v>17.884538</v>
      </c>
      <c r="L983" s="2">
        <f t="shared" si="112"/>
        <v>19.3</v>
      </c>
      <c r="M983" s="5">
        <f t="shared" si="113"/>
        <v>7337.24635897436</v>
      </c>
    </row>
    <row r="984" s="2" customFormat="1" ht="13.5" spans="2:13">
      <c r="B984" s="2" t="s">
        <v>1765</v>
      </c>
      <c r="C984" s="2" t="s">
        <v>1753</v>
      </c>
      <c r="D984" s="2" t="s">
        <v>1754</v>
      </c>
      <c r="E984" s="2" t="s">
        <v>1763</v>
      </c>
      <c r="F984" s="2" t="s">
        <v>1764</v>
      </c>
      <c r="G984" s="2" t="s">
        <v>58</v>
      </c>
      <c r="H984" s="3">
        <v>1200</v>
      </c>
      <c r="I984" s="4">
        <v>6840</v>
      </c>
      <c r="J984" s="18">
        <f t="shared" si="110"/>
        <v>6338.3544</v>
      </c>
      <c r="K984" s="2">
        <f t="shared" si="111"/>
        <v>5.281962</v>
      </c>
      <c r="L984" s="2">
        <f t="shared" si="112"/>
        <v>5.7</v>
      </c>
      <c r="M984" s="5">
        <f t="shared" si="113"/>
        <v>5417.39692307692</v>
      </c>
    </row>
    <row r="985" s="2" customFormat="1" ht="13.5" spans="2:13">
      <c r="B985" s="2" t="s">
        <v>1766</v>
      </c>
      <c r="C985" s="2" t="s">
        <v>1753</v>
      </c>
      <c r="D985" s="2" t="s">
        <v>1754</v>
      </c>
      <c r="E985" s="2" t="s">
        <v>1763</v>
      </c>
      <c r="F985" s="2" t="s">
        <v>1764</v>
      </c>
      <c r="G985" s="2" t="s">
        <v>58</v>
      </c>
      <c r="H985" s="3">
        <v>200</v>
      </c>
      <c r="I985" s="4">
        <v>1320</v>
      </c>
      <c r="J985" s="18">
        <f t="shared" si="110"/>
        <v>1223.1912</v>
      </c>
      <c r="K985" s="2">
        <f t="shared" si="111"/>
        <v>6.115956</v>
      </c>
      <c r="L985" s="2">
        <f t="shared" si="112"/>
        <v>6.6</v>
      </c>
      <c r="M985" s="5">
        <f t="shared" si="113"/>
        <v>1045.46256410256</v>
      </c>
    </row>
    <row r="986" s="2" customFormat="1" ht="13.5" spans="2:13">
      <c r="B986" s="2" t="s">
        <v>516</v>
      </c>
      <c r="C986" s="2" t="s">
        <v>1753</v>
      </c>
      <c r="D986" s="2" t="s">
        <v>1754</v>
      </c>
      <c r="E986" s="2" t="s">
        <v>1763</v>
      </c>
      <c r="F986" s="2" t="s">
        <v>1764</v>
      </c>
      <c r="G986" s="2" t="s">
        <v>58</v>
      </c>
      <c r="H986" s="3">
        <v>240</v>
      </c>
      <c r="I986" s="4">
        <v>4680</v>
      </c>
      <c r="J986" s="18">
        <f t="shared" si="110"/>
        <v>4336.7688</v>
      </c>
      <c r="K986" s="2">
        <f t="shared" si="111"/>
        <v>18.06987</v>
      </c>
      <c r="L986" s="2">
        <f t="shared" si="112"/>
        <v>19.5</v>
      </c>
      <c r="M986" s="5">
        <f t="shared" si="113"/>
        <v>3706.64</v>
      </c>
    </row>
    <row r="987" s="2" customFormat="1" ht="13.5" spans="2:13">
      <c r="B987" s="2" t="s">
        <v>344</v>
      </c>
      <c r="C987" s="2" t="s">
        <v>1753</v>
      </c>
      <c r="D987" s="2" t="s">
        <v>1754</v>
      </c>
      <c r="E987" s="2" t="s">
        <v>1763</v>
      </c>
      <c r="F987" s="2" t="s">
        <v>1764</v>
      </c>
      <c r="G987" s="2" t="s">
        <v>58</v>
      </c>
      <c r="H987" s="3">
        <f>480*3</f>
        <v>1440</v>
      </c>
      <c r="I987" s="4">
        <f>9782.4*3</f>
        <v>29347.2</v>
      </c>
      <c r="J987" s="18">
        <f t="shared" si="110"/>
        <v>27194.876352</v>
      </c>
      <c r="K987" s="2">
        <f t="shared" si="111"/>
        <v>18.8853308</v>
      </c>
      <c r="L987" s="2">
        <f t="shared" si="112"/>
        <v>20.38</v>
      </c>
      <c r="M987" s="5">
        <f t="shared" si="113"/>
        <v>23243.4840615385</v>
      </c>
    </row>
    <row r="988" s="2" customFormat="1" ht="13.5" spans="2:13">
      <c r="B988" s="2" t="s">
        <v>545</v>
      </c>
      <c r="C988" s="2" t="s">
        <v>1753</v>
      </c>
      <c r="D988" s="2" t="s">
        <v>1754</v>
      </c>
      <c r="E988" s="2" t="s">
        <v>1763</v>
      </c>
      <c r="F988" s="2" t="s">
        <v>1764</v>
      </c>
      <c r="G988" s="2" t="s">
        <v>58</v>
      </c>
      <c r="H988" s="3">
        <v>240</v>
      </c>
      <c r="I988" s="4">
        <v>5148</v>
      </c>
      <c r="J988" s="18">
        <f t="shared" si="110"/>
        <v>4770.44568</v>
      </c>
      <c r="K988" s="2">
        <f t="shared" si="111"/>
        <v>19.876857</v>
      </c>
      <c r="L988" s="2">
        <f t="shared" si="112"/>
        <v>21.45</v>
      </c>
      <c r="M988" s="5">
        <f t="shared" si="113"/>
        <v>4077.304</v>
      </c>
    </row>
    <row r="989" s="2" customFormat="1" ht="13.5" spans="2:13">
      <c r="B989" s="2" t="s">
        <v>363</v>
      </c>
      <c r="C989" s="2" t="s">
        <v>1753</v>
      </c>
      <c r="D989" s="2" t="s">
        <v>1754</v>
      </c>
      <c r="E989" s="2" t="s">
        <v>1763</v>
      </c>
      <c r="F989" s="2" t="s">
        <v>1764</v>
      </c>
      <c r="G989" s="2" t="s">
        <v>58</v>
      </c>
      <c r="H989" s="3">
        <v>960</v>
      </c>
      <c r="I989" s="4">
        <v>18912</v>
      </c>
      <c r="J989" s="18">
        <f t="shared" si="110"/>
        <v>17524.99392</v>
      </c>
      <c r="K989" s="2">
        <f t="shared" si="111"/>
        <v>18.255202</v>
      </c>
      <c r="L989" s="2">
        <f t="shared" si="112"/>
        <v>19.7</v>
      </c>
      <c r="M989" s="5">
        <f t="shared" si="113"/>
        <v>14978.6272820513</v>
      </c>
    </row>
    <row r="990" s="2" customFormat="1" ht="13.5" spans="2:13">
      <c r="B990" s="2" t="s">
        <v>1161</v>
      </c>
      <c r="C990" s="2" t="s">
        <v>1753</v>
      </c>
      <c r="D990" s="2" t="s">
        <v>1754</v>
      </c>
      <c r="E990" s="2" t="s">
        <v>1763</v>
      </c>
      <c r="F990" s="2" t="s">
        <v>1764</v>
      </c>
      <c r="G990" s="2" t="s">
        <v>58</v>
      </c>
      <c r="H990" s="3">
        <v>480</v>
      </c>
      <c r="I990" s="4">
        <v>10156.8</v>
      </c>
      <c r="J990" s="18">
        <f t="shared" si="110"/>
        <v>9411.900288</v>
      </c>
      <c r="K990" s="2">
        <f t="shared" si="111"/>
        <v>19.6081256</v>
      </c>
      <c r="L990" s="2">
        <f t="shared" si="112"/>
        <v>21.16</v>
      </c>
      <c r="M990" s="5">
        <f t="shared" si="113"/>
        <v>8044.35922051282</v>
      </c>
    </row>
    <row r="991" s="2" customFormat="1" ht="13.5" spans="2:13">
      <c r="B991" s="2" t="s">
        <v>865</v>
      </c>
      <c r="C991" s="2" t="s">
        <v>1753</v>
      </c>
      <c r="D991" s="2" t="s">
        <v>1754</v>
      </c>
      <c r="E991" s="2" t="s">
        <v>1763</v>
      </c>
      <c r="F991" s="2" t="s">
        <v>1764</v>
      </c>
      <c r="G991" s="2" t="s">
        <v>58</v>
      </c>
      <c r="H991" s="3">
        <v>240</v>
      </c>
      <c r="I991" s="4">
        <v>1560</v>
      </c>
      <c r="J991" s="18">
        <f t="shared" si="110"/>
        <v>1445.5896</v>
      </c>
      <c r="K991" s="2">
        <f t="shared" si="111"/>
        <v>6.02329</v>
      </c>
      <c r="L991" s="2">
        <f t="shared" si="112"/>
        <v>6.5</v>
      </c>
      <c r="M991" s="5">
        <f t="shared" si="113"/>
        <v>1235.54666666667</v>
      </c>
    </row>
    <row r="992" s="2" customFormat="1" ht="13.5" spans="2:13">
      <c r="B992" s="2" t="s">
        <v>1160</v>
      </c>
      <c r="C992" s="2" t="s">
        <v>1753</v>
      </c>
      <c r="D992" s="2" t="s">
        <v>1754</v>
      </c>
      <c r="E992" s="2" t="s">
        <v>1763</v>
      </c>
      <c r="F992" s="2" t="s">
        <v>1764</v>
      </c>
      <c r="G992" s="2" t="s">
        <v>58</v>
      </c>
      <c r="H992" s="3">
        <v>480</v>
      </c>
      <c r="I992" s="4">
        <v>10080</v>
      </c>
      <c r="J992" s="18">
        <f t="shared" si="110"/>
        <v>9340.7328</v>
      </c>
      <c r="K992" s="2">
        <f t="shared" si="111"/>
        <v>19.45986</v>
      </c>
      <c r="L992" s="2">
        <f t="shared" si="112"/>
        <v>21</v>
      </c>
      <c r="M992" s="5">
        <f t="shared" si="113"/>
        <v>7983.53230769231</v>
      </c>
    </row>
    <row r="993" s="2" customFormat="1" customHeight="1" spans="2:13">
      <c r="B993" s="2" t="s">
        <v>371</v>
      </c>
      <c r="C993" s="9" t="s">
        <v>651</v>
      </c>
      <c r="D993" s="9" t="s">
        <v>1756</v>
      </c>
      <c r="E993" s="2" t="s">
        <v>1755</v>
      </c>
      <c r="F993" s="2" t="s">
        <v>1545</v>
      </c>
      <c r="G993" s="2" t="s">
        <v>58</v>
      </c>
      <c r="H993" s="3">
        <v>400</v>
      </c>
      <c r="I993" s="4">
        <v>4720</v>
      </c>
      <c r="J993" s="18">
        <f t="shared" si="110"/>
        <v>4373.8352</v>
      </c>
      <c r="K993" s="2">
        <f t="shared" si="111"/>
        <v>10.934588</v>
      </c>
      <c r="L993" s="2">
        <f t="shared" si="112"/>
        <v>11.8</v>
      </c>
      <c r="M993" s="5">
        <f t="shared" si="113"/>
        <v>3738.32068376068</v>
      </c>
    </row>
    <row r="994" s="2" customFormat="1" customHeight="1" spans="2:13">
      <c r="B994" s="2" t="s">
        <v>365</v>
      </c>
      <c r="C994" s="9" t="s">
        <v>651</v>
      </c>
      <c r="D994" s="9" t="s">
        <v>1756</v>
      </c>
      <c r="E994" s="2" t="s">
        <v>1755</v>
      </c>
      <c r="F994" s="2" t="s">
        <v>1545</v>
      </c>
      <c r="G994" s="2" t="s">
        <v>58</v>
      </c>
      <c r="H994" s="3">
        <v>400</v>
      </c>
      <c r="I994" s="4">
        <v>7672</v>
      </c>
      <c r="J994" s="18">
        <f t="shared" si="110"/>
        <v>7109.33552</v>
      </c>
      <c r="K994" s="2">
        <f t="shared" si="111"/>
        <v>17.7733388</v>
      </c>
      <c r="L994" s="2">
        <f t="shared" si="112"/>
        <v>19.18</v>
      </c>
      <c r="M994" s="5">
        <f t="shared" si="113"/>
        <v>6076.35514529915</v>
      </c>
    </row>
    <row r="995" s="2" customFormat="1" customHeight="1" spans="2:13">
      <c r="B995" s="2" t="s">
        <v>381</v>
      </c>
      <c r="C995" s="9" t="s">
        <v>651</v>
      </c>
      <c r="D995" s="9" t="s">
        <v>1756</v>
      </c>
      <c r="E995" s="2" t="s">
        <v>1755</v>
      </c>
      <c r="F995" s="2" t="s">
        <v>1545</v>
      </c>
      <c r="G995" s="2" t="s">
        <v>58</v>
      </c>
      <c r="H995" s="3">
        <v>200</v>
      </c>
      <c r="I995" s="4">
        <v>3540</v>
      </c>
      <c r="J995" s="18">
        <f t="shared" si="110"/>
        <v>3280.3764</v>
      </c>
      <c r="K995" s="2">
        <f t="shared" si="111"/>
        <v>16.401882</v>
      </c>
      <c r="L995" s="2">
        <f t="shared" si="112"/>
        <v>17.7</v>
      </c>
      <c r="M995" s="5">
        <f t="shared" si="113"/>
        <v>2803.74051282051</v>
      </c>
    </row>
    <row r="996" s="2" customFormat="1" customHeight="1" spans="2:13">
      <c r="B996" s="2" t="s">
        <v>1171</v>
      </c>
      <c r="C996" s="9" t="s">
        <v>651</v>
      </c>
      <c r="D996" s="9" t="s">
        <v>1756</v>
      </c>
      <c r="E996" s="2" t="s">
        <v>1755</v>
      </c>
      <c r="F996" s="2" t="s">
        <v>1545</v>
      </c>
      <c r="G996" s="2" t="s">
        <v>58</v>
      </c>
      <c r="H996" s="3">
        <v>30</v>
      </c>
      <c r="I996" s="4">
        <v>378</v>
      </c>
      <c r="J996" s="18">
        <f t="shared" si="110"/>
        <v>350.27748</v>
      </c>
      <c r="K996" s="2">
        <f t="shared" si="111"/>
        <v>11.675916</v>
      </c>
      <c r="L996" s="2">
        <f t="shared" si="112"/>
        <v>12.6</v>
      </c>
      <c r="M996" s="5">
        <f t="shared" si="113"/>
        <v>299.382461538462</v>
      </c>
    </row>
    <row r="997" s="2" customFormat="1" customHeight="1" spans="2:13">
      <c r="B997" s="2" t="s">
        <v>376</v>
      </c>
      <c r="C997" s="9" t="s">
        <v>252</v>
      </c>
      <c r="D997" s="9" t="s">
        <v>1767</v>
      </c>
      <c r="E997" s="2" t="s">
        <v>1755</v>
      </c>
      <c r="F997" s="2" t="s">
        <v>1545</v>
      </c>
      <c r="G997" s="2" t="s">
        <v>58</v>
      </c>
      <c r="H997" s="3">
        <v>30</v>
      </c>
      <c r="I997" s="4">
        <v>576</v>
      </c>
      <c r="J997" s="18">
        <f t="shared" si="110"/>
        <v>533.75616</v>
      </c>
      <c r="K997" s="2">
        <f t="shared" si="111"/>
        <v>17.791872</v>
      </c>
      <c r="L997" s="2">
        <f t="shared" si="112"/>
        <v>19.2</v>
      </c>
      <c r="M997" s="5">
        <f t="shared" si="113"/>
        <v>456.201846153846</v>
      </c>
    </row>
    <row r="998" s="2" customFormat="1" customHeight="1" spans="2:13">
      <c r="B998" s="2" t="s">
        <v>377</v>
      </c>
      <c r="C998" s="9" t="s">
        <v>252</v>
      </c>
      <c r="D998" s="9" t="s">
        <v>1767</v>
      </c>
      <c r="E998" s="2" t="s">
        <v>1755</v>
      </c>
      <c r="F998" s="2" t="s">
        <v>1545</v>
      </c>
      <c r="G998" s="2" t="s">
        <v>58</v>
      </c>
      <c r="H998" s="3">
        <v>50</v>
      </c>
      <c r="I998" s="4">
        <v>885</v>
      </c>
      <c r="J998" s="18">
        <f t="shared" si="110"/>
        <v>820.0941</v>
      </c>
      <c r="K998" s="2">
        <f t="shared" si="111"/>
        <v>16.401882</v>
      </c>
      <c r="L998" s="2">
        <f t="shared" si="112"/>
        <v>17.7</v>
      </c>
      <c r="M998" s="5">
        <f t="shared" si="113"/>
        <v>700.935128205128</v>
      </c>
    </row>
    <row r="999" s="2" customFormat="1" customHeight="1" spans="2:13">
      <c r="B999" s="2" t="s">
        <v>370</v>
      </c>
      <c r="C999" s="9" t="s">
        <v>252</v>
      </c>
      <c r="D999" s="9" t="s">
        <v>1767</v>
      </c>
      <c r="E999" s="2" t="s">
        <v>1755</v>
      </c>
      <c r="F999" s="2" t="s">
        <v>1545</v>
      </c>
      <c r="G999" s="2" t="s">
        <v>58</v>
      </c>
      <c r="H999" s="3">
        <v>30</v>
      </c>
      <c r="I999" s="4">
        <v>441</v>
      </c>
      <c r="J999" s="18">
        <f t="shared" si="110"/>
        <v>408.65706</v>
      </c>
      <c r="K999" s="2">
        <f t="shared" si="111"/>
        <v>13.621902</v>
      </c>
      <c r="L999" s="2">
        <f t="shared" si="112"/>
        <v>14.7</v>
      </c>
      <c r="M999" s="5">
        <f t="shared" si="113"/>
        <v>349.279538461538</v>
      </c>
    </row>
    <row r="1000" s="2" customFormat="1" customHeight="1" spans="2:13">
      <c r="B1000" s="2" t="s">
        <v>379</v>
      </c>
      <c r="C1000" s="9" t="s">
        <v>252</v>
      </c>
      <c r="D1000" s="9" t="s">
        <v>1767</v>
      </c>
      <c r="E1000" s="2" t="s">
        <v>1755</v>
      </c>
      <c r="F1000" s="2" t="s">
        <v>1545</v>
      </c>
      <c r="G1000" s="2" t="s">
        <v>58</v>
      </c>
      <c r="H1000" s="3">
        <v>200</v>
      </c>
      <c r="I1000" s="4">
        <v>4130</v>
      </c>
      <c r="J1000" s="18">
        <f t="shared" si="110"/>
        <v>3827.1058</v>
      </c>
      <c r="K1000" s="2">
        <f t="shared" si="111"/>
        <v>19.135529</v>
      </c>
      <c r="L1000" s="2">
        <f t="shared" si="112"/>
        <v>20.65</v>
      </c>
      <c r="M1000" s="5">
        <f t="shared" si="113"/>
        <v>3271.0305982906</v>
      </c>
    </row>
    <row r="1001" s="2" customFormat="1" customHeight="1" spans="2:13">
      <c r="B1001" s="2" t="s">
        <v>378</v>
      </c>
      <c r="C1001" s="9" t="s">
        <v>252</v>
      </c>
      <c r="D1001" s="9" t="s">
        <v>1767</v>
      </c>
      <c r="E1001" s="2" t="s">
        <v>1755</v>
      </c>
      <c r="F1001" s="2" t="s">
        <v>1545</v>
      </c>
      <c r="G1001" s="2" t="s">
        <v>58</v>
      </c>
      <c r="H1001" s="3">
        <v>60</v>
      </c>
      <c r="I1001" s="4">
        <v>708</v>
      </c>
      <c r="J1001" s="18">
        <f t="shared" ref="J1001:J1008" si="114">I1001*0.92666</f>
        <v>656.07528</v>
      </c>
      <c r="K1001" s="2">
        <f t="shared" ref="K1001:K1008" si="115">J1001/H1001</f>
        <v>10.934588</v>
      </c>
      <c r="L1001" s="2">
        <f t="shared" ref="L1001:L1008" si="116">I1001/H1001</f>
        <v>11.8</v>
      </c>
      <c r="M1001" s="5">
        <f t="shared" ref="M1001:M1008" si="117">J1001/1.17</f>
        <v>560.748102564103</v>
      </c>
    </row>
    <row r="1002" s="2" customFormat="1" customHeight="1" spans="2:13">
      <c r="B1002" s="2" t="s">
        <v>371</v>
      </c>
      <c r="C1002" s="9" t="s">
        <v>252</v>
      </c>
      <c r="D1002" s="9" t="s">
        <v>1767</v>
      </c>
      <c r="E1002" s="2" t="s">
        <v>1755</v>
      </c>
      <c r="F1002" s="2" t="s">
        <v>1545</v>
      </c>
      <c r="G1002" s="2" t="s">
        <v>58</v>
      </c>
      <c r="H1002" s="3">
        <v>200</v>
      </c>
      <c r="I1002" s="4">
        <v>2360</v>
      </c>
      <c r="J1002" s="18">
        <f t="shared" si="114"/>
        <v>2186.9176</v>
      </c>
      <c r="K1002" s="2">
        <f t="shared" si="115"/>
        <v>10.934588</v>
      </c>
      <c r="L1002" s="2">
        <f t="shared" si="116"/>
        <v>11.8</v>
      </c>
      <c r="M1002" s="5">
        <f t="shared" si="117"/>
        <v>1869.16034188034</v>
      </c>
    </row>
    <row r="1003" s="2" customFormat="1" customHeight="1" spans="2:13">
      <c r="B1003" s="2" t="s">
        <v>75</v>
      </c>
      <c r="C1003" s="9" t="s">
        <v>252</v>
      </c>
      <c r="D1003" s="9" t="s">
        <v>1767</v>
      </c>
      <c r="E1003" s="2" t="s">
        <v>1755</v>
      </c>
      <c r="F1003" s="2" t="s">
        <v>1545</v>
      </c>
      <c r="G1003" s="2" t="s">
        <v>58</v>
      </c>
      <c r="H1003" s="3">
        <v>800</v>
      </c>
      <c r="I1003" s="4">
        <v>14160</v>
      </c>
      <c r="J1003" s="18">
        <f t="shared" si="114"/>
        <v>13121.5056</v>
      </c>
      <c r="K1003" s="2">
        <f t="shared" si="115"/>
        <v>16.401882</v>
      </c>
      <c r="L1003" s="2">
        <f t="shared" si="116"/>
        <v>17.7</v>
      </c>
      <c r="M1003" s="5">
        <f t="shared" si="117"/>
        <v>11214.9620512821</v>
      </c>
    </row>
    <row r="1004" s="2" customFormat="1" customHeight="1" spans="2:13">
      <c r="B1004" s="2" t="s">
        <v>380</v>
      </c>
      <c r="C1004" s="9" t="s">
        <v>252</v>
      </c>
      <c r="D1004" s="9" t="s">
        <v>1767</v>
      </c>
      <c r="E1004" s="2" t="s">
        <v>1755</v>
      </c>
      <c r="F1004" s="2" t="s">
        <v>1545</v>
      </c>
      <c r="G1004" s="2" t="s">
        <v>58</v>
      </c>
      <c r="H1004" s="3">
        <v>30</v>
      </c>
      <c r="I1004" s="4">
        <v>531</v>
      </c>
      <c r="J1004" s="18">
        <f t="shared" si="114"/>
        <v>492.05646</v>
      </c>
      <c r="K1004" s="2">
        <f t="shared" si="115"/>
        <v>16.401882</v>
      </c>
      <c r="L1004" s="2">
        <f t="shared" si="116"/>
        <v>17.7</v>
      </c>
      <c r="M1004" s="5">
        <f t="shared" si="117"/>
        <v>420.561076923077</v>
      </c>
    </row>
    <row r="1005" s="2" customFormat="1" customHeight="1" spans="2:13">
      <c r="B1005" s="2" t="s">
        <v>365</v>
      </c>
      <c r="C1005" s="9" t="s">
        <v>252</v>
      </c>
      <c r="D1005" s="9" t="s">
        <v>1767</v>
      </c>
      <c r="E1005" s="2" t="s">
        <v>1755</v>
      </c>
      <c r="F1005" s="2" t="s">
        <v>1545</v>
      </c>
      <c r="G1005" s="2" t="s">
        <v>58</v>
      </c>
      <c r="H1005" s="3">
        <v>1000</v>
      </c>
      <c r="I1005" s="4">
        <v>19180</v>
      </c>
      <c r="J1005" s="18">
        <f t="shared" si="114"/>
        <v>17773.3388</v>
      </c>
      <c r="K1005" s="2">
        <f t="shared" si="115"/>
        <v>17.7733388</v>
      </c>
      <c r="L1005" s="2">
        <f t="shared" si="116"/>
        <v>19.18</v>
      </c>
      <c r="M1005" s="5">
        <f t="shared" si="117"/>
        <v>15190.8878632479</v>
      </c>
    </row>
    <row r="1006" s="2" customFormat="1" customHeight="1" spans="2:13">
      <c r="B1006" s="2" t="s">
        <v>655</v>
      </c>
      <c r="C1006" s="9" t="s">
        <v>252</v>
      </c>
      <c r="D1006" s="9" t="s">
        <v>1767</v>
      </c>
      <c r="E1006" s="2" t="s">
        <v>1755</v>
      </c>
      <c r="F1006" s="2" t="s">
        <v>1545</v>
      </c>
      <c r="G1006" s="2" t="s">
        <v>58</v>
      </c>
      <c r="H1006" s="3">
        <v>200</v>
      </c>
      <c r="I1006" s="4">
        <v>4130</v>
      </c>
      <c r="J1006" s="18">
        <f t="shared" si="114"/>
        <v>3827.1058</v>
      </c>
      <c r="K1006" s="2">
        <f t="shared" si="115"/>
        <v>19.135529</v>
      </c>
      <c r="L1006" s="2">
        <f t="shared" si="116"/>
        <v>20.65</v>
      </c>
      <c r="M1006" s="5">
        <f t="shared" si="117"/>
        <v>3271.0305982906</v>
      </c>
    </row>
    <row r="1007" s="2" customFormat="1" customHeight="1" spans="2:13">
      <c r="B1007" s="2" t="s">
        <v>340</v>
      </c>
      <c r="C1007" s="9" t="s">
        <v>252</v>
      </c>
      <c r="D1007" s="9" t="s">
        <v>1768</v>
      </c>
      <c r="E1007" s="2" t="s">
        <v>1769</v>
      </c>
      <c r="F1007" s="2" t="s">
        <v>1545</v>
      </c>
      <c r="G1007" s="2" t="s">
        <v>58</v>
      </c>
      <c r="H1007" s="3">
        <v>100</v>
      </c>
      <c r="I1007" s="4">
        <v>3190</v>
      </c>
      <c r="J1007" s="18">
        <f t="shared" si="114"/>
        <v>2956.0454</v>
      </c>
      <c r="K1007" s="2">
        <f t="shared" si="115"/>
        <v>29.560454</v>
      </c>
      <c r="L1007" s="2">
        <f t="shared" si="116"/>
        <v>31.9</v>
      </c>
      <c r="M1007" s="5">
        <f t="shared" si="117"/>
        <v>2526.53452991453</v>
      </c>
    </row>
    <row r="1008" s="2" customFormat="1" customHeight="1" spans="2:13">
      <c r="B1008" s="2" t="s">
        <v>379</v>
      </c>
      <c r="C1008" s="9" t="s">
        <v>148</v>
      </c>
      <c r="D1008" s="9" t="s">
        <v>1770</v>
      </c>
      <c r="E1008" s="2" t="s">
        <v>358</v>
      </c>
      <c r="F1008" s="2" t="s">
        <v>341</v>
      </c>
      <c r="G1008" s="2" t="s">
        <v>58</v>
      </c>
      <c r="H1008" s="3">
        <v>200</v>
      </c>
      <c r="I1008" s="4">
        <v>3440</v>
      </c>
      <c r="J1008" s="18">
        <f t="shared" si="114"/>
        <v>3187.7104</v>
      </c>
      <c r="K1008" s="2">
        <f t="shared" si="115"/>
        <v>15.938552</v>
      </c>
      <c r="L1008" s="2">
        <f t="shared" si="116"/>
        <v>17.2</v>
      </c>
      <c r="M1008" s="5">
        <f t="shared" si="117"/>
        <v>2724.5388034188</v>
      </c>
    </row>
    <row r="1009" s="2" customFormat="1" ht="13.5" spans="2:13">
      <c r="B1009" s="2" t="s">
        <v>430</v>
      </c>
      <c r="C1009" s="2" t="s">
        <v>1147</v>
      </c>
      <c r="D1009" s="2" t="s">
        <v>1771</v>
      </c>
      <c r="E1009" s="2" t="s">
        <v>1615</v>
      </c>
      <c r="F1009" s="2" t="s">
        <v>1150</v>
      </c>
      <c r="G1009" s="2" t="s">
        <v>58</v>
      </c>
      <c r="H1009" s="3">
        <v>216</v>
      </c>
      <c r="I1009" s="4">
        <v>646.15</v>
      </c>
      <c r="J1009" s="18">
        <f t="shared" ref="J1001:J1032" si="118">I1009*0.92666</f>
        <v>598.761359</v>
      </c>
      <c r="K1009" s="2">
        <f t="shared" ref="K998:K1061" si="119">J1009/H1009</f>
        <v>2.7720433287037</v>
      </c>
      <c r="L1009" s="2">
        <f t="shared" ref="L998:L1061" si="120">I1009/H1009</f>
        <v>2.99143518518518</v>
      </c>
      <c r="M1009" s="5">
        <f t="shared" ref="M998:M1061" si="121">J1009/1.17</f>
        <v>511.761845299145</v>
      </c>
    </row>
    <row r="1010" s="2" customFormat="1" ht="13.5" spans="2:13">
      <c r="B1010" s="2" t="s">
        <v>379</v>
      </c>
      <c r="C1010" s="2" t="s">
        <v>1147</v>
      </c>
      <c r="D1010" s="2" t="s">
        <v>1771</v>
      </c>
      <c r="E1010" s="2" t="s">
        <v>1772</v>
      </c>
      <c r="F1010" s="2" t="s">
        <v>1147</v>
      </c>
      <c r="G1010" s="2" t="s">
        <v>58</v>
      </c>
      <c r="H1010" s="3">
        <v>432</v>
      </c>
      <c r="I1010" s="4">
        <v>4406.4</v>
      </c>
      <c r="J1010" s="18">
        <f t="shared" si="118"/>
        <v>4083.234624</v>
      </c>
      <c r="K1010" s="2">
        <f t="shared" si="119"/>
        <v>9.451932</v>
      </c>
      <c r="L1010" s="2">
        <f t="shared" si="120"/>
        <v>10.2</v>
      </c>
      <c r="M1010" s="5">
        <f t="shared" si="121"/>
        <v>3489.94412307692</v>
      </c>
    </row>
    <row r="1011" s="2" customFormat="1" ht="13.5" spans="2:13">
      <c r="B1011" s="2" t="s">
        <v>380</v>
      </c>
      <c r="C1011" s="2" t="s">
        <v>1147</v>
      </c>
      <c r="D1011" s="2" t="s">
        <v>1771</v>
      </c>
      <c r="E1011" s="2" t="s">
        <v>1772</v>
      </c>
      <c r="F1011" s="2" t="s">
        <v>1150</v>
      </c>
      <c r="G1011" s="2" t="s">
        <v>58</v>
      </c>
      <c r="H1011" s="3">
        <v>216</v>
      </c>
      <c r="I1011" s="4">
        <v>1879.2</v>
      </c>
      <c r="J1011" s="18">
        <f t="shared" si="118"/>
        <v>1741.379472</v>
      </c>
      <c r="K1011" s="2">
        <f t="shared" si="119"/>
        <v>8.061942</v>
      </c>
      <c r="L1011" s="2">
        <f t="shared" si="120"/>
        <v>8.7</v>
      </c>
      <c r="M1011" s="5">
        <f t="shared" si="121"/>
        <v>1488.35852307692</v>
      </c>
    </row>
    <row r="1012" s="2" customFormat="1" ht="13.5" spans="2:13">
      <c r="B1012" s="2" t="s">
        <v>365</v>
      </c>
      <c r="C1012" s="2" t="s">
        <v>1147</v>
      </c>
      <c r="D1012" s="2" t="s">
        <v>1771</v>
      </c>
      <c r="E1012" s="2" t="s">
        <v>1772</v>
      </c>
      <c r="F1012" s="2" t="s">
        <v>1147</v>
      </c>
      <c r="G1012" s="2" t="s">
        <v>58</v>
      </c>
      <c r="H1012" s="3">
        <v>1296</v>
      </c>
      <c r="I1012" s="4">
        <v>12221.28</v>
      </c>
      <c r="J1012" s="18">
        <f t="shared" si="118"/>
        <v>11324.9713248</v>
      </c>
      <c r="K1012" s="2">
        <f t="shared" si="119"/>
        <v>8.7384038</v>
      </c>
      <c r="L1012" s="2">
        <f t="shared" si="120"/>
        <v>9.43</v>
      </c>
      <c r="M1012" s="5">
        <f t="shared" si="121"/>
        <v>9679.46267076923</v>
      </c>
    </row>
    <row r="1013" s="2" customFormat="1" ht="13.5" spans="2:13">
      <c r="B1013" s="2" t="s">
        <v>450</v>
      </c>
      <c r="C1013" s="2" t="s">
        <v>1147</v>
      </c>
      <c r="D1013" s="2" t="s">
        <v>1771</v>
      </c>
      <c r="E1013" s="2" t="s">
        <v>1772</v>
      </c>
      <c r="F1013" s="2" t="s">
        <v>1147</v>
      </c>
      <c r="G1013" s="2" t="s">
        <v>58</v>
      </c>
      <c r="H1013" s="3">
        <v>20</v>
      </c>
      <c r="I1013" s="4">
        <v>160</v>
      </c>
      <c r="J1013" s="18">
        <f t="shared" si="118"/>
        <v>148.2656</v>
      </c>
      <c r="K1013" s="2">
        <f t="shared" si="119"/>
        <v>7.41328</v>
      </c>
      <c r="L1013" s="2">
        <f t="shared" si="120"/>
        <v>8</v>
      </c>
      <c r="M1013" s="5">
        <f t="shared" si="121"/>
        <v>126.722735042735</v>
      </c>
    </row>
    <row r="1014" s="2" customFormat="1" ht="13.5" spans="2:13">
      <c r="B1014" s="2" t="s">
        <v>299</v>
      </c>
      <c r="C1014" s="2" t="s">
        <v>121</v>
      </c>
      <c r="D1014" s="2" t="s">
        <v>1773</v>
      </c>
      <c r="E1014" s="2" t="s">
        <v>1774</v>
      </c>
      <c r="F1014" s="2" t="s">
        <v>968</v>
      </c>
      <c r="G1014" s="2" t="s">
        <v>25</v>
      </c>
      <c r="H1014" s="3">
        <v>170</v>
      </c>
      <c r="I1014" s="4">
        <v>518.5</v>
      </c>
      <c r="J1014" s="18">
        <f t="shared" si="118"/>
        <v>480.47321</v>
      </c>
      <c r="K1014" s="2">
        <f t="shared" si="119"/>
        <v>2.826313</v>
      </c>
      <c r="L1014" s="2">
        <f t="shared" si="120"/>
        <v>3.05</v>
      </c>
      <c r="M1014" s="5">
        <f t="shared" si="121"/>
        <v>410.660863247863</v>
      </c>
    </row>
    <row r="1015" s="2" customFormat="1" customHeight="1" spans="2:13">
      <c r="B1015" s="2" t="s">
        <v>365</v>
      </c>
      <c r="C1015" s="9" t="s">
        <v>148</v>
      </c>
      <c r="D1015" s="9" t="s">
        <v>1770</v>
      </c>
      <c r="E1015" s="2" t="s">
        <v>358</v>
      </c>
      <c r="F1015" s="2" t="s">
        <v>341</v>
      </c>
      <c r="G1015" s="2" t="s">
        <v>58</v>
      </c>
      <c r="H1015" s="3">
        <v>600</v>
      </c>
      <c r="I1015" s="4">
        <v>9558</v>
      </c>
      <c r="J1015" s="18">
        <f t="shared" si="118"/>
        <v>8857.01628</v>
      </c>
      <c r="K1015" s="2">
        <f t="shared" si="119"/>
        <v>14.7616938</v>
      </c>
      <c r="L1015" s="2">
        <f t="shared" si="120"/>
        <v>15.93</v>
      </c>
      <c r="M1015" s="5">
        <f t="shared" si="121"/>
        <v>7570.09938461539</v>
      </c>
    </row>
    <row r="1016" s="2" customFormat="1" ht="13.5" spans="2:13">
      <c r="B1016" s="2" t="s">
        <v>74</v>
      </c>
      <c r="C1016" s="2" t="s">
        <v>106</v>
      </c>
      <c r="D1016" s="2" t="s">
        <v>1775</v>
      </c>
      <c r="E1016" s="2" t="s">
        <v>1776</v>
      </c>
      <c r="F1016" s="2" t="s">
        <v>803</v>
      </c>
      <c r="G1016" s="2" t="s">
        <v>58</v>
      </c>
      <c r="H1016" s="3">
        <v>20</v>
      </c>
      <c r="I1016" s="4">
        <v>45.2</v>
      </c>
      <c r="J1016" s="18">
        <f t="shared" si="118"/>
        <v>41.885032</v>
      </c>
      <c r="K1016" s="2">
        <f t="shared" si="119"/>
        <v>2.0942516</v>
      </c>
      <c r="L1016" s="2">
        <f t="shared" si="120"/>
        <v>2.26</v>
      </c>
      <c r="M1016" s="5">
        <f t="shared" si="121"/>
        <v>35.7991726495727</v>
      </c>
    </row>
    <row r="1017" s="2" customFormat="1" ht="13.5" spans="2:13">
      <c r="B1017" s="2" t="s">
        <v>381</v>
      </c>
      <c r="C1017" s="2" t="s">
        <v>106</v>
      </c>
      <c r="D1017" s="2" t="s">
        <v>1775</v>
      </c>
      <c r="E1017" s="2" t="s">
        <v>1777</v>
      </c>
      <c r="F1017" s="2" t="s">
        <v>1778</v>
      </c>
      <c r="G1017" s="2" t="s">
        <v>25</v>
      </c>
      <c r="H1017" s="3">
        <v>200</v>
      </c>
      <c r="I1017" s="4">
        <v>6000</v>
      </c>
      <c r="J1017" s="18">
        <f t="shared" si="118"/>
        <v>5559.96</v>
      </c>
      <c r="K1017" s="2">
        <f t="shared" si="119"/>
        <v>27.7998</v>
      </c>
      <c r="L1017" s="2">
        <f t="shared" si="120"/>
        <v>30</v>
      </c>
      <c r="M1017" s="5">
        <f t="shared" si="121"/>
        <v>4752.10256410256</v>
      </c>
    </row>
    <row r="1018" s="2" customFormat="1" ht="13.5" spans="2:13">
      <c r="B1018" s="2" t="s">
        <v>120</v>
      </c>
      <c r="C1018" s="2" t="s">
        <v>1268</v>
      </c>
      <c r="D1018" s="2" t="s">
        <v>1779</v>
      </c>
      <c r="E1018" s="2" t="s">
        <v>1780</v>
      </c>
      <c r="F1018" s="2" t="s">
        <v>124</v>
      </c>
      <c r="G1018" s="2" t="s">
        <v>58</v>
      </c>
      <c r="H1018" s="3">
        <v>1000</v>
      </c>
      <c r="I1018" s="4">
        <v>1800</v>
      </c>
      <c r="J1018" s="18">
        <f t="shared" si="118"/>
        <v>1667.988</v>
      </c>
      <c r="K1018" s="2">
        <f t="shared" si="119"/>
        <v>1.667988</v>
      </c>
      <c r="L1018" s="2">
        <f t="shared" si="120"/>
        <v>1.8</v>
      </c>
      <c r="M1018" s="5">
        <f t="shared" si="121"/>
        <v>1425.63076923077</v>
      </c>
    </row>
    <row r="1019" s="2" customFormat="1" ht="13.5" spans="2:13">
      <c r="B1019" s="2" t="s">
        <v>325</v>
      </c>
      <c r="C1019" s="2" t="s">
        <v>1268</v>
      </c>
      <c r="D1019" s="2" t="s">
        <v>1779</v>
      </c>
      <c r="E1019" s="2" t="s">
        <v>1781</v>
      </c>
      <c r="F1019" s="2" t="s">
        <v>1178</v>
      </c>
      <c r="G1019" s="2" t="s">
        <v>58</v>
      </c>
      <c r="H1019" s="3">
        <v>70</v>
      </c>
      <c r="I1019" s="4">
        <v>126</v>
      </c>
      <c r="J1019" s="18">
        <f t="shared" si="118"/>
        <v>116.75916</v>
      </c>
      <c r="K1019" s="2">
        <f t="shared" si="119"/>
        <v>1.667988</v>
      </c>
      <c r="L1019" s="2">
        <f t="shared" si="120"/>
        <v>1.8</v>
      </c>
      <c r="M1019" s="5">
        <f t="shared" si="121"/>
        <v>99.7941538461539</v>
      </c>
    </row>
    <row r="1020" s="2" customFormat="1" ht="13.5" spans="2:13">
      <c r="B1020" s="2" t="s">
        <v>1166</v>
      </c>
      <c r="C1020" s="2" t="s">
        <v>1545</v>
      </c>
      <c r="D1020" s="2" t="s">
        <v>1782</v>
      </c>
      <c r="E1020" s="2" t="s">
        <v>1783</v>
      </c>
      <c r="F1020" s="2" t="s">
        <v>1545</v>
      </c>
      <c r="G1020" s="2" t="s">
        <v>58</v>
      </c>
      <c r="H1020" s="3">
        <v>1400</v>
      </c>
      <c r="I1020" s="4">
        <v>40012</v>
      </c>
      <c r="J1020" s="18">
        <f t="shared" si="118"/>
        <v>37077.51992</v>
      </c>
      <c r="K1020" s="2">
        <f t="shared" si="119"/>
        <v>26.4839428</v>
      </c>
      <c r="L1020" s="2">
        <f t="shared" si="120"/>
        <v>28.58</v>
      </c>
      <c r="M1020" s="5">
        <f t="shared" si="121"/>
        <v>31690.187965812</v>
      </c>
    </row>
    <row r="1021" s="2" customFormat="1" ht="13.5" spans="2:13">
      <c r="B1021" s="2" t="s">
        <v>430</v>
      </c>
      <c r="C1021" s="2" t="s">
        <v>1545</v>
      </c>
      <c r="D1021" s="2" t="s">
        <v>1782</v>
      </c>
      <c r="E1021" s="2" t="s">
        <v>1769</v>
      </c>
      <c r="F1021" s="2" t="s">
        <v>1545</v>
      </c>
      <c r="G1021" s="2" t="s">
        <v>58</v>
      </c>
      <c r="H1021" s="3">
        <v>1200</v>
      </c>
      <c r="I1021" s="4">
        <v>11700</v>
      </c>
      <c r="J1021" s="18">
        <f t="shared" si="118"/>
        <v>10841.922</v>
      </c>
      <c r="K1021" s="2">
        <f t="shared" si="119"/>
        <v>9.034935</v>
      </c>
      <c r="L1021" s="2">
        <f t="shared" si="120"/>
        <v>9.75</v>
      </c>
      <c r="M1021" s="5">
        <f t="shared" si="121"/>
        <v>9266.6</v>
      </c>
    </row>
    <row r="1022" s="2" customFormat="1" ht="13.5" spans="2:13">
      <c r="B1022" s="2" t="s">
        <v>535</v>
      </c>
      <c r="C1022" s="2" t="s">
        <v>1545</v>
      </c>
      <c r="D1022" s="2" t="s">
        <v>1782</v>
      </c>
      <c r="E1022" s="2" t="s">
        <v>1769</v>
      </c>
      <c r="F1022" s="2" t="s">
        <v>1545</v>
      </c>
      <c r="G1022" s="2" t="s">
        <v>58</v>
      </c>
      <c r="H1022" s="3">
        <v>600</v>
      </c>
      <c r="I1022" s="4">
        <v>20280</v>
      </c>
      <c r="J1022" s="18">
        <f t="shared" si="118"/>
        <v>18792.6648</v>
      </c>
      <c r="K1022" s="2">
        <f t="shared" si="119"/>
        <v>31.321108</v>
      </c>
      <c r="L1022" s="2">
        <f t="shared" si="120"/>
        <v>33.8</v>
      </c>
      <c r="M1022" s="5">
        <f t="shared" si="121"/>
        <v>16062.1066666667</v>
      </c>
    </row>
    <row r="1023" s="2" customFormat="1" ht="13.5" spans="2:13">
      <c r="B1023" s="2" t="s">
        <v>377</v>
      </c>
      <c r="C1023" s="2" t="s">
        <v>1545</v>
      </c>
      <c r="D1023" s="2" t="s">
        <v>1782</v>
      </c>
      <c r="E1023" s="2" t="s">
        <v>1769</v>
      </c>
      <c r="F1023" s="2" t="s">
        <v>1545</v>
      </c>
      <c r="G1023" s="2" t="s">
        <v>58</v>
      </c>
      <c r="H1023" s="3">
        <v>50</v>
      </c>
      <c r="I1023" s="4">
        <v>1740</v>
      </c>
      <c r="J1023" s="18">
        <f t="shared" si="118"/>
        <v>1612.3884</v>
      </c>
      <c r="K1023" s="2">
        <f t="shared" si="119"/>
        <v>32.247768</v>
      </c>
      <c r="L1023" s="2">
        <f t="shared" si="120"/>
        <v>34.8</v>
      </c>
      <c r="M1023" s="5">
        <f t="shared" si="121"/>
        <v>1378.10974358974</v>
      </c>
    </row>
    <row r="1024" s="2" customFormat="1" ht="13.5" spans="2:13">
      <c r="B1024" s="2" t="s">
        <v>378</v>
      </c>
      <c r="C1024" s="2" t="s">
        <v>1545</v>
      </c>
      <c r="D1024" s="2" t="s">
        <v>1782</v>
      </c>
      <c r="E1024" s="2" t="s">
        <v>1769</v>
      </c>
      <c r="F1024" s="2" t="s">
        <v>1545</v>
      </c>
      <c r="G1024" s="2" t="s">
        <v>58</v>
      </c>
      <c r="H1024" s="3">
        <v>10</v>
      </c>
      <c r="I1024" s="4">
        <v>348</v>
      </c>
      <c r="J1024" s="18">
        <f t="shared" si="118"/>
        <v>322.47768</v>
      </c>
      <c r="K1024" s="2">
        <f t="shared" si="119"/>
        <v>32.247768</v>
      </c>
      <c r="L1024" s="2">
        <f t="shared" si="120"/>
        <v>34.8</v>
      </c>
      <c r="M1024" s="5">
        <f t="shared" si="121"/>
        <v>275.621948717949</v>
      </c>
    </row>
    <row r="1025" s="2" customFormat="1" ht="13.5" spans="2:13">
      <c r="B1025" s="2" t="s">
        <v>371</v>
      </c>
      <c r="C1025" s="2" t="s">
        <v>1545</v>
      </c>
      <c r="D1025" s="2" t="s">
        <v>1782</v>
      </c>
      <c r="E1025" s="2" t="s">
        <v>1769</v>
      </c>
      <c r="F1025" s="2" t="s">
        <v>1545</v>
      </c>
      <c r="G1025" s="2" t="s">
        <v>58</v>
      </c>
      <c r="H1025" s="3">
        <v>1000</v>
      </c>
      <c r="I1025" s="4">
        <v>29300</v>
      </c>
      <c r="J1025" s="18">
        <f t="shared" si="118"/>
        <v>27151.138</v>
      </c>
      <c r="K1025" s="2">
        <f t="shared" si="119"/>
        <v>27.151138</v>
      </c>
      <c r="L1025" s="2">
        <f t="shared" si="120"/>
        <v>29.3</v>
      </c>
      <c r="M1025" s="5">
        <f t="shared" si="121"/>
        <v>23206.1008547009</v>
      </c>
    </row>
    <row r="1026" s="2" customFormat="1" ht="13.5" spans="2:13">
      <c r="B1026" s="2" t="s">
        <v>428</v>
      </c>
      <c r="C1026" s="2" t="s">
        <v>1545</v>
      </c>
      <c r="D1026" s="2" t="s">
        <v>1782</v>
      </c>
      <c r="E1026" s="2" t="s">
        <v>1784</v>
      </c>
      <c r="F1026" s="2" t="s">
        <v>1545</v>
      </c>
      <c r="G1026" s="2" t="s">
        <v>58</v>
      </c>
      <c r="H1026" s="3">
        <v>800</v>
      </c>
      <c r="I1026" s="4">
        <v>26400</v>
      </c>
      <c r="J1026" s="18">
        <f t="shared" si="118"/>
        <v>24463.824</v>
      </c>
      <c r="K1026" s="2">
        <f t="shared" si="119"/>
        <v>30.57978</v>
      </c>
      <c r="L1026" s="2">
        <f t="shared" si="120"/>
        <v>33</v>
      </c>
      <c r="M1026" s="5">
        <f t="shared" si="121"/>
        <v>20909.2512820513</v>
      </c>
    </row>
    <row r="1027" s="2" customFormat="1" ht="13.5" spans="2:13">
      <c r="B1027" s="2" t="s">
        <v>545</v>
      </c>
      <c r="C1027" s="2" t="s">
        <v>1545</v>
      </c>
      <c r="D1027" s="2" t="s">
        <v>1782</v>
      </c>
      <c r="E1027" s="2" t="s">
        <v>1784</v>
      </c>
      <c r="F1027" s="2" t="s">
        <v>1545</v>
      </c>
      <c r="G1027" s="2" t="s">
        <v>58</v>
      </c>
      <c r="H1027" s="3">
        <v>200</v>
      </c>
      <c r="I1027" s="4">
        <v>6726</v>
      </c>
      <c r="J1027" s="18">
        <f t="shared" si="118"/>
        <v>6232.71516</v>
      </c>
      <c r="K1027" s="2">
        <f t="shared" si="119"/>
        <v>31.1635758</v>
      </c>
      <c r="L1027" s="2">
        <f t="shared" si="120"/>
        <v>33.63</v>
      </c>
      <c r="M1027" s="5">
        <f t="shared" si="121"/>
        <v>5327.10697435898</v>
      </c>
    </row>
    <row r="1028" s="2" customFormat="1" ht="13.5" spans="2:13">
      <c r="B1028" s="2" t="s">
        <v>363</v>
      </c>
      <c r="C1028" s="2" t="s">
        <v>1545</v>
      </c>
      <c r="D1028" s="2" t="s">
        <v>1782</v>
      </c>
      <c r="E1028" s="2" t="s">
        <v>1784</v>
      </c>
      <c r="F1028" s="2" t="s">
        <v>1545</v>
      </c>
      <c r="G1028" s="2" t="s">
        <v>58</v>
      </c>
      <c r="H1028" s="3">
        <v>1200</v>
      </c>
      <c r="I1028" s="4">
        <v>37080</v>
      </c>
      <c r="J1028" s="18">
        <f t="shared" si="118"/>
        <v>34360.5528</v>
      </c>
      <c r="K1028" s="2">
        <f t="shared" si="119"/>
        <v>28.633794</v>
      </c>
      <c r="L1028" s="2">
        <f t="shared" si="120"/>
        <v>30.9</v>
      </c>
      <c r="M1028" s="5">
        <f t="shared" si="121"/>
        <v>29367.9938461539</v>
      </c>
    </row>
    <row r="1029" s="2" customFormat="1" ht="13.5" spans="2:13">
      <c r="B1029" s="2" t="s">
        <v>75</v>
      </c>
      <c r="C1029" s="2" t="s">
        <v>1545</v>
      </c>
      <c r="D1029" s="2" t="s">
        <v>1782</v>
      </c>
      <c r="E1029" s="2" t="s">
        <v>1784</v>
      </c>
      <c r="F1029" s="2" t="s">
        <v>1545</v>
      </c>
      <c r="G1029" s="2" t="s">
        <v>58</v>
      </c>
      <c r="H1029" s="3">
        <v>400</v>
      </c>
      <c r="I1029" s="4">
        <v>13284</v>
      </c>
      <c r="J1029" s="18">
        <f t="shared" si="118"/>
        <v>12309.75144</v>
      </c>
      <c r="K1029" s="2">
        <f t="shared" si="119"/>
        <v>30.7743786</v>
      </c>
      <c r="L1029" s="2">
        <f t="shared" si="120"/>
        <v>33.21</v>
      </c>
      <c r="M1029" s="5">
        <f t="shared" si="121"/>
        <v>10521.1550769231</v>
      </c>
    </row>
    <row r="1030" s="2" customFormat="1" ht="13.5" spans="2:13">
      <c r="B1030" s="2" t="s">
        <v>503</v>
      </c>
      <c r="C1030" s="2" t="s">
        <v>1545</v>
      </c>
      <c r="D1030" s="2" t="s">
        <v>1782</v>
      </c>
      <c r="E1030" s="2" t="s">
        <v>1784</v>
      </c>
      <c r="F1030" s="2" t="s">
        <v>1545</v>
      </c>
      <c r="G1030" s="2" t="s">
        <v>58</v>
      </c>
      <c r="H1030" s="3">
        <v>400</v>
      </c>
      <c r="I1030" s="4">
        <v>12480</v>
      </c>
      <c r="J1030" s="18">
        <f t="shared" si="118"/>
        <v>11564.7168</v>
      </c>
      <c r="K1030" s="2">
        <f t="shared" si="119"/>
        <v>28.911792</v>
      </c>
      <c r="L1030" s="2">
        <f t="shared" si="120"/>
        <v>31.2</v>
      </c>
      <c r="M1030" s="5">
        <f t="shared" si="121"/>
        <v>9884.37333333333</v>
      </c>
    </row>
    <row r="1031" s="2" customFormat="1" ht="13.5" spans="2:13">
      <c r="B1031" s="2" t="s">
        <v>1785</v>
      </c>
      <c r="C1031" s="2" t="s">
        <v>1545</v>
      </c>
      <c r="D1031" s="2" t="s">
        <v>1782</v>
      </c>
      <c r="E1031" s="2" t="s">
        <v>1784</v>
      </c>
      <c r="F1031" s="2" t="s">
        <v>1545</v>
      </c>
      <c r="G1031" s="2" t="s">
        <v>58</v>
      </c>
      <c r="H1031" s="3">
        <v>800</v>
      </c>
      <c r="I1031" s="4">
        <v>7600</v>
      </c>
      <c r="J1031" s="18">
        <f t="shared" si="118"/>
        <v>7042.616</v>
      </c>
      <c r="K1031" s="2">
        <f t="shared" si="119"/>
        <v>8.80327</v>
      </c>
      <c r="L1031" s="2">
        <f t="shared" si="120"/>
        <v>9.5</v>
      </c>
      <c r="M1031" s="5">
        <f t="shared" si="121"/>
        <v>6019.32991452992</v>
      </c>
    </row>
    <row r="1032" s="2" customFormat="1" ht="13.5" spans="2:13">
      <c r="B1032" s="2" t="s">
        <v>1167</v>
      </c>
      <c r="C1032" s="2" t="s">
        <v>1545</v>
      </c>
      <c r="D1032" s="2" t="s">
        <v>1782</v>
      </c>
      <c r="E1032" s="2" t="s">
        <v>1786</v>
      </c>
      <c r="F1032" s="2" t="s">
        <v>1545</v>
      </c>
      <c r="G1032" s="2" t="s">
        <v>58</v>
      </c>
      <c r="H1032" s="3">
        <v>500</v>
      </c>
      <c r="I1032" s="4">
        <v>24500</v>
      </c>
      <c r="J1032" s="18">
        <f t="shared" si="118"/>
        <v>22703.17</v>
      </c>
      <c r="K1032" s="2">
        <f t="shared" si="119"/>
        <v>45.40634</v>
      </c>
      <c r="L1032" s="2">
        <f t="shared" si="120"/>
        <v>49</v>
      </c>
      <c r="M1032" s="5">
        <f t="shared" si="121"/>
        <v>19404.4188034188</v>
      </c>
    </row>
    <row r="1033" s="2" customFormat="1" ht="13.5" spans="2:13">
      <c r="B1033" s="2" t="s">
        <v>365</v>
      </c>
      <c r="C1033" s="2" t="s">
        <v>1545</v>
      </c>
      <c r="D1033" s="2" t="s">
        <v>1782</v>
      </c>
      <c r="E1033" s="2" t="s">
        <v>1786</v>
      </c>
      <c r="F1033" s="2" t="s">
        <v>1545</v>
      </c>
      <c r="G1033" s="2" t="s">
        <v>58</v>
      </c>
      <c r="H1033" s="3">
        <v>500</v>
      </c>
      <c r="I1033" s="4">
        <v>31850</v>
      </c>
      <c r="J1033" s="18">
        <f t="shared" ref="J1033:J1049" si="122">I1033*0.92666</f>
        <v>29514.121</v>
      </c>
      <c r="K1033" s="2">
        <f t="shared" si="119"/>
        <v>59.028242</v>
      </c>
      <c r="L1033" s="2">
        <f t="shared" si="120"/>
        <v>63.7</v>
      </c>
      <c r="M1033" s="5">
        <f t="shared" si="121"/>
        <v>25225.7444444444</v>
      </c>
    </row>
    <row r="1034" s="2" customFormat="1" ht="13.5" spans="2:13">
      <c r="B1034" s="2" t="s">
        <v>78</v>
      </c>
      <c r="C1034" s="2" t="s">
        <v>136</v>
      </c>
      <c r="D1034" s="2" t="s">
        <v>1787</v>
      </c>
      <c r="E1034" s="2" t="s">
        <v>1788</v>
      </c>
      <c r="F1034" s="2" t="s">
        <v>1789</v>
      </c>
      <c r="G1034" s="2" t="s">
        <v>58</v>
      </c>
      <c r="H1034" s="3">
        <v>10</v>
      </c>
      <c r="I1034" s="4">
        <v>155</v>
      </c>
      <c r="J1034" s="18">
        <f t="shared" si="122"/>
        <v>143.6323</v>
      </c>
      <c r="K1034" s="2">
        <f t="shared" si="119"/>
        <v>14.36323</v>
      </c>
      <c r="L1034" s="2">
        <f t="shared" si="120"/>
        <v>15.5</v>
      </c>
      <c r="M1034" s="5">
        <f t="shared" si="121"/>
        <v>122.76264957265</v>
      </c>
    </row>
    <row r="1035" s="2" customFormat="1" ht="13.5" spans="2:13">
      <c r="B1035" s="2" t="s">
        <v>365</v>
      </c>
      <c r="C1035" s="2" t="s">
        <v>1545</v>
      </c>
      <c r="D1035" s="2" t="s">
        <v>1790</v>
      </c>
      <c r="E1035" s="2" t="s">
        <v>1791</v>
      </c>
      <c r="F1035" s="2" t="s">
        <v>1545</v>
      </c>
      <c r="G1035" s="2" t="s">
        <v>25</v>
      </c>
      <c r="H1035" s="3">
        <v>480</v>
      </c>
      <c r="I1035" s="4">
        <v>17120</v>
      </c>
      <c r="J1035" s="18">
        <f t="shared" si="122"/>
        <v>15864.4192</v>
      </c>
      <c r="K1035" s="2">
        <f t="shared" si="119"/>
        <v>33.0508733333333</v>
      </c>
      <c r="L1035" s="2">
        <f t="shared" si="120"/>
        <v>35.6666666666667</v>
      </c>
      <c r="M1035" s="5">
        <f t="shared" si="121"/>
        <v>13559.3326495727</v>
      </c>
    </row>
    <row r="1036" s="2" customFormat="1" ht="13.5" spans="2:13">
      <c r="B1036" s="2" t="s">
        <v>16</v>
      </c>
      <c r="C1036" s="2" t="s">
        <v>37</v>
      </c>
      <c r="D1036" s="2" t="s">
        <v>1792</v>
      </c>
      <c r="E1036" s="2" t="s">
        <v>1793</v>
      </c>
      <c r="F1036" s="2" t="s">
        <v>1794</v>
      </c>
      <c r="G1036" s="2" t="s">
        <v>41</v>
      </c>
      <c r="H1036" s="3">
        <v>40</v>
      </c>
      <c r="I1036" s="4">
        <v>220</v>
      </c>
      <c r="J1036" s="18">
        <f t="shared" si="122"/>
        <v>203.8652</v>
      </c>
      <c r="K1036" s="2">
        <f t="shared" si="119"/>
        <v>5.09663</v>
      </c>
      <c r="L1036" s="2">
        <f t="shared" si="120"/>
        <v>5.5</v>
      </c>
      <c r="M1036" s="5">
        <f t="shared" si="121"/>
        <v>174.243760683761</v>
      </c>
    </row>
    <row r="1037" s="2" customFormat="1" ht="13.5" spans="2:13">
      <c r="B1037" s="2" t="s">
        <v>16</v>
      </c>
      <c r="C1037" s="2" t="s">
        <v>37</v>
      </c>
      <c r="D1037" s="2" t="s">
        <v>1792</v>
      </c>
      <c r="E1037" s="2" t="s">
        <v>1795</v>
      </c>
      <c r="F1037" s="2" t="s">
        <v>1794</v>
      </c>
      <c r="G1037" s="2" t="s">
        <v>44</v>
      </c>
      <c r="H1037" s="3">
        <v>800</v>
      </c>
      <c r="I1037" s="4">
        <v>5600</v>
      </c>
      <c r="J1037" s="18">
        <f t="shared" si="122"/>
        <v>5189.296</v>
      </c>
      <c r="K1037" s="2">
        <f t="shared" si="119"/>
        <v>6.48662</v>
      </c>
      <c r="L1037" s="2">
        <f t="shared" si="120"/>
        <v>7</v>
      </c>
      <c r="M1037" s="5">
        <f t="shared" si="121"/>
        <v>4435.29572649573</v>
      </c>
    </row>
    <row r="1038" s="2" customFormat="1" customHeight="1" spans="2:13">
      <c r="B1038" s="2" t="s">
        <v>380</v>
      </c>
      <c r="C1038" s="9" t="s">
        <v>148</v>
      </c>
      <c r="D1038" s="9" t="s">
        <v>1770</v>
      </c>
      <c r="E1038" s="2" t="s">
        <v>358</v>
      </c>
      <c r="F1038" s="2" t="s">
        <v>341</v>
      </c>
      <c r="G1038" s="2" t="s">
        <v>58</v>
      </c>
      <c r="H1038" s="3">
        <v>130</v>
      </c>
      <c r="I1038" s="4">
        <v>1911</v>
      </c>
      <c r="J1038" s="18">
        <f t="shared" si="122"/>
        <v>1770.84726</v>
      </c>
      <c r="K1038" s="2">
        <f t="shared" si="119"/>
        <v>13.621902</v>
      </c>
      <c r="L1038" s="2">
        <f t="shared" si="120"/>
        <v>14.7</v>
      </c>
      <c r="M1038" s="5">
        <f t="shared" si="121"/>
        <v>1513.54466666667</v>
      </c>
    </row>
    <row r="1039" s="2" customFormat="1" customHeight="1" spans="2:13">
      <c r="B1039" s="2" t="s">
        <v>372</v>
      </c>
      <c r="C1039" s="9" t="s">
        <v>148</v>
      </c>
      <c r="D1039" s="9" t="s">
        <v>1770</v>
      </c>
      <c r="E1039" s="2" t="s">
        <v>358</v>
      </c>
      <c r="F1039" s="2" t="s">
        <v>341</v>
      </c>
      <c r="G1039" s="2" t="s">
        <v>58</v>
      </c>
      <c r="H1039" s="3">
        <v>10</v>
      </c>
      <c r="I1039" s="4">
        <v>120</v>
      </c>
      <c r="J1039" s="18">
        <f t="shared" si="122"/>
        <v>111.1992</v>
      </c>
      <c r="K1039" s="2">
        <f t="shared" si="119"/>
        <v>11.11992</v>
      </c>
      <c r="L1039" s="2">
        <f t="shared" si="120"/>
        <v>12</v>
      </c>
      <c r="M1039" s="5">
        <f t="shared" si="121"/>
        <v>95.0420512820513</v>
      </c>
    </row>
    <row r="1040" s="2" customFormat="1" customHeight="1" spans="2:13">
      <c r="B1040" s="2" t="s">
        <v>367</v>
      </c>
      <c r="C1040" s="9" t="s">
        <v>500</v>
      </c>
      <c r="D1040" s="9" t="s">
        <v>514</v>
      </c>
      <c r="E1040" s="2" t="s">
        <v>290</v>
      </c>
      <c r="F1040" s="2" t="s">
        <v>341</v>
      </c>
      <c r="G1040" s="2" t="s">
        <v>92</v>
      </c>
      <c r="H1040" s="3">
        <v>30</v>
      </c>
      <c r="I1040" s="4">
        <v>270</v>
      </c>
      <c r="J1040" s="18">
        <f>I1040*0.93022</f>
        <v>251.1594</v>
      </c>
      <c r="K1040" s="2">
        <f t="shared" si="119"/>
        <v>8.37198</v>
      </c>
      <c r="L1040" s="2">
        <f t="shared" si="120"/>
        <v>9</v>
      </c>
      <c r="M1040" s="5">
        <f t="shared" si="121"/>
        <v>214.666153846154</v>
      </c>
    </row>
    <row r="1041" s="2" customFormat="1" customHeight="1" spans="2:13">
      <c r="B1041" s="2" t="s">
        <v>376</v>
      </c>
      <c r="C1041" s="9" t="s">
        <v>500</v>
      </c>
      <c r="D1041" s="9" t="s">
        <v>514</v>
      </c>
      <c r="E1041" s="2" t="s">
        <v>290</v>
      </c>
      <c r="F1041" s="2" t="s">
        <v>341</v>
      </c>
      <c r="G1041" s="2" t="s">
        <v>92</v>
      </c>
      <c r="H1041" s="3">
        <v>30</v>
      </c>
      <c r="I1041" s="4">
        <v>324</v>
      </c>
      <c r="J1041" s="18">
        <f>I1041*0.93022</f>
        <v>301.39128</v>
      </c>
      <c r="K1041" s="2">
        <f t="shared" si="119"/>
        <v>10.046376</v>
      </c>
      <c r="L1041" s="2">
        <f t="shared" si="120"/>
        <v>10.8</v>
      </c>
      <c r="M1041" s="5">
        <f t="shared" si="121"/>
        <v>257.599384615385</v>
      </c>
    </row>
    <row r="1042" s="2" customFormat="1" ht="13.5" spans="2:13">
      <c r="B1042" s="2" t="s">
        <v>16</v>
      </c>
      <c r="C1042" s="2" t="s">
        <v>37</v>
      </c>
      <c r="D1042" s="2" t="s">
        <v>1796</v>
      </c>
      <c r="E1042" s="2" t="s">
        <v>87</v>
      </c>
      <c r="F1042" s="2" t="s">
        <v>1797</v>
      </c>
      <c r="G1042" s="2" t="s">
        <v>25</v>
      </c>
      <c r="H1042" s="3">
        <v>100</v>
      </c>
      <c r="I1042" s="4">
        <v>950</v>
      </c>
      <c r="J1042" s="18">
        <f t="shared" si="122"/>
        <v>880.327</v>
      </c>
      <c r="K1042" s="2">
        <f t="shared" si="119"/>
        <v>8.80327</v>
      </c>
      <c r="L1042" s="2">
        <f t="shared" si="120"/>
        <v>9.5</v>
      </c>
      <c r="M1042" s="5">
        <f t="shared" si="121"/>
        <v>752.416239316239</v>
      </c>
    </row>
    <row r="1043" s="2" customFormat="1" ht="13.5" spans="2:13">
      <c r="B1043" s="2" t="s">
        <v>330</v>
      </c>
      <c r="C1043" s="2" t="s">
        <v>1798</v>
      </c>
      <c r="D1043" s="19" t="s">
        <v>1799</v>
      </c>
      <c r="E1043" s="19" t="s">
        <v>414</v>
      </c>
      <c r="F1043" s="19" t="s">
        <v>726</v>
      </c>
      <c r="G1043" s="19" t="s">
        <v>25</v>
      </c>
      <c r="H1043" s="20">
        <v>10000</v>
      </c>
      <c r="I1043" s="4">
        <v>23160</v>
      </c>
      <c r="J1043" s="18">
        <f t="shared" si="122"/>
        <v>21461.4456</v>
      </c>
      <c r="K1043" s="2">
        <f t="shared" si="119"/>
        <v>2.14614456</v>
      </c>
      <c r="L1043" s="2">
        <f t="shared" si="120"/>
        <v>2.316</v>
      </c>
      <c r="M1043" s="5">
        <f t="shared" si="121"/>
        <v>18343.1158974359</v>
      </c>
    </row>
    <row r="1044" s="2" customFormat="1" ht="13.5" spans="2:13">
      <c r="B1044" s="2" t="s">
        <v>172</v>
      </c>
      <c r="C1044" s="2" t="s">
        <v>1120</v>
      </c>
      <c r="D1044" s="2" t="s">
        <v>1800</v>
      </c>
      <c r="E1044" s="2" t="s">
        <v>653</v>
      </c>
      <c r="F1044" s="2" t="s">
        <v>1120</v>
      </c>
      <c r="G1044" s="2" t="s">
        <v>58</v>
      </c>
      <c r="H1044" s="3">
        <v>720</v>
      </c>
      <c r="I1044" s="4">
        <v>17956.8</v>
      </c>
      <c r="J1044" s="18">
        <f t="shared" si="122"/>
        <v>16639.848288</v>
      </c>
      <c r="K1044" s="2">
        <f t="shared" si="119"/>
        <v>23.1109004</v>
      </c>
      <c r="L1044" s="2">
        <f t="shared" si="120"/>
        <v>24.94</v>
      </c>
      <c r="M1044" s="5">
        <f t="shared" si="121"/>
        <v>14222.0925538462</v>
      </c>
    </row>
    <row r="1045" s="2" customFormat="1" ht="13.5" spans="2:13">
      <c r="B1045" s="2" t="s">
        <v>172</v>
      </c>
      <c r="C1045" s="2" t="s">
        <v>173</v>
      </c>
      <c r="D1045" s="2" t="s">
        <v>1801</v>
      </c>
      <c r="E1045" s="2" t="s">
        <v>1802</v>
      </c>
      <c r="F1045" s="2" t="s">
        <v>1803</v>
      </c>
      <c r="G1045" s="2" t="s">
        <v>58</v>
      </c>
      <c r="H1045" s="3">
        <v>120</v>
      </c>
      <c r="I1045" s="4">
        <f>2818.2*2</f>
        <v>5636.4</v>
      </c>
      <c r="J1045" s="18">
        <f t="shared" si="122"/>
        <v>5223.026424</v>
      </c>
      <c r="K1045" s="2">
        <f t="shared" si="119"/>
        <v>43.5252202</v>
      </c>
      <c r="L1045" s="2">
        <f t="shared" si="120"/>
        <v>46.97</v>
      </c>
      <c r="M1045" s="5">
        <f t="shared" si="121"/>
        <v>4464.12514871795</v>
      </c>
    </row>
    <row r="1046" s="2" customFormat="1" ht="13.5" spans="2:13">
      <c r="B1046" s="2" t="s">
        <v>78</v>
      </c>
      <c r="C1046" s="2" t="s">
        <v>75</v>
      </c>
      <c r="D1046" s="2" t="s">
        <v>1804</v>
      </c>
      <c r="E1046" s="2" t="s">
        <v>494</v>
      </c>
      <c r="F1046" s="2" t="s">
        <v>1805</v>
      </c>
      <c r="G1046" s="2" t="s">
        <v>25</v>
      </c>
      <c r="H1046" s="3">
        <v>40</v>
      </c>
      <c r="I1046" s="4">
        <v>313.2</v>
      </c>
      <c r="J1046" s="18">
        <f t="shared" si="122"/>
        <v>290.229912</v>
      </c>
      <c r="K1046" s="2">
        <f t="shared" si="119"/>
        <v>7.2557478</v>
      </c>
      <c r="L1046" s="2">
        <f t="shared" si="120"/>
        <v>7.83</v>
      </c>
      <c r="M1046" s="5">
        <f t="shared" si="121"/>
        <v>248.059753846154</v>
      </c>
    </row>
    <row r="1047" s="2" customFormat="1" ht="13.5" spans="2:13">
      <c r="B1047" s="2" t="s">
        <v>409</v>
      </c>
      <c r="C1047" s="2" t="s">
        <v>75</v>
      </c>
      <c r="D1047" s="2" t="s">
        <v>1804</v>
      </c>
      <c r="E1047" s="2" t="s">
        <v>494</v>
      </c>
      <c r="F1047" s="2" t="s">
        <v>1806</v>
      </c>
      <c r="G1047" s="2" t="s">
        <v>25</v>
      </c>
      <c r="H1047" s="3">
        <v>50</v>
      </c>
      <c r="I1047" s="4">
        <v>391.5</v>
      </c>
      <c r="J1047" s="18">
        <f t="shared" si="122"/>
        <v>362.78739</v>
      </c>
      <c r="K1047" s="2">
        <f t="shared" si="119"/>
        <v>7.2557478</v>
      </c>
      <c r="L1047" s="2">
        <f t="shared" si="120"/>
        <v>7.83</v>
      </c>
      <c r="M1047" s="5">
        <f t="shared" si="121"/>
        <v>310.074692307692</v>
      </c>
    </row>
    <row r="1048" s="2" customFormat="1" ht="13.5" spans="2:13">
      <c r="B1048" s="2" t="s">
        <v>284</v>
      </c>
      <c r="C1048" s="2" t="s">
        <v>75</v>
      </c>
      <c r="D1048" s="2" t="s">
        <v>1804</v>
      </c>
      <c r="E1048" s="2" t="s">
        <v>494</v>
      </c>
      <c r="F1048" s="2" t="s">
        <v>1807</v>
      </c>
      <c r="G1048" s="2" t="s">
        <v>25</v>
      </c>
      <c r="H1048" s="3">
        <v>10</v>
      </c>
      <c r="I1048" s="4">
        <v>40</v>
      </c>
      <c r="J1048" s="18">
        <f t="shared" si="122"/>
        <v>37.0664</v>
      </c>
      <c r="K1048" s="2">
        <f t="shared" si="119"/>
        <v>3.70664</v>
      </c>
      <c r="L1048" s="2">
        <f t="shared" si="120"/>
        <v>4</v>
      </c>
      <c r="M1048" s="5">
        <f t="shared" si="121"/>
        <v>31.6806837606838</v>
      </c>
    </row>
    <row r="1049" s="2" customFormat="1" ht="13.5" spans="2:13">
      <c r="B1049" s="2" t="s">
        <v>330</v>
      </c>
      <c r="C1049" s="2" t="s">
        <v>1808</v>
      </c>
      <c r="D1049" s="19" t="s">
        <v>1809</v>
      </c>
      <c r="E1049" s="19" t="s">
        <v>1810</v>
      </c>
      <c r="F1049" s="19" t="s">
        <v>24</v>
      </c>
      <c r="G1049" s="19" t="s">
        <v>25</v>
      </c>
      <c r="H1049" s="20">
        <v>480</v>
      </c>
      <c r="I1049" s="4">
        <v>8448</v>
      </c>
      <c r="J1049" s="18">
        <f t="shared" si="122"/>
        <v>7828.42368</v>
      </c>
      <c r="K1049" s="2">
        <f t="shared" si="119"/>
        <v>16.309216</v>
      </c>
      <c r="L1049" s="2">
        <f t="shared" si="120"/>
        <v>17.6</v>
      </c>
      <c r="M1049" s="5">
        <f t="shared" si="121"/>
        <v>6690.96041025641</v>
      </c>
    </row>
    <row r="1050" s="2" customFormat="1" ht="13.5" spans="2:13">
      <c r="B1050" s="2" t="s">
        <v>612</v>
      </c>
      <c r="C1050" s="2" t="s">
        <v>1811</v>
      </c>
      <c r="D1050" s="2" t="s">
        <v>1812</v>
      </c>
      <c r="E1050" s="2" t="s">
        <v>1813</v>
      </c>
      <c r="F1050" s="2" t="s">
        <v>1811</v>
      </c>
      <c r="G1050" s="2" t="s">
        <v>58</v>
      </c>
      <c r="H1050" s="3">
        <v>600</v>
      </c>
      <c r="I1050" s="4">
        <v>15480</v>
      </c>
      <c r="J1050" s="18">
        <f>I1050*0.93022</f>
        <v>14399.8056</v>
      </c>
      <c r="K1050" s="2">
        <f t="shared" si="119"/>
        <v>23.999676</v>
      </c>
      <c r="L1050" s="2">
        <f t="shared" si="120"/>
        <v>25.8</v>
      </c>
      <c r="M1050" s="5">
        <f t="shared" si="121"/>
        <v>12307.5261538462</v>
      </c>
    </row>
    <row r="1051" s="2" customFormat="1" ht="13.5" spans="2:13">
      <c r="B1051" s="2" t="s">
        <v>172</v>
      </c>
      <c r="C1051" s="2" t="s">
        <v>159</v>
      </c>
      <c r="D1051" s="2" t="s">
        <v>1814</v>
      </c>
      <c r="E1051" s="2" t="s">
        <v>1815</v>
      </c>
      <c r="F1051" s="2" t="s">
        <v>1816</v>
      </c>
      <c r="G1051" s="2" t="s">
        <v>58</v>
      </c>
      <c r="H1051" s="3">
        <v>400</v>
      </c>
      <c r="I1051" s="4">
        <v>15840</v>
      </c>
      <c r="J1051" s="18">
        <f t="shared" ref="J1051:J1082" si="123">I1051*0.93022</f>
        <v>14734.6848</v>
      </c>
      <c r="K1051" s="2">
        <f t="shared" si="119"/>
        <v>36.836712</v>
      </c>
      <c r="L1051" s="2">
        <f t="shared" si="120"/>
        <v>39.6</v>
      </c>
      <c r="M1051" s="5">
        <f t="shared" si="121"/>
        <v>12593.7476923077</v>
      </c>
    </row>
    <row r="1052" s="2" customFormat="1" ht="13.5" spans="2:13">
      <c r="B1052" s="2" t="s">
        <v>344</v>
      </c>
      <c r="C1052" s="2" t="s">
        <v>159</v>
      </c>
      <c r="D1052" s="2" t="s">
        <v>1814</v>
      </c>
      <c r="E1052" s="2" t="s">
        <v>1815</v>
      </c>
      <c r="F1052" s="2" t="s">
        <v>1816</v>
      </c>
      <c r="G1052" s="2" t="s">
        <v>58</v>
      </c>
      <c r="H1052" s="3">
        <v>400</v>
      </c>
      <c r="I1052" s="4">
        <v>16400</v>
      </c>
      <c r="J1052" s="18">
        <f t="shared" si="123"/>
        <v>15255.608</v>
      </c>
      <c r="K1052" s="2">
        <f t="shared" si="119"/>
        <v>38.13902</v>
      </c>
      <c r="L1052" s="2">
        <f t="shared" si="120"/>
        <v>41</v>
      </c>
      <c r="M1052" s="5">
        <f t="shared" si="121"/>
        <v>13038.9811965812</v>
      </c>
    </row>
    <row r="1053" s="2" customFormat="1" ht="13.5" spans="2:13">
      <c r="B1053" s="2" t="s">
        <v>397</v>
      </c>
      <c r="C1053" s="2" t="s">
        <v>159</v>
      </c>
      <c r="D1053" s="2" t="s">
        <v>1814</v>
      </c>
      <c r="E1053" s="2" t="s">
        <v>1815</v>
      </c>
      <c r="F1053" s="2" t="s">
        <v>1816</v>
      </c>
      <c r="G1053" s="2" t="s">
        <v>58</v>
      </c>
      <c r="H1053" s="3">
        <v>740</v>
      </c>
      <c r="I1053" s="4">
        <v>29474</v>
      </c>
      <c r="J1053" s="18">
        <f t="shared" si="123"/>
        <v>27417.30428</v>
      </c>
      <c r="K1053" s="2">
        <f t="shared" si="119"/>
        <v>37.0504111891892</v>
      </c>
      <c r="L1053" s="2">
        <f t="shared" si="120"/>
        <v>39.8297297297297</v>
      </c>
      <c r="M1053" s="5">
        <f t="shared" si="121"/>
        <v>23433.5934017094</v>
      </c>
    </row>
    <row r="1054" s="2" customFormat="1" ht="13.5" spans="2:13">
      <c r="B1054" s="2" t="s">
        <v>233</v>
      </c>
      <c r="C1054" s="2" t="s">
        <v>1817</v>
      </c>
      <c r="D1054" s="2" t="s">
        <v>1818</v>
      </c>
      <c r="E1054" s="2" t="s">
        <v>1819</v>
      </c>
      <c r="F1054" s="2" t="s">
        <v>1820</v>
      </c>
      <c r="G1054" s="2" t="s">
        <v>92</v>
      </c>
      <c r="H1054" s="3">
        <v>6000</v>
      </c>
      <c r="I1054" s="4">
        <v>558000</v>
      </c>
      <c r="J1054" s="18">
        <f t="shared" si="123"/>
        <v>519062.76</v>
      </c>
      <c r="K1054" s="2">
        <f t="shared" si="119"/>
        <v>86.51046</v>
      </c>
      <c r="L1054" s="2">
        <f t="shared" si="120"/>
        <v>93</v>
      </c>
      <c r="M1054" s="5">
        <f t="shared" si="121"/>
        <v>443643.384615385</v>
      </c>
    </row>
    <row r="1055" s="2" customFormat="1" ht="13.5" spans="2:13">
      <c r="B1055" s="2" t="s">
        <v>1143</v>
      </c>
      <c r="C1055" s="2" t="s">
        <v>1817</v>
      </c>
      <c r="D1055" s="2" t="s">
        <v>1818</v>
      </c>
      <c r="E1055" s="2" t="s">
        <v>1819</v>
      </c>
      <c r="F1055" s="2" t="s">
        <v>1820</v>
      </c>
      <c r="G1055" s="2" t="s">
        <v>92</v>
      </c>
      <c r="H1055" s="3">
        <v>600</v>
      </c>
      <c r="I1055" s="4">
        <v>55800</v>
      </c>
      <c r="J1055" s="18">
        <f t="shared" si="123"/>
        <v>51906.276</v>
      </c>
      <c r="K1055" s="2">
        <f t="shared" si="119"/>
        <v>86.51046</v>
      </c>
      <c r="L1055" s="2">
        <f t="shared" si="120"/>
        <v>93</v>
      </c>
      <c r="M1055" s="5">
        <f t="shared" si="121"/>
        <v>44364.3384615385</v>
      </c>
    </row>
    <row r="1056" s="2" customFormat="1" ht="13.5" spans="2:13">
      <c r="B1056" s="2" t="s">
        <v>330</v>
      </c>
      <c r="C1056" s="2" t="s">
        <v>1821</v>
      </c>
      <c r="D1056" s="19" t="s">
        <v>1822</v>
      </c>
      <c r="E1056" s="19" t="s">
        <v>1823</v>
      </c>
      <c r="F1056" s="19" t="s">
        <v>1824</v>
      </c>
      <c r="G1056" s="19" t="s">
        <v>25</v>
      </c>
      <c r="H1056" s="20">
        <v>160</v>
      </c>
      <c r="I1056" s="4">
        <v>2940.8</v>
      </c>
      <c r="J1056" s="18">
        <f t="shared" si="123"/>
        <v>2735.590976</v>
      </c>
      <c r="K1056" s="2">
        <f t="shared" si="119"/>
        <v>17.0974436</v>
      </c>
      <c r="L1056" s="2">
        <f t="shared" si="120"/>
        <v>18.38</v>
      </c>
      <c r="M1056" s="5">
        <f t="shared" si="121"/>
        <v>2338.11194529915</v>
      </c>
    </row>
    <row r="1057" s="2" customFormat="1" ht="13.5" spans="2:13">
      <c r="B1057" s="2" t="s">
        <v>402</v>
      </c>
      <c r="C1057" s="2" t="s">
        <v>341</v>
      </c>
      <c r="D1057" s="2" t="s">
        <v>1825</v>
      </c>
      <c r="E1057" s="2" t="s">
        <v>383</v>
      </c>
      <c r="F1057" s="2" t="s">
        <v>341</v>
      </c>
      <c r="G1057" s="2" t="s">
        <v>58</v>
      </c>
      <c r="H1057" s="3">
        <v>200</v>
      </c>
      <c r="I1057" s="4">
        <v>1500</v>
      </c>
      <c r="J1057" s="18">
        <f t="shared" si="123"/>
        <v>1395.33</v>
      </c>
      <c r="K1057" s="2">
        <f t="shared" si="119"/>
        <v>6.97665</v>
      </c>
      <c r="L1057" s="2">
        <f t="shared" si="120"/>
        <v>7.5</v>
      </c>
      <c r="M1057" s="5">
        <f t="shared" si="121"/>
        <v>1192.58974358974</v>
      </c>
    </row>
    <row r="1058" s="2" customFormat="1" ht="13.5" spans="2:13">
      <c r="B1058" s="2" t="s">
        <v>370</v>
      </c>
      <c r="C1058" s="2" t="s">
        <v>341</v>
      </c>
      <c r="D1058" s="2" t="s">
        <v>1825</v>
      </c>
      <c r="E1058" s="2" t="s">
        <v>383</v>
      </c>
      <c r="F1058" s="2" t="s">
        <v>341</v>
      </c>
      <c r="G1058" s="2" t="s">
        <v>58</v>
      </c>
      <c r="H1058" s="3">
        <v>100</v>
      </c>
      <c r="I1058" s="4">
        <v>950</v>
      </c>
      <c r="J1058" s="18">
        <f t="shared" si="123"/>
        <v>883.709</v>
      </c>
      <c r="K1058" s="2">
        <f t="shared" si="119"/>
        <v>8.83709</v>
      </c>
      <c r="L1058" s="2">
        <f t="shared" si="120"/>
        <v>9.5</v>
      </c>
      <c r="M1058" s="5">
        <f t="shared" si="121"/>
        <v>755.306837606838</v>
      </c>
    </row>
    <row r="1059" s="2" customFormat="1" ht="13.5" spans="2:13">
      <c r="B1059" s="2" t="s">
        <v>379</v>
      </c>
      <c r="C1059" s="2" t="s">
        <v>341</v>
      </c>
      <c r="D1059" s="2" t="s">
        <v>1825</v>
      </c>
      <c r="E1059" s="2" t="s">
        <v>383</v>
      </c>
      <c r="F1059" s="2" t="s">
        <v>341</v>
      </c>
      <c r="G1059" s="2" t="s">
        <v>58</v>
      </c>
      <c r="H1059" s="3">
        <v>100</v>
      </c>
      <c r="I1059" s="4">
        <v>1330</v>
      </c>
      <c r="J1059" s="18">
        <f t="shared" si="123"/>
        <v>1237.1926</v>
      </c>
      <c r="K1059" s="2">
        <f t="shared" si="119"/>
        <v>12.371926</v>
      </c>
      <c r="L1059" s="2">
        <f t="shared" si="120"/>
        <v>13.3</v>
      </c>
      <c r="M1059" s="5">
        <f t="shared" si="121"/>
        <v>1057.42957264957</v>
      </c>
    </row>
    <row r="1060" s="2" customFormat="1" ht="13.5" spans="2:13">
      <c r="B1060" s="2" t="s">
        <v>378</v>
      </c>
      <c r="C1060" s="2" t="s">
        <v>341</v>
      </c>
      <c r="D1060" s="2" t="s">
        <v>1825</v>
      </c>
      <c r="E1060" s="2" t="s">
        <v>383</v>
      </c>
      <c r="F1060" s="2" t="s">
        <v>341</v>
      </c>
      <c r="G1060" s="2" t="s">
        <v>58</v>
      </c>
      <c r="H1060" s="3">
        <v>10</v>
      </c>
      <c r="I1060" s="4">
        <v>86</v>
      </c>
      <c r="J1060" s="18">
        <f t="shared" si="123"/>
        <v>79.99892</v>
      </c>
      <c r="K1060" s="2">
        <f t="shared" si="119"/>
        <v>7.999892</v>
      </c>
      <c r="L1060" s="2">
        <f t="shared" si="120"/>
        <v>8.6</v>
      </c>
      <c r="M1060" s="5">
        <f t="shared" si="121"/>
        <v>68.3751452991453</v>
      </c>
    </row>
    <row r="1061" s="2" customFormat="1" ht="13.5" spans="2:13">
      <c r="B1061" s="2" t="s">
        <v>380</v>
      </c>
      <c r="C1061" s="2" t="s">
        <v>341</v>
      </c>
      <c r="D1061" s="2" t="s">
        <v>1825</v>
      </c>
      <c r="E1061" s="2" t="s">
        <v>383</v>
      </c>
      <c r="F1061" s="2" t="s">
        <v>341</v>
      </c>
      <c r="G1061" s="2" t="s">
        <v>58</v>
      </c>
      <c r="H1061" s="3">
        <v>100</v>
      </c>
      <c r="I1061" s="4">
        <v>1140</v>
      </c>
      <c r="J1061" s="18">
        <f t="shared" si="123"/>
        <v>1060.4508</v>
      </c>
      <c r="K1061" s="2">
        <f t="shared" si="119"/>
        <v>10.604508</v>
      </c>
      <c r="L1061" s="2">
        <f t="shared" si="120"/>
        <v>11.4</v>
      </c>
      <c r="M1061" s="5">
        <f t="shared" si="121"/>
        <v>906.368205128205</v>
      </c>
    </row>
    <row r="1062" s="2" customFormat="1" ht="13.5" spans="2:13">
      <c r="B1062" s="2" t="s">
        <v>365</v>
      </c>
      <c r="C1062" s="2" t="s">
        <v>341</v>
      </c>
      <c r="D1062" s="2" t="s">
        <v>1825</v>
      </c>
      <c r="E1062" s="2" t="s">
        <v>383</v>
      </c>
      <c r="F1062" s="2" t="s">
        <v>341</v>
      </c>
      <c r="G1062" s="2" t="s">
        <v>58</v>
      </c>
      <c r="H1062" s="3">
        <v>500</v>
      </c>
      <c r="I1062" s="4">
        <v>6175</v>
      </c>
      <c r="J1062" s="18">
        <f t="shared" si="123"/>
        <v>5744.1085</v>
      </c>
      <c r="K1062" s="2">
        <f t="shared" ref="K1062:K1072" si="124">J1062/H1062</f>
        <v>11.488217</v>
      </c>
      <c r="L1062" s="2">
        <f t="shared" ref="L1062:L1072" si="125">I1062/H1062</f>
        <v>12.35</v>
      </c>
      <c r="M1062" s="5">
        <f t="shared" ref="M1062:M1072" si="126">J1062/1.17</f>
        <v>4909.49444444444</v>
      </c>
    </row>
    <row r="1063" s="2" customFormat="1" ht="13.5" spans="2:13">
      <c r="B1063" s="2" t="s">
        <v>450</v>
      </c>
      <c r="C1063" s="2" t="s">
        <v>341</v>
      </c>
      <c r="D1063" s="2" t="s">
        <v>1825</v>
      </c>
      <c r="E1063" s="2" t="s">
        <v>383</v>
      </c>
      <c r="F1063" s="2" t="s">
        <v>341</v>
      </c>
      <c r="G1063" s="2" t="s">
        <v>58</v>
      </c>
      <c r="H1063" s="3">
        <v>30</v>
      </c>
      <c r="I1063" s="4">
        <v>313.5</v>
      </c>
      <c r="J1063" s="18">
        <f t="shared" si="123"/>
        <v>291.62397</v>
      </c>
      <c r="K1063" s="2">
        <f t="shared" si="124"/>
        <v>9.720799</v>
      </c>
      <c r="L1063" s="2">
        <f t="shared" si="125"/>
        <v>10.45</v>
      </c>
      <c r="M1063" s="5">
        <f t="shared" si="126"/>
        <v>249.251256410256</v>
      </c>
    </row>
    <row r="1064" s="2" customFormat="1" ht="13.5" spans="2:13">
      <c r="B1064" s="2" t="s">
        <v>326</v>
      </c>
      <c r="C1064" s="2" t="s">
        <v>1826</v>
      </c>
      <c r="D1064" s="2" t="s">
        <v>1827</v>
      </c>
      <c r="E1064" s="2" t="s">
        <v>1828</v>
      </c>
      <c r="F1064" s="2" t="s">
        <v>1829</v>
      </c>
      <c r="G1064" s="2" t="s">
        <v>58</v>
      </c>
      <c r="H1064" s="3">
        <v>400</v>
      </c>
      <c r="I1064" s="4">
        <f>7308*2</f>
        <v>14616</v>
      </c>
      <c r="J1064" s="18">
        <f t="shared" si="123"/>
        <v>13596.09552</v>
      </c>
      <c r="K1064" s="2">
        <f t="shared" si="124"/>
        <v>33.9902388</v>
      </c>
      <c r="L1064" s="2">
        <f t="shared" si="125"/>
        <v>36.54</v>
      </c>
      <c r="M1064" s="5">
        <f t="shared" si="126"/>
        <v>11620.5944615385</v>
      </c>
    </row>
    <row r="1065" s="2" customFormat="1" ht="13.5" spans="2:13">
      <c r="B1065" s="2" t="s">
        <v>74</v>
      </c>
      <c r="C1065" s="2" t="s">
        <v>37</v>
      </c>
      <c r="D1065" s="2" t="s">
        <v>1830</v>
      </c>
      <c r="E1065" s="2" t="s">
        <v>1831</v>
      </c>
      <c r="F1065" s="2" t="s">
        <v>1832</v>
      </c>
      <c r="H1065" s="3">
        <v>27</v>
      </c>
      <c r="I1065" s="4">
        <v>194.4</v>
      </c>
      <c r="J1065" s="18">
        <f t="shared" si="123"/>
        <v>180.834768</v>
      </c>
      <c r="K1065" s="2">
        <f t="shared" si="124"/>
        <v>6.697584</v>
      </c>
      <c r="L1065" s="2">
        <f t="shared" si="125"/>
        <v>7.2</v>
      </c>
      <c r="M1065" s="5">
        <f t="shared" si="126"/>
        <v>154.559630769231</v>
      </c>
    </row>
    <row r="1066" s="2" customFormat="1" ht="13.5" spans="2:13">
      <c r="B1066" s="2" t="s">
        <v>376</v>
      </c>
      <c r="C1066" s="2" t="s">
        <v>341</v>
      </c>
      <c r="D1066" s="2" t="s">
        <v>1833</v>
      </c>
      <c r="E1066" s="2" t="s">
        <v>1834</v>
      </c>
      <c r="F1066" s="2" t="s">
        <v>341</v>
      </c>
      <c r="G1066" s="2" t="s">
        <v>58</v>
      </c>
      <c r="H1066" s="3">
        <v>50</v>
      </c>
      <c r="I1066" s="4">
        <v>960</v>
      </c>
      <c r="J1066" s="18">
        <f t="shared" si="123"/>
        <v>893.0112</v>
      </c>
      <c r="K1066" s="2">
        <f t="shared" si="124"/>
        <v>17.860224</v>
      </c>
      <c r="L1066" s="2">
        <f t="shared" si="125"/>
        <v>19.2</v>
      </c>
      <c r="M1066" s="5">
        <f t="shared" si="126"/>
        <v>763.257435897436</v>
      </c>
    </row>
    <row r="1067" s="2" customFormat="1" ht="13.5" spans="2:13">
      <c r="B1067" s="2" t="s">
        <v>1046</v>
      </c>
      <c r="C1067" s="2" t="s">
        <v>341</v>
      </c>
      <c r="D1067" s="2" t="s">
        <v>1833</v>
      </c>
      <c r="E1067" s="2" t="s">
        <v>1834</v>
      </c>
      <c r="F1067" s="2" t="s">
        <v>341</v>
      </c>
      <c r="G1067" s="2" t="s">
        <v>58</v>
      </c>
      <c r="H1067" s="3">
        <v>50</v>
      </c>
      <c r="I1067" s="4">
        <v>960</v>
      </c>
      <c r="J1067" s="18">
        <f t="shared" si="123"/>
        <v>893.0112</v>
      </c>
      <c r="K1067" s="2">
        <f t="shared" si="124"/>
        <v>17.860224</v>
      </c>
      <c r="L1067" s="2">
        <f t="shared" si="125"/>
        <v>19.2</v>
      </c>
      <c r="M1067" s="5">
        <f t="shared" si="126"/>
        <v>763.257435897436</v>
      </c>
    </row>
    <row r="1068" s="2" customFormat="1" ht="13.5" spans="2:13">
      <c r="B1068" s="2" t="s">
        <v>430</v>
      </c>
      <c r="C1068" s="2" t="s">
        <v>341</v>
      </c>
      <c r="D1068" s="2" t="s">
        <v>1833</v>
      </c>
      <c r="E1068" s="2" t="s">
        <v>1204</v>
      </c>
      <c r="F1068" s="2" t="s">
        <v>341</v>
      </c>
      <c r="G1068" s="2" t="s">
        <v>58</v>
      </c>
      <c r="H1068" s="3">
        <v>400</v>
      </c>
      <c r="I1068" s="4">
        <v>2560</v>
      </c>
      <c r="J1068" s="18">
        <f t="shared" si="123"/>
        <v>2381.3632</v>
      </c>
      <c r="K1068" s="2">
        <f t="shared" si="124"/>
        <v>5.953408</v>
      </c>
      <c r="L1068" s="2">
        <f t="shared" si="125"/>
        <v>6.4</v>
      </c>
      <c r="M1068" s="5">
        <f t="shared" si="126"/>
        <v>2035.35316239316</v>
      </c>
    </row>
    <row r="1069" s="2" customFormat="1" ht="13.5" spans="2:13">
      <c r="B1069" s="2" t="s">
        <v>1167</v>
      </c>
      <c r="C1069" s="2" t="s">
        <v>341</v>
      </c>
      <c r="D1069" s="2" t="s">
        <v>1833</v>
      </c>
      <c r="E1069" s="2" t="s">
        <v>1834</v>
      </c>
      <c r="F1069" s="2" t="s">
        <v>341</v>
      </c>
      <c r="G1069" s="2" t="s">
        <v>58</v>
      </c>
      <c r="H1069" s="3">
        <v>1000</v>
      </c>
      <c r="I1069" s="4">
        <v>14300</v>
      </c>
      <c r="J1069" s="18">
        <f t="shared" si="123"/>
        <v>13302.146</v>
      </c>
      <c r="K1069" s="2">
        <f t="shared" si="124"/>
        <v>13.302146</v>
      </c>
      <c r="L1069" s="2">
        <f t="shared" si="125"/>
        <v>14.3</v>
      </c>
      <c r="M1069" s="5">
        <f t="shared" si="126"/>
        <v>11369.3555555556</v>
      </c>
    </row>
    <row r="1070" s="2" customFormat="1" ht="13.5" spans="2:13">
      <c r="B1070" s="2" t="s">
        <v>377</v>
      </c>
      <c r="C1070" s="2" t="s">
        <v>341</v>
      </c>
      <c r="D1070" s="2" t="s">
        <v>1833</v>
      </c>
      <c r="E1070" s="2" t="s">
        <v>1834</v>
      </c>
      <c r="F1070" s="2" t="s">
        <v>341</v>
      </c>
      <c r="G1070" s="2" t="s">
        <v>58</v>
      </c>
      <c r="H1070" s="3">
        <v>550</v>
      </c>
      <c r="I1070" s="4">
        <v>10400</v>
      </c>
      <c r="J1070" s="18">
        <f t="shared" si="123"/>
        <v>9674.288</v>
      </c>
      <c r="K1070" s="2">
        <f t="shared" si="124"/>
        <v>17.5896145454545</v>
      </c>
      <c r="L1070" s="2">
        <f t="shared" si="125"/>
        <v>18.9090909090909</v>
      </c>
      <c r="M1070" s="5">
        <f t="shared" si="126"/>
        <v>8268.62222222222</v>
      </c>
    </row>
    <row r="1071" s="2" customFormat="1" ht="13.5" spans="2:13">
      <c r="B1071" s="2" t="s">
        <v>371</v>
      </c>
      <c r="C1071" s="2" t="s">
        <v>341</v>
      </c>
      <c r="D1071" s="2" t="s">
        <v>1833</v>
      </c>
      <c r="E1071" s="2" t="s">
        <v>1834</v>
      </c>
      <c r="F1071" s="2" t="s">
        <v>341</v>
      </c>
      <c r="G1071" s="2" t="s">
        <v>58</v>
      </c>
      <c r="H1071" s="3">
        <v>400</v>
      </c>
      <c r="I1071" s="4">
        <v>5760</v>
      </c>
      <c r="J1071" s="18">
        <f t="shared" si="123"/>
        <v>5358.0672</v>
      </c>
      <c r="K1071" s="2">
        <f t="shared" si="124"/>
        <v>13.395168</v>
      </c>
      <c r="L1071" s="2">
        <f t="shared" si="125"/>
        <v>14.4</v>
      </c>
      <c r="M1071" s="5">
        <f t="shared" si="126"/>
        <v>4579.54461538462</v>
      </c>
    </row>
    <row r="1072" s="2" customFormat="1" ht="13.5" spans="2:13">
      <c r="B1072" s="2" t="s">
        <v>365</v>
      </c>
      <c r="C1072" s="2" t="s">
        <v>341</v>
      </c>
      <c r="D1072" s="2" t="s">
        <v>1833</v>
      </c>
      <c r="E1072" s="2" t="s">
        <v>1834</v>
      </c>
      <c r="F1072" s="2" t="s">
        <v>341</v>
      </c>
      <c r="G1072" s="2" t="s">
        <v>58</v>
      </c>
      <c r="H1072" s="3">
        <v>600</v>
      </c>
      <c r="I1072" s="4">
        <v>12480</v>
      </c>
      <c r="J1072" s="18">
        <f t="shared" si="123"/>
        <v>11609.1456</v>
      </c>
      <c r="K1072" s="2">
        <f t="shared" si="124"/>
        <v>19.348576</v>
      </c>
      <c r="L1072" s="2">
        <f t="shared" si="125"/>
        <v>20.8</v>
      </c>
      <c r="M1072" s="5">
        <f t="shared" si="126"/>
        <v>9922.34666666667</v>
      </c>
    </row>
    <row r="1073" s="2" customFormat="1" ht="13.5" spans="2:13">
      <c r="B1073" s="2" t="s">
        <v>381</v>
      </c>
      <c r="C1073" s="2" t="s">
        <v>341</v>
      </c>
      <c r="D1073" s="2" t="s">
        <v>1833</v>
      </c>
      <c r="E1073" s="2" t="s">
        <v>1834</v>
      </c>
      <c r="F1073" s="2" t="s">
        <v>341</v>
      </c>
      <c r="G1073" s="2" t="s">
        <v>58</v>
      </c>
      <c r="H1073" s="3">
        <v>50</v>
      </c>
      <c r="I1073" s="4">
        <v>1040</v>
      </c>
      <c r="J1073" s="18">
        <f t="shared" si="123"/>
        <v>967.4288</v>
      </c>
      <c r="K1073" s="2">
        <f t="shared" ref="K1073:K1100" si="127">J1073/H1073</f>
        <v>19.348576</v>
      </c>
      <c r="L1073" s="2">
        <f t="shared" ref="L1073:L1100" si="128">I1073/H1073</f>
        <v>20.8</v>
      </c>
      <c r="M1073" s="5">
        <f t="shared" ref="M1073:M1100" si="129">J1073/1.17</f>
        <v>826.862222222222</v>
      </c>
    </row>
    <row r="1074" s="2" customFormat="1" ht="13.5" spans="2:13">
      <c r="B1074" s="2" t="s">
        <v>1670</v>
      </c>
      <c r="C1074" s="2" t="s">
        <v>341</v>
      </c>
      <c r="D1074" s="2" t="s">
        <v>1833</v>
      </c>
      <c r="E1074" s="2" t="s">
        <v>1834</v>
      </c>
      <c r="F1074" s="2" t="s">
        <v>341</v>
      </c>
      <c r="G1074" s="2" t="s">
        <v>58</v>
      </c>
      <c r="H1074" s="3">
        <v>200</v>
      </c>
      <c r="I1074" s="4">
        <v>4400</v>
      </c>
      <c r="J1074" s="18">
        <f t="shared" si="123"/>
        <v>4092.968</v>
      </c>
      <c r="K1074" s="2">
        <f t="shared" si="127"/>
        <v>20.46484</v>
      </c>
      <c r="L1074" s="2">
        <f t="shared" si="128"/>
        <v>22</v>
      </c>
      <c r="M1074" s="5">
        <f t="shared" si="129"/>
        <v>3498.26324786325</v>
      </c>
    </row>
    <row r="1075" s="2" customFormat="1" ht="13.5" spans="2:13">
      <c r="B1075" s="2" t="s">
        <v>365</v>
      </c>
      <c r="C1075" s="2" t="s">
        <v>341</v>
      </c>
      <c r="D1075" s="2" t="s">
        <v>1833</v>
      </c>
      <c r="E1075" s="2" t="s">
        <v>1835</v>
      </c>
      <c r="F1075" s="2" t="s">
        <v>341</v>
      </c>
      <c r="G1075" s="2" t="s">
        <v>58</v>
      </c>
      <c r="H1075" s="3">
        <v>100</v>
      </c>
      <c r="I1075" s="4">
        <f>3835*2</f>
        <v>7670</v>
      </c>
      <c r="J1075" s="18">
        <f t="shared" si="123"/>
        <v>7134.7874</v>
      </c>
      <c r="K1075" s="2">
        <f t="shared" si="127"/>
        <v>71.347874</v>
      </c>
      <c r="L1075" s="2">
        <f t="shared" si="128"/>
        <v>76.7</v>
      </c>
      <c r="M1075" s="5">
        <f t="shared" si="129"/>
        <v>6098.10888888889</v>
      </c>
    </row>
    <row r="1076" s="2" customFormat="1" ht="13.5" spans="2:13">
      <c r="B1076" s="2" t="s">
        <v>78</v>
      </c>
      <c r="C1076" s="2" t="s">
        <v>136</v>
      </c>
      <c r="D1076" s="2" t="s">
        <v>1836</v>
      </c>
      <c r="E1076" s="2" t="s">
        <v>766</v>
      </c>
      <c r="F1076" s="2" t="s">
        <v>1343</v>
      </c>
      <c r="G1076" s="2" t="s">
        <v>58</v>
      </c>
      <c r="H1076" s="3">
        <v>400</v>
      </c>
      <c r="I1076" s="4">
        <v>3312</v>
      </c>
      <c r="J1076" s="18">
        <f t="shared" si="123"/>
        <v>3080.88864</v>
      </c>
      <c r="K1076" s="2">
        <f t="shared" si="127"/>
        <v>7.7022216</v>
      </c>
      <c r="L1076" s="2">
        <f t="shared" si="128"/>
        <v>8.28</v>
      </c>
      <c r="M1076" s="5">
        <f t="shared" si="129"/>
        <v>2633.23815384615</v>
      </c>
    </row>
    <row r="1077" s="2" customFormat="1" ht="13.5" spans="2:13">
      <c r="B1077" s="2" t="s">
        <v>83</v>
      </c>
      <c r="C1077" s="2" t="s">
        <v>136</v>
      </c>
      <c r="D1077" s="2" t="s">
        <v>1836</v>
      </c>
      <c r="E1077" s="2" t="s">
        <v>1837</v>
      </c>
      <c r="F1077" s="2" t="s">
        <v>1060</v>
      </c>
      <c r="G1077" s="2" t="s">
        <v>58</v>
      </c>
      <c r="H1077" s="3">
        <v>1200</v>
      </c>
      <c r="I1077" s="4">
        <v>23364</v>
      </c>
      <c r="J1077" s="18">
        <f t="shared" si="123"/>
        <v>21733.66008</v>
      </c>
      <c r="K1077" s="2">
        <f t="shared" si="127"/>
        <v>18.1113834</v>
      </c>
      <c r="L1077" s="2">
        <f t="shared" si="128"/>
        <v>19.47</v>
      </c>
      <c r="M1077" s="5">
        <f t="shared" si="129"/>
        <v>18575.7778461538</v>
      </c>
    </row>
    <row r="1078" s="2" customFormat="1" ht="13.5" spans="2:13">
      <c r="B1078" s="2" t="s">
        <v>340</v>
      </c>
      <c r="C1078" s="2" t="s">
        <v>651</v>
      </c>
      <c r="D1078" s="2" t="s">
        <v>1838</v>
      </c>
      <c r="E1078" s="2" t="s">
        <v>1839</v>
      </c>
      <c r="F1078" s="2" t="s">
        <v>1840</v>
      </c>
      <c r="G1078" s="2" t="s">
        <v>25</v>
      </c>
      <c r="H1078" s="3">
        <v>50</v>
      </c>
      <c r="I1078" s="4">
        <v>2030</v>
      </c>
      <c r="J1078" s="18">
        <f t="shared" si="123"/>
        <v>1888.3466</v>
      </c>
      <c r="K1078" s="2">
        <f t="shared" si="127"/>
        <v>37.766932</v>
      </c>
      <c r="L1078" s="2">
        <f t="shared" si="128"/>
        <v>40.6</v>
      </c>
      <c r="M1078" s="5">
        <f t="shared" si="129"/>
        <v>1613.97145299145</v>
      </c>
    </row>
    <row r="1079" s="2" customFormat="1" ht="13.5" spans="2:13">
      <c r="B1079" s="2" t="s">
        <v>655</v>
      </c>
      <c r="C1079" s="2" t="s">
        <v>651</v>
      </c>
      <c r="D1079" s="2" t="s">
        <v>1838</v>
      </c>
      <c r="E1079" s="2" t="s">
        <v>1839</v>
      </c>
      <c r="F1079" s="2" t="s">
        <v>1840</v>
      </c>
      <c r="G1079" s="2" t="s">
        <v>25</v>
      </c>
      <c r="H1079" s="3">
        <v>100</v>
      </c>
      <c r="I1079" s="4">
        <v>4060</v>
      </c>
      <c r="J1079" s="18">
        <f t="shared" si="123"/>
        <v>3776.6932</v>
      </c>
      <c r="K1079" s="2">
        <f t="shared" si="127"/>
        <v>37.766932</v>
      </c>
      <c r="L1079" s="2">
        <f t="shared" si="128"/>
        <v>40.6</v>
      </c>
      <c r="M1079" s="5">
        <f t="shared" si="129"/>
        <v>3227.94290598291</v>
      </c>
    </row>
    <row r="1080" s="2" customFormat="1" ht="13.5" spans="2:13">
      <c r="B1080" s="2" t="s">
        <v>381</v>
      </c>
      <c r="C1080" s="2" t="s">
        <v>651</v>
      </c>
      <c r="D1080" s="2" t="s">
        <v>1838</v>
      </c>
      <c r="E1080" s="2" t="s">
        <v>1839</v>
      </c>
      <c r="F1080" s="2" t="s">
        <v>1841</v>
      </c>
      <c r="G1080" s="2" t="s">
        <v>25</v>
      </c>
      <c r="H1080" s="3">
        <v>100</v>
      </c>
      <c r="I1080" s="4">
        <v>2700</v>
      </c>
      <c r="J1080" s="18">
        <f t="shared" si="123"/>
        <v>2511.594</v>
      </c>
      <c r="K1080" s="2">
        <f t="shared" si="127"/>
        <v>25.11594</v>
      </c>
      <c r="L1080" s="2">
        <f t="shared" si="128"/>
        <v>27</v>
      </c>
      <c r="M1080" s="5">
        <f t="shared" si="129"/>
        <v>2146.66153846154</v>
      </c>
    </row>
    <row r="1081" s="2" customFormat="1" ht="13.5" spans="2:13">
      <c r="B1081" s="2" t="s">
        <v>367</v>
      </c>
      <c r="C1081" s="2" t="s">
        <v>651</v>
      </c>
      <c r="D1081" s="2" t="s">
        <v>1838</v>
      </c>
      <c r="E1081" s="2" t="s">
        <v>1842</v>
      </c>
      <c r="F1081" s="2" t="s">
        <v>1840</v>
      </c>
      <c r="G1081" s="2" t="s">
        <v>25</v>
      </c>
      <c r="H1081" s="3">
        <v>40</v>
      </c>
      <c r="I1081" s="4">
        <v>2160</v>
      </c>
      <c r="J1081" s="18">
        <f t="shared" si="123"/>
        <v>2009.2752</v>
      </c>
      <c r="K1081" s="2">
        <f t="shared" si="127"/>
        <v>50.23188</v>
      </c>
      <c r="L1081" s="2">
        <f t="shared" si="128"/>
        <v>54</v>
      </c>
      <c r="M1081" s="5">
        <f t="shared" si="129"/>
        <v>1717.32923076923</v>
      </c>
    </row>
    <row r="1082" s="2" customFormat="1" ht="13.5" spans="2:13">
      <c r="B1082" s="2" t="s">
        <v>376</v>
      </c>
      <c r="C1082" s="2" t="s">
        <v>651</v>
      </c>
      <c r="D1082" s="2" t="s">
        <v>1838</v>
      </c>
      <c r="E1082" s="2" t="s">
        <v>1842</v>
      </c>
      <c r="F1082" s="2" t="s">
        <v>1840</v>
      </c>
      <c r="G1082" s="2" t="s">
        <v>25</v>
      </c>
      <c r="H1082" s="3">
        <v>100</v>
      </c>
      <c r="I1082" s="4">
        <v>6500</v>
      </c>
      <c r="J1082" s="18">
        <f t="shared" si="123"/>
        <v>6046.43</v>
      </c>
      <c r="K1082" s="2">
        <f t="shared" si="127"/>
        <v>60.4643</v>
      </c>
      <c r="L1082" s="2">
        <f t="shared" si="128"/>
        <v>65</v>
      </c>
      <c r="M1082" s="5">
        <f t="shared" si="129"/>
        <v>5167.88888888889</v>
      </c>
    </row>
    <row r="1083" s="2" customFormat="1" ht="13.5" spans="2:13">
      <c r="B1083" s="2" t="s">
        <v>1046</v>
      </c>
      <c r="C1083" s="2" t="s">
        <v>651</v>
      </c>
      <c r="D1083" s="2" t="s">
        <v>1838</v>
      </c>
      <c r="E1083" s="2" t="s">
        <v>1842</v>
      </c>
      <c r="F1083" s="2" t="s">
        <v>1841</v>
      </c>
      <c r="G1083" s="2" t="s">
        <v>25</v>
      </c>
      <c r="H1083" s="3">
        <v>30</v>
      </c>
      <c r="I1083" s="4">
        <v>1944</v>
      </c>
      <c r="J1083" s="18">
        <f t="shared" ref="J1083:J1114" si="130">I1083*0.93022</f>
        <v>1808.34768</v>
      </c>
      <c r="K1083" s="2">
        <f t="shared" si="127"/>
        <v>60.278256</v>
      </c>
      <c r="L1083" s="2">
        <f t="shared" si="128"/>
        <v>64.8</v>
      </c>
      <c r="M1083" s="5">
        <f t="shared" si="129"/>
        <v>1545.59630769231</v>
      </c>
    </row>
    <row r="1084" s="2" customFormat="1" ht="13.5" spans="2:13">
      <c r="B1084" s="2" t="s">
        <v>1167</v>
      </c>
      <c r="C1084" s="2" t="s">
        <v>651</v>
      </c>
      <c r="D1084" s="2" t="s">
        <v>1838</v>
      </c>
      <c r="E1084" s="2" t="s">
        <v>1842</v>
      </c>
      <c r="F1084" s="2" t="s">
        <v>1840</v>
      </c>
      <c r="G1084" s="2" t="s">
        <v>25</v>
      </c>
      <c r="H1084" s="3">
        <v>1000</v>
      </c>
      <c r="I1084" s="4">
        <v>43800</v>
      </c>
      <c r="J1084" s="18">
        <f t="shared" si="130"/>
        <v>40743.636</v>
      </c>
      <c r="K1084" s="2">
        <f t="shared" si="127"/>
        <v>40.743636</v>
      </c>
      <c r="L1084" s="2">
        <f t="shared" si="128"/>
        <v>43.8</v>
      </c>
      <c r="M1084" s="5">
        <f t="shared" si="129"/>
        <v>34823.6205128205</v>
      </c>
    </row>
    <row r="1085" s="2" customFormat="1" ht="13.5" spans="2:13">
      <c r="B1085" s="2" t="s">
        <v>377</v>
      </c>
      <c r="C1085" s="2" t="s">
        <v>651</v>
      </c>
      <c r="D1085" s="2" t="s">
        <v>1838</v>
      </c>
      <c r="E1085" s="2" t="s">
        <v>1842</v>
      </c>
      <c r="F1085" s="2" t="s">
        <v>1840</v>
      </c>
      <c r="G1085" s="2" t="s">
        <v>25</v>
      </c>
      <c r="H1085" s="3">
        <v>100</v>
      </c>
      <c r="I1085" s="4">
        <v>6480</v>
      </c>
      <c r="J1085" s="18">
        <f t="shared" si="130"/>
        <v>6027.8256</v>
      </c>
      <c r="K1085" s="2">
        <f t="shared" si="127"/>
        <v>60.278256</v>
      </c>
      <c r="L1085" s="2">
        <f t="shared" si="128"/>
        <v>64.8</v>
      </c>
      <c r="M1085" s="5">
        <f t="shared" si="129"/>
        <v>5151.98769230769</v>
      </c>
    </row>
    <row r="1086" s="2" customFormat="1" ht="13.5" spans="2:13">
      <c r="B1086" s="2" t="s">
        <v>370</v>
      </c>
      <c r="C1086" s="2" t="s">
        <v>651</v>
      </c>
      <c r="D1086" s="2" t="s">
        <v>1838</v>
      </c>
      <c r="E1086" s="2" t="s">
        <v>1842</v>
      </c>
      <c r="F1086" s="2" t="s">
        <v>1840</v>
      </c>
      <c r="G1086" s="2" t="s">
        <v>25</v>
      </c>
      <c r="H1086" s="3">
        <v>50</v>
      </c>
      <c r="I1086" s="4">
        <v>1450</v>
      </c>
      <c r="J1086" s="18">
        <f t="shared" si="130"/>
        <v>1348.819</v>
      </c>
      <c r="K1086" s="2">
        <f t="shared" si="127"/>
        <v>26.97638</v>
      </c>
      <c r="L1086" s="2">
        <f t="shared" si="128"/>
        <v>29</v>
      </c>
      <c r="M1086" s="5">
        <f t="shared" si="129"/>
        <v>1152.83675213675</v>
      </c>
    </row>
    <row r="1087" s="2" customFormat="1" ht="13.5" spans="2:13">
      <c r="B1087" s="2" t="s">
        <v>378</v>
      </c>
      <c r="C1087" s="2" t="s">
        <v>651</v>
      </c>
      <c r="D1087" s="2" t="s">
        <v>1838</v>
      </c>
      <c r="E1087" s="2" t="s">
        <v>1842</v>
      </c>
      <c r="F1087" s="2" t="s">
        <v>1840</v>
      </c>
      <c r="G1087" s="2" t="s">
        <v>25</v>
      </c>
      <c r="H1087" s="3">
        <v>10</v>
      </c>
      <c r="I1087" s="4">
        <v>540</v>
      </c>
      <c r="J1087" s="18">
        <f t="shared" si="130"/>
        <v>502.3188</v>
      </c>
      <c r="K1087" s="2">
        <f t="shared" si="127"/>
        <v>50.23188</v>
      </c>
      <c r="L1087" s="2">
        <f t="shared" si="128"/>
        <v>54</v>
      </c>
      <c r="M1087" s="5">
        <f t="shared" si="129"/>
        <v>429.332307692308</v>
      </c>
    </row>
    <row r="1088" s="2" customFormat="1" ht="13.5" spans="2:13">
      <c r="B1088" s="2" t="s">
        <v>371</v>
      </c>
      <c r="C1088" s="2" t="s">
        <v>651</v>
      </c>
      <c r="D1088" s="2" t="s">
        <v>1838</v>
      </c>
      <c r="E1088" s="2" t="s">
        <v>1842</v>
      </c>
      <c r="F1088" s="2" t="s">
        <v>1840</v>
      </c>
      <c r="G1088" s="2" t="s">
        <v>25</v>
      </c>
      <c r="H1088" s="3">
        <v>400</v>
      </c>
      <c r="I1088" s="4">
        <v>16680</v>
      </c>
      <c r="J1088" s="18">
        <f t="shared" si="130"/>
        <v>15516.0696</v>
      </c>
      <c r="K1088" s="2">
        <f t="shared" si="127"/>
        <v>38.790174</v>
      </c>
      <c r="L1088" s="2">
        <f t="shared" si="128"/>
        <v>41.7</v>
      </c>
      <c r="M1088" s="5">
        <f t="shared" si="129"/>
        <v>13261.597948718</v>
      </c>
    </row>
    <row r="1089" s="2" customFormat="1" ht="13.5" spans="2:13">
      <c r="B1089" s="2" t="s">
        <v>365</v>
      </c>
      <c r="C1089" s="2" t="s">
        <v>651</v>
      </c>
      <c r="D1089" s="2" t="s">
        <v>1838</v>
      </c>
      <c r="E1089" s="2" t="s">
        <v>1842</v>
      </c>
      <c r="F1089" s="2" t="s">
        <v>1840</v>
      </c>
      <c r="G1089" s="2" t="s">
        <v>25</v>
      </c>
      <c r="H1089" s="3">
        <v>800</v>
      </c>
      <c r="I1089" s="4">
        <v>56160</v>
      </c>
      <c r="J1089" s="18">
        <f t="shared" si="130"/>
        <v>52241.1552</v>
      </c>
      <c r="K1089" s="2">
        <f t="shared" si="127"/>
        <v>65.301444</v>
      </c>
      <c r="L1089" s="2">
        <f t="shared" si="128"/>
        <v>70.2</v>
      </c>
      <c r="M1089" s="5">
        <f t="shared" si="129"/>
        <v>44650.56</v>
      </c>
    </row>
    <row r="1090" s="2" customFormat="1" ht="13.5" spans="2:13">
      <c r="B1090" s="2" t="s">
        <v>380</v>
      </c>
      <c r="C1090" s="2" t="s">
        <v>651</v>
      </c>
      <c r="D1090" s="2" t="s">
        <v>1838</v>
      </c>
      <c r="E1090" s="2" t="s">
        <v>1842</v>
      </c>
      <c r="F1090" s="2" t="s">
        <v>1840</v>
      </c>
      <c r="G1090" s="2" t="s">
        <v>25</v>
      </c>
      <c r="H1090" s="3">
        <v>80</v>
      </c>
      <c r="I1090" s="4">
        <v>5184</v>
      </c>
      <c r="J1090" s="18">
        <f t="shared" si="130"/>
        <v>4822.26048</v>
      </c>
      <c r="K1090" s="2">
        <f t="shared" si="127"/>
        <v>60.278256</v>
      </c>
      <c r="L1090" s="2">
        <f t="shared" si="128"/>
        <v>64.8</v>
      </c>
      <c r="M1090" s="5">
        <f t="shared" si="129"/>
        <v>4121.59015384615</v>
      </c>
    </row>
    <row r="1091" s="2" customFormat="1" ht="13.5" spans="2:13">
      <c r="B1091" s="2" t="s">
        <v>450</v>
      </c>
      <c r="C1091" s="2" t="s">
        <v>651</v>
      </c>
      <c r="D1091" s="2" t="s">
        <v>1838</v>
      </c>
      <c r="E1091" s="2" t="s">
        <v>1842</v>
      </c>
      <c r="F1091" s="2" t="s">
        <v>1840</v>
      </c>
      <c r="G1091" s="2" t="s">
        <v>25</v>
      </c>
      <c r="H1091" s="3">
        <v>20</v>
      </c>
      <c r="I1091" s="4">
        <v>1188</v>
      </c>
      <c r="J1091" s="18">
        <f t="shared" si="130"/>
        <v>1105.10136</v>
      </c>
      <c r="K1091" s="2">
        <f t="shared" si="127"/>
        <v>55.255068</v>
      </c>
      <c r="L1091" s="2">
        <f t="shared" si="128"/>
        <v>59.4</v>
      </c>
      <c r="M1091" s="5">
        <f t="shared" si="129"/>
        <v>944.531076923077</v>
      </c>
    </row>
    <row r="1092" s="2" customFormat="1" ht="13.5" spans="2:13">
      <c r="B1092" s="2" t="s">
        <v>374</v>
      </c>
      <c r="C1092" s="2" t="s">
        <v>651</v>
      </c>
      <c r="D1092" s="2" t="s">
        <v>1838</v>
      </c>
      <c r="E1092" s="2" t="s">
        <v>1842</v>
      </c>
      <c r="F1092" s="2" t="s">
        <v>1840</v>
      </c>
      <c r="G1092" s="2" t="s">
        <v>25</v>
      </c>
      <c r="H1092" s="3">
        <v>20</v>
      </c>
      <c r="I1092" s="4">
        <v>972</v>
      </c>
      <c r="J1092" s="18">
        <f t="shared" si="130"/>
        <v>904.17384</v>
      </c>
      <c r="K1092" s="2">
        <f t="shared" si="127"/>
        <v>45.208692</v>
      </c>
      <c r="L1092" s="2">
        <f t="shared" si="128"/>
        <v>48.6</v>
      </c>
      <c r="M1092" s="5">
        <f t="shared" si="129"/>
        <v>772.798153846154</v>
      </c>
    </row>
    <row r="1093" s="2" customFormat="1" ht="13.5" spans="2:13">
      <c r="B1093" s="2" t="s">
        <v>233</v>
      </c>
      <c r="C1093" s="2" t="s">
        <v>1843</v>
      </c>
      <c r="D1093" s="2" t="s">
        <v>1844</v>
      </c>
      <c r="E1093" s="2" t="s">
        <v>1845</v>
      </c>
      <c r="F1093" s="2" t="s">
        <v>1846</v>
      </c>
      <c r="G1093" s="2" t="s">
        <v>58</v>
      </c>
      <c r="H1093" s="3">
        <v>200</v>
      </c>
      <c r="I1093" s="4">
        <v>46000</v>
      </c>
      <c r="J1093" s="18">
        <f t="shared" si="130"/>
        <v>42790.12</v>
      </c>
      <c r="K1093" s="2">
        <f t="shared" si="127"/>
        <v>213.9506</v>
      </c>
      <c r="L1093" s="2">
        <f t="shared" si="128"/>
        <v>230</v>
      </c>
      <c r="M1093" s="5">
        <f t="shared" si="129"/>
        <v>36572.7521367521</v>
      </c>
    </row>
    <row r="1094" s="2" customFormat="1" ht="13.5" spans="2:13">
      <c r="B1094" s="2" t="s">
        <v>256</v>
      </c>
      <c r="C1094" s="2" t="s">
        <v>75</v>
      </c>
      <c r="D1094" s="2" t="s">
        <v>1847</v>
      </c>
      <c r="E1094" s="2" t="s">
        <v>1848</v>
      </c>
      <c r="F1094" s="2" t="s">
        <v>416</v>
      </c>
      <c r="G1094" s="2" t="s">
        <v>25</v>
      </c>
      <c r="H1094" s="3">
        <v>10</v>
      </c>
      <c r="I1094" s="4">
        <v>85</v>
      </c>
      <c r="J1094" s="18">
        <f t="shared" si="130"/>
        <v>79.0687</v>
      </c>
      <c r="K1094" s="2">
        <f t="shared" si="127"/>
        <v>7.90687</v>
      </c>
      <c r="L1094" s="2">
        <f t="shared" si="128"/>
        <v>8.5</v>
      </c>
      <c r="M1094" s="5">
        <f t="shared" si="129"/>
        <v>67.5800854700855</v>
      </c>
    </row>
    <row r="1095" s="2" customFormat="1" ht="13.5" spans="2:13">
      <c r="B1095" s="2" t="s">
        <v>409</v>
      </c>
      <c r="C1095" s="2" t="s">
        <v>1849</v>
      </c>
      <c r="D1095" s="2" t="s">
        <v>1850</v>
      </c>
      <c r="E1095" s="2" t="s">
        <v>418</v>
      </c>
      <c r="F1095" s="2" t="s">
        <v>1851</v>
      </c>
      <c r="G1095" s="2" t="s">
        <v>58</v>
      </c>
      <c r="H1095" s="3">
        <v>480</v>
      </c>
      <c r="I1095" s="4">
        <v>11462.4</v>
      </c>
      <c r="J1095" s="18">
        <f t="shared" si="130"/>
        <v>10662.553728</v>
      </c>
      <c r="K1095" s="2">
        <f t="shared" si="127"/>
        <v>22.2136536</v>
      </c>
      <c r="L1095" s="2">
        <f t="shared" si="128"/>
        <v>23.88</v>
      </c>
      <c r="M1095" s="5">
        <f t="shared" si="129"/>
        <v>9113.29378461539</v>
      </c>
    </row>
    <row r="1096" s="2" customFormat="1" ht="13.5" spans="2:13">
      <c r="B1096" s="2" t="s">
        <v>20</v>
      </c>
      <c r="C1096" s="2" t="s">
        <v>1849</v>
      </c>
      <c r="D1096" s="2" t="s">
        <v>1850</v>
      </c>
      <c r="E1096" s="2" t="s">
        <v>418</v>
      </c>
      <c r="F1096" s="2" t="s">
        <v>1851</v>
      </c>
      <c r="G1096" s="2" t="s">
        <v>58</v>
      </c>
      <c r="H1096" s="3">
        <v>120</v>
      </c>
      <c r="I1096" s="4">
        <v>2862</v>
      </c>
      <c r="J1096" s="18">
        <f t="shared" si="130"/>
        <v>2662.28964</v>
      </c>
      <c r="K1096" s="2">
        <f t="shared" si="127"/>
        <v>22.185747</v>
      </c>
      <c r="L1096" s="2">
        <f t="shared" si="128"/>
        <v>23.85</v>
      </c>
      <c r="M1096" s="5">
        <f t="shared" si="129"/>
        <v>2275.46123076923</v>
      </c>
    </row>
    <row r="1097" s="2" customFormat="1" ht="13.5" spans="2:13">
      <c r="B1097" s="2" t="s">
        <v>83</v>
      </c>
      <c r="C1097" s="2" t="s">
        <v>1852</v>
      </c>
      <c r="D1097" s="2" t="s">
        <v>1853</v>
      </c>
      <c r="E1097" s="2" t="s">
        <v>87</v>
      </c>
      <c r="F1097" s="2" t="s">
        <v>1852</v>
      </c>
      <c r="G1097" s="2" t="s">
        <v>30</v>
      </c>
      <c r="H1097" s="3">
        <v>40</v>
      </c>
      <c r="I1097" s="4">
        <v>696</v>
      </c>
      <c r="J1097" s="18">
        <f t="shared" si="130"/>
        <v>647.43312</v>
      </c>
      <c r="K1097" s="2">
        <f t="shared" si="127"/>
        <v>16.185828</v>
      </c>
      <c r="L1097" s="2">
        <f t="shared" si="128"/>
        <v>17.4</v>
      </c>
      <c r="M1097" s="5">
        <f t="shared" si="129"/>
        <v>553.361641025641</v>
      </c>
    </row>
    <row r="1098" s="2" customFormat="1" ht="13.5" spans="2:13">
      <c r="B1098" s="2" t="s">
        <v>172</v>
      </c>
      <c r="C1098" s="2" t="s">
        <v>1854</v>
      </c>
      <c r="D1098" s="2" t="s">
        <v>1855</v>
      </c>
      <c r="E1098" s="2" t="s">
        <v>1856</v>
      </c>
      <c r="F1098" s="2" t="s">
        <v>1857</v>
      </c>
      <c r="G1098" s="2" t="s">
        <v>25</v>
      </c>
      <c r="H1098" s="3">
        <v>740</v>
      </c>
      <c r="I1098" s="4">
        <v>26928.6</v>
      </c>
      <c r="J1098" s="18">
        <f t="shared" si="130"/>
        <v>25049.522292</v>
      </c>
      <c r="K1098" s="2">
        <f t="shared" si="127"/>
        <v>33.8507058</v>
      </c>
      <c r="L1098" s="2">
        <f t="shared" si="128"/>
        <v>36.39</v>
      </c>
      <c r="M1098" s="5">
        <f t="shared" si="129"/>
        <v>21409.8481128205</v>
      </c>
    </row>
    <row r="1099" s="2" customFormat="1" ht="13.5" spans="2:13">
      <c r="B1099" s="2" t="s">
        <v>423</v>
      </c>
      <c r="C1099" s="2" t="s">
        <v>113</v>
      </c>
      <c r="D1099" s="2" t="s">
        <v>1858</v>
      </c>
      <c r="E1099" s="2" t="s">
        <v>1859</v>
      </c>
      <c r="F1099" s="2" t="s">
        <v>1860</v>
      </c>
      <c r="G1099" s="2" t="s">
        <v>58</v>
      </c>
      <c r="H1099" s="3">
        <v>160</v>
      </c>
      <c r="I1099" s="4">
        <v>2576</v>
      </c>
      <c r="J1099" s="18">
        <f t="shared" si="130"/>
        <v>2396.24672</v>
      </c>
      <c r="K1099" s="2">
        <f t="shared" si="127"/>
        <v>14.976542</v>
      </c>
      <c r="L1099" s="2">
        <f t="shared" si="128"/>
        <v>16.1</v>
      </c>
      <c r="M1099" s="5">
        <f t="shared" si="129"/>
        <v>2048.07411965812</v>
      </c>
    </row>
    <row r="1100" s="2" customFormat="1" ht="13.5" spans="2:13">
      <c r="B1100" s="2" t="s">
        <v>330</v>
      </c>
      <c r="C1100" s="2" t="s">
        <v>113</v>
      </c>
      <c r="D1100" s="19" t="s">
        <v>1858</v>
      </c>
      <c r="E1100" s="19" t="s">
        <v>1861</v>
      </c>
      <c r="F1100" s="19" t="s">
        <v>1496</v>
      </c>
      <c r="G1100" s="19" t="s">
        <v>58</v>
      </c>
      <c r="H1100" s="20">
        <v>1740</v>
      </c>
      <c r="I1100" s="4">
        <v>28135.8</v>
      </c>
      <c r="J1100" s="18">
        <f t="shared" si="130"/>
        <v>26172.483876</v>
      </c>
      <c r="K1100" s="2">
        <f t="shared" si="127"/>
        <v>15.0416574</v>
      </c>
      <c r="L1100" s="2">
        <f t="shared" si="128"/>
        <v>16.17</v>
      </c>
      <c r="M1100" s="5">
        <f t="shared" si="129"/>
        <v>22369.6443384615</v>
      </c>
    </row>
    <row r="1101" s="2" customFormat="1" ht="13.5" spans="2:13">
      <c r="B1101" s="2" t="s">
        <v>78</v>
      </c>
      <c r="C1101" s="2" t="s">
        <v>113</v>
      </c>
      <c r="D1101" s="2" t="s">
        <v>1862</v>
      </c>
      <c r="E1101" s="2" t="s">
        <v>1863</v>
      </c>
      <c r="F1101" s="2" t="s">
        <v>1864</v>
      </c>
      <c r="G1101" s="2" t="s">
        <v>25</v>
      </c>
      <c r="H1101" s="3">
        <v>400</v>
      </c>
      <c r="I1101" s="4">
        <f>1776*2</f>
        <v>3552</v>
      </c>
      <c r="J1101" s="18">
        <f t="shared" si="130"/>
        <v>3304.14144</v>
      </c>
      <c r="K1101" s="2">
        <f t="shared" ref="K1101:K1117" si="131">J1101/H1101</f>
        <v>8.2603536</v>
      </c>
      <c r="L1101" s="2">
        <f t="shared" ref="L1101:L1117" si="132">I1101/H1101</f>
        <v>8.88</v>
      </c>
      <c r="M1101" s="5">
        <f t="shared" ref="M1101:M1117" si="133">J1101/1.17</f>
        <v>2824.05251282051</v>
      </c>
    </row>
    <row r="1102" s="2" customFormat="1" ht="13.5" spans="2:13">
      <c r="B1102" s="2" t="s">
        <v>266</v>
      </c>
      <c r="C1102" s="2" t="s">
        <v>113</v>
      </c>
      <c r="D1102" s="2" t="s">
        <v>1862</v>
      </c>
      <c r="E1102" s="2" t="s">
        <v>1863</v>
      </c>
      <c r="F1102" s="2" t="s">
        <v>1865</v>
      </c>
      <c r="G1102" s="2" t="s">
        <v>25</v>
      </c>
      <c r="H1102" s="3">
        <v>2000</v>
      </c>
      <c r="I1102" s="4">
        <v>17760</v>
      </c>
      <c r="J1102" s="18">
        <f t="shared" si="130"/>
        <v>16520.7072</v>
      </c>
      <c r="K1102" s="2">
        <f t="shared" si="131"/>
        <v>8.2603536</v>
      </c>
      <c r="L1102" s="2">
        <f t="shared" si="132"/>
        <v>8.88</v>
      </c>
      <c r="M1102" s="5">
        <f t="shared" si="133"/>
        <v>14120.2625641026</v>
      </c>
    </row>
    <row r="1103" s="2" customFormat="1" ht="13.5" spans="2:13">
      <c r="B1103" s="2" t="s">
        <v>409</v>
      </c>
      <c r="C1103" s="2" t="s">
        <v>75</v>
      </c>
      <c r="D1103" s="2" t="s">
        <v>1866</v>
      </c>
      <c r="E1103" s="2" t="s">
        <v>1867</v>
      </c>
      <c r="F1103" s="2" t="s">
        <v>686</v>
      </c>
      <c r="G1103" s="2" t="s">
        <v>92</v>
      </c>
      <c r="H1103" s="3">
        <v>12600</v>
      </c>
      <c r="I1103" s="4">
        <v>92736</v>
      </c>
      <c r="J1103" s="18">
        <f t="shared" si="130"/>
        <v>86264.88192</v>
      </c>
      <c r="K1103" s="2">
        <f t="shared" si="131"/>
        <v>6.8464192</v>
      </c>
      <c r="L1103" s="2">
        <f t="shared" si="132"/>
        <v>7.36</v>
      </c>
      <c r="M1103" s="5">
        <f t="shared" si="133"/>
        <v>73730.6683076923</v>
      </c>
    </row>
    <row r="1104" s="2" customFormat="1" ht="13.5" spans="2:13">
      <c r="B1104" s="2" t="s">
        <v>704</v>
      </c>
      <c r="C1104" s="2" t="s">
        <v>121</v>
      </c>
      <c r="D1104" s="2" t="s">
        <v>1868</v>
      </c>
      <c r="E1104" s="2" t="s">
        <v>1869</v>
      </c>
      <c r="F1104" s="2" t="s">
        <v>1870</v>
      </c>
      <c r="G1104" s="2" t="s">
        <v>25</v>
      </c>
      <c r="H1104" s="3">
        <v>200</v>
      </c>
      <c r="I1104" s="4">
        <v>3844</v>
      </c>
      <c r="J1104" s="18">
        <f t="shared" si="130"/>
        <v>3575.76568</v>
      </c>
      <c r="K1104" s="2">
        <f t="shared" si="131"/>
        <v>17.8788284</v>
      </c>
      <c r="L1104" s="2">
        <f t="shared" si="132"/>
        <v>19.22</v>
      </c>
      <c r="M1104" s="5">
        <f t="shared" si="133"/>
        <v>3056.20998290598</v>
      </c>
    </row>
    <row r="1105" s="2" customFormat="1" ht="13.5" spans="2:13">
      <c r="B1105" s="2" t="s">
        <v>78</v>
      </c>
      <c r="C1105" s="2" t="s">
        <v>121</v>
      </c>
      <c r="D1105" s="2" t="s">
        <v>1868</v>
      </c>
      <c r="E1105" s="2" t="s">
        <v>1871</v>
      </c>
      <c r="F1105" s="2" t="s">
        <v>1872</v>
      </c>
      <c r="G1105" s="2" t="s">
        <v>58</v>
      </c>
      <c r="H1105" s="3">
        <v>400</v>
      </c>
      <c r="I1105" s="4">
        <v>6712</v>
      </c>
      <c r="J1105" s="18">
        <f t="shared" si="130"/>
        <v>6243.63664</v>
      </c>
      <c r="K1105" s="2">
        <f t="shared" si="131"/>
        <v>15.6090916</v>
      </c>
      <c r="L1105" s="2">
        <f t="shared" si="132"/>
        <v>16.78</v>
      </c>
      <c r="M1105" s="5">
        <f t="shared" si="133"/>
        <v>5336.44157264957</v>
      </c>
    </row>
    <row r="1106" s="2" customFormat="1" ht="13.5" spans="2:13">
      <c r="B1106" s="2" t="s">
        <v>74</v>
      </c>
      <c r="C1106" s="2" t="s">
        <v>121</v>
      </c>
      <c r="D1106" s="2" t="s">
        <v>1868</v>
      </c>
      <c r="E1106" s="2" t="s">
        <v>1873</v>
      </c>
      <c r="F1106" s="2" t="s">
        <v>1051</v>
      </c>
      <c r="G1106" s="2" t="s">
        <v>58</v>
      </c>
      <c r="H1106" s="3">
        <v>100</v>
      </c>
      <c r="I1106" s="4">
        <v>583</v>
      </c>
      <c r="J1106" s="18">
        <f t="shared" si="130"/>
        <v>542.31826</v>
      </c>
      <c r="K1106" s="2">
        <f t="shared" si="131"/>
        <v>5.4231826</v>
      </c>
      <c r="L1106" s="2">
        <f t="shared" si="132"/>
        <v>5.83</v>
      </c>
      <c r="M1106" s="5">
        <f t="shared" si="133"/>
        <v>463.51988034188</v>
      </c>
    </row>
    <row r="1107" s="2" customFormat="1" ht="13.5" spans="2:13">
      <c r="B1107" s="2" t="s">
        <v>299</v>
      </c>
      <c r="C1107" s="2" t="s">
        <v>75</v>
      </c>
      <c r="D1107" s="2" t="s">
        <v>1874</v>
      </c>
      <c r="E1107" s="2" t="s">
        <v>510</v>
      </c>
      <c r="F1107" s="2" t="s">
        <v>1875</v>
      </c>
      <c r="G1107" s="2" t="s">
        <v>58</v>
      </c>
      <c r="H1107" s="3">
        <v>30</v>
      </c>
      <c r="I1107" s="4">
        <f>670*3</f>
        <v>2010</v>
      </c>
      <c r="J1107" s="18">
        <f t="shared" si="130"/>
        <v>1869.7422</v>
      </c>
      <c r="K1107" s="2">
        <f t="shared" si="131"/>
        <v>62.32474</v>
      </c>
      <c r="L1107" s="2">
        <f t="shared" si="132"/>
        <v>67</v>
      </c>
      <c r="M1107" s="5">
        <f t="shared" si="133"/>
        <v>1598.07025641026</v>
      </c>
    </row>
    <row r="1108" s="2" customFormat="1" ht="13.5" spans="2:13">
      <c r="B1108" s="2" t="s">
        <v>78</v>
      </c>
      <c r="C1108" s="2" t="s">
        <v>75</v>
      </c>
      <c r="D1108" s="2" t="s">
        <v>1876</v>
      </c>
      <c r="E1108" s="2" t="s">
        <v>1877</v>
      </c>
      <c r="F1108" s="2" t="s">
        <v>1878</v>
      </c>
      <c r="G1108" s="2" t="s">
        <v>58</v>
      </c>
      <c r="H1108" s="3">
        <v>50</v>
      </c>
      <c r="I1108" s="4">
        <v>230</v>
      </c>
      <c r="J1108" s="18">
        <f t="shared" si="130"/>
        <v>213.9506</v>
      </c>
      <c r="K1108" s="2">
        <f t="shared" si="131"/>
        <v>4.279012</v>
      </c>
      <c r="L1108" s="2">
        <f t="shared" si="132"/>
        <v>4.6</v>
      </c>
      <c r="M1108" s="5">
        <f t="shared" si="133"/>
        <v>182.863760683761</v>
      </c>
    </row>
    <row r="1109" s="2" customFormat="1" ht="13.5" spans="2:13">
      <c r="B1109" s="2" t="s">
        <v>74</v>
      </c>
      <c r="C1109" s="2" t="s">
        <v>75</v>
      </c>
      <c r="D1109" s="2" t="s">
        <v>1876</v>
      </c>
      <c r="E1109" s="2" t="s">
        <v>1879</v>
      </c>
      <c r="F1109" s="2" t="s">
        <v>388</v>
      </c>
      <c r="G1109" s="2" t="s">
        <v>58</v>
      </c>
      <c r="H1109" s="3">
        <v>60</v>
      </c>
      <c r="I1109" s="4">
        <v>192</v>
      </c>
      <c r="J1109" s="18">
        <f t="shared" si="130"/>
        <v>178.60224</v>
      </c>
      <c r="K1109" s="2">
        <f t="shared" si="131"/>
        <v>2.976704</v>
      </c>
      <c r="L1109" s="2">
        <f t="shared" si="132"/>
        <v>3.2</v>
      </c>
      <c r="M1109" s="5">
        <f t="shared" si="133"/>
        <v>152.651487179487</v>
      </c>
    </row>
    <row r="1110" s="2" customFormat="1" ht="13.5" spans="2:13">
      <c r="B1110" s="2" t="s">
        <v>78</v>
      </c>
      <c r="C1110" s="2" t="s">
        <v>75</v>
      </c>
      <c r="D1110" s="2" t="s">
        <v>1880</v>
      </c>
      <c r="E1110" s="2" t="s">
        <v>1881</v>
      </c>
      <c r="F1110" s="2" t="s">
        <v>1882</v>
      </c>
      <c r="G1110" s="2" t="s">
        <v>25</v>
      </c>
      <c r="H1110" s="3">
        <v>20</v>
      </c>
      <c r="I1110" s="4">
        <v>53.8</v>
      </c>
      <c r="J1110" s="18">
        <f t="shared" si="130"/>
        <v>50.045836</v>
      </c>
      <c r="K1110" s="2">
        <f t="shared" si="131"/>
        <v>2.5022918</v>
      </c>
      <c r="L1110" s="2">
        <f t="shared" si="132"/>
        <v>2.69</v>
      </c>
      <c r="M1110" s="5">
        <f t="shared" si="133"/>
        <v>42.7742188034188</v>
      </c>
    </row>
    <row r="1111" s="2" customFormat="1" ht="13.5" spans="2:13">
      <c r="B1111" s="2" t="s">
        <v>74</v>
      </c>
      <c r="C1111" s="2" t="s">
        <v>75</v>
      </c>
      <c r="D1111" s="2" t="s">
        <v>1880</v>
      </c>
      <c r="E1111" s="2" t="s">
        <v>1881</v>
      </c>
      <c r="F1111" s="2" t="s">
        <v>1883</v>
      </c>
      <c r="G1111" s="2" t="s">
        <v>25</v>
      </c>
      <c r="H1111" s="3">
        <v>40</v>
      </c>
      <c r="I1111" s="4">
        <v>107.6</v>
      </c>
      <c r="J1111" s="18">
        <f t="shared" si="130"/>
        <v>100.091672</v>
      </c>
      <c r="K1111" s="2">
        <f t="shared" si="131"/>
        <v>2.5022918</v>
      </c>
      <c r="L1111" s="2">
        <f t="shared" si="132"/>
        <v>2.69</v>
      </c>
      <c r="M1111" s="5">
        <f t="shared" si="133"/>
        <v>85.5484376068376</v>
      </c>
    </row>
    <row r="1112" s="2" customFormat="1" ht="13.5" spans="2:13">
      <c r="B1112" s="2" t="s">
        <v>1056</v>
      </c>
      <c r="C1112" s="2" t="s">
        <v>1472</v>
      </c>
      <c r="D1112" s="2" t="s">
        <v>1884</v>
      </c>
      <c r="E1112" s="2" t="s">
        <v>1885</v>
      </c>
      <c r="F1112" s="2" t="s">
        <v>1472</v>
      </c>
      <c r="G1112" s="2" t="s">
        <v>58</v>
      </c>
      <c r="H1112" s="3">
        <v>120</v>
      </c>
      <c r="I1112" s="4">
        <v>4372.8</v>
      </c>
      <c r="J1112" s="18">
        <f t="shared" si="130"/>
        <v>4067.666016</v>
      </c>
      <c r="K1112" s="2">
        <f t="shared" si="131"/>
        <v>33.8972168</v>
      </c>
      <c r="L1112" s="2">
        <f t="shared" si="132"/>
        <v>36.44</v>
      </c>
      <c r="M1112" s="5">
        <f t="shared" si="133"/>
        <v>3476.63762051282</v>
      </c>
    </row>
    <row r="1113" s="2" customFormat="1" ht="13.5" spans="2:13">
      <c r="B1113" s="2" t="s">
        <v>172</v>
      </c>
      <c r="C1113" s="2" t="s">
        <v>159</v>
      </c>
      <c r="D1113" s="2" t="s">
        <v>1886</v>
      </c>
      <c r="E1113" s="2" t="s">
        <v>127</v>
      </c>
      <c r="F1113" s="2" t="s">
        <v>686</v>
      </c>
      <c r="G1113" s="2" t="s">
        <v>58</v>
      </c>
      <c r="H1113" s="3">
        <v>600</v>
      </c>
      <c r="I1113" s="4">
        <v>124176</v>
      </c>
      <c r="J1113" s="18">
        <f t="shared" si="130"/>
        <v>115510.99872</v>
      </c>
      <c r="K1113" s="2">
        <f t="shared" si="131"/>
        <v>192.5183312</v>
      </c>
      <c r="L1113" s="2">
        <f t="shared" si="132"/>
        <v>206.96</v>
      </c>
      <c r="M1113" s="5">
        <f t="shared" si="133"/>
        <v>98727.3493333333</v>
      </c>
    </row>
    <row r="1114" s="2" customFormat="1" ht="13.5" spans="2:13">
      <c r="B1114" s="2" t="s">
        <v>78</v>
      </c>
      <c r="C1114" s="2" t="s">
        <v>75</v>
      </c>
      <c r="D1114" s="2" t="s">
        <v>1887</v>
      </c>
      <c r="E1114" s="2" t="s">
        <v>1888</v>
      </c>
      <c r="F1114" s="2" t="s">
        <v>445</v>
      </c>
      <c r="G1114" s="2" t="s">
        <v>58</v>
      </c>
      <c r="H1114" s="3">
        <v>50</v>
      </c>
      <c r="I1114" s="4">
        <v>113</v>
      </c>
      <c r="J1114" s="18">
        <f t="shared" si="130"/>
        <v>105.11486</v>
      </c>
      <c r="K1114" s="2">
        <f t="shared" si="131"/>
        <v>2.1022972</v>
      </c>
      <c r="L1114" s="2">
        <f t="shared" si="132"/>
        <v>2.26</v>
      </c>
      <c r="M1114" s="5">
        <f t="shared" si="133"/>
        <v>89.8417606837607</v>
      </c>
    </row>
    <row r="1115" s="2" customFormat="1" ht="13.5" spans="2:13">
      <c r="B1115" s="2" t="s">
        <v>325</v>
      </c>
      <c r="C1115" s="2" t="s">
        <v>121</v>
      </c>
      <c r="D1115" s="2" t="s">
        <v>1889</v>
      </c>
      <c r="E1115" s="2" t="s">
        <v>1888</v>
      </c>
      <c r="F1115" s="2" t="s">
        <v>797</v>
      </c>
      <c r="G1115" s="2" t="s">
        <v>58</v>
      </c>
      <c r="H1115" s="3">
        <v>50</v>
      </c>
      <c r="I1115" s="4">
        <v>75</v>
      </c>
      <c r="J1115" s="18">
        <f t="shared" ref="J1115:J1149" si="134">I1115*0.93022</f>
        <v>69.7665</v>
      </c>
      <c r="K1115" s="2">
        <f t="shared" si="131"/>
        <v>1.39533</v>
      </c>
      <c r="L1115" s="2">
        <f t="shared" si="132"/>
        <v>1.5</v>
      </c>
      <c r="M1115" s="5">
        <f t="shared" si="133"/>
        <v>59.6294871794872</v>
      </c>
    </row>
    <row r="1116" s="2" customFormat="1" ht="13.5" spans="2:13">
      <c r="B1116" s="2" t="s">
        <v>172</v>
      </c>
      <c r="C1116" s="2" t="s">
        <v>159</v>
      </c>
      <c r="D1116" s="2" t="s">
        <v>1890</v>
      </c>
      <c r="E1116" s="2" t="s">
        <v>628</v>
      </c>
      <c r="F1116" s="2" t="s">
        <v>928</v>
      </c>
      <c r="G1116" s="2" t="s">
        <v>58</v>
      </c>
      <c r="H1116" s="3">
        <v>180</v>
      </c>
      <c r="I1116" s="4">
        <v>6067.8</v>
      </c>
      <c r="J1116" s="18">
        <f t="shared" si="134"/>
        <v>5644.388916</v>
      </c>
      <c r="K1116" s="2">
        <f t="shared" si="131"/>
        <v>31.3577162</v>
      </c>
      <c r="L1116" s="2">
        <f t="shared" si="132"/>
        <v>33.71</v>
      </c>
      <c r="M1116" s="5">
        <f t="shared" si="133"/>
        <v>4824.26403076923</v>
      </c>
    </row>
    <row r="1117" s="2" customFormat="1" ht="13.5" spans="2:13">
      <c r="B1117" s="2" t="s">
        <v>233</v>
      </c>
      <c r="C1117" s="2" t="s">
        <v>234</v>
      </c>
      <c r="D1117" s="2" t="s">
        <v>1891</v>
      </c>
      <c r="E1117" s="2" t="s">
        <v>1316</v>
      </c>
      <c r="F1117" s="2" t="s">
        <v>1892</v>
      </c>
      <c r="G1117" s="2" t="s">
        <v>58</v>
      </c>
      <c r="H1117" s="3">
        <v>900</v>
      </c>
      <c r="I1117" s="4">
        <v>87588</v>
      </c>
      <c r="J1117" s="18">
        <f t="shared" si="134"/>
        <v>81476.10936</v>
      </c>
      <c r="K1117" s="2">
        <f t="shared" si="131"/>
        <v>90.5290104</v>
      </c>
      <c r="L1117" s="2">
        <f t="shared" si="132"/>
        <v>97.32</v>
      </c>
      <c r="M1117" s="5">
        <f t="shared" si="133"/>
        <v>69637.7003076923</v>
      </c>
    </row>
    <row r="1118" s="2" customFormat="1" ht="13.5" spans="2:13">
      <c r="B1118" s="2" t="s">
        <v>409</v>
      </c>
      <c r="C1118" s="2" t="s">
        <v>75</v>
      </c>
      <c r="D1118" s="2" t="s">
        <v>1893</v>
      </c>
      <c r="E1118" s="2" t="s">
        <v>1325</v>
      </c>
      <c r="F1118" s="2" t="s">
        <v>259</v>
      </c>
      <c r="G1118" s="2" t="s">
        <v>58</v>
      </c>
      <c r="H1118" s="3">
        <v>100</v>
      </c>
      <c r="I1118" s="4">
        <v>360</v>
      </c>
      <c r="J1118" s="18">
        <f t="shared" si="134"/>
        <v>334.8792</v>
      </c>
      <c r="K1118" s="2">
        <f t="shared" ref="K1118:K1181" si="135">J1118/H1118</f>
        <v>3.348792</v>
      </c>
      <c r="L1118" s="2">
        <f t="shared" ref="L1118:L1181" si="136">I1118/H1118</f>
        <v>3.6</v>
      </c>
      <c r="M1118" s="5">
        <f t="shared" ref="M1118:M1181" si="137">J1118/1.17</f>
        <v>286.221538461539</v>
      </c>
    </row>
    <row r="1119" s="2" customFormat="1" ht="13.5" spans="2:13">
      <c r="B1119" s="2" t="s">
        <v>74</v>
      </c>
      <c r="C1119" s="2" t="s">
        <v>75</v>
      </c>
      <c r="D1119" s="2" t="s">
        <v>1894</v>
      </c>
      <c r="E1119" s="2" t="s">
        <v>1895</v>
      </c>
      <c r="F1119" s="2" t="s">
        <v>1484</v>
      </c>
      <c r="G1119" s="2" t="s">
        <v>25</v>
      </c>
      <c r="H1119" s="3">
        <v>20</v>
      </c>
      <c r="I1119" s="4">
        <v>93.4</v>
      </c>
      <c r="J1119" s="18">
        <f t="shared" si="134"/>
        <v>86.882548</v>
      </c>
      <c r="K1119" s="2">
        <f t="shared" si="135"/>
        <v>4.3441274</v>
      </c>
      <c r="L1119" s="2">
        <f t="shared" si="136"/>
        <v>4.67</v>
      </c>
      <c r="M1119" s="5">
        <f t="shared" si="137"/>
        <v>74.2585880341881</v>
      </c>
    </row>
    <row r="1120" s="2" customFormat="1" ht="13.5" spans="2:13">
      <c r="B1120" s="2" t="s">
        <v>299</v>
      </c>
      <c r="C1120" s="2" t="s">
        <v>75</v>
      </c>
      <c r="D1120" s="2" t="s">
        <v>1894</v>
      </c>
      <c r="E1120" s="2" t="s">
        <v>1895</v>
      </c>
      <c r="F1120" s="2" t="s">
        <v>1484</v>
      </c>
      <c r="G1120" s="2" t="s">
        <v>25</v>
      </c>
      <c r="H1120" s="3">
        <v>20</v>
      </c>
      <c r="I1120" s="4">
        <v>134</v>
      </c>
      <c r="J1120" s="18">
        <f t="shared" si="134"/>
        <v>124.64948</v>
      </c>
      <c r="K1120" s="2">
        <f t="shared" si="135"/>
        <v>6.232474</v>
      </c>
      <c r="L1120" s="2">
        <f t="shared" si="136"/>
        <v>6.7</v>
      </c>
      <c r="M1120" s="5">
        <f t="shared" si="137"/>
        <v>106.538017094017</v>
      </c>
    </row>
    <row r="1121" s="2" customFormat="1" customHeight="1" spans="2:13">
      <c r="B1121" s="2" t="s">
        <v>1046</v>
      </c>
      <c r="C1121" s="9" t="s">
        <v>500</v>
      </c>
      <c r="D1121" s="9" t="s">
        <v>514</v>
      </c>
      <c r="E1121" s="2" t="s">
        <v>290</v>
      </c>
      <c r="F1121" s="2" t="s">
        <v>341</v>
      </c>
      <c r="G1121" s="2" t="s">
        <v>92</v>
      </c>
      <c r="H1121" s="3">
        <v>10</v>
      </c>
      <c r="I1121" s="4">
        <v>108</v>
      </c>
      <c r="J1121" s="18">
        <f t="shared" si="134"/>
        <v>100.46376</v>
      </c>
      <c r="K1121" s="2">
        <f t="shared" si="135"/>
        <v>10.046376</v>
      </c>
      <c r="L1121" s="2">
        <f t="shared" si="136"/>
        <v>10.8</v>
      </c>
      <c r="M1121" s="5">
        <f t="shared" si="137"/>
        <v>85.8664615384616</v>
      </c>
    </row>
    <row r="1122" s="2" customFormat="1" customHeight="1" spans="2:13">
      <c r="B1122" s="2" t="s">
        <v>379</v>
      </c>
      <c r="C1122" s="9" t="s">
        <v>500</v>
      </c>
      <c r="D1122" s="9" t="s">
        <v>514</v>
      </c>
      <c r="E1122" s="2" t="s">
        <v>290</v>
      </c>
      <c r="F1122" s="2" t="s">
        <v>341</v>
      </c>
      <c r="G1122" s="2" t="s">
        <v>92</v>
      </c>
      <c r="H1122" s="3">
        <v>400</v>
      </c>
      <c r="I1122" s="4">
        <v>5040</v>
      </c>
      <c r="J1122" s="18">
        <f t="shared" si="134"/>
        <v>4688.3088</v>
      </c>
      <c r="K1122" s="2">
        <f t="shared" si="135"/>
        <v>11.720772</v>
      </c>
      <c r="L1122" s="2">
        <f t="shared" si="136"/>
        <v>12.6</v>
      </c>
      <c r="M1122" s="5">
        <f t="shared" si="137"/>
        <v>4007.10153846154</v>
      </c>
    </row>
    <row r="1123" s="2" customFormat="1" customHeight="1" spans="2:13">
      <c r="B1123" s="2" t="s">
        <v>378</v>
      </c>
      <c r="C1123" s="9" t="s">
        <v>500</v>
      </c>
      <c r="D1123" s="9" t="s">
        <v>514</v>
      </c>
      <c r="E1123" s="2" t="s">
        <v>290</v>
      </c>
      <c r="F1123" s="2" t="s">
        <v>341</v>
      </c>
      <c r="G1123" s="2" t="s">
        <v>92</v>
      </c>
      <c r="H1123" s="3">
        <v>40</v>
      </c>
      <c r="I1123" s="4">
        <v>288</v>
      </c>
      <c r="J1123" s="18">
        <f t="shared" si="134"/>
        <v>267.90336</v>
      </c>
      <c r="K1123" s="2">
        <f t="shared" si="135"/>
        <v>6.697584</v>
      </c>
      <c r="L1123" s="2">
        <f t="shared" si="136"/>
        <v>7.2</v>
      </c>
      <c r="M1123" s="5">
        <f t="shared" si="137"/>
        <v>228.977230769231</v>
      </c>
    </row>
    <row r="1124" s="2" customFormat="1" customHeight="1" spans="2:13">
      <c r="B1124" s="2" t="s">
        <v>365</v>
      </c>
      <c r="C1124" s="9" t="s">
        <v>500</v>
      </c>
      <c r="D1124" s="9" t="s">
        <v>514</v>
      </c>
      <c r="E1124" s="2" t="s">
        <v>290</v>
      </c>
      <c r="F1124" s="2" t="s">
        <v>341</v>
      </c>
      <c r="G1124" s="2" t="s">
        <v>92</v>
      </c>
      <c r="H1124" s="3">
        <v>400</v>
      </c>
      <c r="I1124" s="4">
        <v>4680</v>
      </c>
      <c r="J1124" s="18">
        <f t="shared" si="134"/>
        <v>4353.4296</v>
      </c>
      <c r="K1124" s="2">
        <f t="shared" si="135"/>
        <v>10.883574</v>
      </c>
      <c r="L1124" s="2">
        <f t="shared" si="136"/>
        <v>11.7</v>
      </c>
      <c r="M1124" s="5">
        <f t="shared" si="137"/>
        <v>3720.88</v>
      </c>
    </row>
    <row r="1125" s="2" customFormat="1" customHeight="1" spans="2:13">
      <c r="B1125" s="2" t="s">
        <v>450</v>
      </c>
      <c r="C1125" s="9" t="s">
        <v>500</v>
      </c>
      <c r="D1125" s="9" t="s">
        <v>514</v>
      </c>
      <c r="E1125" s="2" t="s">
        <v>290</v>
      </c>
      <c r="F1125" s="2" t="s">
        <v>341</v>
      </c>
      <c r="G1125" s="2" t="s">
        <v>92</v>
      </c>
      <c r="H1125" s="3">
        <v>20</v>
      </c>
      <c r="I1125" s="4">
        <v>198</v>
      </c>
      <c r="J1125" s="18">
        <f t="shared" si="134"/>
        <v>184.18356</v>
      </c>
      <c r="K1125" s="2">
        <f t="shared" si="135"/>
        <v>9.209178</v>
      </c>
      <c r="L1125" s="2">
        <f t="shared" si="136"/>
        <v>9.9</v>
      </c>
      <c r="M1125" s="5">
        <f t="shared" si="137"/>
        <v>157.421846153846</v>
      </c>
    </row>
    <row r="1126" s="2" customFormat="1" customHeight="1" spans="2:13">
      <c r="B1126" s="2" t="s">
        <v>16</v>
      </c>
      <c r="C1126" s="9" t="s">
        <v>1423</v>
      </c>
      <c r="D1126" s="9" t="s">
        <v>1896</v>
      </c>
      <c r="E1126" s="2" t="s">
        <v>1897</v>
      </c>
      <c r="F1126" s="2" t="s">
        <v>1898</v>
      </c>
      <c r="G1126" s="2" t="s">
        <v>1422</v>
      </c>
      <c r="H1126" s="3">
        <v>2000</v>
      </c>
      <c r="I1126" s="4">
        <v>1200</v>
      </c>
      <c r="J1126" s="18">
        <f>I1126*0.9291</f>
        <v>1114.92</v>
      </c>
      <c r="K1126" s="2">
        <f t="shared" si="135"/>
        <v>0.55746</v>
      </c>
      <c r="L1126" s="2">
        <f t="shared" si="136"/>
        <v>0.6</v>
      </c>
      <c r="M1126" s="5">
        <f t="shared" si="137"/>
        <v>952.923076923077</v>
      </c>
    </row>
    <row r="1127" s="2" customFormat="1" customHeight="1" spans="2:13">
      <c r="B1127" s="2" t="s">
        <v>16</v>
      </c>
      <c r="C1127" s="9" t="s">
        <v>1473</v>
      </c>
      <c r="D1127" s="9" t="s">
        <v>1899</v>
      </c>
      <c r="E1127" s="2" t="s">
        <v>1900</v>
      </c>
      <c r="F1127" s="2" t="s">
        <v>1901</v>
      </c>
      <c r="G1127" s="2" t="s">
        <v>92</v>
      </c>
      <c r="H1127" s="3">
        <v>1600</v>
      </c>
      <c r="I1127" s="4">
        <v>3200</v>
      </c>
      <c r="J1127" s="18">
        <f>I1127*0.9301222</f>
        <v>2976.39104</v>
      </c>
      <c r="K1127" s="2">
        <f t="shared" si="135"/>
        <v>1.8602444</v>
      </c>
      <c r="L1127" s="2">
        <f t="shared" si="136"/>
        <v>2</v>
      </c>
      <c r="M1127" s="5">
        <f t="shared" si="137"/>
        <v>2543.92396581197</v>
      </c>
    </row>
    <row r="1128" s="2" customFormat="1" ht="13.5" spans="2:13">
      <c r="B1128" s="2" t="s">
        <v>320</v>
      </c>
      <c r="C1128" s="2" t="s">
        <v>1902</v>
      </c>
      <c r="D1128" s="2" t="s">
        <v>1903</v>
      </c>
      <c r="E1128" s="2" t="s">
        <v>1904</v>
      </c>
      <c r="F1128" s="2" t="s">
        <v>1905</v>
      </c>
      <c r="G1128" s="2" t="s">
        <v>25</v>
      </c>
      <c r="H1128" s="3">
        <v>1440</v>
      </c>
      <c r="I1128" s="4">
        <v>26928</v>
      </c>
      <c r="J1128" s="18">
        <f t="shared" si="134"/>
        <v>25048.96416</v>
      </c>
      <c r="K1128" s="2">
        <f t="shared" si="135"/>
        <v>17.395114</v>
      </c>
      <c r="L1128" s="2">
        <f t="shared" si="136"/>
        <v>18.7</v>
      </c>
      <c r="M1128" s="5">
        <f t="shared" si="137"/>
        <v>21409.3710769231</v>
      </c>
    </row>
    <row r="1129" s="2" customFormat="1" ht="13.5" spans="2:13">
      <c r="B1129" s="2" t="s">
        <v>1906</v>
      </c>
      <c r="C1129" s="2" t="s">
        <v>1902</v>
      </c>
      <c r="D1129" s="2" t="s">
        <v>1903</v>
      </c>
      <c r="E1129" s="2" t="s">
        <v>1904</v>
      </c>
      <c r="F1129" s="2" t="s">
        <v>1905</v>
      </c>
      <c r="G1129" s="2" t="s">
        <v>25</v>
      </c>
      <c r="H1129" s="3">
        <v>240</v>
      </c>
      <c r="I1129" s="4">
        <v>4488</v>
      </c>
      <c r="J1129" s="18">
        <f t="shared" si="134"/>
        <v>4174.82736</v>
      </c>
      <c r="K1129" s="2">
        <f t="shared" si="135"/>
        <v>17.395114</v>
      </c>
      <c r="L1129" s="2">
        <f t="shared" si="136"/>
        <v>18.7</v>
      </c>
      <c r="M1129" s="5">
        <f t="shared" si="137"/>
        <v>3568.22851282051</v>
      </c>
    </row>
    <row r="1130" s="2" customFormat="1" ht="13.5" spans="2:13">
      <c r="B1130" s="2" t="s">
        <v>955</v>
      </c>
      <c r="C1130" s="2" t="s">
        <v>1902</v>
      </c>
      <c r="D1130" s="2" t="s">
        <v>1903</v>
      </c>
      <c r="E1130" s="2" t="s">
        <v>1904</v>
      </c>
      <c r="F1130" s="2" t="s">
        <v>1905</v>
      </c>
      <c r="G1130" s="2" t="s">
        <v>25</v>
      </c>
      <c r="H1130" s="3">
        <v>5760</v>
      </c>
      <c r="I1130" s="4">
        <v>107712</v>
      </c>
      <c r="J1130" s="18">
        <f t="shared" si="134"/>
        <v>100195.85664</v>
      </c>
      <c r="K1130" s="2">
        <f t="shared" si="135"/>
        <v>17.395114</v>
      </c>
      <c r="L1130" s="2">
        <f t="shared" si="136"/>
        <v>18.7</v>
      </c>
      <c r="M1130" s="5">
        <f t="shared" si="137"/>
        <v>85637.4843076923</v>
      </c>
    </row>
    <row r="1131" s="2" customFormat="1" ht="13.5" spans="2:13">
      <c r="B1131" s="2" t="s">
        <v>708</v>
      </c>
      <c r="C1131" s="2" t="s">
        <v>1902</v>
      </c>
      <c r="D1131" s="2" t="s">
        <v>1903</v>
      </c>
      <c r="E1131" s="2" t="s">
        <v>1904</v>
      </c>
      <c r="F1131" s="2" t="s">
        <v>1905</v>
      </c>
      <c r="G1131" s="2" t="s">
        <v>25</v>
      </c>
      <c r="H1131" s="3">
        <v>7840</v>
      </c>
      <c r="I1131" s="4">
        <v>146608</v>
      </c>
      <c r="J1131" s="18">
        <f t="shared" si="134"/>
        <v>136377.69376</v>
      </c>
      <c r="K1131" s="2">
        <f t="shared" si="135"/>
        <v>17.395114</v>
      </c>
      <c r="L1131" s="2">
        <f t="shared" si="136"/>
        <v>18.7</v>
      </c>
      <c r="M1131" s="5">
        <f t="shared" si="137"/>
        <v>116562.131418803</v>
      </c>
    </row>
    <row r="1132" s="2" customFormat="1" ht="13.5" spans="2:13">
      <c r="B1132" s="2" t="s">
        <v>409</v>
      </c>
      <c r="C1132" s="2" t="s">
        <v>1902</v>
      </c>
      <c r="D1132" s="2" t="s">
        <v>1903</v>
      </c>
      <c r="E1132" s="2" t="s">
        <v>1904</v>
      </c>
      <c r="F1132" s="2" t="s">
        <v>1905</v>
      </c>
      <c r="G1132" s="2" t="s">
        <v>25</v>
      </c>
      <c r="H1132" s="3">
        <v>1280</v>
      </c>
      <c r="I1132" s="4">
        <v>23936</v>
      </c>
      <c r="J1132" s="18">
        <f t="shared" si="134"/>
        <v>22265.74592</v>
      </c>
      <c r="K1132" s="2">
        <f t="shared" si="135"/>
        <v>17.395114</v>
      </c>
      <c r="L1132" s="2">
        <f t="shared" si="136"/>
        <v>18.7</v>
      </c>
      <c r="M1132" s="5">
        <f t="shared" si="137"/>
        <v>19030.5520683761</v>
      </c>
    </row>
    <row r="1133" s="2" customFormat="1" ht="13.5" spans="2:13">
      <c r="B1133" s="2" t="s">
        <v>20</v>
      </c>
      <c r="C1133" s="2" t="s">
        <v>1902</v>
      </c>
      <c r="D1133" s="2" t="s">
        <v>1903</v>
      </c>
      <c r="E1133" s="2" t="s">
        <v>1904</v>
      </c>
      <c r="F1133" s="2" t="s">
        <v>1905</v>
      </c>
      <c r="G1133" s="2" t="s">
        <v>25</v>
      </c>
      <c r="H1133" s="3">
        <v>1680</v>
      </c>
      <c r="I1133" s="4">
        <v>31416</v>
      </c>
      <c r="J1133" s="18">
        <f t="shared" si="134"/>
        <v>29223.79152</v>
      </c>
      <c r="K1133" s="2">
        <f t="shared" si="135"/>
        <v>17.395114</v>
      </c>
      <c r="L1133" s="2">
        <f t="shared" si="136"/>
        <v>18.7</v>
      </c>
      <c r="M1133" s="5">
        <f t="shared" si="137"/>
        <v>24977.5995897436</v>
      </c>
    </row>
    <row r="1134" s="2" customFormat="1" ht="13.5" spans="2:13">
      <c r="B1134" s="2" t="s">
        <v>163</v>
      </c>
      <c r="C1134" s="2" t="s">
        <v>1902</v>
      </c>
      <c r="D1134" s="2" t="s">
        <v>1903</v>
      </c>
      <c r="E1134" s="2" t="s">
        <v>1904</v>
      </c>
      <c r="F1134" s="2" t="s">
        <v>1905</v>
      </c>
      <c r="G1134" s="2" t="s">
        <v>25</v>
      </c>
      <c r="H1134" s="3">
        <v>800</v>
      </c>
      <c r="I1134" s="4">
        <v>14960</v>
      </c>
      <c r="J1134" s="18">
        <f t="shared" si="134"/>
        <v>13916.0912</v>
      </c>
      <c r="K1134" s="2">
        <f t="shared" si="135"/>
        <v>17.395114</v>
      </c>
      <c r="L1134" s="2">
        <f t="shared" si="136"/>
        <v>18.7</v>
      </c>
      <c r="M1134" s="5">
        <f t="shared" si="137"/>
        <v>11894.095042735</v>
      </c>
    </row>
    <row r="1135" s="2" customFormat="1" ht="13.5" spans="2:13">
      <c r="B1135" s="2" t="s">
        <v>1907</v>
      </c>
      <c r="C1135" s="2" t="s">
        <v>1902</v>
      </c>
      <c r="D1135" s="2" t="s">
        <v>1903</v>
      </c>
      <c r="E1135" s="2" t="s">
        <v>1904</v>
      </c>
      <c r="F1135" s="2" t="s">
        <v>1905</v>
      </c>
      <c r="G1135" s="2" t="s">
        <v>25</v>
      </c>
      <c r="H1135" s="3">
        <v>1600</v>
      </c>
      <c r="I1135" s="4">
        <v>29760</v>
      </c>
      <c r="J1135" s="18">
        <f t="shared" si="134"/>
        <v>27683.3472</v>
      </c>
      <c r="K1135" s="2">
        <f t="shared" si="135"/>
        <v>17.302092</v>
      </c>
      <c r="L1135" s="2">
        <f t="shared" si="136"/>
        <v>18.6</v>
      </c>
      <c r="M1135" s="5">
        <f t="shared" si="137"/>
        <v>23660.9805128205</v>
      </c>
    </row>
    <row r="1136" s="2" customFormat="1" ht="13.5" spans="2:13">
      <c r="B1136" s="2" t="s">
        <v>78</v>
      </c>
      <c r="C1136" s="2" t="s">
        <v>1902</v>
      </c>
      <c r="D1136" s="2" t="s">
        <v>1903</v>
      </c>
      <c r="E1136" s="2" t="s">
        <v>1904</v>
      </c>
      <c r="F1136" s="2" t="s">
        <v>1905</v>
      </c>
      <c r="G1136" s="2" t="s">
        <v>25</v>
      </c>
      <c r="H1136" s="3">
        <v>480</v>
      </c>
      <c r="I1136" s="4">
        <v>8976</v>
      </c>
      <c r="J1136" s="18">
        <f t="shared" si="134"/>
        <v>8349.65472</v>
      </c>
      <c r="K1136" s="2">
        <f t="shared" si="135"/>
        <v>17.395114</v>
      </c>
      <c r="L1136" s="2">
        <f t="shared" si="136"/>
        <v>18.7</v>
      </c>
      <c r="M1136" s="5">
        <f t="shared" si="137"/>
        <v>7136.45702564103</v>
      </c>
    </row>
    <row r="1137" s="2" customFormat="1" ht="13.5" spans="2:13">
      <c r="B1137" s="2" t="s">
        <v>349</v>
      </c>
      <c r="C1137" s="2" t="s">
        <v>136</v>
      </c>
      <c r="D1137" s="2" t="s">
        <v>1908</v>
      </c>
      <c r="E1137" s="2" t="s">
        <v>794</v>
      </c>
      <c r="F1137" s="2" t="s">
        <v>1909</v>
      </c>
      <c r="G1137" s="2" t="s">
        <v>25</v>
      </c>
      <c r="H1137" s="3">
        <v>300</v>
      </c>
      <c r="I1137" s="4">
        <v>5400</v>
      </c>
      <c r="J1137" s="18">
        <f t="shared" si="134"/>
        <v>5023.188</v>
      </c>
      <c r="K1137" s="2">
        <f t="shared" si="135"/>
        <v>16.74396</v>
      </c>
      <c r="L1137" s="2">
        <f t="shared" si="136"/>
        <v>18</v>
      </c>
      <c r="M1137" s="5">
        <f t="shared" si="137"/>
        <v>4293.32307692308</v>
      </c>
    </row>
    <row r="1138" s="2" customFormat="1" ht="13.5" spans="2:13">
      <c r="B1138" s="2" t="s">
        <v>875</v>
      </c>
      <c r="C1138" s="2" t="s">
        <v>136</v>
      </c>
      <c r="D1138" s="2" t="s">
        <v>1908</v>
      </c>
      <c r="E1138" s="2" t="s">
        <v>794</v>
      </c>
      <c r="F1138" s="2" t="s">
        <v>1909</v>
      </c>
      <c r="G1138" s="2" t="s">
        <v>25</v>
      </c>
      <c r="H1138" s="3">
        <v>199</v>
      </c>
      <c r="I1138" s="4">
        <v>2793.96</v>
      </c>
      <c r="J1138" s="18">
        <f t="shared" si="134"/>
        <v>2598.9974712</v>
      </c>
      <c r="K1138" s="2">
        <f t="shared" si="135"/>
        <v>13.0602888</v>
      </c>
      <c r="L1138" s="2">
        <f t="shared" si="136"/>
        <v>14.04</v>
      </c>
      <c r="M1138" s="5">
        <f t="shared" si="137"/>
        <v>2221.36536</v>
      </c>
    </row>
    <row r="1139" s="2" customFormat="1" ht="13.5" spans="2:13">
      <c r="B1139" s="2" t="s">
        <v>613</v>
      </c>
      <c r="C1139" s="2" t="s">
        <v>136</v>
      </c>
      <c r="D1139" s="2" t="s">
        <v>1908</v>
      </c>
      <c r="E1139" s="2" t="s">
        <v>794</v>
      </c>
      <c r="F1139" s="2" t="s">
        <v>1909</v>
      </c>
      <c r="G1139" s="2" t="s">
        <v>25</v>
      </c>
      <c r="H1139" s="3">
        <v>200</v>
      </c>
      <c r="I1139" s="4">
        <v>2808</v>
      </c>
      <c r="J1139" s="18">
        <f t="shared" si="134"/>
        <v>2612.05776</v>
      </c>
      <c r="K1139" s="2">
        <f t="shared" si="135"/>
        <v>13.0602888</v>
      </c>
      <c r="L1139" s="2">
        <f t="shared" si="136"/>
        <v>14.04</v>
      </c>
      <c r="M1139" s="5">
        <f t="shared" si="137"/>
        <v>2232.528</v>
      </c>
    </row>
    <row r="1140" s="2" customFormat="1" ht="13.5" spans="2:13">
      <c r="B1140" s="2" t="s">
        <v>409</v>
      </c>
      <c r="C1140" s="2" t="s">
        <v>75</v>
      </c>
      <c r="D1140" s="2" t="s">
        <v>1910</v>
      </c>
      <c r="E1140" s="2" t="s">
        <v>1911</v>
      </c>
      <c r="F1140" s="2" t="s">
        <v>24</v>
      </c>
      <c r="G1140" s="2" t="s">
        <v>30</v>
      </c>
      <c r="H1140" s="3">
        <v>400</v>
      </c>
      <c r="I1140" s="4">
        <f>927*4</f>
        <v>3708</v>
      </c>
      <c r="J1140" s="18">
        <f t="shared" si="134"/>
        <v>3449.25576</v>
      </c>
      <c r="K1140" s="2">
        <f t="shared" si="135"/>
        <v>8.6231394</v>
      </c>
      <c r="L1140" s="2">
        <f t="shared" si="136"/>
        <v>9.27</v>
      </c>
      <c r="M1140" s="5">
        <f t="shared" si="137"/>
        <v>2948.08184615385</v>
      </c>
    </row>
    <row r="1141" s="2" customFormat="1" ht="13.5" spans="2:13">
      <c r="B1141" s="2" t="s">
        <v>16</v>
      </c>
      <c r="C1141" s="2" t="s">
        <v>37</v>
      </c>
      <c r="D1141" s="2" t="s">
        <v>1912</v>
      </c>
      <c r="E1141" s="2" t="s">
        <v>1913</v>
      </c>
      <c r="F1141" s="2" t="s">
        <v>1901</v>
      </c>
      <c r="G1141" s="2" t="s">
        <v>44</v>
      </c>
      <c r="H1141" s="3">
        <v>20</v>
      </c>
      <c r="I1141" s="4">
        <v>50</v>
      </c>
      <c r="J1141" s="18">
        <f t="shared" si="134"/>
        <v>46.511</v>
      </c>
      <c r="K1141" s="2">
        <f t="shared" si="135"/>
        <v>2.32555</v>
      </c>
      <c r="L1141" s="2">
        <f t="shared" si="136"/>
        <v>2.5</v>
      </c>
      <c r="M1141" s="5">
        <f t="shared" si="137"/>
        <v>39.7529914529915</v>
      </c>
    </row>
    <row r="1142" s="2" customFormat="1" ht="13.5" spans="2:13">
      <c r="B1142" s="2" t="s">
        <v>16</v>
      </c>
      <c r="C1142" s="2" t="s">
        <v>37</v>
      </c>
      <c r="D1142" s="2" t="s">
        <v>1912</v>
      </c>
      <c r="E1142" s="2" t="s">
        <v>1914</v>
      </c>
      <c r="F1142" s="2" t="s">
        <v>1915</v>
      </c>
      <c r="G1142" s="2" t="s">
        <v>1422</v>
      </c>
      <c r="H1142" s="3">
        <v>50</v>
      </c>
      <c r="I1142" s="4">
        <v>75</v>
      </c>
      <c r="J1142" s="18">
        <f t="shared" si="134"/>
        <v>69.7665</v>
      </c>
      <c r="K1142" s="2">
        <f t="shared" si="135"/>
        <v>1.39533</v>
      </c>
      <c r="L1142" s="2">
        <f t="shared" si="136"/>
        <v>1.5</v>
      </c>
      <c r="M1142" s="5">
        <f t="shared" si="137"/>
        <v>59.6294871794872</v>
      </c>
    </row>
    <row r="1143" s="2" customFormat="1" ht="13.5" spans="2:13">
      <c r="B1143" s="2" t="s">
        <v>376</v>
      </c>
      <c r="C1143" s="2" t="s">
        <v>341</v>
      </c>
      <c r="D1143" s="2" t="s">
        <v>1916</v>
      </c>
      <c r="E1143" s="2" t="s">
        <v>1917</v>
      </c>
      <c r="F1143" s="2" t="s">
        <v>341</v>
      </c>
      <c r="G1143" s="2" t="s">
        <v>58</v>
      </c>
      <c r="H1143" s="3">
        <v>80</v>
      </c>
      <c r="I1143" s="4">
        <v>1248</v>
      </c>
      <c r="J1143" s="18">
        <f t="shared" si="134"/>
        <v>1160.91456</v>
      </c>
      <c r="K1143" s="2">
        <f t="shared" si="135"/>
        <v>14.511432</v>
      </c>
      <c r="L1143" s="2">
        <f t="shared" si="136"/>
        <v>15.6</v>
      </c>
      <c r="M1143" s="5">
        <f t="shared" si="137"/>
        <v>992.234666666667</v>
      </c>
    </row>
    <row r="1144" s="2" customFormat="1" ht="13.5" spans="2:13">
      <c r="B1144" s="2" t="s">
        <v>377</v>
      </c>
      <c r="C1144" s="2" t="s">
        <v>341</v>
      </c>
      <c r="D1144" s="2" t="s">
        <v>1916</v>
      </c>
      <c r="E1144" s="2" t="s">
        <v>1917</v>
      </c>
      <c r="F1144" s="2" t="s">
        <v>341</v>
      </c>
      <c r="G1144" s="2" t="s">
        <v>58</v>
      </c>
      <c r="H1144" s="3">
        <v>400</v>
      </c>
      <c r="I1144" s="4">
        <v>6240</v>
      </c>
      <c r="J1144" s="18">
        <f t="shared" si="134"/>
        <v>5804.5728</v>
      </c>
      <c r="K1144" s="2">
        <f t="shared" si="135"/>
        <v>14.511432</v>
      </c>
      <c r="L1144" s="2">
        <f t="shared" si="136"/>
        <v>15.6</v>
      </c>
      <c r="M1144" s="5">
        <f t="shared" si="137"/>
        <v>4961.17333333333</v>
      </c>
    </row>
    <row r="1145" s="2" customFormat="1" ht="13.5" spans="2:13">
      <c r="B1145" s="2" t="s">
        <v>379</v>
      </c>
      <c r="C1145" s="2" t="s">
        <v>341</v>
      </c>
      <c r="D1145" s="2" t="s">
        <v>1916</v>
      </c>
      <c r="E1145" s="2" t="s">
        <v>1917</v>
      </c>
      <c r="F1145" s="2" t="s">
        <v>341</v>
      </c>
      <c r="G1145" s="2" t="s">
        <v>58</v>
      </c>
      <c r="H1145" s="3">
        <v>200</v>
      </c>
      <c r="I1145" s="4">
        <v>5040</v>
      </c>
      <c r="J1145" s="18">
        <f t="shared" si="134"/>
        <v>4688.3088</v>
      </c>
      <c r="K1145" s="2">
        <f t="shared" si="135"/>
        <v>23.441544</v>
      </c>
      <c r="L1145" s="2">
        <f t="shared" si="136"/>
        <v>25.2</v>
      </c>
      <c r="M1145" s="5">
        <f t="shared" si="137"/>
        <v>4007.10153846154</v>
      </c>
    </row>
    <row r="1146" s="2" customFormat="1" ht="13.5" spans="2:13">
      <c r="B1146" s="2" t="s">
        <v>365</v>
      </c>
      <c r="C1146" s="2" t="s">
        <v>341</v>
      </c>
      <c r="D1146" s="2" t="s">
        <v>1916</v>
      </c>
      <c r="E1146" s="2" t="s">
        <v>1917</v>
      </c>
      <c r="F1146" s="2" t="s">
        <v>341</v>
      </c>
      <c r="G1146" s="2" t="s">
        <v>58</v>
      </c>
      <c r="H1146" s="3">
        <v>1400</v>
      </c>
      <c r="I1146" s="4">
        <v>23660</v>
      </c>
      <c r="J1146" s="18">
        <f t="shared" si="134"/>
        <v>22009.0052</v>
      </c>
      <c r="K1146" s="2">
        <f t="shared" si="135"/>
        <v>15.720718</v>
      </c>
      <c r="L1146" s="2">
        <f t="shared" si="136"/>
        <v>16.9</v>
      </c>
      <c r="M1146" s="5">
        <f t="shared" si="137"/>
        <v>18811.1155555556</v>
      </c>
    </row>
    <row r="1147" s="2" customFormat="1" ht="13.5" spans="2:13">
      <c r="B1147" s="2" t="s">
        <v>380</v>
      </c>
      <c r="C1147" s="2" t="s">
        <v>341</v>
      </c>
      <c r="D1147" s="2" t="s">
        <v>1916</v>
      </c>
      <c r="E1147" s="2" t="s">
        <v>1917</v>
      </c>
      <c r="F1147" s="2" t="s">
        <v>341</v>
      </c>
      <c r="G1147" s="2" t="s">
        <v>58</v>
      </c>
      <c r="H1147" s="3">
        <v>100</v>
      </c>
      <c r="I1147" s="4">
        <v>1560</v>
      </c>
      <c r="J1147" s="18">
        <f t="shared" si="134"/>
        <v>1451.1432</v>
      </c>
      <c r="K1147" s="2">
        <f t="shared" si="135"/>
        <v>14.511432</v>
      </c>
      <c r="L1147" s="2">
        <f t="shared" si="136"/>
        <v>15.6</v>
      </c>
      <c r="M1147" s="5">
        <f t="shared" si="137"/>
        <v>1240.29333333333</v>
      </c>
    </row>
    <row r="1148" s="2" customFormat="1" ht="13.5" spans="2:13">
      <c r="B1148" s="2" t="s">
        <v>373</v>
      </c>
      <c r="C1148" s="2" t="s">
        <v>341</v>
      </c>
      <c r="D1148" s="2" t="s">
        <v>1916</v>
      </c>
      <c r="E1148" s="2" t="s">
        <v>1917</v>
      </c>
      <c r="F1148" s="2" t="s">
        <v>341</v>
      </c>
      <c r="G1148" s="2" t="s">
        <v>58</v>
      </c>
      <c r="H1148" s="3">
        <v>200</v>
      </c>
      <c r="I1148" s="4">
        <v>3200</v>
      </c>
      <c r="J1148" s="18">
        <f t="shared" si="134"/>
        <v>2976.704</v>
      </c>
      <c r="K1148" s="2">
        <f t="shared" si="135"/>
        <v>14.88352</v>
      </c>
      <c r="L1148" s="2">
        <f t="shared" si="136"/>
        <v>16</v>
      </c>
      <c r="M1148" s="5">
        <f t="shared" si="137"/>
        <v>2544.19145299145</v>
      </c>
    </row>
    <row r="1149" s="2" customFormat="1" ht="13.5" spans="2:13">
      <c r="B1149" s="2" t="s">
        <v>140</v>
      </c>
      <c r="C1149" s="2" t="s">
        <v>1918</v>
      </c>
      <c r="D1149" s="2" t="s">
        <v>1919</v>
      </c>
      <c r="E1149" s="2" t="s">
        <v>1920</v>
      </c>
      <c r="F1149" s="2" t="s">
        <v>1918</v>
      </c>
      <c r="G1149" s="2" t="s">
        <v>1422</v>
      </c>
      <c r="H1149" s="3">
        <v>20</v>
      </c>
      <c r="I1149" s="4">
        <v>11600</v>
      </c>
      <c r="J1149" s="18">
        <f t="shared" si="134"/>
        <v>10790.552</v>
      </c>
      <c r="K1149" s="2">
        <f t="shared" si="135"/>
        <v>539.5276</v>
      </c>
      <c r="L1149" s="2">
        <f t="shared" si="136"/>
        <v>580</v>
      </c>
      <c r="M1149" s="5">
        <f t="shared" si="137"/>
        <v>9222.69401709402</v>
      </c>
    </row>
    <row r="1150" s="2" customFormat="1" ht="13.5" spans="2:13">
      <c r="B1150" s="2" t="s">
        <v>16</v>
      </c>
      <c r="C1150" s="2" t="s">
        <v>1423</v>
      </c>
      <c r="D1150" s="2" t="s">
        <v>1896</v>
      </c>
      <c r="E1150" s="2" t="s">
        <v>1921</v>
      </c>
      <c r="F1150" s="2" t="s">
        <v>1423</v>
      </c>
      <c r="G1150" s="2" t="s">
        <v>276</v>
      </c>
      <c r="H1150" s="3">
        <v>1600</v>
      </c>
      <c r="I1150" s="4">
        <v>4800</v>
      </c>
      <c r="J1150" s="18">
        <f t="shared" ref="J1150:J1179" si="138">I1150*0.929188</f>
        <v>4460.1024</v>
      </c>
      <c r="K1150" s="2">
        <f t="shared" si="135"/>
        <v>2.787564</v>
      </c>
      <c r="L1150" s="2">
        <f t="shared" si="136"/>
        <v>3</v>
      </c>
      <c r="M1150" s="5">
        <f t="shared" si="137"/>
        <v>3812.05333333333</v>
      </c>
    </row>
    <row r="1151" s="2" customFormat="1" ht="13.5" spans="2:13">
      <c r="B1151" s="2" t="s">
        <v>1922</v>
      </c>
      <c r="C1151" s="2" t="s">
        <v>1923</v>
      </c>
      <c r="D1151" s="2" t="s">
        <v>1924</v>
      </c>
      <c r="E1151" s="2" t="s">
        <v>1925</v>
      </c>
      <c r="F1151" s="2" t="s">
        <v>1923</v>
      </c>
      <c r="G1151" s="2" t="s">
        <v>1436</v>
      </c>
      <c r="H1151" s="3">
        <v>10</v>
      </c>
      <c r="I1151" s="4">
        <v>27900</v>
      </c>
      <c r="J1151" s="18">
        <f t="shared" si="138"/>
        <v>25924.3452</v>
      </c>
      <c r="K1151" s="2">
        <f t="shared" si="135"/>
        <v>2592.43452</v>
      </c>
      <c r="L1151" s="2">
        <f t="shared" si="136"/>
        <v>2790</v>
      </c>
      <c r="M1151" s="5">
        <f t="shared" si="137"/>
        <v>22157.56</v>
      </c>
    </row>
    <row r="1152" s="2" customFormat="1" ht="13.5" spans="2:13">
      <c r="B1152" s="2" t="s">
        <v>16</v>
      </c>
      <c r="C1152" s="2" t="s">
        <v>37</v>
      </c>
      <c r="D1152" s="2" t="s">
        <v>1926</v>
      </c>
      <c r="E1152" s="2" t="s">
        <v>1438</v>
      </c>
      <c r="F1152" s="2" t="s">
        <v>1927</v>
      </c>
      <c r="G1152" s="2" t="s">
        <v>211</v>
      </c>
      <c r="H1152" s="3">
        <v>600</v>
      </c>
      <c r="I1152" s="4">
        <f>1650*2</f>
        <v>3300</v>
      </c>
      <c r="J1152" s="18">
        <f t="shared" si="138"/>
        <v>3066.3204</v>
      </c>
      <c r="K1152" s="2">
        <f t="shared" si="135"/>
        <v>5.110534</v>
      </c>
      <c r="L1152" s="2">
        <f t="shared" si="136"/>
        <v>5.5</v>
      </c>
      <c r="M1152" s="5">
        <f t="shared" si="137"/>
        <v>2620.78666666667</v>
      </c>
    </row>
    <row r="1153" s="2" customFormat="1" ht="13.5" spans="2:13">
      <c r="B1153" s="2" t="s">
        <v>16</v>
      </c>
      <c r="C1153" s="2" t="s">
        <v>1411</v>
      </c>
      <c r="D1153" s="2" t="s">
        <v>1928</v>
      </c>
      <c r="E1153" s="2" t="s">
        <v>1929</v>
      </c>
      <c r="F1153" s="2" t="s">
        <v>1411</v>
      </c>
      <c r="G1153" s="2" t="s">
        <v>211</v>
      </c>
      <c r="H1153" s="3">
        <v>320</v>
      </c>
      <c r="I1153" s="4">
        <f>3168*2</f>
        <v>6336</v>
      </c>
      <c r="J1153" s="18">
        <f t="shared" si="138"/>
        <v>5887.335168</v>
      </c>
      <c r="K1153" s="2">
        <f t="shared" si="135"/>
        <v>18.3979224</v>
      </c>
      <c r="L1153" s="2">
        <f t="shared" si="136"/>
        <v>19.8</v>
      </c>
      <c r="M1153" s="5">
        <f t="shared" si="137"/>
        <v>5031.9104</v>
      </c>
    </row>
    <row r="1154" s="2" customFormat="1" ht="13.5" spans="2:13">
      <c r="B1154" s="2" t="s">
        <v>158</v>
      </c>
      <c r="C1154" s="2" t="s">
        <v>1335</v>
      </c>
      <c r="D1154" s="2" t="s">
        <v>1930</v>
      </c>
      <c r="E1154" s="2" t="s">
        <v>1931</v>
      </c>
      <c r="F1154" s="2" t="s">
        <v>1335</v>
      </c>
      <c r="G1154" s="2" t="s">
        <v>92</v>
      </c>
      <c r="H1154" s="3">
        <v>3600</v>
      </c>
      <c r="I1154" s="4">
        <v>1872</v>
      </c>
      <c r="J1154" s="18">
        <f t="shared" si="138"/>
        <v>1739.439936</v>
      </c>
      <c r="K1154" s="2">
        <f t="shared" si="135"/>
        <v>0.48317776</v>
      </c>
      <c r="L1154" s="2">
        <f t="shared" si="136"/>
        <v>0.52</v>
      </c>
      <c r="M1154" s="5">
        <f t="shared" si="137"/>
        <v>1486.7008</v>
      </c>
    </row>
    <row r="1155" s="2" customFormat="1" ht="13.5" spans="2:13">
      <c r="B1155" s="2" t="s">
        <v>158</v>
      </c>
      <c r="C1155" s="2" t="s">
        <v>1335</v>
      </c>
      <c r="D1155" s="2" t="s">
        <v>1930</v>
      </c>
      <c r="E1155" s="2" t="s">
        <v>1932</v>
      </c>
      <c r="F1155" s="2" t="s">
        <v>1335</v>
      </c>
      <c r="G1155" s="2" t="s">
        <v>92</v>
      </c>
      <c r="H1155" s="3">
        <v>3600</v>
      </c>
      <c r="I1155" s="4">
        <v>2772</v>
      </c>
      <c r="J1155" s="18">
        <f t="shared" si="138"/>
        <v>2575.709136</v>
      </c>
      <c r="K1155" s="2">
        <f t="shared" si="135"/>
        <v>0.71547476</v>
      </c>
      <c r="L1155" s="2">
        <f t="shared" si="136"/>
        <v>0.77</v>
      </c>
      <c r="M1155" s="5">
        <f t="shared" si="137"/>
        <v>2201.4608</v>
      </c>
    </row>
    <row r="1156" s="2" customFormat="1" ht="13.5" spans="2:13">
      <c r="B1156" s="2" t="s">
        <v>74</v>
      </c>
      <c r="C1156" s="2" t="s">
        <v>1335</v>
      </c>
      <c r="D1156" s="2" t="s">
        <v>1930</v>
      </c>
      <c r="E1156" s="2" t="s">
        <v>1932</v>
      </c>
      <c r="F1156" s="2" t="s">
        <v>1335</v>
      </c>
      <c r="G1156" s="2" t="s">
        <v>92</v>
      </c>
      <c r="H1156" s="3">
        <v>1800</v>
      </c>
      <c r="I1156" s="4">
        <v>1170</v>
      </c>
      <c r="J1156" s="18">
        <f t="shared" si="138"/>
        <v>1087.14996</v>
      </c>
      <c r="K1156" s="2">
        <f t="shared" si="135"/>
        <v>0.6039722</v>
      </c>
      <c r="L1156" s="2">
        <f t="shared" si="136"/>
        <v>0.65</v>
      </c>
      <c r="M1156" s="5">
        <f t="shared" si="137"/>
        <v>929.188</v>
      </c>
    </row>
    <row r="1157" s="2" customFormat="1" ht="13.5" spans="2:13">
      <c r="B1157" s="2" t="s">
        <v>16</v>
      </c>
      <c r="C1157" s="2" t="s">
        <v>37</v>
      </c>
      <c r="D1157" s="2" t="s">
        <v>1933</v>
      </c>
      <c r="E1157" s="2" t="s">
        <v>1934</v>
      </c>
      <c r="F1157" s="2" t="s">
        <v>1935</v>
      </c>
      <c r="G1157" s="2" t="s">
        <v>822</v>
      </c>
      <c r="H1157" s="3">
        <v>11000</v>
      </c>
      <c r="I1157" s="4">
        <v>11880</v>
      </c>
      <c r="J1157" s="18">
        <f t="shared" si="138"/>
        <v>11038.75344</v>
      </c>
      <c r="K1157" s="2">
        <f t="shared" si="135"/>
        <v>1.00352304</v>
      </c>
      <c r="L1157" s="2">
        <f t="shared" si="136"/>
        <v>1.08</v>
      </c>
      <c r="M1157" s="5">
        <f t="shared" si="137"/>
        <v>9434.832</v>
      </c>
    </row>
    <row r="1158" s="2" customFormat="1" ht="13.5" spans="2:13">
      <c r="B1158" s="2" t="s">
        <v>16</v>
      </c>
      <c r="C1158" s="2" t="s">
        <v>37</v>
      </c>
      <c r="D1158" s="2" t="s">
        <v>1933</v>
      </c>
      <c r="E1158" s="2" t="s">
        <v>1936</v>
      </c>
      <c r="F1158" s="2" t="s">
        <v>1935</v>
      </c>
      <c r="G1158" s="2" t="s">
        <v>822</v>
      </c>
      <c r="H1158" s="3">
        <v>7000</v>
      </c>
      <c r="I1158" s="4">
        <v>7560</v>
      </c>
      <c r="J1158" s="18">
        <f t="shared" si="138"/>
        <v>7024.66128</v>
      </c>
      <c r="K1158" s="2">
        <f t="shared" si="135"/>
        <v>1.00352304</v>
      </c>
      <c r="L1158" s="2">
        <f t="shared" si="136"/>
        <v>1.08</v>
      </c>
      <c r="M1158" s="5">
        <f t="shared" si="137"/>
        <v>6003.984</v>
      </c>
    </row>
    <row r="1159" s="2" customFormat="1" ht="13.5" spans="2:13">
      <c r="B1159" s="2" t="s">
        <v>74</v>
      </c>
      <c r="C1159" s="2" t="s">
        <v>37</v>
      </c>
      <c r="D1159" s="2" t="s">
        <v>1937</v>
      </c>
      <c r="E1159" s="2" t="s">
        <v>1938</v>
      </c>
      <c r="F1159" s="2" t="s">
        <v>1939</v>
      </c>
      <c r="G1159" s="2" t="s">
        <v>1940</v>
      </c>
      <c r="H1159" s="3">
        <v>500</v>
      </c>
      <c r="I1159" s="4">
        <v>550</v>
      </c>
      <c r="J1159" s="18">
        <f t="shared" si="138"/>
        <v>511.0534</v>
      </c>
      <c r="K1159" s="2">
        <f t="shared" si="135"/>
        <v>1.0221068</v>
      </c>
      <c r="L1159" s="2">
        <f t="shared" si="136"/>
        <v>1.1</v>
      </c>
      <c r="M1159" s="5">
        <f t="shared" si="137"/>
        <v>436.797777777778</v>
      </c>
    </row>
    <row r="1160" s="2" customFormat="1" ht="13.5" spans="2:13">
      <c r="B1160" s="2" t="s">
        <v>16</v>
      </c>
      <c r="C1160" s="2" t="s">
        <v>37</v>
      </c>
      <c r="D1160" s="2" t="s">
        <v>1937</v>
      </c>
      <c r="E1160" s="2" t="s">
        <v>1938</v>
      </c>
      <c r="F1160" s="2" t="s">
        <v>1939</v>
      </c>
      <c r="G1160" s="2" t="s">
        <v>1940</v>
      </c>
      <c r="H1160" s="3">
        <v>10000</v>
      </c>
      <c r="I1160" s="4">
        <v>9500</v>
      </c>
      <c r="J1160" s="18">
        <f t="shared" si="138"/>
        <v>8827.286</v>
      </c>
      <c r="K1160" s="2">
        <f t="shared" si="135"/>
        <v>0.8827286</v>
      </c>
      <c r="L1160" s="2">
        <f t="shared" si="136"/>
        <v>0.95</v>
      </c>
      <c r="M1160" s="5">
        <f t="shared" si="137"/>
        <v>7544.68888888889</v>
      </c>
    </row>
    <row r="1161" s="2" customFormat="1" ht="13.5" spans="2:13">
      <c r="B1161" s="2" t="s">
        <v>78</v>
      </c>
      <c r="C1161" s="2" t="s">
        <v>75</v>
      </c>
      <c r="D1161" s="2" t="s">
        <v>1941</v>
      </c>
      <c r="E1161" s="2" t="s">
        <v>1942</v>
      </c>
      <c r="F1161" s="2" t="s">
        <v>1943</v>
      </c>
      <c r="G1161" s="2" t="s">
        <v>25</v>
      </c>
      <c r="H1161" s="3">
        <v>100</v>
      </c>
      <c r="I1161" s="4">
        <v>990</v>
      </c>
      <c r="J1161" s="18">
        <f t="shared" si="138"/>
        <v>919.89612</v>
      </c>
      <c r="K1161" s="2">
        <f t="shared" si="135"/>
        <v>9.1989612</v>
      </c>
      <c r="L1161" s="2">
        <f t="shared" si="136"/>
        <v>9.9</v>
      </c>
      <c r="M1161" s="5">
        <f t="shared" si="137"/>
        <v>786.236</v>
      </c>
    </row>
    <row r="1162" s="2" customFormat="1" ht="13.5" spans="2:13">
      <c r="B1162" s="2" t="s">
        <v>299</v>
      </c>
      <c r="C1162" s="2" t="s">
        <v>75</v>
      </c>
      <c r="D1162" s="2" t="s">
        <v>1941</v>
      </c>
      <c r="E1162" s="2" t="s">
        <v>1942</v>
      </c>
      <c r="F1162" s="2" t="s">
        <v>1943</v>
      </c>
      <c r="G1162" s="2" t="s">
        <v>25</v>
      </c>
      <c r="H1162" s="3">
        <v>100</v>
      </c>
      <c r="I1162" s="4">
        <v>830</v>
      </c>
      <c r="J1162" s="18">
        <f t="shared" si="138"/>
        <v>771.22604</v>
      </c>
      <c r="K1162" s="2">
        <f t="shared" si="135"/>
        <v>7.7122604</v>
      </c>
      <c r="L1162" s="2">
        <f t="shared" si="136"/>
        <v>8.3</v>
      </c>
      <c r="M1162" s="5">
        <f t="shared" si="137"/>
        <v>659.167555555556</v>
      </c>
    </row>
    <row r="1163" s="2" customFormat="1" ht="13.5" spans="2:13">
      <c r="B1163" s="2" t="s">
        <v>16</v>
      </c>
      <c r="C1163" s="2" t="s">
        <v>1423</v>
      </c>
      <c r="D1163" s="2" t="s">
        <v>1944</v>
      </c>
      <c r="E1163" s="2" t="s">
        <v>1945</v>
      </c>
      <c r="F1163" s="2" t="s">
        <v>1423</v>
      </c>
      <c r="G1163" s="2" t="s">
        <v>51</v>
      </c>
      <c r="H1163" s="3">
        <v>1500</v>
      </c>
      <c r="I1163" s="4">
        <v>7500</v>
      </c>
      <c r="J1163" s="18">
        <f t="shared" si="138"/>
        <v>6968.91</v>
      </c>
      <c r="K1163" s="2">
        <f t="shared" si="135"/>
        <v>4.64594</v>
      </c>
      <c r="L1163" s="2">
        <f t="shared" si="136"/>
        <v>5</v>
      </c>
      <c r="M1163" s="5">
        <f t="shared" si="137"/>
        <v>5956.33333333333</v>
      </c>
    </row>
    <row r="1164" s="2" customFormat="1" ht="13.5" spans="2:13">
      <c r="B1164" s="2" t="s">
        <v>376</v>
      </c>
      <c r="C1164" s="2" t="s">
        <v>341</v>
      </c>
      <c r="D1164" s="2" t="s">
        <v>1946</v>
      </c>
      <c r="E1164" s="2" t="s">
        <v>1947</v>
      </c>
      <c r="F1164" s="2" t="s">
        <v>341</v>
      </c>
      <c r="G1164" s="2" t="s">
        <v>58</v>
      </c>
      <c r="H1164" s="3">
        <v>800</v>
      </c>
      <c r="I1164" s="4">
        <v>844.8</v>
      </c>
      <c r="J1164" s="18">
        <f t="shared" si="138"/>
        <v>784.9780224</v>
      </c>
      <c r="K1164" s="2">
        <f t="shared" si="135"/>
        <v>0.981222528</v>
      </c>
      <c r="L1164" s="2">
        <f t="shared" si="136"/>
        <v>1.056</v>
      </c>
      <c r="M1164" s="5">
        <f t="shared" si="137"/>
        <v>670.921386666667</v>
      </c>
    </row>
    <row r="1165" s="2" customFormat="1" ht="13.5" spans="2:13">
      <c r="B1165" s="2" t="s">
        <v>379</v>
      </c>
      <c r="C1165" s="2" t="s">
        <v>341</v>
      </c>
      <c r="D1165" s="2" t="s">
        <v>1946</v>
      </c>
      <c r="E1165" s="2" t="s">
        <v>1947</v>
      </c>
      <c r="F1165" s="2" t="s">
        <v>341</v>
      </c>
      <c r="G1165" s="2" t="s">
        <v>58</v>
      </c>
      <c r="H1165" s="3">
        <v>500</v>
      </c>
      <c r="I1165" s="4">
        <v>6700</v>
      </c>
      <c r="J1165" s="18">
        <f t="shared" si="138"/>
        <v>6225.5596</v>
      </c>
      <c r="K1165" s="2">
        <f t="shared" si="135"/>
        <v>12.4511192</v>
      </c>
      <c r="L1165" s="2">
        <f t="shared" si="136"/>
        <v>13.4</v>
      </c>
      <c r="M1165" s="5">
        <f t="shared" si="137"/>
        <v>5320.99111111111</v>
      </c>
    </row>
    <row r="1166" s="2" customFormat="1" ht="13.5" spans="2:13">
      <c r="B1166" s="2" t="s">
        <v>365</v>
      </c>
      <c r="C1166" s="2" t="s">
        <v>341</v>
      </c>
      <c r="D1166" s="2" t="s">
        <v>1946</v>
      </c>
      <c r="E1166" s="2" t="s">
        <v>1947</v>
      </c>
      <c r="F1166" s="2" t="s">
        <v>341</v>
      </c>
      <c r="G1166" s="2" t="s">
        <v>58</v>
      </c>
      <c r="H1166" s="3">
        <v>1700</v>
      </c>
      <c r="I1166" s="4">
        <v>21216</v>
      </c>
      <c r="J1166" s="18">
        <f t="shared" si="138"/>
        <v>19713.652608</v>
      </c>
      <c r="K1166" s="2">
        <f t="shared" si="135"/>
        <v>11.59626624</v>
      </c>
      <c r="L1166" s="2">
        <f t="shared" si="136"/>
        <v>12.48</v>
      </c>
      <c r="M1166" s="5">
        <f t="shared" si="137"/>
        <v>16849.2757333333</v>
      </c>
    </row>
    <row r="1167" s="2" customFormat="1" ht="13.5" spans="2:13">
      <c r="B1167" s="2" t="s">
        <v>74</v>
      </c>
      <c r="C1167" s="2" t="s">
        <v>37</v>
      </c>
      <c r="D1167" s="2" t="s">
        <v>1948</v>
      </c>
      <c r="E1167" s="2" t="s">
        <v>1949</v>
      </c>
      <c r="F1167" s="2" t="s">
        <v>1950</v>
      </c>
      <c r="G1167" s="2" t="s">
        <v>25</v>
      </c>
      <c r="H1167" s="3">
        <v>60</v>
      </c>
      <c r="I1167" s="4">
        <v>240</v>
      </c>
      <c r="J1167" s="18">
        <f t="shared" si="138"/>
        <v>223.00512</v>
      </c>
      <c r="K1167" s="2">
        <f t="shared" si="135"/>
        <v>3.716752</v>
      </c>
      <c r="L1167" s="2">
        <f t="shared" si="136"/>
        <v>4</v>
      </c>
      <c r="M1167" s="5">
        <f t="shared" si="137"/>
        <v>190.602666666667</v>
      </c>
    </row>
    <row r="1168" s="2" customFormat="1" ht="13.5" spans="2:13">
      <c r="B1168" s="2" t="s">
        <v>16</v>
      </c>
      <c r="C1168" s="2" t="s">
        <v>37</v>
      </c>
      <c r="D1168" s="2" t="s">
        <v>1948</v>
      </c>
      <c r="E1168" s="2" t="s">
        <v>1949</v>
      </c>
      <c r="F1168" s="2" t="s">
        <v>1950</v>
      </c>
      <c r="G1168" s="2" t="s">
        <v>25</v>
      </c>
      <c r="H1168" s="3">
        <v>120</v>
      </c>
      <c r="I1168" s="4">
        <v>780</v>
      </c>
      <c r="J1168" s="18">
        <f t="shared" si="138"/>
        <v>724.76664</v>
      </c>
      <c r="K1168" s="2">
        <f t="shared" si="135"/>
        <v>6.039722</v>
      </c>
      <c r="L1168" s="2">
        <f t="shared" si="136"/>
        <v>6.5</v>
      </c>
      <c r="M1168" s="5">
        <f t="shared" si="137"/>
        <v>619.458666666667</v>
      </c>
    </row>
    <row r="1169" s="2" customFormat="1" ht="13.5" spans="2:13">
      <c r="B1169" s="2" t="s">
        <v>330</v>
      </c>
      <c r="C1169" s="2" t="s">
        <v>1951</v>
      </c>
      <c r="D1169" s="19" t="s">
        <v>1952</v>
      </c>
      <c r="E1169" s="19" t="s">
        <v>1953</v>
      </c>
      <c r="F1169" s="19" t="s">
        <v>1951</v>
      </c>
      <c r="G1169" s="19" t="s">
        <v>58</v>
      </c>
      <c r="H1169" s="20">
        <v>1200</v>
      </c>
      <c r="I1169" s="4">
        <v>14400</v>
      </c>
      <c r="J1169" s="18">
        <f t="shared" si="138"/>
        <v>13380.3072</v>
      </c>
      <c r="K1169" s="2">
        <f t="shared" si="135"/>
        <v>11.150256</v>
      </c>
      <c r="L1169" s="2">
        <f t="shared" si="136"/>
        <v>12</v>
      </c>
      <c r="M1169" s="5">
        <f t="shared" si="137"/>
        <v>11436.16</v>
      </c>
    </row>
    <row r="1170" s="2" customFormat="1" ht="13.5" spans="2:13">
      <c r="B1170" s="2" t="s">
        <v>16</v>
      </c>
      <c r="C1170" s="2" t="s">
        <v>1954</v>
      </c>
      <c r="D1170" s="2" t="s">
        <v>1955</v>
      </c>
      <c r="E1170" s="2" t="s">
        <v>1956</v>
      </c>
      <c r="F1170" s="2" t="s">
        <v>210</v>
      </c>
      <c r="G1170" s="2" t="s">
        <v>211</v>
      </c>
      <c r="H1170" s="3">
        <v>100</v>
      </c>
      <c r="I1170" s="4">
        <v>1200</v>
      </c>
      <c r="J1170" s="18">
        <f t="shared" si="138"/>
        <v>1115.0256</v>
      </c>
      <c r="K1170" s="2">
        <f t="shared" si="135"/>
        <v>11.150256</v>
      </c>
      <c r="L1170" s="2">
        <f t="shared" si="136"/>
        <v>12</v>
      </c>
      <c r="M1170" s="5">
        <f t="shared" si="137"/>
        <v>953.013333333333</v>
      </c>
    </row>
    <row r="1171" s="2" customFormat="1" ht="13.5" spans="2:13">
      <c r="B1171" s="2" t="s">
        <v>16</v>
      </c>
      <c r="C1171" s="2" t="s">
        <v>1954</v>
      </c>
      <c r="D1171" s="2" t="s">
        <v>1955</v>
      </c>
      <c r="E1171" s="2" t="s">
        <v>1957</v>
      </c>
      <c r="F1171" s="2" t="s">
        <v>210</v>
      </c>
      <c r="G1171" s="2" t="s">
        <v>211</v>
      </c>
      <c r="H1171" s="3">
        <v>100</v>
      </c>
      <c r="I1171" s="4">
        <v>600</v>
      </c>
      <c r="J1171" s="18">
        <f t="shared" si="138"/>
        <v>557.5128</v>
      </c>
      <c r="K1171" s="2">
        <f t="shared" si="135"/>
        <v>5.575128</v>
      </c>
      <c r="L1171" s="2">
        <f t="shared" si="136"/>
        <v>6</v>
      </c>
      <c r="M1171" s="5">
        <f t="shared" si="137"/>
        <v>476.506666666667</v>
      </c>
    </row>
    <row r="1172" s="2" customFormat="1" ht="13.5" spans="2:13">
      <c r="B1172" s="2" t="s">
        <v>16</v>
      </c>
      <c r="C1172" s="2" t="s">
        <v>106</v>
      </c>
      <c r="D1172" s="2" t="s">
        <v>1958</v>
      </c>
      <c r="E1172" s="2" t="s">
        <v>1959</v>
      </c>
      <c r="F1172" s="2" t="s">
        <v>1395</v>
      </c>
      <c r="G1172" s="2" t="s">
        <v>211</v>
      </c>
      <c r="H1172" s="3">
        <v>14000</v>
      </c>
      <c r="I1172" s="4">
        <v>2240</v>
      </c>
      <c r="J1172" s="18">
        <f t="shared" si="138"/>
        <v>2081.38112</v>
      </c>
      <c r="K1172" s="2">
        <f t="shared" si="135"/>
        <v>0.14867008</v>
      </c>
      <c r="L1172" s="2">
        <f t="shared" si="136"/>
        <v>0.16</v>
      </c>
      <c r="M1172" s="5">
        <f t="shared" si="137"/>
        <v>1778.95822222222</v>
      </c>
    </row>
    <row r="1173" s="2" customFormat="1" ht="13.5" spans="2:13">
      <c r="B1173" s="2" t="s">
        <v>16</v>
      </c>
      <c r="C1173" s="2" t="s">
        <v>106</v>
      </c>
      <c r="D1173" s="2" t="s">
        <v>1958</v>
      </c>
      <c r="E1173" s="2" t="s">
        <v>1960</v>
      </c>
      <c r="F1173" s="2" t="s">
        <v>1395</v>
      </c>
      <c r="G1173" s="2" t="s">
        <v>211</v>
      </c>
      <c r="H1173" s="3">
        <v>1300</v>
      </c>
      <c r="I1173" s="4">
        <v>2600</v>
      </c>
      <c r="J1173" s="18">
        <f t="shared" si="138"/>
        <v>2415.8888</v>
      </c>
      <c r="K1173" s="2">
        <f t="shared" si="135"/>
        <v>1.858376</v>
      </c>
      <c r="L1173" s="2">
        <f t="shared" si="136"/>
        <v>2</v>
      </c>
      <c r="M1173" s="5">
        <f t="shared" si="137"/>
        <v>2064.86222222222</v>
      </c>
    </row>
    <row r="1174" s="2" customFormat="1" ht="13.5" spans="2:13">
      <c r="B1174" s="2" t="s">
        <v>16</v>
      </c>
      <c r="C1174" s="2" t="s">
        <v>1395</v>
      </c>
      <c r="D1174" s="2" t="s">
        <v>1961</v>
      </c>
      <c r="E1174" s="2" t="s">
        <v>1962</v>
      </c>
      <c r="F1174" s="2" t="s">
        <v>1395</v>
      </c>
      <c r="G1174" s="2" t="s">
        <v>41</v>
      </c>
      <c r="H1174" s="3">
        <v>10000</v>
      </c>
      <c r="I1174" s="4">
        <v>3800</v>
      </c>
      <c r="J1174" s="18">
        <f t="shared" si="138"/>
        <v>3530.9144</v>
      </c>
      <c r="K1174" s="2">
        <f t="shared" si="135"/>
        <v>0.35309144</v>
      </c>
      <c r="L1174" s="2">
        <f t="shared" si="136"/>
        <v>0.38</v>
      </c>
      <c r="M1174" s="5">
        <f t="shared" si="137"/>
        <v>3017.87555555556</v>
      </c>
    </row>
    <row r="1175" s="2" customFormat="1" ht="13.5" spans="2:13">
      <c r="B1175" s="2" t="s">
        <v>16</v>
      </c>
      <c r="C1175" s="2" t="s">
        <v>1395</v>
      </c>
      <c r="D1175" s="2" t="s">
        <v>1961</v>
      </c>
      <c r="E1175" s="2" t="s">
        <v>1963</v>
      </c>
      <c r="F1175" s="2" t="s">
        <v>1395</v>
      </c>
      <c r="G1175" s="2" t="s">
        <v>41</v>
      </c>
      <c r="H1175" s="3">
        <v>29200</v>
      </c>
      <c r="I1175" s="4">
        <v>14600</v>
      </c>
      <c r="J1175" s="18">
        <f t="shared" si="138"/>
        <v>13566.1448</v>
      </c>
      <c r="K1175" s="2">
        <f t="shared" si="135"/>
        <v>0.464594</v>
      </c>
      <c r="L1175" s="2">
        <f t="shared" si="136"/>
        <v>0.5</v>
      </c>
      <c r="M1175" s="5">
        <f t="shared" si="137"/>
        <v>11594.9955555556</v>
      </c>
    </row>
    <row r="1176" s="2" customFormat="1" ht="13.5" spans="2:13">
      <c r="B1176" s="2" t="s">
        <v>16</v>
      </c>
      <c r="C1176" s="2" t="s">
        <v>1964</v>
      </c>
      <c r="D1176" s="2" t="s">
        <v>1965</v>
      </c>
      <c r="E1176" s="2" t="s">
        <v>1966</v>
      </c>
      <c r="F1176" s="2" t="s">
        <v>1964</v>
      </c>
      <c r="G1176" s="2" t="s">
        <v>92</v>
      </c>
      <c r="H1176" s="3">
        <v>3000</v>
      </c>
      <c r="I1176" s="4">
        <v>3000</v>
      </c>
      <c r="J1176" s="18">
        <f t="shared" si="138"/>
        <v>2787.564</v>
      </c>
      <c r="K1176" s="2">
        <f t="shared" si="135"/>
        <v>0.929188</v>
      </c>
      <c r="L1176" s="2">
        <f t="shared" si="136"/>
        <v>1</v>
      </c>
      <c r="M1176" s="5">
        <f t="shared" si="137"/>
        <v>2382.53333333333</v>
      </c>
    </row>
    <row r="1177" s="2" customFormat="1" ht="13.5" spans="2:13">
      <c r="B1177" s="2" t="s">
        <v>16</v>
      </c>
      <c r="C1177" s="2" t="s">
        <v>1964</v>
      </c>
      <c r="D1177" s="2" t="s">
        <v>1965</v>
      </c>
      <c r="E1177" s="2" t="s">
        <v>1967</v>
      </c>
      <c r="F1177" s="2" t="s">
        <v>1964</v>
      </c>
      <c r="G1177" s="2" t="s">
        <v>41</v>
      </c>
      <c r="H1177" s="3">
        <v>4500</v>
      </c>
      <c r="I1177" s="4">
        <v>13500</v>
      </c>
      <c r="J1177" s="18">
        <f t="shared" si="138"/>
        <v>12544.038</v>
      </c>
      <c r="K1177" s="2">
        <f t="shared" si="135"/>
        <v>2.787564</v>
      </c>
      <c r="L1177" s="2">
        <f t="shared" si="136"/>
        <v>3</v>
      </c>
      <c r="M1177" s="5">
        <f t="shared" si="137"/>
        <v>10721.4</v>
      </c>
    </row>
    <row r="1178" s="2" customFormat="1" ht="13.5" spans="2:13">
      <c r="B1178" s="2" t="s">
        <v>708</v>
      </c>
      <c r="C1178" s="2" t="s">
        <v>992</v>
      </c>
      <c r="D1178" s="2" t="s">
        <v>1968</v>
      </c>
      <c r="E1178" s="2" t="s">
        <v>1969</v>
      </c>
      <c r="F1178" s="2" t="s">
        <v>1970</v>
      </c>
      <c r="G1178" s="2" t="s">
        <v>92</v>
      </c>
      <c r="H1178" s="3">
        <v>1300</v>
      </c>
      <c r="I1178" s="4">
        <v>11986</v>
      </c>
      <c r="J1178" s="18">
        <f t="shared" si="138"/>
        <v>11137.247368</v>
      </c>
      <c r="K1178" s="2">
        <f t="shared" si="135"/>
        <v>8.56711336</v>
      </c>
      <c r="L1178" s="2">
        <f t="shared" si="136"/>
        <v>9.22</v>
      </c>
      <c r="M1178" s="5">
        <f t="shared" si="137"/>
        <v>9519.01484444445</v>
      </c>
    </row>
    <row r="1179" s="2" customFormat="1" ht="13.5" spans="2:13">
      <c r="B1179" s="2" t="s">
        <v>16</v>
      </c>
      <c r="C1179" s="2" t="s">
        <v>37</v>
      </c>
      <c r="D1179" s="2" t="s">
        <v>1971</v>
      </c>
      <c r="E1179" s="2" t="s">
        <v>1972</v>
      </c>
      <c r="F1179" s="2" t="s">
        <v>1401</v>
      </c>
      <c r="G1179" s="2" t="s">
        <v>44</v>
      </c>
      <c r="H1179" s="3">
        <v>2000</v>
      </c>
      <c r="I1179" s="4">
        <v>840</v>
      </c>
      <c r="J1179" s="18">
        <f t="shared" si="138"/>
        <v>780.51792</v>
      </c>
      <c r="K1179" s="2">
        <f t="shared" si="135"/>
        <v>0.39025896</v>
      </c>
      <c r="L1179" s="2">
        <f t="shared" si="136"/>
        <v>0.42</v>
      </c>
      <c r="M1179" s="5">
        <f t="shared" si="137"/>
        <v>667.109333333333</v>
      </c>
    </row>
    <row r="1180" s="2" customFormat="1" ht="13.5" spans="2:13">
      <c r="B1180" s="2" t="s">
        <v>338</v>
      </c>
      <c r="C1180" s="2" t="s">
        <v>1973</v>
      </c>
      <c r="D1180" s="2" t="s">
        <v>1974</v>
      </c>
      <c r="E1180" s="2" t="s">
        <v>1975</v>
      </c>
      <c r="F1180" s="2" t="s">
        <v>1976</v>
      </c>
      <c r="G1180" s="2" t="s">
        <v>58</v>
      </c>
      <c r="H1180" s="3">
        <v>200</v>
      </c>
      <c r="I1180" s="4">
        <f>3801*2</f>
        <v>7602</v>
      </c>
      <c r="J1180" s="18">
        <f>I1180*0.928111</f>
        <v>7055.499822</v>
      </c>
      <c r="K1180" s="2">
        <f t="shared" si="135"/>
        <v>35.27749911</v>
      </c>
      <c r="L1180" s="2">
        <f t="shared" si="136"/>
        <v>38.01</v>
      </c>
      <c r="M1180" s="5">
        <f t="shared" si="137"/>
        <v>6030.34172820513</v>
      </c>
    </row>
    <row r="1181" s="2" customFormat="1" ht="13.5" spans="2:13">
      <c r="B1181" s="2" t="s">
        <v>590</v>
      </c>
      <c r="C1181" s="2" t="s">
        <v>1977</v>
      </c>
      <c r="D1181" s="2" t="s">
        <v>1978</v>
      </c>
      <c r="E1181" s="2" t="s">
        <v>1979</v>
      </c>
      <c r="F1181" s="2" t="s">
        <v>1977</v>
      </c>
      <c r="G1181" s="2" t="s">
        <v>58</v>
      </c>
      <c r="H1181" s="3">
        <v>600</v>
      </c>
      <c r="I1181" s="4">
        <v>15000</v>
      </c>
      <c r="J1181" s="18">
        <f t="shared" ref="J1181:J1212" si="139">I1181*0.928111</f>
        <v>13921.665</v>
      </c>
      <c r="K1181" s="2">
        <f t="shared" si="135"/>
        <v>23.202775</v>
      </c>
      <c r="L1181" s="2">
        <f t="shared" si="136"/>
        <v>25</v>
      </c>
      <c r="M1181" s="5">
        <f t="shared" si="137"/>
        <v>11898.858974359</v>
      </c>
    </row>
    <row r="1182" s="2" customFormat="1" ht="13.5" spans="2:13">
      <c r="B1182" s="2" t="s">
        <v>875</v>
      </c>
      <c r="C1182" s="2" t="s">
        <v>1977</v>
      </c>
      <c r="D1182" s="2" t="s">
        <v>1978</v>
      </c>
      <c r="E1182" s="2" t="s">
        <v>1979</v>
      </c>
      <c r="F1182" s="2" t="s">
        <v>1977</v>
      </c>
      <c r="G1182" s="2" t="s">
        <v>58</v>
      </c>
      <c r="H1182" s="3">
        <v>300</v>
      </c>
      <c r="I1182" s="4">
        <v>7500</v>
      </c>
      <c r="J1182" s="18">
        <f t="shared" si="139"/>
        <v>6960.8325</v>
      </c>
      <c r="K1182" s="2">
        <f t="shared" ref="K1182:K1222" si="140">J1182/H1182</f>
        <v>23.202775</v>
      </c>
      <c r="L1182" s="2">
        <f t="shared" ref="L1182:L1222" si="141">I1182/H1182</f>
        <v>25</v>
      </c>
      <c r="M1182" s="5">
        <f t="shared" ref="M1182:M1222" si="142">J1182/1.17</f>
        <v>5949.42948717949</v>
      </c>
    </row>
    <row r="1183" s="2" customFormat="1" ht="13.5" spans="2:13">
      <c r="B1183" s="2" t="s">
        <v>1980</v>
      </c>
      <c r="C1183" s="2" t="s">
        <v>1977</v>
      </c>
      <c r="D1183" s="2" t="s">
        <v>1978</v>
      </c>
      <c r="E1183" s="2" t="s">
        <v>1979</v>
      </c>
      <c r="F1183" s="2" t="s">
        <v>1977</v>
      </c>
      <c r="G1183" s="2" t="s">
        <v>58</v>
      </c>
      <c r="H1183" s="3">
        <v>300</v>
      </c>
      <c r="I1183" s="4">
        <v>7200</v>
      </c>
      <c r="J1183" s="18">
        <f t="shared" si="139"/>
        <v>6682.3992</v>
      </c>
      <c r="K1183" s="2">
        <f t="shared" si="140"/>
        <v>22.274664</v>
      </c>
      <c r="L1183" s="2">
        <f t="shared" si="141"/>
        <v>24</v>
      </c>
      <c r="M1183" s="5">
        <f t="shared" si="142"/>
        <v>5711.45230769231</v>
      </c>
    </row>
    <row r="1184" s="2" customFormat="1" ht="13.5" spans="2:13">
      <c r="B1184" s="2" t="s">
        <v>594</v>
      </c>
      <c r="C1184" s="2" t="s">
        <v>1977</v>
      </c>
      <c r="D1184" s="2" t="s">
        <v>1978</v>
      </c>
      <c r="E1184" s="2" t="s">
        <v>1979</v>
      </c>
      <c r="F1184" s="2" t="s">
        <v>1977</v>
      </c>
      <c r="G1184" s="2" t="s">
        <v>58</v>
      </c>
      <c r="H1184" s="3">
        <v>900</v>
      </c>
      <c r="I1184" s="4">
        <v>9720</v>
      </c>
      <c r="J1184" s="18">
        <f t="shared" si="139"/>
        <v>9021.23892</v>
      </c>
      <c r="K1184" s="2">
        <f t="shared" si="140"/>
        <v>10.0235988</v>
      </c>
      <c r="L1184" s="2">
        <f t="shared" si="141"/>
        <v>10.8</v>
      </c>
      <c r="M1184" s="5">
        <f t="shared" si="142"/>
        <v>7710.46061538462</v>
      </c>
    </row>
    <row r="1185" s="2" customFormat="1" ht="13.5" spans="2:13">
      <c r="B1185" s="2" t="s">
        <v>354</v>
      </c>
      <c r="C1185" s="2" t="s">
        <v>1977</v>
      </c>
      <c r="D1185" s="2" t="s">
        <v>1978</v>
      </c>
      <c r="E1185" s="2" t="s">
        <v>1979</v>
      </c>
      <c r="F1185" s="2" t="s">
        <v>1977</v>
      </c>
      <c r="G1185" s="2" t="s">
        <v>58</v>
      </c>
      <c r="H1185" s="3">
        <v>900</v>
      </c>
      <c r="I1185" s="4">
        <f>6600*3</f>
        <v>19800</v>
      </c>
      <c r="J1185" s="18">
        <f t="shared" si="139"/>
        <v>18376.5978</v>
      </c>
      <c r="K1185" s="2">
        <f t="shared" si="140"/>
        <v>20.418442</v>
      </c>
      <c r="L1185" s="2">
        <f t="shared" si="141"/>
        <v>22</v>
      </c>
      <c r="M1185" s="5">
        <f t="shared" si="142"/>
        <v>15706.4938461538</v>
      </c>
    </row>
    <row r="1186" s="2" customFormat="1" ht="13.5" spans="2:13">
      <c r="B1186" s="2" t="s">
        <v>397</v>
      </c>
      <c r="C1186" s="2" t="s">
        <v>340</v>
      </c>
      <c r="D1186" s="2" t="s">
        <v>1981</v>
      </c>
      <c r="E1186" s="2" t="s">
        <v>1982</v>
      </c>
      <c r="F1186" s="2" t="s">
        <v>622</v>
      </c>
      <c r="G1186" s="2" t="s">
        <v>92</v>
      </c>
      <c r="H1186" s="3">
        <v>100</v>
      </c>
      <c r="I1186" s="4">
        <v>2070</v>
      </c>
      <c r="J1186" s="18">
        <f t="shared" si="139"/>
        <v>1921.18977</v>
      </c>
      <c r="K1186" s="2">
        <f t="shared" si="140"/>
        <v>19.2118977</v>
      </c>
      <c r="L1186" s="2">
        <f t="shared" si="141"/>
        <v>20.7</v>
      </c>
      <c r="M1186" s="5">
        <f t="shared" si="142"/>
        <v>1642.04253846154</v>
      </c>
    </row>
    <row r="1187" s="2" customFormat="1" ht="13.5" spans="2:13">
      <c r="B1187" s="2" t="s">
        <v>330</v>
      </c>
      <c r="C1187" s="2" t="s">
        <v>340</v>
      </c>
      <c r="D1187" s="19" t="s">
        <v>1981</v>
      </c>
      <c r="E1187" s="19" t="s">
        <v>1982</v>
      </c>
      <c r="F1187" s="19" t="s">
        <v>622</v>
      </c>
      <c r="G1187" s="19" t="s">
        <v>92</v>
      </c>
      <c r="H1187" s="20">
        <v>4100</v>
      </c>
      <c r="I1187" s="4">
        <v>84870</v>
      </c>
      <c r="J1187" s="18">
        <f t="shared" si="139"/>
        <v>78768.78057</v>
      </c>
      <c r="K1187" s="2">
        <f t="shared" si="140"/>
        <v>19.2118977</v>
      </c>
      <c r="L1187" s="2">
        <f t="shared" si="141"/>
        <v>20.7</v>
      </c>
      <c r="M1187" s="5">
        <f t="shared" si="142"/>
        <v>67323.7440769231</v>
      </c>
    </row>
    <row r="1188" s="2" customFormat="1" ht="13.5" spans="2:13">
      <c r="B1188" s="2" t="s">
        <v>78</v>
      </c>
      <c r="C1188" s="2" t="s">
        <v>1983</v>
      </c>
      <c r="D1188" s="2" t="s">
        <v>1984</v>
      </c>
      <c r="E1188" s="2" t="s">
        <v>513</v>
      </c>
      <c r="F1188" s="2" t="s">
        <v>1550</v>
      </c>
      <c r="G1188" s="2" t="s">
        <v>58</v>
      </c>
      <c r="H1188" s="3">
        <v>400</v>
      </c>
      <c r="I1188" s="4">
        <f>6028*2</f>
        <v>12056</v>
      </c>
      <c r="J1188" s="18">
        <f t="shared" si="139"/>
        <v>11189.306216</v>
      </c>
      <c r="K1188" s="2">
        <f t="shared" si="140"/>
        <v>27.97326554</v>
      </c>
      <c r="L1188" s="2">
        <f t="shared" si="141"/>
        <v>30.14</v>
      </c>
      <c r="M1188" s="5">
        <f t="shared" si="142"/>
        <v>9563.50958632479</v>
      </c>
    </row>
    <row r="1189" s="2" customFormat="1" ht="13.5" spans="2:13">
      <c r="B1189" s="2" t="s">
        <v>1985</v>
      </c>
      <c r="C1189" s="2" t="s">
        <v>976</v>
      </c>
      <c r="D1189" s="2" t="s">
        <v>1986</v>
      </c>
      <c r="E1189" s="2" t="s">
        <v>1589</v>
      </c>
      <c r="F1189" s="2" t="s">
        <v>978</v>
      </c>
      <c r="G1189" s="2" t="s">
        <v>58</v>
      </c>
      <c r="H1189" s="3">
        <v>200</v>
      </c>
      <c r="I1189" s="4">
        <v>1580</v>
      </c>
      <c r="J1189" s="18">
        <f t="shared" si="139"/>
        <v>1466.41538</v>
      </c>
      <c r="K1189" s="2">
        <f t="shared" si="140"/>
        <v>7.3320769</v>
      </c>
      <c r="L1189" s="2">
        <f t="shared" si="141"/>
        <v>7.9</v>
      </c>
      <c r="M1189" s="5">
        <f t="shared" si="142"/>
        <v>1253.34647863248</v>
      </c>
    </row>
    <row r="1190" s="2" customFormat="1" ht="13.5" spans="2:13">
      <c r="B1190" s="2" t="s">
        <v>1906</v>
      </c>
      <c r="C1190" s="2" t="s">
        <v>976</v>
      </c>
      <c r="D1190" s="2" t="s">
        <v>1986</v>
      </c>
      <c r="E1190" s="2" t="s">
        <v>1589</v>
      </c>
      <c r="F1190" s="2" t="s">
        <v>978</v>
      </c>
      <c r="G1190" s="2" t="s">
        <v>58</v>
      </c>
      <c r="H1190" s="3">
        <v>200</v>
      </c>
      <c r="I1190" s="4">
        <f>2390*2</f>
        <v>4780</v>
      </c>
      <c r="J1190" s="18">
        <f t="shared" si="139"/>
        <v>4436.37058</v>
      </c>
      <c r="K1190" s="2">
        <f t="shared" si="140"/>
        <v>22.1818529</v>
      </c>
      <c r="L1190" s="2">
        <f t="shared" si="141"/>
        <v>23.9</v>
      </c>
      <c r="M1190" s="5">
        <f t="shared" si="142"/>
        <v>3791.76972649573</v>
      </c>
    </row>
    <row r="1191" s="2" customFormat="1" ht="13.5" spans="2:13">
      <c r="B1191" s="2" t="s">
        <v>456</v>
      </c>
      <c r="C1191" s="2" t="s">
        <v>1987</v>
      </c>
      <c r="D1191" s="2" t="s">
        <v>1988</v>
      </c>
      <c r="E1191" s="2" t="s">
        <v>1989</v>
      </c>
      <c r="F1191" s="2" t="s">
        <v>1990</v>
      </c>
      <c r="G1191" s="2" t="s">
        <v>58</v>
      </c>
      <c r="H1191" s="3">
        <v>4000</v>
      </c>
      <c r="I1191" s="4">
        <v>156360</v>
      </c>
      <c r="J1191" s="18">
        <f t="shared" si="139"/>
        <v>145119.43596</v>
      </c>
      <c r="K1191" s="2">
        <f t="shared" si="140"/>
        <v>36.27985899</v>
      </c>
      <c r="L1191" s="2">
        <f t="shared" si="141"/>
        <v>39.09</v>
      </c>
      <c r="M1191" s="5">
        <f t="shared" si="142"/>
        <v>124033.705948718</v>
      </c>
    </row>
    <row r="1192" s="2" customFormat="1" ht="13.5" spans="2:13">
      <c r="B1192" s="2" t="s">
        <v>1056</v>
      </c>
      <c r="C1192" s="2" t="s">
        <v>1991</v>
      </c>
      <c r="D1192" s="2" t="s">
        <v>1992</v>
      </c>
      <c r="E1192" s="2" t="s">
        <v>653</v>
      </c>
      <c r="F1192" s="2" t="s">
        <v>1993</v>
      </c>
      <c r="G1192" s="2" t="s">
        <v>58</v>
      </c>
      <c r="H1192" s="3">
        <v>1200</v>
      </c>
      <c r="I1192" s="4">
        <f>11192*3</f>
        <v>33576</v>
      </c>
      <c r="J1192" s="18">
        <f t="shared" si="139"/>
        <v>31162.254936</v>
      </c>
      <c r="K1192" s="2">
        <f t="shared" si="140"/>
        <v>25.96854578</v>
      </c>
      <c r="L1192" s="2">
        <f t="shared" si="141"/>
        <v>27.98</v>
      </c>
      <c r="M1192" s="5">
        <f t="shared" si="142"/>
        <v>26634.4059282051</v>
      </c>
    </row>
    <row r="1193" s="2" customFormat="1" ht="13.5" spans="2:13">
      <c r="B1193" s="2" t="s">
        <v>144</v>
      </c>
      <c r="C1193" s="2" t="s">
        <v>1994</v>
      </c>
      <c r="D1193" s="2" t="s">
        <v>1995</v>
      </c>
      <c r="E1193" s="2" t="s">
        <v>1996</v>
      </c>
      <c r="F1193" s="2" t="s">
        <v>1080</v>
      </c>
      <c r="G1193" s="2" t="s">
        <v>58</v>
      </c>
      <c r="H1193" s="3">
        <v>400</v>
      </c>
      <c r="I1193" s="4">
        <v>18180</v>
      </c>
      <c r="J1193" s="18">
        <f t="shared" si="139"/>
        <v>16873.05798</v>
      </c>
      <c r="K1193" s="2">
        <f t="shared" si="140"/>
        <v>42.18264495</v>
      </c>
      <c r="L1193" s="2">
        <f t="shared" si="141"/>
        <v>45.45</v>
      </c>
      <c r="M1193" s="5">
        <f t="shared" si="142"/>
        <v>14421.4170769231</v>
      </c>
    </row>
    <row r="1194" s="2" customFormat="1" ht="13.5" spans="2:13">
      <c r="B1194" s="2" t="s">
        <v>303</v>
      </c>
      <c r="C1194" s="2" t="s">
        <v>1997</v>
      </c>
      <c r="D1194" s="2" t="s">
        <v>1998</v>
      </c>
      <c r="E1194" s="2" t="s">
        <v>1999</v>
      </c>
      <c r="F1194" s="2" t="s">
        <v>2000</v>
      </c>
      <c r="G1194" s="2" t="s">
        <v>58</v>
      </c>
      <c r="H1194" s="3">
        <v>3000</v>
      </c>
      <c r="I1194" s="4">
        <f>11400*5</f>
        <v>57000</v>
      </c>
      <c r="J1194" s="18">
        <f t="shared" si="139"/>
        <v>52902.327</v>
      </c>
      <c r="K1194" s="2">
        <f t="shared" si="140"/>
        <v>17.634109</v>
      </c>
      <c r="L1194" s="2">
        <f t="shared" si="141"/>
        <v>19</v>
      </c>
      <c r="M1194" s="5">
        <f t="shared" si="142"/>
        <v>45215.6641025641</v>
      </c>
    </row>
    <row r="1195" s="2" customFormat="1" ht="13.5" spans="2:13">
      <c r="B1195" s="2" t="s">
        <v>78</v>
      </c>
      <c r="C1195" s="2" t="s">
        <v>113</v>
      </c>
      <c r="D1195" s="2" t="s">
        <v>2001</v>
      </c>
      <c r="E1195" s="2" t="s">
        <v>358</v>
      </c>
      <c r="F1195" s="2" t="s">
        <v>2002</v>
      </c>
      <c r="G1195" s="2" t="s">
        <v>58</v>
      </c>
      <c r="H1195" s="3">
        <v>80</v>
      </c>
      <c r="I1195" s="4">
        <v>2452</v>
      </c>
      <c r="J1195" s="18">
        <f t="shared" si="139"/>
        <v>2275.728172</v>
      </c>
      <c r="K1195" s="2">
        <f t="shared" si="140"/>
        <v>28.44660215</v>
      </c>
      <c r="L1195" s="2">
        <f t="shared" si="141"/>
        <v>30.65</v>
      </c>
      <c r="M1195" s="5">
        <f t="shared" si="142"/>
        <v>1945.06681367521</v>
      </c>
    </row>
    <row r="1196" s="2" customFormat="1" ht="13.5" spans="2:13">
      <c r="B1196" s="2" t="s">
        <v>955</v>
      </c>
      <c r="C1196" s="2" t="s">
        <v>75</v>
      </c>
      <c r="D1196" s="2" t="s">
        <v>2003</v>
      </c>
      <c r="E1196" s="2" t="s">
        <v>1023</v>
      </c>
      <c r="F1196" s="2" t="s">
        <v>24</v>
      </c>
      <c r="G1196" s="2" t="s">
        <v>92</v>
      </c>
      <c r="H1196" s="3">
        <v>200</v>
      </c>
      <c r="I1196" s="4">
        <v>4348</v>
      </c>
      <c r="J1196" s="18">
        <f t="shared" si="139"/>
        <v>4035.426628</v>
      </c>
      <c r="K1196" s="2">
        <f t="shared" si="140"/>
        <v>20.17713314</v>
      </c>
      <c r="L1196" s="2">
        <f t="shared" si="141"/>
        <v>21.74</v>
      </c>
      <c r="M1196" s="5">
        <f t="shared" si="142"/>
        <v>3449.08258803419</v>
      </c>
    </row>
    <row r="1197" s="2" customFormat="1" ht="13.5" spans="2:13">
      <c r="B1197" s="2" t="s">
        <v>172</v>
      </c>
      <c r="C1197" s="2" t="s">
        <v>75</v>
      </c>
      <c r="D1197" s="2" t="s">
        <v>2004</v>
      </c>
      <c r="E1197" s="2" t="s">
        <v>2005</v>
      </c>
      <c r="F1197" s="2" t="s">
        <v>182</v>
      </c>
      <c r="G1197" s="2" t="s">
        <v>58</v>
      </c>
      <c r="H1197" s="3">
        <v>180</v>
      </c>
      <c r="I1197" s="4">
        <v>4536</v>
      </c>
      <c r="J1197" s="18">
        <f t="shared" si="139"/>
        <v>4209.911496</v>
      </c>
      <c r="K1197" s="2">
        <f t="shared" si="140"/>
        <v>23.3883972</v>
      </c>
      <c r="L1197" s="2">
        <f t="shared" si="141"/>
        <v>25.2</v>
      </c>
      <c r="M1197" s="5">
        <f t="shared" si="142"/>
        <v>3598.21495384615</v>
      </c>
    </row>
    <row r="1198" s="2" customFormat="1" ht="13.5" spans="2:13">
      <c r="B1198" s="2" t="s">
        <v>178</v>
      </c>
      <c r="C1198" s="2" t="s">
        <v>75</v>
      </c>
      <c r="D1198" s="2" t="s">
        <v>2004</v>
      </c>
      <c r="E1198" s="2" t="s">
        <v>2005</v>
      </c>
      <c r="F1198" s="2" t="s">
        <v>182</v>
      </c>
      <c r="G1198" s="2" t="s">
        <v>58</v>
      </c>
      <c r="H1198" s="3">
        <v>60</v>
      </c>
      <c r="I1198" s="4">
        <v>1512</v>
      </c>
      <c r="J1198" s="18">
        <f t="shared" si="139"/>
        <v>1403.303832</v>
      </c>
      <c r="K1198" s="2">
        <f t="shared" si="140"/>
        <v>23.3883972</v>
      </c>
      <c r="L1198" s="2">
        <f t="shared" si="141"/>
        <v>25.2</v>
      </c>
      <c r="M1198" s="5">
        <f t="shared" si="142"/>
        <v>1199.40498461538</v>
      </c>
    </row>
    <row r="1199" s="2" customFormat="1" ht="13.5" spans="2:13">
      <c r="B1199" s="2" t="s">
        <v>16</v>
      </c>
      <c r="C1199" s="2" t="s">
        <v>203</v>
      </c>
      <c r="D1199" s="2" t="s">
        <v>2006</v>
      </c>
      <c r="E1199" s="2" t="s">
        <v>2007</v>
      </c>
      <c r="F1199" s="2" t="s">
        <v>2008</v>
      </c>
      <c r="G1199" s="2" t="s">
        <v>207</v>
      </c>
      <c r="H1199" s="3">
        <v>1</v>
      </c>
      <c r="I1199" s="4">
        <v>580</v>
      </c>
      <c r="J1199" s="18">
        <f t="shared" si="139"/>
        <v>538.30438</v>
      </c>
      <c r="K1199" s="2">
        <f t="shared" si="140"/>
        <v>538.30438</v>
      </c>
      <c r="L1199" s="2">
        <f t="shared" si="141"/>
        <v>580</v>
      </c>
      <c r="M1199" s="5">
        <f t="shared" si="142"/>
        <v>460.089213675214</v>
      </c>
    </row>
    <row r="1200" s="2" customFormat="1" ht="13.5" spans="2:13">
      <c r="B1200" s="2" t="s">
        <v>299</v>
      </c>
      <c r="C1200" s="2" t="s">
        <v>106</v>
      </c>
      <c r="D1200" s="2" t="s">
        <v>2009</v>
      </c>
      <c r="E1200" s="2" t="s">
        <v>2010</v>
      </c>
      <c r="F1200" s="2" t="s">
        <v>842</v>
      </c>
      <c r="G1200" s="2" t="s">
        <v>92</v>
      </c>
      <c r="H1200" s="3">
        <v>100</v>
      </c>
      <c r="I1200" s="4">
        <v>460</v>
      </c>
      <c r="J1200" s="18">
        <f t="shared" si="139"/>
        <v>426.93106</v>
      </c>
      <c r="K1200" s="2">
        <f t="shared" si="140"/>
        <v>4.2693106</v>
      </c>
      <c r="L1200" s="2">
        <f t="shared" si="141"/>
        <v>4.6</v>
      </c>
      <c r="M1200" s="5">
        <f t="shared" si="142"/>
        <v>364.898341880342</v>
      </c>
    </row>
    <row r="1201" s="2" customFormat="1" ht="13.5" spans="2:13">
      <c r="B1201" s="2" t="s">
        <v>875</v>
      </c>
      <c r="C1201" s="2" t="s">
        <v>2011</v>
      </c>
      <c r="D1201" s="2" t="s">
        <v>2012</v>
      </c>
      <c r="E1201" s="2" t="s">
        <v>2013</v>
      </c>
      <c r="F1201" s="2" t="s">
        <v>2014</v>
      </c>
      <c r="G1201" s="2" t="s">
        <v>58</v>
      </c>
      <c r="H1201" s="3">
        <v>240</v>
      </c>
      <c r="I1201" s="4">
        <v>4968</v>
      </c>
      <c r="J1201" s="18">
        <f t="shared" si="139"/>
        <v>4610.855448</v>
      </c>
      <c r="K1201" s="2">
        <f t="shared" si="140"/>
        <v>19.2118977</v>
      </c>
      <c r="L1201" s="2">
        <f t="shared" si="141"/>
        <v>20.7</v>
      </c>
      <c r="M1201" s="5">
        <f t="shared" si="142"/>
        <v>3940.90209230769</v>
      </c>
    </row>
    <row r="1202" s="2" customFormat="1" ht="13.5" spans="2:13">
      <c r="B1202" s="2" t="s">
        <v>330</v>
      </c>
      <c r="C1202" s="2" t="s">
        <v>1028</v>
      </c>
      <c r="D1202" s="19" t="s">
        <v>2015</v>
      </c>
      <c r="E1202" s="19" t="s">
        <v>187</v>
      </c>
      <c r="F1202" s="19" t="s">
        <v>408</v>
      </c>
      <c r="G1202" s="19" t="s">
        <v>58</v>
      </c>
      <c r="H1202" s="20">
        <v>100</v>
      </c>
      <c r="I1202" s="4">
        <v>2310</v>
      </c>
      <c r="J1202" s="18">
        <f t="shared" si="139"/>
        <v>2143.93641</v>
      </c>
      <c r="K1202" s="2">
        <f t="shared" si="140"/>
        <v>21.4393641</v>
      </c>
      <c r="L1202" s="2">
        <f t="shared" si="141"/>
        <v>23.1</v>
      </c>
      <c r="M1202" s="5">
        <f t="shared" si="142"/>
        <v>1832.42428205128</v>
      </c>
    </row>
    <row r="1203" s="2" customFormat="1" ht="13.5" spans="2:13">
      <c r="B1203" s="2" t="s">
        <v>78</v>
      </c>
      <c r="C1203" s="2" t="s">
        <v>75</v>
      </c>
      <c r="D1203" s="2" t="s">
        <v>2016</v>
      </c>
      <c r="E1203" s="2" t="s">
        <v>2017</v>
      </c>
      <c r="F1203" s="2" t="s">
        <v>24</v>
      </c>
      <c r="G1203" s="2" t="s">
        <v>25</v>
      </c>
      <c r="H1203" s="3">
        <v>20</v>
      </c>
      <c r="I1203" s="4">
        <v>659</v>
      </c>
      <c r="J1203" s="18">
        <f t="shared" si="139"/>
        <v>611.625149</v>
      </c>
      <c r="K1203" s="2">
        <f t="shared" si="140"/>
        <v>30.58125745</v>
      </c>
      <c r="L1203" s="2">
        <f t="shared" si="141"/>
        <v>32.95</v>
      </c>
      <c r="M1203" s="5">
        <f t="shared" si="142"/>
        <v>522.756537606838</v>
      </c>
    </row>
    <row r="1204" s="2" customFormat="1" ht="13.5" spans="2:13">
      <c r="B1204" s="2" t="s">
        <v>158</v>
      </c>
      <c r="C1204" s="2" t="s">
        <v>75</v>
      </c>
      <c r="D1204" s="2" t="s">
        <v>2016</v>
      </c>
      <c r="E1204" s="2" t="s">
        <v>2018</v>
      </c>
      <c r="F1204" s="2" t="s">
        <v>24</v>
      </c>
      <c r="G1204" s="2" t="s">
        <v>25</v>
      </c>
      <c r="H1204" s="3">
        <v>30</v>
      </c>
      <c r="I1204" s="4">
        <v>950.1</v>
      </c>
      <c r="J1204" s="18">
        <f t="shared" si="139"/>
        <v>881.7982611</v>
      </c>
      <c r="K1204" s="2">
        <f t="shared" si="140"/>
        <v>29.39327537</v>
      </c>
      <c r="L1204" s="2">
        <f t="shared" si="141"/>
        <v>31.67</v>
      </c>
      <c r="M1204" s="5">
        <f t="shared" si="142"/>
        <v>753.673727435897</v>
      </c>
    </row>
    <row r="1205" s="2" customFormat="1" ht="13.5" spans="2:13">
      <c r="B1205" s="2" t="s">
        <v>74</v>
      </c>
      <c r="C1205" s="2" t="s">
        <v>75</v>
      </c>
      <c r="D1205" s="2" t="s">
        <v>2016</v>
      </c>
      <c r="E1205" s="2" t="s">
        <v>2018</v>
      </c>
      <c r="F1205" s="2" t="s">
        <v>24</v>
      </c>
      <c r="G1205" s="2" t="s">
        <v>25</v>
      </c>
      <c r="H1205" s="3">
        <v>300</v>
      </c>
      <c r="I1205" s="4">
        <f>4750.5*2</f>
        <v>9501</v>
      </c>
      <c r="J1205" s="18">
        <f t="shared" si="139"/>
        <v>8817.982611</v>
      </c>
      <c r="K1205" s="2">
        <f t="shared" si="140"/>
        <v>29.39327537</v>
      </c>
      <c r="L1205" s="2">
        <f t="shared" si="141"/>
        <v>31.67</v>
      </c>
      <c r="M1205" s="5">
        <f t="shared" si="142"/>
        <v>7536.73727435897</v>
      </c>
    </row>
    <row r="1206" s="2" customFormat="1" ht="13.5" spans="2:13">
      <c r="B1206" s="2" t="s">
        <v>158</v>
      </c>
      <c r="C1206" s="2" t="s">
        <v>523</v>
      </c>
      <c r="D1206" s="2" t="s">
        <v>2019</v>
      </c>
      <c r="E1206" s="2" t="s">
        <v>2020</v>
      </c>
      <c r="F1206" s="2" t="s">
        <v>24</v>
      </c>
      <c r="G1206" s="2" t="s">
        <v>25</v>
      </c>
      <c r="H1206" s="3">
        <v>90</v>
      </c>
      <c r="I1206" s="4">
        <f>950.1*3</f>
        <v>2850.3</v>
      </c>
      <c r="J1206" s="18">
        <f t="shared" si="139"/>
        <v>2645.3947833</v>
      </c>
      <c r="K1206" s="2">
        <f t="shared" si="140"/>
        <v>29.39327537</v>
      </c>
      <c r="L1206" s="2">
        <f t="shared" si="141"/>
        <v>31.67</v>
      </c>
      <c r="M1206" s="5">
        <f t="shared" si="142"/>
        <v>2261.02118230769</v>
      </c>
    </row>
    <row r="1207" s="2" customFormat="1" ht="13.5" spans="2:13">
      <c r="B1207" s="2" t="s">
        <v>74</v>
      </c>
      <c r="C1207" s="2" t="s">
        <v>523</v>
      </c>
      <c r="D1207" s="2" t="s">
        <v>2019</v>
      </c>
      <c r="E1207" s="2" t="s">
        <v>2020</v>
      </c>
      <c r="F1207" s="2" t="s">
        <v>24</v>
      </c>
      <c r="G1207" s="2" t="s">
        <v>25</v>
      </c>
      <c r="H1207" s="3">
        <v>25</v>
      </c>
      <c r="I1207" s="4">
        <v>791.75</v>
      </c>
      <c r="J1207" s="18">
        <f t="shared" si="139"/>
        <v>734.83188425</v>
      </c>
      <c r="K1207" s="2">
        <f t="shared" si="140"/>
        <v>29.39327537</v>
      </c>
      <c r="L1207" s="2">
        <f t="shared" si="141"/>
        <v>31.67</v>
      </c>
      <c r="M1207" s="5">
        <f t="shared" si="142"/>
        <v>628.061439529915</v>
      </c>
    </row>
    <row r="1208" s="2" customFormat="1" customHeight="1" spans="2:13">
      <c r="B1208" s="2" t="s">
        <v>376</v>
      </c>
      <c r="C1208" s="9" t="s">
        <v>651</v>
      </c>
      <c r="D1208" s="9" t="s">
        <v>2021</v>
      </c>
      <c r="E1208" s="2" t="s">
        <v>2022</v>
      </c>
      <c r="F1208" s="2" t="s">
        <v>341</v>
      </c>
      <c r="G1208" s="2" t="s">
        <v>58</v>
      </c>
      <c r="H1208" s="3">
        <v>30</v>
      </c>
      <c r="I1208" s="4">
        <v>540</v>
      </c>
      <c r="J1208" s="18">
        <f t="shared" si="139"/>
        <v>501.17994</v>
      </c>
      <c r="K1208" s="2">
        <f t="shared" si="140"/>
        <v>16.705998</v>
      </c>
      <c r="L1208" s="2">
        <f t="shared" si="141"/>
        <v>18</v>
      </c>
      <c r="M1208" s="5">
        <f t="shared" si="142"/>
        <v>428.358923076923</v>
      </c>
    </row>
    <row r="1209" s="2" customFormat="1" customHeight="1" spans="2:13">
      <c r="B1209" s="2" t="s">
        <v>430</v>
      </c>
      <c r="C1209" s="9" t="s">
        <v>651</v>
      </c>
      <c r="D1209" s="9" t="s">
        <v>2021</v>
      </c>
      <c r="E1209" s="2" t="s">
        <v>2022</v>
      </c>
      <c r="F1209" s="2" t="s">
        <v>341</v>
      </c>
      <c r="G1209" s="2" t="s">
        <v>58</v>
      </c>
      <c r="H1209" s="3">
        <v>200</v>
      </c>
      <c r="I1209" s="4">
        <v>1360</v>
      </c>
      <c r="J1209" s="18">
        <f t="shared" si="139"/>
        <v>1262.23096</v>
      </c>
      <c r="K1209" s="2">
        <f t="shared" si="140"/>
        <v>6.3111548</v>
      </c>
      <c r="L1209" s="2">
        <f t="shared" si="141"/>
        <v>6.8</v>
      </c>
      <c r="M1209" s="5">
        <f t="shared" si="142"/>
        <v>1078.82988034188</v>
      </c>
    </row>
    <row r="1210" s="2" customFormat="1" customHeight="1" spans="2:13">
      <c r="B1210" s="2" t="s">
        <v>340</v>
      </c>
      <c r="C1210" s="9" t="s">
        <v>651</v>
      </c>
      <c r="D1210" s="9" t="s">
        <v>2021</v>
      </c>
      <c r="E1210" s="2" t="s">
        <v>2022</v>
      </c>
      <c r="F1210" s="2" t="s">
        <v>341</v>
      </c>
      <c r="G1210" s="2" t="s">
        <v>58</v>
      </c>
      <c r="H1210" s="3">
        <v>100</v>
      </c>
      <c r="I1210" s="4">
        <v>1800</v>
      </c>
      <c r="J1210" s="18">
        <f t="shared" si="139"/>
        <v>1670.5998</v>
      </c>
      <c r="K1210" s="2">
        <f t="shared" si="140"/>
        <v>16.705998</v>
      </c>
      <c r="L1210" s="2">
        <f t="shared" si="141"/>
        <v>18</v>
      </c>
      <c r="M1210" s="5">
        <f t="shared" si="142"/>
        <v>1427.86307692308</v>
      </c>
    </row>
    <row r="1211" s="2" customFormat="1" ht="13.5" spans="2:13">
      <c r="B1211" s="2" t="s">
        <v>377</v>
      </c>
      <c r="C1211" s="2" t="s">
        <v>446</v>
      </c>
      <c r="D1211" s="2" t="s">
        <v>2021</v>
      </c>
      <c r="E1211" s="2" t="s">
        <v>2022</v>
      </c>
      <c r="F1211" s="2" t="s">
        <v>341</v>
      </c>
      <c r="G1211" s="2" t="s">
        <v>58</v>
      </c>
      <c r="H1211" s="3">
        <v>200</v>
      </c>
      <c r="I1211" s="4">
        <v>3360</v>
      </c>
      <c r="J1211" s="18">
        <f t="shared" si="139"/>
        <v>3118.45296</v>
      </c>
      <c r="K1211" s="2">
        <f t="shared" si="140"/>
        <v>15.5922648</v>
      </c>
      <c r="L1211" s="2">
        <f t="shared" si="141"/>
        <v>16.8</v>
      </c>
      <c r="M1211" s="5">
        <f t="shared" si="142"/>
        <v>2665.34441025641</v>
      </c>
    </row>
    <row r="1212" s="2" customFormat="1" ht="13.5" spans="2:13">
      <c r="B1212" s="2" t="s">
        <v>370</v>
      </c>
      <c r="C1212" s="2" t="s">
        <v>446</v>
      </c>
      <c r="D1212" s="2" t="s">
        <v>2021</v>
      </c>
      <c r="E1212" s="2" t="s">
        <v>2022</v>
      </c>
      <c r="F1212" s="2" t="s">
        <v>341</v>
      </c>
      <c r="G1212" s="2" t="s">
        <v>58</v>
      </c>
      <c r="H1212" s="3">
        <v>50</v>
      </c>
      <c r="I1212" s="4">
        <v>700</v>
      </c>
      <c r="J1212" s="18">
        <f t="shared" si="139"/>
        <v>649.6777</v>
      </c>
      <c r="K1212" s="2">
        <f t="shared" si="140"/>
        <v>12.993554</v>
      </c>
      <c r="L1212" s="2">
        <f t="shared" si="141"/>
        <v>14</v>
      </c>
      <c r="M1212" s="5">
        <f t="shared" si="142"/>
        <v>555.280085470086</v>
      </c>
    </row>
    <row r="1213" s="2" customFormat="1" ht="13.5" spans="2:13">
      <c r="B1213" s="2" t="s">
        <v>379</v>
      </c>
      <c r="C1213" s="2" t="s">
        <v>446</v>
      </c>
      <c r="D1213" s="2" t="s">
        <v>2021</v>
      </c>
      <c r="E1213" s="2" t="s">
        <v>2022</v>
      </c>
      <c r="F1213" s="2" t="s">
        <v>341</v>
      </c>
      <c r="G1213" s="2" t="s">
        <v>58</v>
      </c>
      <c r="H1213" s="3">
        <v>200</v>
      </c>
      <c r="I1213" s="4">
        <v>3920</v>
      </c>
      <c r="J1213" s="18">
        <f t="shared" ref="J1213:J1254" si="143">I1213*0.928111</f>
        <v>3638.19512</v>
      </c>
      <c r="K1213" s="2">
        <f t="shared" si="140"/>
        <v>18.1909756</v>
      </c>
      <c r="L1213" s="2">
        <f t="shared" si="141"/>
        <v>19.6</v>
      </c>
      <c r="M1213" s="5">
        <f t="shared" si="142"/>
        <v>3109.56847863248</v>
      </c>
    </row>
    <row r="1214" s="2" customFormat="1" ht="13.5" spans="2:13">
      <c r="B1214" s="2" t="s">
        <v>371</v>
      </c>
      <c r="C1214" s="2" t="s">
        <v>446</v>
      </c>
      <c r="D1214" s="2" t="s">
        <v>2021</v>
      </c>
      <c r="E1214" s="2" t="s">
        <v>2022</v>
      </c>
      <c r="F1214" s="2" t="s">
        <v>341</v>
      </c>
      <c r="G1214" s="2" t="s">
        <v>58</v>
      </c>
      <c r="H1214" s="3">
        <v>1800</v>
      </c>
      <c r="I1214" s="4">
        <v>22680</v>
      </c>
      <c r="J1214" s="18">
        <f t="shared" si="143"/>
        <v>21049.55748</v>
      </c>
      <c r="K1214" s="2">
        <f t="shared" si="140"/>
        <v>11.6941986</v>
      </c>
      <c r="L1214" s="2">
        <f t="shared" si="141"/>
        <v>12.6</v>
      </c>
      <c r="M1214" s="5">
        <f t="shared" si="142"/>
        <v>17991.0747692308</v>
      </c>
    </row>
    <row r="1215" s="2" customFormat="1" ht="13.5" spans="2:13">
      <c r="B1215" s="2" t="s">
        <v>365</v>
      </c>
      <c r="C1215" s="2" t="s">
        <v>446</v>
      </c>
      <c r="D1215" s="2" t="s">
        <v>2021</v>
      </c>
      <c r="E1215" s="2" t="s">
        <v>2022</v>
      </c>
      <c r="F1215" s="2" t="s">
        <v>341</v>
      </c>
      <c r="G1215" s="2" t="s">
        <v>58</v>
      </c>
      <c r="H1215" s="3">
        <v>1200</v>
      </c>
      <c r="I1215" s="4">
        <v>22880</v>
      </c>
      <c r="J1215" s="18">
        <f t="shared" si="143"/>
        <v>21235.17968</v>
      </c>
      <c r="K1215" s="2">
        <f t="shared" si="140"/>
        <v>17.6959830666667</v>
      </c>
      <c r="L1215" s="2">
        <f t="shared" si="141"/>
        <v>19.0666666666667</v>
      </c>
      <c r="M1215" s="5">
        <f t="shared" si="142"/>
        <v>18149.7262222222</v>
      </c>
    </row>
    <row r="1216" s="2" customFormat="1" ht="13.5" spans="2:13">
      <c r="B1216" s="2" t="s">
        <v>655</v>
      </c>
      <c r="C1216" s="2" t="s">
        <v>446</v>
      </c>
      <c r="D1216" s="2" t="s">
        <v>2021</v>
      </c>
      <c r="E1216" s="2" t="s">
        <v>2022</v>
      </c>
      <c r="F1216" s="2" t="s">
        <v>341</v>
      </c>
      <c r="G1216" s="2" t="s">
        <v>58</v>
      </c>
      <c r="H1216" s="3">
        <v>200</v>
      </c>
      <c r="I1216" s="4">
        <v>3920</v>
      </c>
      <c r="J1216" s="18">
        <f t="shared" si="143"/>
        <v>3638.19512</v>
      </c>
      <c r="K1216" s="2">
        <f t="shared" si="140"/>
        <v>18.1909756</v>
      </c>
      <c r="L1216" s="2">
        <f t="shared" si="141"/>
        <v>19.6</v>
      </c>
      <c r="M1216" s="5">
        <f t="shared" si="142"/>
        <v>3109.56847863248</v>
      </c>
    </row>
    <row r="1217" s="2" customFormat="1" ht="13.5" spans="2:13">
      <c r="B1217" s="2" t="s">
        <v>380</v>
      </c>
      <c r="C1217" s="2" t="s">
        <v>446</v>
      </c>
      <c r="D1217" s="2" t="s">
        <v>2021</v>
      </c>
      <c r="E1217" s="2" t="s">
        <v>2022</v>
      </c>
      <c r="F1217" s="2" t="s">
        <v>341</v>
      </c>
      <c r="G1217" s="2" t="s">
        <v>58</v>
      </c>
      <c r="H1217" s="3">
        <v>50</v>
      </c>
      <c r="I1217" s="4">
        <v>840</v>
      </c>
      <c r="J1217" s="18">
        <f t="shared" si="143"/>
        <v>779.61324</v>
      </c>
      <c r="K1217" s="2">
        <f t="shared" si="140"/>
        <v>15.5922648</v>
      </c>
      <c r="L1217" s="2">
        <f t="shared" si="141"/>
        <v>16.8</v>
      </c>
      <c r="M1217" s="5">
        <f t="shared" si="142"/>
        <v>666.336102564103</v>
      </c>
    </row>
    <row r="1218" s="2" customFormat="1" ht="13.5" spans="2:13">
      <c r="B1218" s="2" t="s">
        <v>381</v>
      </c>
      <c r="C1218" s="2" t="s">
        <v>446</v>
      </c>
      <c r="D1218" s="2" t="s">
        <v>2021</v>
      </c>
      <c r="E1218" s="2" t="s">
        <v>2022</v>
      </c>
      <c r="F1218" s="2" t="s">
        <v>341</v>
      </c>
      <c r="G1218" s="2" t="s">
        <v>58</v>
      </c>
      <c r="H1218" s="3">
        <v>150</v>
      </c>
      <c r="I1218" s="4">
        <v>2550</v>
      </c>
      <c r="J1218" s="18">
        <f t="shared" si="143"/>
        <v>2366.68305</v>
      </c>
      <c r="K1218" s="2">
        <f t="shared" si="140"/>
        <v>15.777887</v>
      </c>
      <c r="L1218" s="2">
        <f t="shared" si="141"/>
        <v>17</v>
      </c>
      <c r="M1218" s="5">
        <f t="shared" si="142"/>
        <v>2022.80602564103</v>
      </c>
    </row>
    <row r="1219" s="2" customFormat="1" ht="13.5" spans="2:13">
      <c r="B1219" s="2" t="s">
        <v>373</v>
      </c>
      <c r="C1219" s="2" t="s">
        <v>446</v>
      </c>
      <c r="D1219" s="2" t="s">
        <v>2021</v>
      </c>
      <c r="E1219" s="2" t="s">
        <v>2022</v>
      </c>
      <c r="F1219" s="2" t="s">
        <v>341</v>
      </c>
      <c r="G1219" s="2" t="s">
        <v>58</v>
      </c>
      <c r="H1219" s="3">
        <v>200</v>
      </c>
      <c r="I1219" s="4">
        <v>3300</v>
      </c>
      <c r="J1219" s="18">
        <f t="shared" si="143"/>
        <v>3062.7663</v>
      </c>
      <c r="K1219" s="2">
        <f t="shared" si="140"/>
        <v>15.3138315</v>
      </c>
      <c r="L1219" s="2">
        <f t="shared" si="141"/>
        <v>16.5</v>
      </c>
      <c r="M1219" s="5">
        <f t="shared" si="142"/>
        <v>2617.74897435897</v>
      </c>
    </row>
    <row r="1220" s="2" customFormat="1" ht="13.5" spans="2:13">
      <c r="B1220" s="2" t="s">
        <v>450</v>
      </c>
      <c r="C1220" s="2" t="s">
        <v>446</v>
      </c>
      <c r="D1220" s="2" t="s">
        <v>2021</v>
      </c>
      <c r="E1220" s="2" t="s">
        <v>2022</v>
      </c>
      <c r="F1220" s="2" t="s">
        <v>341</v>
      </c>
      <c r="G1220" s="2" t="s">
        <v>58</v>
      </c>
      <c r="H1220" s="3">
        <v>60</v>
      </c>
      <c r="I1220" s="4">
        <v>1092</v>
      </c>
      <c r="J1220" s="18">
        <f t="shared" si="143"/>
        <v>1013.497212</v>
      </c>
      <c r="K1220" s="2">
        <f t="shared" si="140"/>
        <v>16.8916202</v>
      </c>
      <c r="L1220" s="2">
        <f t="shared" si="141"/>
        <v>18.2</v>
      </c>
      <c r="M1220" s="5">
        <f t="shared" si="142"/>
        <v>866.236933333333</v>
      </c>
    </row>
    <row r="1221" s="2" customFormat="1" ht="13.5" spans="2:13">
      <c r="B1221" s="2" t="s">
        <v>144</v>
      </c>
      <c r="C1221" s="2" t="s">
        <v>148</v>
      </c>
      <c r="D1221" s="2" t="s">
        <v>2023</v>
      </c>
      <c r="E1221" s="2" t="s">
        <v>278</v>
      </c>
      <c r="F1221" s="2" t="s">
        <v>279</v>
      </c>
      <c r="G1221" s="2" t="s">
        <v>58</v>
      </c>
      <c r="H1221" s="3">
        <v>1200</v>
      </c>
      <c r="I1221" s="4">
        <v>41280</v>
      </c>
      <c r="J1221" s="18">
        <f t="shared" si="143"/>
        <v>38312.42208</v>
      </c>
      <c r="K1221" s="2">
        <f t="shared" si="140"/>
        <v>31.9270184</v>
      </c>
      <c r="L1221" s="2">
        <f t="shared" si="141"/>
        <v>34.4</v>
      </c>
      <c r="M1221" s="5">
        <f t="shared" si="142"/>
        <v>32745.6598974359</v>
      </c>
    </row>
    <row r="1222" s="2" customFormat="1" ht="13.5" spans="2:13">
      <c r="B1222" s="2" t="s">
        <v>623</v>
      </c>
      <c r="C1222" s="2" t="s">
        <v>469</v>
      </c>
      <c r="D1222" s="2" t="s">
        <v>2024</v>
      </c>
      <c r="E1222" s="2" t="s">
        <v>2025</v>
      </c>
      <c r="F1222" s="2" t="s">
        <v>2026</v>
      </c>
      <c r="G1222" s="2" t="s">
        <v>92</v>
      </c>
      <c r="H1222" s="3">
        <v>2400</v>
      </c>
      <c r="I1222" s="4">
        <v>103320</v>
      </c>
      <c r="J1222" s="18">
        <f t="shared" si="143"/>
        <v>95892.42852</v>
      </c>
      <c r="K1222" s="2">
        <f t="shared" si="140"/>
        <v>39.95517855</v>
      </c>
      <c r="L1222" s="2">
        <f t="shared" si="141"/>
        <v>43.05</v>
      </c>
      <c r="M1222" s="5">
        <f t="shared" si="142"/>
        <v>81959.3406153846</v>
      </c>
    </row>
    <row r="1223" s="2" customFormat="1" ht="13.5" spans="2:13">
      <c r="B1223" s="2" t="s">
        <v>612</v>
      </c>
      <c r="C1223" s="2" t="s">
        <v>469</v>
      </c>
      <c r="D1223" s="2" t="s">
        <v>2024</v>
      </c>
      <c r="E1223" s="2" t="s">
        <v>2025</v>
      </c>
      <c r="F1223" s="2" t="s">
        <v>2026</v>
      </c>
      <c r="G1223" s="2" t="s">
        <v>92</v>
      </c>
      <c r="H1223" s="3">
        <v>300</v>
      </c>
      <c r="I1223" s="4">
        <v>14040</v>
      </c>
      <c r="J1223" s="18">
        <f t="shared" si="143"/>
        <v>13030.67844</v>
      </c>
      <c r="K1223" s="2">
        <f t="shared" ref="K1223:K1286" si="144">J1223/H1223</f>
        <v>43.4355948</v>
      </c>
      <c r="L1223" s="2">
        <f t="shared" ref="L1223:L1286" si="145">I1223/H1223</f>
        <v>46.8</v>
      </c>
      <c r="M1223" s="5">
        <f t="shared" ref="M1223:M1286" si="146">J1223/1.17</f>
        <v>11137.332</v>
      </c>
    </row>
    <row r="1224" s="2" customFormat="1" ht="13.5" spans="2:13">
      <c r="B1224" s="2" t="s">
        <v>409</v>
      </c>
      <c r="C1224" s="2" t="s">
        <v>1760</v>
      </c>
      <c r="D1224" s="2" t="s">
        <v>2027</v>
      </c>
      <c r="E1224" s="2" t="s">
        <v>2028</v>
      </c>
      <c r="F1224" s="2" t="s">
        <v>1630</v>
      </c>
      <c r="G1224" s="2" t="s">
        <v>92</v>
      </c>
      <c r="H1224" s="3">
        <v>100</v>
      </c>
      <c r="I1224" s="4">
        <f>2523.5*2</f>
        <v>5047</v>
      </c>
      <c r="J1224" s="18">
        <f t="shared" si="143"/>
        <v>4684.176217</v>
      </c>
      <c r="K1224" s="2">
        <f t="shared" si="144"/>
        <v>46.84176217</v>
      </c>
      <c r="L1224" s="2">
        <f t="shared" si="145"/>
        <v>50.47</v>
      </c>
      <c r="M1224" s="5">
        <f t="shared" si="146"/>
        <v>4003.56941623932</v>
      </c>
    </row>
    <row r="1225" s="2" customFormat="1" ht="13.5" spans="2:13">
      <c r="B1225" s="2" t="s">
        <v>2029</v>
      </c>
      <c r="C1225" s="2" t="s">
        <v>2030</v>
      </c>
      <c r="D1225" s="2" t="s">
        <v>2031</v>
      </c>
      <c r="E1225" s="2" t="s">
        <v>2032</v>
      </c>
      <c r="F1225" s="2" t="s">
        <v>2033</v>
      </c>
      <c r="G1225" s="2" t="s">
        <v>58</v>
      </c>
      <c r="H1225" s="3">
        <v>100</v>
      </c>
      <c r="I1225" s="4">
        <v>3195</v>
      </c>
      <c r="J1225" s="18">
        <f t="shared" si="143"/>
        <v>2965.314645</v>
      </c>
      <c r="K1225" s="2">
        <f t="shared" si="144"/>
        <v>29.65314645</v>
      </c>
      <c r="L1225" s="2">
        <f t="shared" si="145"/>
        <v>31.95</v>
      </c>
      <c r="M1225" s="5">
        <f t="shared" si="146"/>
        <v>2534.45696153846</v>
      </c>
    </row>
    <row r="1226" s="2" customFormat="1" ht="13.5" spans="2:13">
      <c r="B1226" s="2" t="s">
        <v>320</v>
      </c>
      <c r="C1226" s="2" t="s">
        <v>125</v>
      </c>
      <c r="D1226" s="2" t="s">
        <v>2034</v>
      </c>
      <c r="E1226" s="2" t="s">
        <v>2035</v>
      </c>
      <c r="F1226" s="2" t="s">
        <v>1180</v>
      </c>
      <c r="G1226" s="2" t="s">
        <v>25</v>
      </c>
      <c r="H1226" s="3">
        <v>7000</v>
      </c>
      <c r="I1226" s="4">
        <v>131460</v>
      </c>
      <c r="J1226" s="18">
        <f t="shared" si="143"/>
        <v>122009.47206</v>
      </c>
      <c r="K1226" s="2">
        <f t="shared" si="144"/>
        <v>17.42992458</v>
      </c>
      <c r="L1226" s="2">
        <f t="shared" si="145"/>
        <v>18.78</v>
      </c>
      <c r="M1226" s="5">
        <f t="shared" si="146"/>
        <v>104281.600051282</v>
      </c>
    </row>
    <row r="1227" s="2" customFormat="1" ht="13.5" spans="2:13">
      <c r="B1227" s="2" t="s">
        <v>144</v>
      </c>
      <c r="C1227" s="2" t="s">
        <v>148</v>
      </c>
      <c r="D1227" s="2" t="s">
        <v>2036</v>
      </c>
      <c r="E1227" s="2" t="s">
        <v>2037</v>
      </c>
      <c r="F1227" s="2" t="s">
        <v>2038</v>
      </c>
      <c r="G1227" s="2" t="s">
        <v>25</v>
      </c>
      <c r="H1227" s="3">
        <v>2400</v>
      </c>
      <c r="I1227" s="4">
        <f>18360*2</f>
        <v>36720</v>
      </c>
      <c r="J1227" s="18">
        <f t="shared" si="143"/>
        <v>34080.23592</v>
      </c>
      <c r="K1227" s="2">
        <f t="shared" si="144"/>
        <v>14.2000983</v>
      </c>
      <c r="L1227" s="2">
        <f t="shared" si="145"/>
        <v>15.3</v>
      </c>
      <c r="M1227" s="5">
        <f t="shared" si="146"/>
        <v>29128.4067692308</v>
      </c>
    </row>
    <row r="1228" s="2" customFormat="1" ht="13.5" spans="2:13">
      <c r="B1228" s="2" t="s">
        <v>78</v>
      </c>
      <c r="C1228" s="2" t="s">
        <v>113</v>
      </c>
      <c r="D1228" s="2" t="s">
        <v>2039</v>
      </c>
      <c r="E1228" s="2" t="s">
        <v>2040</v>
      </c>
      <c r="F1228" s="2" t="s">
        <v>2041</v>
      </c>
      <c r="G1228" s="2" t="s">
        <v>25</v>
      </c>
      <c r="H1228" s="3">
        <v>400</v>
      </c>
      <c r="I1228" s="4">
        <v>5808</v>
      </c>
      <c r="J1228" s="18">
        <f t="shared" si="143"/>
        <v>5390.468688</v>
      </c>
      <c r="K1228" s="2">
        <f t="shared" si="144"/>
        <v>13.47617172</v>
      </c>
      <c r="L1228" s="2">
        <f t="shared" si="145"/>
        <v>14.52</v>
      </c>
      <c r="M1228" s="5">
        <f t="shared" si="146"/>
        <v>4607.23819487179</v>
      </c>
    </row>
    <row r="1229" s="2" customFormat="1" ht="13.5" spans="2:13">
      <c r="B1229" s="2" t="s">
        <v>78</v>
      </c>
      <c r="C1229" s="2" t="s">
        <v>125</v>
      </c>
      <c r="D1229" s="2" t="s">
        <v>2042</v>
      </c>
      <c r="E1229" s="2" t="s">
        <v>2035</v>
      </c>
      <c r="F1229" s="2" t="s">
        <v>2043</v>
      </c>
      <c r="G1229" s="2" t="s">
        <v>92</v>
      </c>
      <c r="H1229" s="3">
        <v>160</v>
      </c>
      <c r="I1229" s="4">
        <v>2675.2</v>
      </c>
      <c r="J1229" s="18">
        <f t="shared" si="143"/>
        <v>2482.8825472</v>
      </c>
      <c r="K1229" s="2">
        <f t="shared" si="144"/>
        <v>15.51801592</v>
      </c>
      <c r="L1229" s="2">
        <f t="shared" si="145"/>
        <v>16.72</v>
      </c>
      <c r="M1229" s="5">
        <f t="shared" si="146"/>
        <v>2122.12183521368</v>
      </c>
    </row>
    <row r="1230" s="2" customFormat="1" ht="13.5" spans="2:13">
      <c r="B1230" s="2" t="s">
        <v>78</v>
      </c>
      <c r="C1230" s="2" t="s">
        <v>113</v>
      </c>
      <c r="D1230" s="2" t="s">
        <v>2044</v>
      </c>
      <c r="E1230" s="2" t="s">
        <v>2045</v>
      </c>
      <c r="F1230" s="2" t="s">
        <v>1320</v>
      </c>
      <c r="G1230" s="2" t="s">
        <v>92</v>
      </c>
      <c r="H1230" s="3">
        <v>200</v>
      </c>
      <c r="I1230" s="4">
        <v>4042</v>
      </c>
      <c r="J1230" s="18">
        <f t="shared" si="143"/>
        <v>3751.424662</v>
      </c>
      <c r="K1230" s="2">
        <f t="shared" si="144"/>
        <v>18.75712331</v>
      </c>
      <c r="L1230" s="2">
        <f t="shared" si="145"/>
        <v>20.21</v>
      </c>
      <c r="M1230" s="5">
        <f t="shared" si="146"/>
        <v>3206.34586495726</v>
      </c>
    </row>
    <row r="1231" s="2" customFormat="1" ht="13.5" spans="2:13">
      <c r="B1231" s="2" t="s">
        <v>78</v>
      </c>
      <c r="C1231" s="2" t="s">
        <v>2046</v>
      </c>
      <c r="D1231" s="2" t="s">
        <v>2047</v>
      </c>
      <c r="E1231" s="2" t="s">
        <v>2045</v>
      </c>
      <c r="F1231" s="2" t="s">
        <v>686</v>
      </c>
      <c r="G1231" s="2" t="s">
        <v>92</v>
      </c>
      <c r="H1231" s="3">
        <v>60</v>
      </c>
      <c r="I1231" s="4">
        <v>1107.6</v>
      </c>
      <c r="J1231" s="18">
        <f t="shared" si="143"/>
        <v>1027.9757436</v>
      </c>
      <c r="K1231" s="2">
        <f t="shared" si="144"/>
        <v>17.13292906</v>
      </c>
      <c r="L1231" s="2">
        <f t="shared" si="145"/>
        <v>18.46</v>
      </c>
      <c r="M1231" s="5">
        <f t="shared" si="146"/>
        <v>878.611746666667</v>
      </c>
    </row>
    <row r="1232" s="2" customFormat="1" ht="13.5" spans="2:13">
      <c r="B1232" s="2" t="s">
        <v>78</v>
      </c>
      <c r="C1232" s="2" t="s">
        <v>136</v>
      </c>
      <c r="D1232" s="2" t="s">
        <v>2048</v>
      </c>
      <c r="E1232" s="2" t="s">
        <v>2049</v>
      </c>
      <c r="F1232" s="2" t="s">
        <v>255</v>
      </c>
      <c r="G1232" s="2" t="s">
        <v>92</v>
      </c>
      <c r="H1232" s="3">
        <v>900</v>
      </c>
      <c r="I1232" s="4">
        <v>765</v>
      </c>
      <c r="J1232" s="18">
        <f t="shared" si="143"/>
        <v>710.004915</v>
      </c>
      <c r="K1232" s="2">
        <f t="shared" si="144"/>
        <v>0.78889435</v>
      </c>
      <c r="L1232" s="2">
        <f t="shared" si="145"/>
        <v>0.85</v>
      </c>
      <c r="M1232" s="5">
        <f t="shared" si="146"/>
        <v>606.841807692308</v>
      </c>
    </row>
    <row r="1233" s="2" customFormat="1" ht="13.5" spans="2:13">
      <c r="B1233" s="2" t="s">
        <v>78</v>
      </c>
      <c r="C1233" s="2" t="s">
        <v>113</v>
      </c>
      <c r="D1233" s="2" t="s">
        <v>2050</v>
      </c>
      <c r="E1233" s="2" t="s">
        <v>2051</v>
      </c>
      <c r="F1233" s="2" t="s">
        <v>2052</v>
      </c>
      <c r="G1233" s="2" t="s">
        <v>92</v>
      </c>
      <c r="H1233" s="3">
        <v>400</v>
      </c>
      <c r="I1233" s="4">
        <v>9740</v>
      </c>
      <c r="J1233" s="18">
        <f t="shared" si="143"/>
        <v>9039.80114</v>
      </c>
      <c r="K1233" s="2">
        <f t="shared" si="144"/>
        <v>22.59950285</v>
      </c>
      <c r="L1233" s="2">
        <f t="shared" si="145"/>
        <v>24.35</v>
      </c>
      <c r="M1233" s="5">
        <f t="shared" si="146"/>
        <v>7726.32576068376</v>
      </c>
    </row>
    <row r="1234" s="2" customFormat="1" customHeight="1" spans="2:13">
      <c r="B1234" s="2" t="s">
        <v>140</v>
      </c>
      <c r="C1234" s="9" t="s">
        <v>75</v>
      </c>
      <c r="D1234" s="9" t="s">
        <v>1354</v>
      </c>
      <c r="E1234" s="2" t="s">
        <v>2053</v>
      </c>
      <c r="F1234" s="2" t="s">
        <v>1356</v>
      </c>
      <c r="G1234" s="2" t="s">
        <v>92</v>
      </c>
      <c r="H1234" s="3">
        <v>100</v>
      </c>
      <c r="I1234" s="4">
        <v>1930</v>
      </c>
      <c r="J1234" s="18">
        <f t="shared" si="143"/>
        <v>1791.25423</v>
      </c>
      <c r="K1234" s="2">
        <f t="shared" si="144"/>
        <v>17.9125423</v>
      </c>
      <c r="L1234" s="2">
        <f t="shared" si="145"/>
        <v>19.3</v>
      </c>
      <c r="M1234" s="5">
        <f t="shared" si="146"/>
        <v>1530.98652136752</v>
      </c>
    </row>
    <row r="1235" s="2" customFormat="1" ht="13.5" spans="2:13">
      <c r="B1235" s="2" t="s">
        <v>144</v>
      </c>
      <c r="C1235" s="2" t="s">
        <v>148</v>
      </c>
      <c r="D1235" s="2" t="s">
        <v>2054</v>
      </c>
      <c r="E1235" s="2" t="s">
        <v>2055</v>
      </c>
      <c r="F1235" s="2" t="s">
        <v>2056</v>
      </c>
      <c r="G1235" s="2" t="s">
        <v>92</v>
      </c>
      <c r="H1235" s="3">
        <v>1200</v>
      </c>
      <c r="I1235" s="4">
        <v>36600</v>
      </c>
      <c r="J1235" s="18">
        <f t="shared" si="143"/>
        <v>33968.8626</v>
      </c>
      <c r="K1235" s="2">
        <f t="shared" si="144"/>
        <v>28.3073855</v>
      </c>
      <c r="L1235" s="2">
        <f t="shared" si="145"/>
        <v>30.5</v>
      </c>
      <c r="M1235" s="5">
        <f t="shared" si="146"/>
        <v>29033.2158974359</v>
      </c>
    </row>
    <row r="1236" s="2" customFormat="1" ht="13.5" spans="2:13">
      <c r="B1236" s="2" t="s">
        <v>144</v>
      </c>
      <c r="C1236" s="2" t="s">
        <v>148</v>
      </c>
      <c r="D1236" s="2" t="s">
        <v>2057</v>
      </c>
      <c r="E1236" s="2" t="s">
        <v>2058</v>
      </c>
      <c r="F1236" s="2" t="s">
        <v>429</v>
      </c>
      <c r="G1236" s="2" t="s">
        <v>92</v>
      </c>
      <c r="H1236" s="3">
        <v>600</v>
      </c>
      <c r="I1236" s="4">
        <v>98280</v>
      </c>
      <c r="J1236" s="18">
        <f t="shared" si="143"/>
        <v>91214.74908</v>
      </c>
      <c r="K1236" s="2">
        <f t="shared" si="144"/>
        <v>152.0245818</v>
      </c>
      <c r="L1236" s="2">
        <f t="shared" si="145"/>
        <v>163.8</v>
      </c>
      <c r="M1236" s="5">
        <f t="shared" si="146"/>
        <v>77961.324</v>
      </c>
    </row>
    <row r="1237" s="2" customFormat="1" ht="13.5" spans="2:13">
      <c r="B1237" s="2" t="s">
        <v>409</v>
      </c>
      <c r="C1237" s="2" t="s">
        <v>737</v>
      </c>
      <c r="D1237" s="2" t="s">
        <v>2059</v>
      </c>
      <c r="E1237" s="2" t="s">
        <v>2060</v>
      </c>
      <c r="F1237" s="2" t="s">
        <v>2061</v>
      </c>
      <c r="G1237" s="2" t="s">
        <v>92</v>
      </c>
      <c r="H1237" s="3">
        <v>300</v>
      </c>
      <c r="I1237" s="4">
        <v>2220</v>
      </c>
      <c r="J1237" s="18">
        <f t="shared" si="143"/>
        <v>2060.40642</v>
      </c>
      <c r="K1237" s="2">
        <f t="shared" si="144"/>
        <v>6.8680214</v>
      </c>
      <c r="L1237" s="2">
        <f t="shared" si="145"/>
        <v>7.4</v>
      </c>
      <c r="M1237" s="5">
        <f t="shared" si="146"/>
        <v>1761.03112820513</v>
      </c>
    </row>
    <row r="1238" s="2" customFormat="1" ht="13.5" spans="2:13">
      <c r="B1238" s="2" t="s">
        <v>20</v>
      </c>
      <c r="C1238" s="2" t="s">
        <v>1331</v>
      </c>
      <c r="D1238" s="2" t="s">
        <v>2062</v>
      </c>
      <c r="E1238" s="2" t="s">
        <v>2063</v>
      </c>
      <c r="F1238" s="2" t="s">
        <v>1331</v>
      </c>
      <c r="G1238" s="2" t="s">
        <v>92</v>
      </c>
      <c r="H1238" s="3">
        <v>2400</v>
      </c>
      <c r="I1238" s="4">
        <v>30840</v>
      </c>
      <c r="J1238" s="18">
        <f t="shared" si="143"/>
        <v>28622.94324</v>
      </c>
      <c r="K1238" s="2">
        <f t="shared" si="144"/>
        <v>11.92622635</v>
      </c>
      <c r="L1238" s="2">
        <f t="shared" si="145"/>
        <v>12.85</v>
      </c>
      <c r="M1238" s="5">
        <f t="shared" si="146"/>
        <v>24464.0540512821</v>
      </c>
    </row>
    <row r="1239" s="2" customFormat="1" ht="13.5" spans="2:13">
      <c r="B1239" s="2" t="s">
        <v>20</v>
      </c>
      <c r="C1239" s="2" t="s">
        <v>113</v>
      </c>
      <c r="D1239" s="2" t="s">
        <v>2064</v>
      </c>
      <c r="E1239" s="2" t="s">
        <v>2065</v>
      </c>
      <c r="F1239" s="2" t="s">
        <v>2066</v>
      </c>
      <c r="G1239" s="2" t="s">
        <v>92</v>
      </c>
      <c r="H1239" s="3">
        <v>600</v>
      </c>
      <c r="I1239" s="4">
        <v>4830</v>
      </c>
      <c r="J1239" s="18">
        <f t="shared" si="143"/>
        <v>4482.77613</v>
      </c>
      <c r="K1239" s="2">
        <f t="shared" si="144"/>
        <v>7.47129355</v>
      </c>
      <c r="L1239" s="2">
        <f t="shared" si="145"/>
        <v>8.05</v>
      </c>
      <c r="M1239" s="5">
        <f t="shared" si="146"/>
        <v>3831.43258974359</v>
      </c>
    </row>
    <row r="1240" s="2" customFormat="1" ht="13.5" spans="2:13">
      <c r="B1240" s="2" t="s">
        <v>1032</v>
      </c>
      <c r="C1240" s="2" t="s">
        <v>113</v>
      </c>
      <c r="D1240" s="2" t="s">
        <v>2067</v>
      </c>
      <c r="E1240" s="2" t="s">
        <v>2055</v>
      </c>
      <c r="F1240" s="2" t="s">
        <v>185</v>
      </c>
      <c r="G1240" s="2" t="s">
        <v>92</v>
      </c>
      <c r="H1240" s="3">
        <v>600</v>
      </c>
      <c r="I1240" s="4">
        <v>25062</v>
      </c>
      <c r="J1240" s="18">
        <f t="shared" si="143"/>
        <v>23260.317882</v>
      </c>
      <c r="K1240" s="2">
        <f t="shared" si="144"/>
        <v>38.76719647</v>
      </c>
      <c r="L1240" s="2">
        <f t="shared" si="145"/>
        <v>41.77</v>
      </c>
      <c r="M1240" s="5">
        <f t="shared" si="146"/>
        <v>19880.613574359</v>
      </c>
    </row>
    <row r="1241" s="2" customFormat="1" ht="13.5" spans="2:13">
      <c r="B1241" s="2" t="s">
        <v>975</v>
      </c>
      <c r="C1241" s="2" t="s">
        <v>125</v>
      </c>
      <c r="D1241" s="2" t="s">
        <v>2068</v>
      </c>
      <c r="E1241" s="2" t="s">
        <v>2069</v>
      </c>
      <c r="F1241" s="2" t="s">
        <v>2070</v>
      </c>
      <c r="G1241" s="2" t="s">
        <v>92</v>
      </c>
      <c r="H1241" s="3">
        <v>600</v>
      </c>
      <c r="I1241" s="4">
        <v>8400</v>
      </c>
      <c r="J1241" s="18">
        <f t="shared" si="143"/>
        <v>7796.1324</v>
      </c>
      <c r="K1241" s="2">
        <f t="shared" si="144"/>
        <v>12.993554</v>
      </c>
      <c r="L1241" s="2">
        <f t="shared" si="145"/>
        <v>14</v>
      </c>
      <c r="M1241" s="5">
        <f t="shared" si="146"/>
        <v>6663.36102564103</v>
      </c>
    </row>
    <row r="1242" s="2" customFormat="1" ht="13.5" spans="2:13">
      <c r="B1242" s="2" t="s">
        <v>172</v>
      </c>
      <c r="C1242" s="2" t="s">
        <v>159</v>
      </c>
      <c r="D1242" s="2" t="s">
        <v>2071</v>
      </c>
      <c r="E1242" s="2" t="s">
        <v>2072</v>
      </c>
      <c r="F1242" s="2" t="s">
        <v>2073</v>
      </c>
      <c r="G1242" s="2" t="s">
        <v>92</v>
      </c>
      <c r="H1242" s="3">
        <v>1200</v>
      </c>
      <c r="I1242" s="4">
        <v>76800</v>
      </c>
      <c r="J1242" s="18">
        <f t="shared" si="143"/>
        <v>71278.9248</v>
      </c>
      <c r="K1242" s="2">
        <f t="shared" si="144"/>
        <v>59.399104</v>
      </c>
      <c r="L1242" s="2">
        <f t="shared" si="145"/>
        <v>64</v>
      </c>
      <c r="M1242" s="5">
        <f t="shared" si="146"/>
        <v>60922.157948718</v>
      </c>
    </row>
    <row r="1243" s="2" customFormat="1" ht="13.5" spans="2:13">
      <c r="B1243" s="2" t="s">
        <v>172</v>
      </c>
      <c r="C1243" s="2" t="s">
        <v>2074</v>
      </c>
      <c r="D1243" s="2" t="s">
        <v>2075</v>
      </c>
      <c r="E1243" s="2" t="s">
        <v>2076</v>
      </c>
      <c r="F1243" s="2" t="s">
        <v>2077</v>
      </c>
      <c r="G1243" s="2" t="s">
        <v>25</v>
      </c>
      <c r="H1243" s="3">
        <v>360</v>
      </c>
      <c r="I1243" s="4">
        <v>37566</v>
      </c>
      <c r="J1243" s="18">
        <f t="shared" si="143"/>
        <v>34865.417826</v>
      </c>
      <c r="K1243" s="2">
        <f t="shared" si="144"/>
        <v>96.84838285</v>
      </c>
      <c r="L1243" s="2">
        <f t="shared" si="145"/>
        <v>104.35</v>
      </c>
      <c r="M1243" s="5">
        <f t="shared" si="146"/>
        <v>29799.5024153846</v>
      </c>
    </row>
    <row r="1244" s="2" customFormat="1" ht="13.5" spans="2:13">
      <c r="B1244" s="2" t="s">
        <v>74</v>
      </c>
      <c r="C1244" s="2" t="s">
        <v>75</v>
      </c>
      <c r="D1244" s="2" t="s">
        <v>2078</v>
      </c>
      <c r="E1244" s="2" t="s">
        <v>2079</v>
      </c>
      <c r="F1244" s="2" t="s">
        <v>2080</v>
      </c>
      <c r="G1244" s="2" t="s">
        <v>58</v>
      </c>
      <c r="H1244" s="3">
        <v>10</v>
      </c>
      <c r="I1244" s="4">
        <v>664</v>
      </c>
      <c r="J1244" s="18">
        <f t="shared" si="143"/>
        <v>616.265704</v>
      </c>
      <c r="K1244" s="2">
        <f t="shared" si="144"/>
        <v>61.6265704</v>
      </c>
      <c r="L1244" s="2">
        <f t="shared" si="145"/>
        <v>66.4</v>
      </c>
      <c r="M1244" s="5">
        <f t="shared" si="146"/>
        <v>526.722823931624</v>
      </c>
    </row>
    <row r="1245" s="2" customFormat="1" ht="13.5" spans="2:13">
      <c r="B1245" s="2" t="s">
        <v>2081</v>
      </c>
      <c r="C1245" s="2" t="s">
        <v>2082</v>
      </c>
      <c r="D1245" s="2" t="s">
        <v>2083</v>
      </c>
      <c r="E1245" s="2" t="s">
        <v>2053</v>
      </c>
      <c r="F1245" s="2" t="s">
        <v>2084</v>
      </c>
      <c r="G1245" s="2" t="s">
        <v>92</v>
      </c>
      <c r="H1245" s="3">
        <v>1000</v>
      </c>
      <c r="I1245" s="4">
        <v>8870</v>
      </c>
      <c r="J1245" s="18">
        <f t="shared" si="143"/>
        <v>8232.34457</v>
      </c>
      <c r="K1245" s="2">
        <f t="shared" si="144"/>
        <v>8.23234457</v>
      </c>
      <c r="L1245" s="2">
        <f t="shared" si="145"/>
        <v>8.87</v>
      </c>
      <c r="M1245" s="5">
        <f t="shared" si="146"/>
        <v>7036.19194017094</v>
      </c>
    </row>
    <row r="1246" s="2" customFormat="1" ht="13.5" spans="2:13">
      <c r="B1246" s="2" t="s">
        <v>2081</v>
      </c>
      <c r="C1246" s="2" t="s">
        <v>2085</v>
      </c>
      <c r="D1246" s="2" t="s">
        <v>2086</v>
      </c>
      <c r="E1246" s="2" t="s">
        <v>2087</v>
      </c>
      <c r="F1246" s="2" t="s">
        <v>1820</v>
      </c>
      <c r="G1246" s="2" t="s">
        <v>92</v>
      </c>
      <c r="H1246" s="3">
        <v>400</v>
      </c>
      <c r="I1246" s="4">
        <v>11600</v>
      </c>
      <c r="J1246" s="18">
        <f t="shared" si="143"/>
        <v>10766.0876</v>
      </c>
      <c r="K1246" s="2">
        <f t="shared" si="144"/>
        <v>26.915219</v>
      </c>
      <c r="L1246" s="2">
        <f t="shared" si="145"/>
        <v>29</v>
      </c>
      <c r="M1246" s="5">
        <f t="shared" si="146"/>
        <v>9201.78427350427</v>
      </c>
    </row>
    <row r="1247" s="2" customFormat="1" ht="13.5" spans="2:13">
      <c r="B1247" s="2" t="s">
        <v>233</v>
      </c>
      <c r="C1247" s="2" t="s">
        <v>252</v>
      </c>
      <c r="D1247" s="2" t="s">
        <v>2088</v>
      </c>
      <c r="E1247" s="2" t="s">
        <v>2089</v>
      </c>
      <c r="F1247" s="2" t="s">
        <v>2090</v>
      </c>
      <c r="G1247" s="2" t="s">
        <v>58</v>
      </c>
      <c r="H1247" s="3">
        <v>20</v>
      </c>
      <c r="I1247" s="4">
        <v>216</v>
      </c>
      <c r="J1247" s="18">
        <f t="shared" si="143"/>
        <v>200.471976</v>
      </c>
      <c r="K1247" s="2">
        <f t="shared" si="144"/>
        <v>10.0235988</v>
      </c>
      <c r="L1247" s="2">
        <f t="shared" si="145"/>
        <v>10.8</v>
      </c>
      <c r="M1247" s="5">
        <f t="shared" si="146"/>
        <v>171.343569230769</v>
      </c>
    </row>
    <row r="1248" s="2" customFormat="1" ht="13.5" spans="2:13">
      <c r="B1248" s="2" t="s">
        <v>2091</v>
      </c>
      <c r="C1248" s="2" t="s">
        <v>2092</v>
      </c>
      <c r="D1248" s="2" t="s">
        <v>2093</v>
      </c>
      <c r="E1248" s="2" t="s">
        <v>2055</v>
      </c>
      <c r="F1248" s="2" t="s">
        <v>255</v>
      </c>
      <c r="G1248" s="2" t="s">
        <v>92</v>
      </c>
      <c r="H1248" s="3">
        <v>600</v>
      </c>
      <c r="I1248" s="4">
        <v>27180</v>
      </c>
      <c r="J1248" s="18">
        <f t="shared" si="143"/>
        <v>25226.05698</v>
      </c>
      <c r="K1248" s="2">
        <f t="shared" si="144"/>
        <v>42.0434283</v>
      </c>
      <c r="L1248" s="2">
        <f t="shared" si="145"/>
        <v>45.3</v>
      </c>
      <c r="M1248" s="5">
        <f t="shared" si="146"/>
        <v>21560.7324615385</v>
      </c>
    </row>
    <row r="1249" s="2" customFormat="1" ht="13.5" spans="2:13">
      <c r="B1249" s="2" t="s">
        <v>284</v>
      </c>
      <c r="C1249" s="2" t="s">
        <v>75</v>
      </c>
      <c r="D1249" s="2" t="s">
        <v>2094</v>
      </c>
      <c r="E1249" s="2" t="s">
        <v>2095</v>
      </c>
      <c r="F1249" s="2" t="s">
        <v>2080</v>
      </c>
      <c r="G1249" s="2" t="s">
        <v>58</v>
      </c>
      <c r="H1249" s="3">
        <v>10</v>
      </c>
      <c r="I1249" s="4">
        <v>95</v>
      </c>
      <c r="J1249" s="18">
        <f t="shared" si="143"/>
        <v>88.170545</v>
      </c>
      <c r="K1249" s="2">
        <f t="shared" si="144"/>
        <v>8.8170545</v>
      </c>
      <c r="L1249" s="2">
        <f t="shared" si="145"/>
        <v>9.5</v>
      </c>
      <c r="M1249" s="5">
        <f t="shared" si="146"/>
        <v>75.3594401709402</v>
      </c>
    </row>
    <row r="1250" s="2" customFormat="1" ht="13.5" spans="2:13">
      <c r="B1250" s="2" t="s">
        <v>456</v>
      </c>
      <c r="C1250" s="2" t="s">
        <v>75</v>
      </c>
      <c r="D1250" s="2" t="s">
        <v>2096</v>
      </c>
      <c r="E1250" s="2" t="s">
        <v>2097</v>
      </c>
      <c r="F1250" s="2" t="s">
        <v>2098</v>
      </c>
      <c r="G1250" s="2" t="s">
        <v>92</v>
      </c>
      <c r="H1250" s="3">
        <v>1800</v>
      </c>
      <c r="I1250" s="4">
        <v>77850</v>
      </c>
      <c r="J1250" s="18">
        <f t="shared" si="143"/>
        <v>72253.44135</v>
      </c>
      <c r="K1250" s="2">
        <f t="shared" si="144"/>
        <v>40.14080075</v>
      </c>
      <c r="L1250" s="2">
        <f t="shared" si="145"/>
        <v>43.25</v>
      </c>
      <c r="M1250" s="5">
        <f t="shared" si="146"/>
        <v>61755.0780769231</v>
      </c>
    </row>
    <row r="1251" s="2" customFormat="1" ht="13.5" spans="2:13">
      <c r="B1251" s="2" t="s">
        <v>409</v>
      </c>
      <c r="C1251" s="2" t="s">
        <v>75</v>
      </c>
      <c r="D1251" s="2" t="s">
        <v>2096</v>
      </c>
      <c r="E1251" s="2" t="s">
        <v>2058</v>
      </c>
      <c r="F1251" s="2" t="s">
        <v>2080</v>
      </c>
      <c r="G1251" s="2" t="s">
        <v>92</v>
      </c>
      <c r="H1251" s="3">
        <v>300</v>
      </c>
      <c r="I1251" s="4">
        <v>1944</v>
      </c>
      <c r="J1251" s="18">
        <f t="shared" si="143"/>
        <v>1804.247784</v>
      </c>
      <c r="K1251" s="2">
        <f t="shared" si="144"/>
        <v>6.01415928</v>
      </c>
      <c r="L1251" s="2">
        <f t="shared" si="145"/>
        <v>6.48</v>
      </c>
      <c r="M1251" s="5">
        <f t="shared" si="146"/>
        <v>1542.09212307692</v>
      </c>
    </row>
    <row r="1252" s="2" customFormat="1" ht="13.5" spans="2:13">
      <c r="B1252" s="2" t="s">
        <v>158</v>
      </c>
      <c r="C1252" s="2" t="s">
        <v>75</v>
      </c>
      <c r="D1252" s="2" t="s">
        <v>2096</v>
      </c>
      <c r="E1252" s="2" t="s">
        <v>2058</v>
      </c>
      <c r="F1252" s="2" t="s">
        <v>2080</v>
      </c>
      <c r="G1252" s="2" t="s">
        <v>92</v>
      </c>
      <c r="H1252" s="3">
        <v>800</v>
      </c>
      <c r="I1252" s="4">
        <v>5760</v>
      </c>
      <c r="J1252" s="18">
        <f t="shared" si="143"/>
        <v>5345.91936</v>
      </c>
      <c r="K1252" s="2">
        <f t="shared" si="144"/>
        <v>6.6823992</v>
      </c>
      <c r="L1252" s="2">
        <f t="shared" si="145"/>
        <v>7.2</v>
      </c>
      <c r="M1252" s="5">
        <f t="shared" si="146"/>
        <v>4569.16184615385</v>
      </c>
    </row>
    <row r="1253" s="2" customFormat="1" ht="13.5" spans="2:13">
      <c r="B1253" s="2" t="s">
        <v>74</v>
      </c>
      <c r="C1253" s="2" t="s">
        <v>75</v>
      </c>
      <c r="D1253" s="2" t="s">
        <v>2096</v>
      </c>
      <c r="E1253" s="2" t="s">
        <v>2058</v>
      </c>
      <c r="F1253" s="2" t="s">
        <v>1343</v>
      </c>
      <c r="G1253" s="2" t="s">
        <v>92</v>
      </c>
      <c r="H1253" s="3">
        <v>150</v>
      </c>
      <c r="I1253" s="4">
        <v>1080</v>
      </c>
      <c r="J1253" s="18">
        <f t="shared" si="143"/>
        <v>1002.35988</v>
      </c>
      <c r="K1253" s="2">
        <f t="shared" si="144"/>
        <v>6.6823992</v>
      </c>
      <c r="L1253" s="2">
        <f t="shared" si="145"/>
        <v>7.2</v>
      </c>
      <c r="M1253" s="5">
        <f t="shared" si="146"/>
        <v>856.717846153846</v>
      </c>
    </row>
    <row r="1254" s="2" customFormat="1" ht="13.5" spans="2:13">
      <c r="B1254" s="2" t="s">
        <v>233</v>
      </c>
      <c r="C1254" s="2" t="s">
        <v>75</v>
      </c>
      <c r="D1254" s="2" t="s">
        <v>2096</v>
      </c>
      <c r="E1254" s="2" t="s">
        <v>2058</v>
      </c>
      <c r="F1254" s="2" t="s">
        <v>298</v>
      </c>
      <c r="G1254" s="2" t="s">
        <v>92</v>
      </c>
      <c r="H1254" s="3">
        <v>800</v>
      </c>
      <c r="I1254" s="4">
        <v>13944</v>
      </c>
      <c r="J1254" s="18">
        <f t="shared" si="143"/>
        <v>12941.579784</v>
      </c>
      <c r="K1254" s="2">
        <f t="shared" si="144"/>
        <v>16.17697473</v>
      </c>
      <c r="L1254" s="2">
        <f t="shared" si="145"/>
        <v>17.43</v>
      </c>
      <c r="M1254" s="5">
        <f t="shared" si="146"/>
        <v>11061.1793025641</v>
      </c>
    </row>
    <row r="1255" s="2" customFormat="1" ht="13.5" spans="2:13">
      <c r="B1255" s="2" t="s">
        <v>163</v>
      </c>
      <c r="C1255" s="2" t="s">
        <v>2099</v>
      </c>
      <c r="D1255" s="2" t="s">
        <v>2100</v>
      </c>
      <c r="E1255" s="2" t="s">
        <v>2045</v>
      </c>
      <c r="F1255" s="2" t="s">
        <v>2101</v>
      </c>
      <c r="G1255" s="2" t="s">
        <v>92</v>
      </c>
      <c r="H1255" s="3">
        <v>1100</v>
      </c>
      <c r="I1255" s="4">
        <v>18656</v>
      </c>
      <c r="J1255" s="18">
        <f>I1255*0.93122</f>
        <v>17372.84032</v>
      </c>
      <c r="K1255" s="2">
        <f t="shared" si="144"/>
        <v>15.7934912</v>
      </c>
      <c r="L1255" s="2">
        <f t="shared" si="145"/>
        <v>16.96</v>
      </c>
      <c r="M1255" s="5">
        <f t="shared" si="146"/>
        <v>14848.5814700855</v>
      </c>
    </row>
    <row r="1256" s="2" customFormat="1" ht="13.5" spans="2:13">
      <c r="B1256" s="2" t="s">
        <v>168</v>
      </c>
      <c r="C1256" s="2" t="s">
        <v>2099</v>
      </c>
      <c r="D1256" s="2" t="s">
        <v>2100</v>
      </c>
      <c r="E1256" s="2" t="s">
        <v>2045</v>
      </c>
      <c r="F1256" s="2" t="s">
        <v>2101</v>
      </c>
      <c r="G1256" s="2" t="s">
        <v>92</v>
      </c>
      <c r="H1256" s="3">
        <v>50</v>
      </c>
      <c r="I1256" s="4">
        <v>825</v>
      </c>
      <c r="J1256" s="18">
        <f t="shared" ref="J1256:J1287" si="147">I1256*0.93122</f>
        <v>768.2565</v>
      </c>
      <c r="K1256" s="2">
        <f t="shared" si="144"/>
        <v>15.36513</v>
      </c>
      <c r="L1256" s="2">
        <f t="shared" si="145"/>
        <v>16.5</v>
      </c>
      <c r="M1256" s="5">
        <f t="shared" si="146"/>
        <v>656.629487179487</v>
      </c>
    </row>
    <row r="1257" s="2" customFormat="1" ht="13.5" spans="2:13">
      <c r="B1257" s="2" t="s">
        <v>1907</v>
      </c>
      <c r="C1257" s="2" t="s">
        <v>2099</v>
      </c>
      <c r="D1257" s="2" t="s">
        <v>2100</v>
      </c>
      <c r="E1257" s="2" t="s">
        <v>2045</v>
      </c>
      <c r="F1257" s="2" t="s">
        <v>2101</v>
      </c>
      <c r="G1257" s="2" t="s">
        <v>92</v>
      </c>
      <c r="H1257" s="3">
        <v>600</v>
      </c>
      <c r="I1257" s="4">
        <v>10140</v>
      </c>
      <c r="J1257" s="18">
        <f t="shared" si="147"/>
        <v>9442.5708</v>
      </c>
      <c r="K1257" s="2">
        <f t="shared" si="144"/>
        <v>15.737618</v>
      </c>
      <c r="L1257" s="2">
        <f t="shared" si="145"/>
        <v>16.9</v>
      </c>
      <c r="M1257" s="5">
        <f t="shared" si="146"/>
        <v>8070.57333333333</v>
      </c>
    </row>
    <row r="1258" s="2" customFormat="1" ht="13.5" spans="2:13">
      <c r="B1258" s="2" t="s">
        <v>612</v>
      </c>
      <c r="C1258" s="2" t="s">
        <v>2099</v>
      </c>
      <c r="D1258" s="2" t="s">
        <v>2102</v>
      </c>
      <c r="E1258" s="2" t="s">
        <v>2103</v>
      </c>
      <c r="F1258" s="2" t="s">
        <v>2099</v>
      </c>
      <c r="G1258" s="2" t="s">
        <v>25</v>
      </c>
      <c r="H1258" s="3">
        <v>3000</v>
      </c>
      <c r="I1258" s="4">
        <v>144000</v>
      </c>
      <c r="J1258" s="18">
        <f t="shared" si="147"/>
        <v>134095.68</v>
      </c>
      <c r="K1258" s="2">
        <f t="shared" si="144"/>
        <v>44.69856</v>
      </c>
      <c r="L1258" s="2">
        <f t="shared" si="145"/>
        <v>48</v>
      </c>
      <c r="M1258" s="5">
        <f t="shared" si="146"/>
        <v>114611.692307692</v>
      </c>
    </row>
    <row r="1259" s="2" customFormat="1" ht="13.5" spans="2:13">
      <c r="B1259" s="2" t="s">
        <v>78</v>
      </c>
      <c r="C1259" s="2" t="s">
        <v>148</v>
      </c>
      <c r="D1259" s="2" t="s">
        <v>2104</v>
      </c>
      <c r="E1259" s="2" t="s">
        <v>2051</v>
      </c>
      <c r="F1259" s="2" t="s">
        <v>2105</v>
      </c>
      <c r="G1259" s="2" t="s">
        <v>25</v>
      </c>
      <c r="H1259" s="3">
        <v>1200</v>
      </c>
      <c r="I1259" s="4">
        <v>30264</v>
      </c>
      <c r="J1259" s="18">
        <f t="shared" si="147"/>
        <v>28182.44208</v>
      </c>
      <c r="K1259" s="2">
        <f t="shared" si="144"/>
        <v>23.4853684</v>
      </c>
      <c r="L1259" s="2">
        <f t="shared" si="145"/>
        <v>25.22</v>
      </c>
      <c r="M1259" s="5">
        <f t="shared" si="146"/>
        <v>24087.5573333333</v>
      </c>
    </row>
    <row r="1260" s="2" customFormat="1" ht="13.5" spans="2:13">
      <c r="B1260" s="2" t="s">
        <v>338</v>
      </c>
      <c r="C1260" s="2" t="s">
        <v>148</v>
      </c>
      <c r="D1260" s="2" t="s">
        <v>2104</v>
      </c>
      <c r="E1260" s="2" t="s">
        <v>2051</v>
      </c>
      <c r="F1260" s="2" t="s">
        <v>2105</v>
      </c>
      <c r="G1260" s="2" t="s">
        <v>25</v>
      </c>
      <c r="H1260" s="3">
        <v>18000</v>
      </c>
      <c r="I1260" s="4">
        <v>34956</v>
      </c>
      <c r="J1260" s="18">
        <f t="shared" si="147"/>
        <v>32551.72632</v>
      </c>
      <c r="K1260" s="2">
        <f t="shared" si="144"/>
        <v>1.80842924</v>
      </c>
      <c r="L1260" s="2">
        <f t="shared" si="145"/>
        <v>1.942</v>
      </c>
      <c r="M1260" s="5">
        <f t="shared" si="146"/>
        <v>27821.9883076923</v>
      </c>
    </row>
    <row r="1261" s="2" customFormat="1" ht="13.5" spans="2:13">
      <c r="B1261" s="2" t="s">
        <v>83</v>
      </c>
      <c r="C1261" s="2" t="s">
        <v>113</v>
      </c>
      <c r="D1261" s="2" t="s">
        <v>2106</v>
      </c>
      <c r="E1261" s="2" t="s">
        <v>2065</v>
      </c>
      <c r="F1261" s="2" t="s">
        <v>2107</v>
      </c>
      <c r="G1261" s="2" t="s">
        <v>25</v>
      </c>
      <c r="H1261" s="3">
        <v>110</v>
      </c>
      <c r="I1261" s="4">
        <v>349.8</v>
      </c>
      <c r="J1261" s="18">
        <f t="shared" si="147"/>
        <v>325.740756</v>
      </c>
      <c r="K1261" s="2">
        <f t="shared" si="144"/>
        <v>2.9612796</v>
      </c>
      <c r="L1261" s="2">
        <f t="shared" si="145"/>
        <v>3.18</v>
      </c>
      <c r="M1261" s="5">
        <f t="shared" si="146"/>
        <v>278.410902564103</v>
      </c>
    </row>
    <row r="1262" s="2" customFormat="1" ht="13.5" spans="2:13">
      <c r="B1262" s="2" t="s">
        <v>74</v>
      </c>
      <c r="C1262" s="2" t="s">
        <v>113</v>
      </c>
      <c r="D1262" s="2" t="s">
        <v>2106</v>
      </c>
      <c r="E1262" s="2" t="s">
        <v>2065</v>
      </c>
      <c r="F1262" s="2" t="s">
        <v>2107</v>
      </c>
      <c r="G1262" s="2" t="s">
        <v>25</v>
      </c>
      <c r="H1262" s="3">
        <v>1000</v>
      </c>
      <c r="I1262" s="4">
        <v>3180</v>
      </c>
      <c r="J1262" s="18">
        <f t="shared" si="147"/>
        <v>2961.2796</v>
      </c>
      <c r="K1262" s="2">
        <f t="shared" si="144"/>
        <v>2.9612796</v>
      </c>
      <c r="L1262" s="2">
        <f t="shared" si="145"/>
        <v>3.18</v>
      </c>
      <c r="M1262" s="5">
        <f t="shared" si="146"/>
        <v>2531.00820512821</v>
      </c>
    </row>
    <row r="1263" s="2" customFormat="1" ht="13.5" spans="2:13">
      <c r="B1263" s="2" t="s">
        <v>303</v>
      </c>
      <c r="C1263" s="2" t="s">
        <v>1709</v>
      </c>
      <c r="D1263" s="2" t="s">
        <v>2108</v>
      </c>
      <c r="E1263" s="2" t="s">
        <v>2109</v>
      </c>
      <c r="F1263" s="2" t="s">
        <v>2110</v>
      </c>
      <c r="G1263" s="2" t="s">
        <v>25</v>
      </c>
      <c r="H1263" s="3">
        <v>100</v>
      </c>
      <c r="I1263" s="4">
        <v>2000</v>
      </c>
      <c r="J1263" s="18">
        <f t="shared" si="147"/>
        <v>1862.44</v>
      </c>
      <c r="K1263" s="2">
        <f t="shared" si="144"/>
        <v>18.6244</v>
      </c>
      <c r="L1263" s="2">
        <f t="shared" si="145"/>
        <v>20</v>
      </c>
      <c r="M1263" s="5">
        <f t="shared" si="146"/>
        <v>1591.82905982906</v>
      </c>
    </row>
    <row r="1264" s="2" customFormat="1" ht="13.5" spans="2:13">
      <c r="B1264" s="2" t="s">
        <v>233</v>
      </c>
      <c r="C1264" s="2" t="s">
        <v>1709</v>
      </c>
      <c r="D1264" s="2" t="s">
        <v>2108</v>
      </c>
      <c r="E1264" s="2" t="s">
        <v>2109</v>
      </c>
      <c r="F1264" s="2" t="s">
        <v>2110</v>
      </c>
      <c r="G1264" s="2" t="s">
        <v>25</v>
      </c>
      <c r="H1264" s="3">
        <v>50</v>
      </c>
      <c r="I1264" s="4">
        <v>980</v>
      </c>
      <c r="J1264" s="18">
        <f t="shared" si="147"/>
        <v>912.5956</v>
      </c>
      <c r="K1264" s="2">
        <f t="shared" si="144"/>
        <v>18.251912</v>
      </c>
      <c r="L1264" s="2">
        <f t="shared" si="145"/>
        <v>19.6</v>
      </c>
      <c r="M1264" s="5">
        <f t="shared" si="146"/>
        <v>779.996239316239</v>
      </c>
    </row>
    <row r="1265" s="2" customFormat="1" ht="13.5" spans="2:13">
      <c r="B1265" s="2" t="s">
        <v>78</v>
      </c>
      <c r="C1265" s="2" t="s">
        <v>125</v>
      </c>
      <c r="D1265" s="2" t="s">
        <v>2111</v>
      </c>
      <c r="E1265" s="2" t="s">
        <v>2097</v>
      </c>
      <c r="F1265" s="2" t="s">
        <v>1331</v>
      </c>
      <c r="G1265" s="2" t="s">
        <v>92</v>
      </c>
      <c r="H1265" s="3">
        <v>600</v>
      </c>
      <c r="I1265" s="4">
        <v>13128</v>
      </c>
      <c r="J1265" s="18">
        <f t="shared" si="147"/>
        <v>12225.05616</v>
      </c>
      <c r="K1265" s="2">
        <f t="shared" si="144"/>
        <v>20.3750936</v>
      </c>
      <c r="L1265" s="2">
        <f t="shared" si="145"/>
        <v>21.88</v>
      </c>
      <c r="M1265" s="5">
        <f t="shared" si="146"/>
        <v>10448.7659487179</v>
      </c>
    </row>
    <row r="1266" s="2" customFormat="1" ht="13.5" spans="2:13">
      <c r="B1266" s="2" t="s">
        <v>320</v>
      </c>
      <c r="C1266" s="2" t="s">
        <v>125</v>
      </c>
      <c r="D1266" s="2" t="s">
        <v>2111</v>
      </c>
      <c r="E1266" s="2" t="s">
        <v>2097</v>
      </c>
      <c r="F1266" s="2" t="s">
        <v>1331</v>
      </c>
      <c r="G1266" s="2" t="s">
        <v>92</v>
      </c>
      <c r="H1266" s="3">
        <v>1200</v>
      </c>
      <c r="I1266" s="4">
        <v>26256</v>
      </c>
      <c r="J1266" s="18">
        <f t="shared" si="147"/>
        <v>24450.11232</v>
      </c>
      <c r="K1266" s="2">
        <f t="shared" si="144"/>
        <v>20.3750936</v>
      </c>
      <c r="L1266" s="2">
        <f t="shared" si="145"/>
        <v>21.88</v>
      </c>
      <c r="M1266" s="5">
        <f t="shared" si="146"/>
        <v>20897.5318974359</v>
      </c>
    </row>
    <row r="1267" s="2" customFormat="1" ht="13.5" spans="2:13">
      <c r="B1267" s="2" t="s">
        <v>74</v>
      </c>
      <c r="C1267" s="2" t="s">
        <v>113</v>
      </c>
      <c r="D1267" s="2" t="s">
        <v>2112</v>
      </c>
      <c r="E1267" s="2" t="s">
        <v>2035</v>
      </c>
      <c r="F1267" s="2" t="s">
        <v>2113</v>
      </c>
      <c r="G1267" s="2" t="s">
        <v>92</v>
      </c>
      <c r="H1267" s="3">
        <v>200</v>
      </c>
      <c r="I1267" s="4">
        <v>2694</v>
      </c>
      <c r="J1267" s="18">
        <f t="shared" si="147"/>
        <v>2508.70668</v>
      </c>
      <c r="K1267" s="2">
        <f t="shared" si="144"/>
        <v>12.5435334</v>
      </c>
      <c r="L1267" s="2">
        <f t="shared" si="145"/>
        <v>13.47</v>
      </c>
      <c r="M1267" s="5">
        <f t="shared" si="146"/>
        <v>2144.19374358974</v>
      </c>
    </row>
    <row r="1268" s="2" customFormat="1" ht="13.5" spans="2:13">
      <c r="B1268" s="2" t="s">
        <v>325</v>
      </c>
      <c r="C1268" s="2" t="s">
        <v>113</v>
      </c>
      <c r="D1268" s="2" t="s">
        <v>2112</v>
      </c>
      <c r="E1268" s="2" t="s">
        <v>2035</v>
      </c>
      <c r="F1268" s="2" t="s">
        <v>2113</v>
      </c>
      <c r="G1268" s="2" t="s">
        <v>92</v>
      </c>
      <c r="H1268" s="3">
        <v>100</v>
      </c>
      <c r="I1268" s="4">
        <v>1050</v>
      </c>
      <c r="J1268" s="18">
        <f t="shared" si="147"/>
        <v>977.781</v>
      </c>
      <c r="K1268" s="2">
        <f t="shared" si="144"/>
        <v>9.77781</v>
      </c>
      <c r="L1268" s="2">
        <f t="shared" si="145"/>
        <v>10.5</v>
      </c>
      <c r="M1268" s="5">
        <f t="shared" si="146"/>
        <v>835.710256410257</v>
      </c>
    </row>
    <row r="1269" s="2" customFormat="1" ht="13.5" spans="2:13">
      <c r="B1269" s="2" t="s">
        <v>78</v>
      </c>
      <c r="C1269" s="2" t="s">
        <v>113</v>
      </c>
      <c r="D1269" s="2" t="s">
        <v>2112</v>
      </c>
      <c r="E1269" s="2" t="s">
        <v>2035</v>
      </c>
      <c r="F1269" s="2" t="s">
        <v>2090</v>
      </c>
      <c r="G1269" s="2" t="s">
        <v>92</v>
      </c>
      <c r="H1269" s="3">
        <v>180</v>
      </c>
      <c r="I1269" s="4">
        <v>3009.6</v>
      </c>
      <c r="J1269" s="18">
        <f t="shared" si="147"/>
        <v>2802.599712</v>
      </c>
      <c r="K1269" s="2">
        <f t="shared" si="144"/>
        <v>15.5699984</v>
      </c>
      <c r="L1269" s="2">
        <f t="shared" si="145"/>
        <v>16.72</v>
      </c>
      <c r="M1269" s="5">
        <f t="shared" si="146"/>
        <v>2395.38436923077</v>
      </c>
    </row>
    <row r="1270" s="2" customFormat="1" ht="13.5" spans="2:13">
      <c r="B1270" s="2" t="s">
        <v>78</v>
      </c>
      <c r="C1270" s="2" t="s">
        <v>252</v>
      </c>
      <c r="D1270" s="2" t="s">
        <v>2114</v>
      </c>
      <c r="E1270" s="2" t="s">
        <v>2058</v>
      </c>
      <c r="F1270" s="2" t="s">
        <v>1076</v>
      </c>
      <c r="G1270" s="2" t="s">
        <v>92</v>
      </c>
      <c r="H1270" s="3">
        <v>1000</v>
      </c>
      <c r="I1270" s="4">
        <v>16000</v>
      </c>
      <c r="J1270" s="18">
        <f t="shared" si="147"/>
        <v>14899.52</v>
      </c>
      <c r="K1270" s="2">
        <f t="shared" si="144"/>
        <v>14.89952</v>
      </c>
      <c r="L1270" s="2">
        <f t="shared" si="145"/>
        <v>16</v>
      </c>
      <c r="M1270" s="5">
        <f t="shared" si="146"/>
        <v>12734.6324786325</v>
      </c>
    </row>
    <row r="1271" s="2" customFormat="1" ht="13.5" spans="2:13">
      <c r="B1271" s="2" t="s">
        <v>1906</v>
      </c>
      <c r="C1271" s="2" t="s">
        <v>113</v>
      </c>
      <c r="D1271" s="2" t="s">
        <v>2115</v>
      </c>
      <c r="E1271" s="2" t="s">
        <v>2116</v>
      </c>
      <c r="F1271" s="2" t="s">
        <v>2117</v>
      </c>
      <c r="G1271" s="2" t="s">
        <v>25</v>
      </c>
      <c r="H1271" s="3">
        <v>1200</v>
      </c>
      <c r="I1271" s="4">
        <v>27600</v>
      </c>
      <c r="J1271" s="18">
        <f t="shared" si="147"/>
        <v>25701.672</v>
      </c>
      <c r="K1271" s="2">
        <f t="shared" si="144"/>
        <v>21.41806</v>
      </c>
      <c r="L1271" s="2">
        <f t="shared" si="145"/>
        <v>23</v>
      </c>
      <c r="M1271" s="5">
        <f t="shared" si="146"/>
        <v>21967.241025641</v>
      </c>
    </row>
    <row r="1272" s="2" customFormat="1" ht="13.5" spans="2:13">
      <c r="B1272" s="2" t="s">
        <v>955</v>
      </c>
      <c r="C1272" s="2" t="s">
        <v>113</v>
      </c>
      <c r="D1272" s="2" t="s">
        <v>2115</v>
      </c>
      <c r="E1272" s="2" t="s">
        <v>2116</v>
      </c>
      <c r="F1272" s="2" t="s">
        <v>2117</v>
      </c>
      <c r="G1272" s="2" t="s">
        <v>25</v>
      </c>
      <c r="H1272" s="3">
        <v>4000</v>
      </c>
      <c r="I1272" s="4">
        <f>32940*4</f>
        <v>131760</v>
      </c>
      <c r="J1272" s="18">
        <f t="shared" si="147"/>
        <v>122697.5472</v>
      </c>
      <c r="K1272" s="2">
        <f t="shared" si="144"/>
        <v>30.6743868</v>
      </c>
      <c r="L1272" s="2">
        <f t="shared" si="145"/>
        <v>32.94</v>
      </c>
      <c r="M1272" s="5">
        <f t="shared" si="146"/>
        <v>104869.698461538</v>
      </c>
    </row>
    <row r="1273" s="2" customFormat="1" ht="13.5" spans="2:13">
      <c r="B1273" s="2" t="s">
        <v>2118</v>
      </c>
      <c r="C1273" s="2" t="s">
        <v>252</v>
      </c>
      <c r="D1273" s="2" t="s">
        <v>2114</v>
      </c>
      <c r="E1273" s="2" t="s">
        <v>2058</v>
      </c>
      <c r="F1273" s="2" t="s">
        <v>2119</v>
      </c>
      <c r="G1273" s="2" t="s">
        <v>25</v>
      </c>
      <c r="H1273" s="3">
        <v>50</v>
      </c>
      <c r="I1273" s="4">
        <v>1280</v>
      </c>
      <c r="J1273" s="18">
        <f t="shared" si="147"/>
        <v>1191.9616</v>
      </c>
      <c r="K1273" s="2">
        <f t="shared" si="144"/>
        <v>23.839232</v>
      </c>
      <c r="L1273" s="2">
        <f t="shared" si="145"/>
        <v>25.6</v>
      </c>
      <c r="M1273" s="5">
        <f t="shared" si="146"/>
        <v>1018.7705982906</v>
      </c>
    </row>
    <row r="1274" s="2" customFormat="1" ht="13.5" spans="2:13">
      <c r="B1274" s="2" t="s">
        <v>78</v>
      </c>
      <c r="C1274" s="2" t="s">
        <v>113</v>
      </c>
      <c r="D1274" s="2" t="s">
        <v>2120</v>
      </c>
      <c r="E1274" s="2" t="s">
        <v>2058</v>
      </c>
      <c r="F1274" s="2" t="s">
        <v>2098</v>
      </c>
      <c r="G1274" s="2" t="s">
        <v>92</v>
      </c>
      <c r="H1274" s="3">
        <v>800</v>
      </c>
      <c r="I1274" s="4">
        <v>13488</v>
      </c>
      <c r="J1274" s="18">
        <f t="shared" si="147"/>
        <v>12560.29536</v>
      </c>
      <c r="K1274" s="2">
        <f t="shared" si="144"/>
        <v>15.7003692</v>
      </c>
      <c r="L1274" s="2">
        <f t="shared" si="145"/>
        <v>16.86</v>
      </c>
      <c r="M1274" s="5">
        <f t="shared" si="146"/>
        <v>10735.2951794872</v>
      </c>
    </row>
    <row r="1275" s="2" customFormat="1" ht="13.5" spans="2:13">
      <c r="B1275" s="2" t="s">
        <v>708</v>
      </c>
      <c r="C1275" s="2" t="s">
        <v>113</v>
      </c>
      <c r="D1275" s="2" t="s">
        <v>2120</v>
      </c>
      <c r="E1275" s="2" t="s">
        <v>2065</v>
      </c>
      <c r="F1275" s="2" t="s">
        <v>686</v>
      </c>
      <c r="G1275" s="2" t="s">
        <v>92</v>
      </c>
      <c r="H1275" s="3">
        <v>1000</v>
      </c>
      <c r="I1275" s="4">
        <v>9910</v>
      </c>
      <c r="J1275" s="18">
        <f t="shared" si="147"/>
        <v>9228.3902</v>
      </c>
      <c r="K1275" s="2">
        <f t="shared" si="144"/>
        <v>9.2283902</v>
      </c>
      <c r="L1275" s="2">
        <f t="shared" si="145"/>
        <v>9.91</v>
      </c>
      <c r="M1275" s="5">
        <f t="shared" si="146"/>
        <v>7887.51299145299</v>
      </c>
    </row>
    <row r="1276" s="2" customFormat="1" ht="13.5" spans="2:13">
      <c r="B1276" s="2" t="s">
        <v>409</v>
      </c>
      <c r="C1276" s="2" t="s">
        <v>113</v>
      </c>
      <c r="D1276" s="2" t="s">
        <v>2120</v>
      </c>
      <c r="E1276" s="2" t="s">
        <v>2065</v>
      </c>
      <c r="F1276" s="2" t="s">
        <v>686</v>
      </c>
      <c r="G1276" s="2" t="s">
        <v>92</v>
      </c>
      <c r="H1276" s="3">
        <v>2000</v>
      </c>
      <c r="I1276" s="4">
        <v>19820</v>
      </c>
      <c r="J1276" s="18">
        <f t="shared" si="147"/>
        <v>18456.7804</v>
      </c>
      <c r="K1276" s="2">
        <f t="shared" si="144"/>
        <v>9.2283902</v>
      </c>
      <c r="L1276" s="2">
        <f t="shared" si="145"/>
        <v>9.91</v>
      </c>
      <c r="M1276" s="5">
        <f t="shared" si="146"/>
        <v>15775.025982906</v>
      </c>
    </row>
    <row r="1277" s="2" customFormat="1" ht="13.5" spans="2:13">
      <c r="B1277" s="2" t="s">
        <v>83</v>
      </c>
      <c r="C1277" s="2" t="s">
        <v>173</v>
      </c>
      <c r="D1277" s="2" t="s">
        <v>2121</v>
      </c>
      <c r="E1277" s="2" t="s">
        <v>2035</v>
      </c>
      <c r="F1277" s="2" t="s">
        <v>2122</v>
      </c>
      <c r="G1277" s="2" t="s">
        <v>25</v>
      </c>
      <c r="H1277" s="3">
        <f>450*6</f>
        <v>2700</v>
      </c>
      <c r="I1277" s="4">
        <f>8685*6</f>
        <v>52110</v>
      </c>
      <c r="J1277" s="18">
        <f t="shared" si="147"/>
        <v>48525.8742</v>
      </c>
      <c r="K1277" s="2">
        <f t="shared" si="144"/>
        <v>17.972546</v>
      </c>
      <c r="L1277" s="2">
        <f t="shared" si="145"/>
        <v>19.3</v>
      </c>
      <c r="M1277" s="5">
        <f t="shared" si="146"/>
        <v>41475.1061538462</v>
      </c>
    </row>
    <row r="1278" s="2" customFormat="1" ht="13.5" spans="2:13">
      <c r="B1278" s="2" t="s">
        <v>1922</v>
      </c>
      <c r="C1278" s="2" t="s">
        <v>2123</v>
      </c>
      <c r="D1278" s="2" t="s">
        <v>2124</v>
      </c>
      <c r="E1278" s="2" t="s">
        <v>2125</v>
      </c>
      <c r="F1278" s="2" t="s">
        <v>2126</v>
      </c>
      <c r="G1278" s="2" t="s">
        <v>92</v>
      </c>
      <c r="H1278" s="3">
        <v>6000</v>
      </c>
      <c r="I1278" s="4">
        <v>181320</v>
      </c>
      <c r="J1278" s="18">
        <f t="shared" si="147"/>
        <v>168848.8104</v>
      </c>
      <c r="K1278" s="2">
        <f t="shared" si="144"/>
        <v>28.1414684</v>
      </c>
      <c r="L1278" s="2">
        <f t="shared" si="145"/>
        <v>30.22</v>
      </c>
      <c r="M1278" s="5">
        <f t="shared" si="146"/>
        <v>144315.222564103</v>
      </c>
    </row>
    <row r="1279" s="2" customFormat="1" ht="13.5" spans="2:13">
      <c r="B1279" s="2" t="s">
        <v>168</v>
      </c>
      <c r="C1279" s="2" t="s">
        <v>2123</v>
      </c>
      <c r="D1279" s="2" t="s">
        <v>2124</v>
      </c>
      <c r="E1279" s="2" t="s">
        <v>2125</v>
      </c>
      <c r="F1279" s="2" t="s">
        <v>2126</v>
      </c>
      <c r="G1279" s="2" t="s">
        <v>92</v>
      </c>
      <c r="H1279" s="3">
        <v>600</v>
      </c>
      <c r="I1279" s="4">
        <v>24600</v>
      </c>
      <c r="J1279" s="18">
        <f t="shared" si="147"/>
        <v>22908.012</v>
      </c>
      <c r="K1279" s="2">
        <f t="shared" si="144"/>
        <v>38.18002</v>
      </c>
      <c r="L1279" s="2">
        <f t="shared" si="145"/>
        <v>41</v>
      </c>
      <c r="M1279" s="5">
        <f t="shared" si="146"/>
        <v>19579.4974358974</v>
      </c>
    </row>
    <row r="1280" s="2" customFormat="1" ht="13.5" spans="2:13">
      <c r="B1280" s="2" t="s">
        <v>612</v>
      </c>
      <c r="C1280" s="2" t="s">
        <v>876</v>
      </c>
      <c r="D1280" s="2" t="s">
        <v>2127</v>
      </c>
      <c r="E1280" s="2" t="s">
        <v>2128</v>
      </c>
      <c r="F1280" s="2" t="s">
        <v>2129</v>
      </c>
      <c r="G1280" s="2" t="s">
        <v>92</v>
      </c>
      <c r="H1280" s="3">
        <v>4800</v>
      </c>
      <c r="I1280" s="4">
        <v>252960</v>
      </c>
      <c r="J1280" s="18">
        <f t="shared" si="147"/>
        <v>235561.4112</v>
      </c>
      <c r="K1280" s="2">
        <f t="shared" si="144"/>
        <v>49.075294</v>
      </c>
      <c r="L1280" s="2">
        <f t="shared" si="145"/>
        <v>52.7</v>
      </c>
      <c r="M1280" s="5">
        <f t="shared" si="146"/>
        <v>201334.53948718</v>
      </c>
    </row>
    <row r="1281" s="2" customFormat="1" ht="13.5" spans="2:13">
      <c r="B1281" s="2" t="s">
        <v>178</v>
      </c>
      <c r="C1281" s="2" t="s">
        <v>173</v>
      </c>
      <c r="D1281" s="2" t="s">
        <v>2130</v>
      </c>
      <c r="E1281" s="2" t="s">
        <v>2131</v>
      </c>
      <c r="F1281" s="2" t="s">
        <v>2056</v>
      </c>
      <c r="G1281" s="2" t="s">
        <v>25</v>
      </c>
      <c r="H1281" s="3">
        <v>12000</v>
      </c>
      <c r="I1281" s="4">
        <v>397440</v>
      </c>
      <c r="J1281" s="18">
        <f t="shared" si="147"/>
        <v>370104.0768</v>
      </c>
      <c r="K1281" s="2">
        <f t="shared" si="144"/>
        <v>30.8420064</v>
      </c>
      <c r="L1281" s="2">
        <f t="shared" si="145"/>
        <v>33.12</v>
      </c>
      <c r="M1281" s="5">
        <f t="shared" si="146"/>
        <v>316328.270769231</v>
      </c>
    </row>
    <row r="1282" s="2" customFormat="1" ht="13.5" spans="2:13">
      <c r="B1282" s="2" t="s">
        <v>83</v>
      </c>
      <c r="C1282" s="2" t="s">
        <v>173</v>
      </c>
      <c r="D1282" s="2" t="s">
        <v>2130</v>
      </c>
      <c r="E1282" s="2" t="s">
        <v>2131</v>
      </c>
      <c r="F1282" s="2" t="s">
        <v>2056</v>
      </c>
      <c r="G1282" s="2" t="s">
        <v>25</v>
      </c>
      <c r="H1282" s="3">
        <v>5954</v>
      </c>
      <c r="I1282" s="4">
        <v>197196.48</v>
      </c>
      <c r="J1282" s="18">
        <f t="shared" si="147"/>
        <v>183633.3061056</v>
      </c>
      <c r="K1282" s="2">
        <f t="shared" si="144"/>
        <v>30.8420064</v>
      </c>
      <c r="L1282" s="2">
        <f t="shared" si="145"/>
        <v>33.12</v>
      </c>
      <c r="M1282" s="5">
        <f t="shared" si="146"/>
        <v>156951.54368</v>
      </c>
    </row>
    <row r="1283" s="2" customFormat="1" ht="13.5" spans="2:13">
      <c r="B1283" s="2" t="s">
        <v>78</v>
      </c>
      <c r="C1283" s="2" t="s">
        <v>2132</v>
      </c>
      <c r="D1283" s="2" t="s">
        <v>2133</v>
      </c>
      <c r="E1283" s="2" t="s">
        <v>2131</v>
      </c>
      <c r="F1283" s="2" t="s">
        <v>185</v>
      </c>
      <c r="G1283" s="2" t="s">
        <v>92</v>
      </c>
      <c r="H1283" s="3">
        <v>1200</v>
      </c>
      <c r="I1283" s="4">
        <v>32160</v>
      </c>
      <c r="J1283" s="18">
        <f t="shared" si="147"/>
        <v>29948.0352</v>
      </c>
      <c r="K1283" s="2">
        <f t="shared" si="144"/>
        <v>24.956696</v>
      </c>
      <c r="L1283" s="2">
        <f t="shared" si="145"/>
        <v>26.8</v>
      </c>
      <c r="M1283" s="5">
        <f t="shared" si="146"/>
        <v>25596.6112820513</v>
      </c>
    </row>
    <row r="1284" s="2" customFormat="1" ht="13.5" spans="2:13">
      <c r="B1284" s="2" t="s">
        <v>158</v>
      </c>
      <c r="C1284" s="2" t="s">
        <v>2132</v>
      </c>
      <c r="D1284" s="2" t="s">
        <v>2133</v>
      </c>
      <c r="E1284" s="2" t="s">
        <v>2131</v>
      </c>
      <c r="F1284" s="2" t="s">
        <v>185</v>
      </c>
      <c r="G1284" s="2" t="s">
        <v>92</v>
      </c>
      <c r="H1284" s="3">
        <v>600</v>
      </c>
      <c r="I1284" s="4">
        <v>16080</v>
      </c>
      <c r="J1284" s="18">
        <f t="shared" si="147"/>
        <v>14974.0176</v>
      </c>
      <c r="K1284" s="2">
        <f t="shared" si="144"/>
        <v>24.956696</v>
      </c>
      <c r="L1284" s="2">
        <f t="shared" si="145"/>
        <v>26.8</v>
      </c>
      <c r="M1284" s="5">
        <f t="shared" si="146"/>
        <v>12798.3056410256</v>
      </c>
    </row>
    <row r="1285" s="2" customFormat="1" ht="13.5" spans="2:13">
      <c r="B1285" s="2" t="s">
        <v>363</v>
      </c>
      <c r="C1285" s="2" t="s">
        <v>2132</v>
      </c>
      <c r="D1285" s="2" t="s">
        <v>2133</v>
      </c>
      <c r="E1285" s="2" t="s">
        <v>2131</v>
      </c>
      <c r="F1285" s="2" t="s">
        <v>185</v>
      </c>
      <c r="G1285" s="2" t="s">
        <v>92</v>
      </c>
      <c r="H1285" s="3">
        <v>9000</v>
      </c>
      <c r="I1285" s="4">
        <v>229140</v>
      </c>
      <c r="J1285" s="18">
        <f t="shared" si="147"/>
        <v>213379.7508</v>
      </c>
      <c r="K1285" s="2">
        <f t="shared" si="144"/>
        <v>23.7088612</v>
      </c>
      <c r="L1285" s="2">
        <f t="shared" si="145"/>
        <v>25.46</v>
      </c>
      <c r="M1285" s="5">
        <f t="shared" si="146"/>
        <v>182375.855384615</v>
      </c>
    </row>
    <row r="1286" s="2" customFormat="1" ht="13.5" spans="2:13">
      <c r="B1286" s="2" t="s">
        <v>456</v>
      </c>
      <c r="C1286" s="2" t="s">
        <v>2132</v>
      </c>
      <c r="D1286" s="2" t="s">
        <v>2133</v>
      </c>
      <c r="E1286" s="2" t="s">
        <v>2037</v>
      </c>
      <c r="F1286" s="2" t="s">
        <v>2134</v>
      </c>
      <c r="G1286" s="2" t="s">
        <v>92</v>
      </c>
      <c r="H1286" s="3">
        <v>3000</v>
      </c>
      <c r="I1286" s="4">
        <v>80850</v>
      </c>
      <c r="J1286" s="18">
        <f t="shared" si="147"/>
        <v>75289.137</v>
      </c>
      <c r="K1286" s="2">
        <f t="shared" si="144"/>
        <v>25.096379</v>
      </c>
      <c r="L1286" s="2">
        <f t="shared" si="145"/>
        <v>26.95</v>
      </c>
      <c r="M1286" s="5">
        <f t="shared" si="146"/>
        <v>64349.6897435897</v>
      </c>
    </row>
    <row r="1287" s="2" customFormat="1" ht="13.5" spans="2:13">
      <c r="B1287" s="2" t="s">
        <v>409</v>
      </c>
      <c r="C1287" s="2" t="s">
        <v>125</v>
      </c>
      <c r="D1287" s="2" t="s">
        <v>2135</v>
      </c>
      <c r="E1287" s="2" t="s">
        <v>2136</v>
      </c>
      <c r="F1287" s="2" t="s">
        <v>2137</v>
      </c>
      <c r="G1287" s="2" t="s">
        <v>92</v>
      </c>
      <c r="H1287" s="3">
        <v>1800</v>
      </c>
      <c r="I1287" s="4">
        <v>49194</v>
      </c>
      <c r="J1287" s="18">
        <f t="shared" si="147"/>
        <v>45810.43668</v>
      </c>
      <c r="K1287" s="2">
        <f t="shared" ref="K1287:K1338" si="148">J1287/H1287</f>
        <v>25.4502426</v>
      </c>
      <c r="L1287" s="2">
        <f t="shared" ref="L1287:L1338" si="149">I1287/H1287</f>
        <v>27.33</v>
      </c>
      <c r="M1287" s="5">
        <f t="shared" ref="M1287:M1338" si="150">J1287/1.17</f>
        <v>39154.2193846154</v>
      </c>
    </row>
    <row r="1288" s="2" customFormat="1" ht="13.5" spans="2:13">
      <c r="B1288" s="2" t="s">
        <v>396</v>
      </c>
      <c r="C1288" s="2" t="s">
        <v>125</v>
      </c>
      <c r="D1288" s="2" t="s">
        <v>2135</v>
      </c>
      <c r="E1288" s="2" t="s">
        <v>2136</v>
      </c>
      <c r="F1288" s="2" t="s">
        <v>1180</v>
      </c>
      <c r="G1288" s="2" t="s">
        <v>92</v>
      </c>
      <c r="H1288" s="3">
        <v>1800</v>
      </c>
      <c r="I1288" s="4">
        <v>49140</v>
      </c>
      <c r="J1288" s="18">
        <f t="shared" ref="J1288:J1319" si="151">I1288*0.93122</f>
        <v>45760.1508</v>
      </c>
      <c r="K1288" s="2">
        <f t="shared" si="148"/>
        <v>25.422306</v>
      </c>
      <c r="L1288" s="2">
        <f t="shared" si="149"/>
        <v>27.3</v>
      </c>
      <c r="M1288" s="5">
        <f t="shared" si="150"/>
        <v>39111.24</v>
      </c>
    </row>
    <row r="1289" s="2" customFormat="1" ht="13.5" spans="2:13">
      <c r="B1289" s="2" t="s">
        <v>612</v>
      </c>
      <c r="C1289" s="2" t="s">
        <v>125</v>
      </c>
      <c r="D1289" s="2" t="s">
        <v>2135</v>
      </c>
      <c r="E1289" s="2" t="s">
        <v>2136</v>
      </c>
      <c r="F1289" s="2" t="s">
        <v>2061</v>
      </c>
      <c r="G1289" s="2" t="s">
        <v>92</v>
      </c>
      <c r="H1289" s="3">
        <v>11600</v>
      </c>
      <c r="I1289" s="4">
        <v>336400</v>
      </c>
      <c r="J1289" s="18">
        <f t="shared" si="151"/>
        <v>313262.408</v>
      </c>
      <c r="K1289" s="2">
        <f t="shared" si="148"/>
        <v>27.00538</v>
      </c>
      <c r="L1289" s="2">
        <f t="shared" si="149"/>
        <v>29</v>
      </c>
      <c r="M1289" s="5">
        <f t="shared" si="150"/>
        <v>267745.647863248</v>
      </c>
    </row>
    <row r="1290" s="2" customFormat="1" ht="13.5" spans="2:13">
      <c r="B1290" s="2" t="s">
        <v>78</v>
      </c>
      <c r="C1290" s="2" t="s">
        <v>113</v>
      </c>
      <c r="D1290" s="2" t="s">
        <v>2138</v>
      </c>
      <c r="E1290" s="2" t="s">
        <v>2139</v>
      </c>
      <c r="F1290" s="2" t="s">
        <v>686</v>
      </c>
      <c r="G1290" s="2" t="s">
        <v>25</v>
      </c>
      <c r="H1290" s="3">
        <v>600</v>
      </c>
      <c r="I1290" s="4">
        <v>14850</v>
      </c>
      <c r="J1290" s="18">
        <f t="shared" si="151"/>
        <v>13828.617</v>
      </c>
      <c r="K1290" s="2">
        <f t="shared" si="148"/>
        <v>23.047695</v>
      </c>
      <c r="L1290" s="2">
        <f t="shared" si="149"/>
        <v>24.75</v>
      </c>
      <c r="M1290" s="5">
        <f t="shared" si="150"/>
        <v>11819.3307692308</v>
      </c>
    </row>
    <row r="1291" s="2" customFormat="1" ht="13.5" spans="2:13">
      <c r="B1291" s="2" t="s">
        <v>320</v>
      </c>
      <c r="C1291" s="2" t="s">
        <v>113</v>
      </c>
      <c r="D1291" s="2" t="s">
        <v>2138</v>
      </c>
      <c r="E1291" s="2" t="s">
        <v>2139</v>
      </c>
      <c r="F1291" s="2" t="s">
        <v>686</v>
      </c>
      <c r="G1291" s="2" t="s">
        <v>25</v>
      </c>
      <c r="H1291" s="3">
        <v>100</v>
      </c>
      <c r="I1291" s="4">
        <v>2475</v>
      </c>
      <c r="J1291" s="18">
        <f t="shared" si="151"/>
        <v>2304.7695</v>
      </c>
      <c r="K1291" s="2">
        <f t="shared" si="148"/>
        <v>23.047695</v>
      </c>
      <c r="L1291" s="2">
        <f t="shared" si="149"/>
        <v>24.75</v>
      </c>
      <c r="M1291" s="5">
        <f t="shared" si="150"/>
        <v>1969.88846153846</v>
      </c>
    </row>
    <row r="1292" s="2" customFormat="1" ht="13.5" spans="2:13">
      <c r="B1292" s="2" t="s">
        <v>233</v>
      </c>
      <c r="C1292" s="2" t="s">
        <v>2140</v>
      </c>
      <c r="D1292" s="2" t="s">
        <v>2141</v>
      </c>
      <c r="E1292" s="2" t="s">
        <v>2058</v>
      </c>
      <c r="F1292" s="2" t="s">
        <v>2142</v>
      </c>
      <c r="G1292" s="2" t="s">
        <v>25</v>
      </c>
      <c r="H1292" s="3">
        <v>2880</v>
      </c>
      <c r="I1292" s="4">
        <v>313920</v>
      </c>
      <c r="J1292" s="18">
        <f t="shared" si="151"/>
        <v>292328.5824</v>
      </c>
      <c r="K1292" s="2">
        <f t="shared" si="148"/>
        <v>101.50298</v>
      </c>
      <c r="L1292" s="2">
        <f t="shared" si="149"/>
        <v>109</v>
      </c>
      <c r="M1292" s="5">
        <f t="shared" si="150"/>
        <v>249853.489230769</v>
      </c>
    </row>
    <row r="1293" s="2" customFormat="1" ht="13.5" spans="2:13">
      <c r="B1293" s="2" t="s">
        <v>284</v>
      </c>
      <c r="C1293" s="2" t="s">
        <v>113</v>
      </c>
      <c r="D1293" s="2" t="s">
        <v>2138</v>
      </c>
      <c r="E1293" s="2" t="s">
        <v>2058</v>
      </c>
      <c r="F1293" s="2" t="s">
        <v>2080</v>
      </c>
      <c r="G1293" s="2" t="s">
        <v>25</v>
      </c>
      <c r="H1293" s="3">
        <v>200</v>
      </c>
      <c r="I1293" s="4">
        <v>600</v>
      </c>
      <c r="J1293" s="18">
        <f t="shared" si="151"/>
        <v>558.732</v>
      </c>
      <c r="K1293" s="2">
        <f t="shared" si="148"/>
        <v>2.79366</v>
      </c>
      <c r="L1293" s="2">
        <f t="shared" si="149"/>
        <v>3</v>
      </c>
      <c r="M1293" s="5">
        <f t="shared" si="150"/>
        <v>477.548717948718</v>
      </c>
    </row>
    <row r="1294" s="2" customFormat="1" ht="13.5" spans="2:13">
      <c r="B1294" s="2" t="s">
        <v>78</v>
      </c>
      <c r="C1294" s="2" t="s">
        <v>113</v>
      </c>
      <c r="D1294" s="2" t="s">
        <v>2143</v>
      </c>
      <c r="E1294" s="2" t="s">
        <v>2060</v>
      </c>
      <c r="F1294" s="2" t="s">
        <v>2144</v>
      </c>
      <c r="G1294" s="2" t="s">
        <v>92</v>
      </c>
      <c r="H1294" s="3">
        <v>800</v>
      </c>
      <c r="I1294" s="4">
        <v>28520</v>
      </c>
      <c r="J1294" s="18">
        <f t="shared" si="151"/>
        <v>26558.3944</v>
      </c>
      <c r="K1294" s="2">
        <f t="shared" si="148"/>
        <v>33.197993</v>
      </c>
      <c r="L1294" s="2">
        <f t="shared" si="149"/>
        <v>35.65</v>
      </c>
      <c r="M1294" s="5">
        <f t="shared" si="150"/>
        <v>22699.4823931624</v>
      </c>
    </row>
    <row r="1295" s="2" customFormat="1" ht="13.5" spans="2:13">
      <c r="B1295" s="2" t="s">
        <v>74</v>
      </c>
      <c r="C1295" s="2" t="s">
        <v>113</v>
      </c>
      <c r="D1295" s="2" t="s">
        <v>2143</v>
      </c>
      <c r="E1295" s="2" t="s">
        <v>2060</v>
      </c>
      <c r="F1295" s="2" t="s">
        <v>2144</v>
      </c>
      <c r="G1295" s="2" t="s">
        <v>92</v>
      </c>
      <c r="H1295" s="3">
        <v>200</v>
      </c>
      <c r="I1295" s="4">
        <v>7130</v>
      </c>
      <c r="J1295" s="18">
        <f t="shared" si="151"/>
        <v>6639.5986</v>
      </c>
      <c r="K1295" s="2">
        <f t="shared" si="148"/>
        <v>33.197993</v>
      </c>
      <c r="L1295" s="2">
        <f t="shared" si="149"/>
        <v>35.65</v>
      </c>
      <c r="M1295" s="5">
        <f t="shared" si="150"/>
        <v>5674.8705982906</v>
      </c>
    </row>
    <row r="1296" s="2" customFormat="1" ht="13.5" spans="2:13">
      <c r="B1296" s="2" t="s">
        <v>172</v>
      </c>
      <c r="C1296" s="2" t="s">
        <v>159</v>
      </c>
      <c r="D1296" s="2" t="s">
        <v>2145</v>
      </c>
      <c r="E1296" s="2" t="s">
        <v>2146</v>
      </c>
      <c r="F1296" s="2" t="s">
        <v>686</v>
      </c>
      <c r="G1296" s="2" t="s">
        <v>92</v>
      </c>
      <c r="H1296" s="3">
        <v>750</v>
      </c>
      <c r="I1296" s="4">
        <v>110220</v>
      </c>
      <c r="J1296" s="18">
        <f t="shared" si="151"/>
        <v>102639.0684</v>
      </c>
      <c r="K1296" s="2">
        <f t="shared" si="148"/>
        <v>136.8520912</v>
      </c>
      <c r="L1296" s="2">
        <f t="shared" si="149"/>
        <v>146.96</v>
      </c>
      <c r="M1296" s="5">
        <f t="shared" si="150"/>
        <v>87725.6994871795</v>
      </c>
    </row>
    <row r="1297" s="2" customFormat="1" ht="13.5" spans="2:13">
      <c r="B1297" s="2" t="s">
        <v>172</v>
      </c>
      <c r="C1297" s="2" t="s">
        <v>159</v>
      </c>
      <c r="D1297" s="2" t="s">
        <v>2147</v>
      </c>
      <c r="E1297" s="2" t="s">
        <v>2148</v>
      </c>
      <c r="F1297" s="2" t="s">
        <v>2149</v>
      </c>
      <c r="G1297" s="2" t="s">
        <v>25</v>
      </c>
      <c r="H1297" s="3">
        <v>400</v>
      </c>
      <c r="I1297" s="4">
        <f>24957*4</f>
        <v>99828</v>
      </c>
      <c r="J1297" s="18">
        <f t="shared" si="151"/>
        <v>92961.83016</v>
      </c>
      <c r="K1297" s="2">
        <f t="shared" si="148"/>
        <v>232.4045754</v>
      </c>
      <c r="L1297" s="2">
        <f t="shared" si="149"/>
        <v>249.57</v>
      </c>
      <c r="M1297" s="5">
        <f t="shared" si="150"/>
        <v>79454.5556923077</v>
      </c>
    </row>
    <row r="1298" s="2" customFormat="1" ht="13.5" spans="2:13">
      <c r="B1298" s="2" t="s">
        <v>233</v>
      </c>
      <c r="C1298" s="2" t="s">
        <v>1709</v>
      </c>
      <c r="D1298" s="2" t="s">
        <v>2150</v>
      </c>
      <c r="E1298" s="2" t="s">
        <v>2151</v>
      </c>
      <c r="F1298" s="2" t="s">
        <v>2110</v>
      </c>
      <c r="G1298" s="2" t="s">
        <v>25</v>
      </c>
      <c r="H1298" s="3">
        <v>150</v>
      </c>
      <c r="I1298" s="4">
        <v>1770</v>
      </c>
      <c r="J1298" s="18">
        <f t="shared" si="151"/>
        <v>1648.2594</v>
      </c>
      <c r="K1298" s="2">
        <f t="shared" si="148"/>
        <v>10.988396</v>
      </c>
      <c r="L1298" s="2">
        <f t="shared" si="149"/>
        <v>11.8</v>
      </c>
      <c r="M1298" s="5">
        <f t="shared" si="150"/>
        <v>1408.76871794872</v>
      </c>
    </row>
    <row r="1299" s="2" customFormat="1" ht="13.5" spans="2:13">
      <c r="B1299" s="2" t="s">
        <v>158</v>
      </c>
      <c r="C1299" s="2" t="s">
        <v>75</v>
      </c>
      <c r="D1299" s="2" t="s">
        <v>2152</v>
      </c>
      <c r="E1299" s="2" t="s">
        <v>2037</v>
      </c>
      <c r="F1299" s="2" t="s">
        <v>2153</v>
      </c>
      <c r="G1299" s="2" t="s">
        <v>92</v>
      </c>
      <c r="H1299" s="3">
        <v>500</v>
      </c>
      <c r="I1299" s="4">
        <v>21615</v>
      </c>
      <c r="J1299" s="18">
        <f t="shared" si="151"/>
        <v>20128.3203</v>
      </c>
      <c r="K1299" s="2">
        <f t="shared" si="148"/>
        <v>40.2566406</v>
      </c>
      <c r="L1299" s="2">
        <f t="shared" si="149"/>
        <v>43.23</v>
      </c>
      <c r="M1299" s="5">
        <f t="shared" si="150"/>
        <v>17203.6925641026</v>
      </c>
    </row>
    <row r="1300" s="2" customFormat="1" ht="13.5" spans="2:13">
      <c r="B1300" s="2" t="s">
        <v>163</v>
      </c>
      <c r="C1300" s="2" t="s">
        <v>75</v>
      </c>
      <c r="D1300" s="2" t="s">
        <v>2152</v>
      </c>
      <c r="E1300" s="2" t="s">
        <v>2037</v>
      </c>
      <c r="F1300" s="2" t="s">
        <v>2153</v>
      </c>
      <c r="G1300" s="2" t="s">
        <v>92</v>
      </c>
      <c r="H1300" s="3">
        <v>1000</v>
      </c>
      <c r="I1300" s="4">
        <v>42360</v>
      </c>
      <c r="J1300" s="18">
        <f t="shared" si="151"/>
        <v>39446.4792</v>
      </c>
      <c r="K1300" s="2">
        <f t="shared" si="148"/>
        <v>39.4464792</v>
      </c>
      <c r="L1300" s="2">
        <f t="shared" si="149"/>
        <v>42.36</v>
      </c>
      <c r="M1300" s="5">
        <f t="shared" si="150"/>
        <v>33714.9394871795</v>
      </c>
    </row>
    <row r="1301" s="2" customFormat="1" ht="13.5" spans="2:13">
      <c r="B1301" s="2" t="s">
        <v>74</v>
      </c>
      <c r="C1301" s="2" t="s">
        <v>75</v>
      </c>
      <c r="D1301" s="2" t="s">
        <v>2152</v>
      </c>
      <c r="E1301" s="2" t="s">
        <v>2154</v>
      </c>
      <c r="F1301" s="2" t="s">
        <v>2153</v>
      </c>
      <c r="G1301" s="2" t="s">
        <v>92</v>
      </c>
      <c r="H1301" s="3">
        <v>1500</v>
      </c>
      <c r="I1301" s="4">
        <v>38370</v>
      </c>
      <c r="J1301" s="18">
        <f t="shared" si="151"/>
        <v>35730.9114</v>
      </c>
      <c r="K1301" s="2">
        <f t="shared" si="148"/>
        <v>23.8206076</v>
      </c>
      <c r="L1301" s="2">
        <f t="shared" si="149"/>
        <v>25.58</v>
      </c>
      <c r="M1301" s="5">
        <f t="shared" si="150"/>
        <v>30539.2405128205</v>
      </c>
    </row>
    <row r="1302" s="2" customFormat="1" ht="13.5" spans="2:13">
      <c r="B1302" s="2" t="s">
        <v>338</v>
      </c>
      <c r="C1302" s="2" t="s">
        <v>125</v>
      </c>
      <c r="D1302" s="2" t="s">
        <v>2155</v>
      </c>
      <c r="E1302" s="2" t="s">
        <v>2055</v>
      </c>
      <c r="F1302" s="2" t="s">
        <v>1117</v>
      </c>
      <c r="G1302" s="2" t="s">
        <v>25</v>
      </c>
      <c r="H1302" s="3">
        <v>1200</v>
      </c>
      <c r="I1302" s="4">
        <f>12174*2</f>
        <v>24348</v>
      </c>
      <c r="J1302" s="18">
        <f t="shared" si="151"/>
        <v>22673.34456</v>
      </c>
      <c r="K1302" s="2">
        <f t="shared" si="148"/>
        <v>18.8944538</v>
      </c>
      <c r="L1302" s="2">
        <f t="shared" si="149"/>
        <v>20.29</v>
      </c>
      <c r="M1302" s="5">
        <f t="shared" si="150"/>
        <v>19378.926974359</v>
      </c>
    </row>
    <row r="1303" s="2" customFormat="1" ht="13.5" spans="2:13">
      <c r="B1303" s="2" t="s">
        <v>423</v>
      </c>
      <c r="C1303" s="2" t="s">
        <v>125</v>
      </c>
      <c r="D1303" s="2" t="s">
        <v>2155</v>
      </c>
      <c r="E1303" s="2" t="s">
        <v>2128</v>
      </c>
      <c r="F1303" s="2" t="s">
        <v>900</v>
      </c>
      <c r="G1303" s="2" t="s">
        <v>25</v>
      </c>
      <c r="H1303" s="3">
        <v>100</v>
      </c>
      <c r="I1303" s="4">
        <v>1528</v>
      </c>
      <c r="J1303" s="18">
        <f t="shared" si="151"/>
        <v>1422.90416</v>
      </c>
      <c r="K1303" s="2">
        <f t="shared" si="148"/>
        <v>14.2290416</v>
      </c>
      <c r="L1303" s="2">
        <f t="shared" si="149"/>
        <v>15.28</v>
      </c>
      <c r="M1303" s="5">
        <f t="shared" si="150"/>
        <v>1216.1574017094</v>
      </c>
    </row>
    <row r="1304" s="2" customFormat="1" ht="13.5" spans="2:13">
      <c r="B1304" s="2" t="s">
        <v>78</v>
      </c>
      <c r="C1304" s="2" t="s">
        <v>113</v>
      </c>
      <c r="D1304" s="2" t="s">
        <v>2156</v>
      </c>
      <c r="E1304" s="2" t="s">
        <v>2055</v>
      </c>
      <c r="F1304" s="2" t="s">
        <v>900</v>
      </c>
      <c r="G1304" s="2" t="s">
        <v>25</v>
      </c>
      <c r="H1304" s="3">
        <v>1200</v>
      </c>
      <c r="I1304" s="4">
        <f>16068*2</f>
        <v>32136</v>
      </c>
      <c r="J1304" s="18">
        <f t="shared" si="151"/>
        <v>29925.68592</v>
      </c>
      <c r="K1304" s="2">
        <f t="shared" si="148"/>
        <v>24.9380716</v>
      </c>
      <c r="L1304" s="2">
        <f t="shared" si="149"/>
        <v>26.78</v>
      </c>
      <c r="M1304" s="5">
        <f t="shared" si="150"/>
        <v>25577.5093333333</v>
      </c>
    </row>
    <row r="1305" s="2" customFormat="1" ht="13.5" spans="2:13">
      <c r="B1305" s="2" t="s">
        <v>326</v>
      </c>
      <c r="C1305" s="2" t="s">
        <v>113</v>
      </c>
      <c r="D1305" s="2" t="s">
        <v>2156</v>
      </c>
      <c r="E1305" s="2" t="s">
        <v>2055</v>
      </c>
      <c r="F1305" s="2" t="s">
        <v>2157</v>
      </c>
      <c r="G1305" s="2" t="s">
        <v>92</v>
      </c>
      <c r="H1305" s="3">
        <v>7200</v>
      </c>
      <c r="I1305" s="4">
        <v>185832</v>
      </c>
      <c r="J1305" s="18">
        <f t="shared" si="151"/>
        <v>173050.47504</v>
      </c>
      <c r="K1305" s="2">
        <f t="shared" si="148"/>
        <v>24.0347882</v>
      </c>
      <c r="L1305" s="2">
        <f t="shared" si="149"/>
        <v>25.81</v>
      </c>
      <c r="M1305" s="5">
        <f t="shared" si="150"/>
        <v>147906.388923077</v>
      </c>
    </row>
    <row r="1306" s="2" customFormat="1" ht="13.5" spans="2:13">
      <c r="B1306" s="2" t="s">
        <v>409</v>
      </c>
      <c r="C1306" s="2" t="s">
        <v>113</v>
      </c>
      <c r="D1306" s="2" t="s">
        <v>2156</v>
      </c>
      <c r="E1306" s="2" t="s">
        <v>2055</v>
      </c>
      <c r="F1306" s="2" t="s">
        <v>2157</v>
      </c>
      <c r="G1306" s="2" t="s">
        <v>92</v>
      </c>
      <c r="H1306" s="3">
        <v>600</v>
      </c>
      <c r="I1306" s="4">
        <v>15888</v>
      </c>
      <c r="J1306" s="18">
        <f t="shared" si="151"/>
        <v>14795.22336</v>
      </c>
      <c r="K1306" s="2">
        <f t="shared" si="148"/>
        <v>24.6587056</v>
      </c>
      <c r="L1306" s="2">
        <f t="shared" si="149"/>
        <v>26.48</v>
      </c>
      <c r="M1306" s="5">
        <f t="shared" si="150"/>
        <v>12645.4900512821</v>
      </c>
    </row>
    <row r="1307" s="2" customFormat="1" ht="13.5" spans="2:13">
      <c r="B1307" s="2" t="s">
        <v>158</v>
      </c>
      <c r="C1307" s="2" t="s">
        <v>113</v>
      </c>
      <c r="D1307" s="2" t="s">
        <v>2156</v>
      </c>
      <c r="E1307" s="2" t="s">
        <v>2055</v>
      </c>
      <c r="F1307" s="2" t="s">
        <v>2157</v>
      </c>
      <c r="G1307" s="2" t="s">
        <v>92</v>
      </c>
      <c r="H1307" s="3">
        <v>1200</v>
      </c>
      <c r="I1307" s="4">
        <v>32136</v>
      </c>
      <c r="J1307" s="18">
        <f t="shared" si="151"/>
        <v>29925.68592</v>
      </c>
      <c r="K1307" s="2">
        <f t="shared" si="148"/>
        <v>24.9380716</v>
      </c>
      <c r="L1307" s="2">
        <f t="shared" si="149"/>
        <v>26.78</v>
      </c>
      <c r="M1307" s="5">
        <f t="shared" si="150"/>
        <v>25577.5093333333</v>
      </c>
    </row>
    <row r="1308" s="2" customFormat="1" ht="13.5" spans="2:13">
      <c r="B1308" s="2" t="s">
        <v>409</v>
      </c>
      <c r="C1308" s="2" t="s">
        <v>185</v>
      </c>
      <c r="D1308" s="2" t="s">
        <v>2158</v>
      </c>
      <c r="E1308" s="2" t="s">
        <v>2159</v>
      </c>
      <c r="F1308" s="2" t="s">
        <v>185</v>
      </c>
      <c r="G1308" s="2" t="s">
        <v>92</v>
      </c>
      <c r="H1308" s="3">
        <v>4000</v>
      </c>
      <c r="I1308" s="4">
        <f>2640*4</f>
        <v>10560</v>
      </c>
      <c r="J1308" s="18">
        <f t="shared" si="151"/>
        <v>9833.6832</v>
      </c>
      <c r="K1308" s="2">
        <f t="shared" si="148"/>
        <v>2.4584208</v>
      </c>
      <c r="L1308" s="2">
        <f t="shared" si="149"/>
        <v>2.64</v>
      </c>
      <c r="M1308" s="5">
        <f t="shared" si="150"/>
        <v>8404.85743589744</v>
      </c>
    </row>
    <row r="1309" s="2" customFormat="1" ht="13.5" spans="2:13">
      <c r="B1309" s="2" t="s">
        <v>325</v>
      </c>
      <c r="C1309" s="2" t="s">
        <v>185</v>
      </c>
      <c r="D1309" s="2" t="s">
        <v>2158</v>
      </c>
      <c r="E1309" s="2" t="s">
        <v>2055</v>
      </c>
      <c r="F1309" s="2" t="s">
        <v>429</v>
      </c>
      <c r="G1309" s="2" t="s">
        <v>92</v>
      </c>
      <c r="H1309" s="3">
        <v>100</v>
      </c>
      <c r="I1309" s="4">
        <v>200</v>
      </c>
      <c r="J1309" s="18">
        <f t="shared" si="151"/>
        <v>186.244</v>
      </c>
      <c r="K1309" s="2">
        <f t="shared" si="148"/>
        <v>1.86244</v>
      </c>
      <c r="L1309" s="2">
        <f t="shared" si="149"/>
        <v>2</v>
      </c>
      <c r="M1309" s="5">
        <f t="shared" si="150"/>
        <v>159.182905982906</v>
      </c>
    </row>
    <row r="1310" s="2" customFormat="1" ht="13.5" spans="2:13">
      <c r="B1310" s="2" t="s">
        <v>325</v>
      </c>
      <c r="C1310" s="2" t="s">
        <v>185</v>
      </c>
      <c r="D1310" s="2" t="s">
        <v>2158</v>
      </c>
      <c r="E1310" s="2" t="s">
        <v>2159</v>
      </c>
      <c r="F1310" s="2" t="s">
        <v>2160</v>
      </c>
      <c r="G1310" s="2" t="s">
        <v>92</v>
      </c>
      <c r="H1310" s="3">
        <v>10</v>
      </c>
      <c r="I1310" s="4">
        <v>20</v>
      </c>
      <c r="J1310" s="18">
        <f t="shared" si="151"/>
        <v>18.6244</v>
      </c>
      <c r="K1310" s="2">
        <f t="shared" si="148"/>
        <v>1.86244</v>
      </c>
      <c r="L1310" s="2">
        <f t="shared" si="149"/>
        <v>2</v>
      </c>
      <c r="M1310" s="5">
        <f t="shared" si="150"/>
        <v>15.9182905982906</v>
      </c>
    </row>
    <row r="1311" s="2" customFormat="1" ht="13.5" spans="2:13">
      <c r="B1311" s="2" t="s">
        <v>83</v>
      </c>
      <c r="C1311" s="2" t="s">
        <v>2161</v>
      </c>
      <c r="D1311" s="2" t="s">
        <v>2162</v>
      </c>
      <c r="E1311" s="2" t="s">
        <v>2163</v>
      </c>
      <c r="F1311" s="2" t="s">
        <v>2056</v>
      </c>
      <c r="G1311" s="2" t="s">
        <v>92</v>
      </c>
      <c r="H1311" s="3">
        <v>3200</v>
      </c>
      <c r="I1311" s="4">
        <v>264000</v>
      </c>
      <c r="J1311" s="18">
        <f t="shared" si="151"/>
        <v>245842.08</v>
      </c>
      <c r="K1311" s="2">
        <f t="shared" si="148"/>
        <v>76.82565</v>
      </c>
      <c r="L1311" s="2">
        <f t="shared" si="149"/>
        <v>82.5</v>
      </c>
      <c r="M1311" s="5">
        <f t="shared" si="150"/>
        <v>210121.435897436</v>
      </c>
    </row>
    <row r="1312" s="2" customFormat="1" ht="13.5" spans="2:13">
      <c r="B1312" s="2" t="s">
        <v>78</v>
      </c>
      <c r="C1312" s="2" t="s">
        <v>2161</v>
      </c>
      <c r="D1312" s="2" t="s">
        <v>2162</v>
      </c>
      <c r="E1312" s="2" t="s">
        <v>2055</v>
      </c>
      <c r="F1312" s="2" t="s">
        <v>2056</v>
      </c>
      <c r="G1312" s="2" t="s">
        <v>92</v>
      </c>
      <c r="H1312" s="3">
        <v>1200</v>
      </c>
      <c r="I1312" s="4">
        <f>30660*2</f>
        <v>61320</v>
      </c>
      <c r="J1312" s="18">
        <f t="shared" si="151"/>
        <v>57102.4104</v>
      </c>
      <c r="K1312" s="2">
        <f t="shared" si="148"/>
        <v>47.585342</v>
      </c>
      <c r="L1312" s="2">
        <f t="shared" si="149"/>
        <v>51.1</v>
      </c>
      <c r="M1312" s="5">
        <f t="shared" si="150"/>
        <v>48805.478974359</v>
      </c>
    </row>
    <row r="1313" s="2" customFormat="1" ht="13.5" spans="2:13">
      <c r="B1313" s="2" t="s">
        <v>338</v>
      </c>
      <c r="C1313" s="2" t="s">
        <v>2161</v>
      </c>
      <c r="D1313" s="2" t="s">
        <v>2162</v>
      </c>
      <c r="E1313" s="2" t="s">
        <v>2055</v>
      </c>
      <c r="F1313" s="2" t="s">
        <v>2056</v>
      </c>
      <c r="G1313" s="2" t="s">
        <v>92</v>
      </c>
      <c r="H1313" s="3">
        <v>1200</v>
      </c>
      <c r="I1313" s="4">
        <v>47220</v>
      </c>
      <c r="J1313" s="18">
        <f t="shared" si="151"/>
        <v>43972.2084</v>
      </c>
      <c r="K1313" s="2">
        <f t="shared" si="148"/>
        <v>36.643507</v>
      </c>
      <c r="L1313" s="2">
        <f t="shared" si="149"/>
        <v>39.35</v>
      </c>
      <c r="M1313" s="5">
        <f t="shared" si="150"/>
        <v>37583.0841025641</v>
      </c>
    </row>
    <row r="1314" s="2" customFormat="1" ht="13.5" spans="2:13">
      <c r="B1314" s="2" t="s">
        <v>74</v>
      </c>
      <c r="C1314" s="2" t="s">
        <v>2161</v>
      </c>
      <c r="D1314" s="2" t="s">
        <v>2162</v>
      </c>
      <c r="E1314" s="2" t="s">
        <v>2055</v>
      </c>
      <c r="F1314" s="2" t="s">
        <v>2056</v>
      </c>
      <c r="G1314" s="2" t="s">
        <v>92</v>
      </c>
      <c r="H1314" s="3">
        <v>1200</v>
      </c>
      <c r="I1314" s="4">
        <v>61320</v>
      </c>
      <c r="J1314" s="18">
        <f t="shared" si="151"/>
        <v>57102.4104</v>
      </c>
      <c r="K1314" s="2">
        <f t="shared" si="148"/>
        <v>47.585342</v>
      </c>
      <c r="L1314" s="2">
        <f t="shared" si="149"/>
        <v>51.1</v>
      </c>
      <c r="M1314" s="5">
        <f t="shared" si="150"/>
        <v>48805.478974359</v>
      </c>
    </row>
    <row r="1315" s="2" customFormat="1" ht="13.5" spans="2:13">
      <c r="B1315" s="2" t="s">
        <v>409</v>
      </c>
      <c r="C1315" s="2" t="s">
        <v>113</v>
      </c>
      <c r="D1315" s="2" t="s">
        <v>2164</v>
      </c>
      <c r="E1315" s="2" t="s">
        <v>2165</v>
      </c>
      <c r="F1315" s="2" t="s">
        <v>185</v>
      </c>
      <c r="G1315" s="2" t="s">
        <v>92</v>
      </c>
      <c r="H1315" s="3">
        <v>2400</v>
      </c>
      <c r="I1315" s="4">
        <f>15120*2</f>
        <v>30240</v>
      </c>
      <c r="J1315" s="18">
        <f t="shared" si="151"/>
        <v>28160.0928</v>
      </c>
      <c r="K1315" s="2">
        <f t="shared" si="148"/>
        <v>11.733372</v>
      </c>
      <c r="L1315" s="2">
        <f t="shared" si="149"/>
        <v>12.6</v>
      </c>
      <c r="M1315" s="5">
        <f t="shared" si="150"/>
        <v>24068.4553846154</v>
      </c>
    </row>
    <row r="1316" s="2" customFormat="1" ht="13.5" spans="2:13">
      <c r="B1316" s="2" t="s">
        <v>20</v>
      </c>
      <c r="C1316" s="2" t="s">
        <v>113</v>
      </c>
      <c r="D1316" s="2" t="s">
        <v>2166</v>
      </c>
      <c r="E1316" s="2" t="s">
        <v>2055</v>
      </c>
      <c r="F1316" s="2" t="s">
        <v>2167</v>
      </c>
      <c r="G1316" s="2" t="s">
        <v>92</v>
      </c>
      <c r="H1316" s="3">
        <v>800</v>
      </c>
      <c r="I1316" s="4">
        <v>7400</v>
      </c>
      <c r="J1316" s="18">
        <f t="shared" si="151"/>
        <v>6891.028</v>
      </c>
      <c r="K1316" s="2">
        <f t="shared" si="148"/>
        <v>8.613785</v>
      </c>
      <c r="L1316" s="2">
        <f t="shared" si="149"/>
        <v>9.25</v>
      </c>
      <c r="M1316" s="5">
        <f t="shared" si="150"/>
        <v>5889.76752136752</v>
      </c>
    </row>
    <row r="1317" s="2" customFormat="1" ht="13.5" spans="2:13">
      <c r="B1317" s="2" t="s">
        <v>158</v>
      </c>
      <c r="C1317" s="2" t="s">
        <v>113</v>
      </c>
      <c r="D1317" s="2" t="s">
        <v>2166</v>
      </c>
      <c r="E1317" s="2" t="s">
        <v>2055</v>
      </c>
      <c r="F1317" s="2" t="s">
        <v>2167</v>
      </c>
      <c r="G1317" s="2" t="s">
        <v>92</v>
      </c>
      <c r="H1317" s="3">
        <v>800</v>
      </c>
      <c r="I1317" s="4">
        <v>7416</v>
      </c>
      <c r="J1317" s="18">
        <f t="shared" si="151"/>
        <v>6905.92752</v>
      </c>
      <c r="K1317" s="2">
        <f t="shared" si="148"/>
        <v>8.6324094</v>
      </c>
      <c r="L1317" s="2">
        <f t="shared" si="149"/>
        <v>9.27</v>
      </c>
      <c r="M1317" s="5">
        <f t="shared" si="150"/>
        <v>5902.50215384615</v>
      </c>
    </row>
    <row r="1318" s="2" customFormat="1" ht="13.5" spans="2:13">
      <c r="B1318" s="2" t="s">
        <v>83</v>
      </c>
      <c r="C1318" s="2" t="s">
        <v>185</v>
      </c>
      <c r="D1318" s="2" t="s">
        <v>2168</v>
      </c>
      <c r="E1318" s="2" t="s">
        <v>2055</v>
      </c>
      <c r="F1318" s="2" t="s">
        <v>185</v>
      </c>
      <c r="G1318" s="2" t="s">
        <v>25</v>
      </c>
      <c r="H1318" s="3">
        <v>3000</v>
      </c>
      <c r="I1318" s="4">
        <v>73680</v>
      </c>
      <c r="J1318" s="18">
        <f t="shared" si="151"/>
        <v>68612.2896</v>
      </c>
      <c r="K1318" s="2">
        <f t="shared" si="148"/>
        <v>22.8707632</v>
      </c>
      <c r="L1318" s="2">
        <f t="shared" si="149"/>
        <v>24.56</v>
      </c>
      <c r="M1318" s="5">
        <f t="shared" si="150"/>
        <v>58642.9825641026</v>
      </c>
    </row>
    <row r="1319" s="2" customFormat="1" ht="13.5" spans="2:13">
      <c r="B1319" s="2" t="s">
        <v>172</v>
      </c>
      <c r="C1319" s="2" t="s">
        <v>2169</v>
      </c>
      <c r="D1319" s="2" t="s">
        <v>2170</v>
      </c>
      <c r="E1319" s="2" t="s">
        <v>2171</v>
      </c>
      <c r="F1319" s="2" t="s">
        <v>2172</v>
      </c>
      <c r="G1319" s="2" t="s">
        <v>92</v>
      </c>
      <c r="H1319" s="3">
        <v>8000</v>
      </c>
      <c r="I1319" s="4">
        <v>160960</v>
      </c>
      <c r="J1319" s="18">
        <f t="shared" si="151"/>
        <v>149889.1712</v>
      </c>
      <c r="K1319" s="2">
        <f t="shared" si="148"/>
        <v>18.7361464</v>
      </c>
      <c r="L1319" s="2">
        <f t="shared" si="149"/>
        <v>20.12</v>
      </c>
      <c r="M1319" s="5">
        <f t="shared" si="150"/>
        <v>128110.402735043</v>
      </c>
    </row>
    <row r="1320" s="2" customFormat="1" ht="13.5" spans="2:13">
      <c r="B1320" s="2" t="s">
        <v>83</v>
      </c>
      <c r="C1320" s="2" t="s">
        <v>113</v>
      </c>
      <c r="D1320" s="2" t="s">
        <v>2173</v>
      </c>
      <c r="E1320" s="2" t="s">
        <v>2174</v>
      </c>
      <c r="F1320" s="2" t="s">
        <v>686</v>
      </c>
      <c r="G1320" s="2" t="s">
        <v>92</v>
      </c>
      <c r="H1320" s="3">
        <v>70</v>
      </c>
      <c r="I1320" s="4">
        <v>1418.2</v>
      </c>
      <c r="J1320" s="18">
        <f t="shared" ref="J1320:J1349" si="152">I1320*0.93122</f>
        <v>1320.656204</v>
      </c>
      <c r="K1320" s="2">
        <f t="shared" si="148"/>
        <v>18.8665172</v>
      </c>
      <c r="L1320" s="2">
        <f t="shared" si="149"/>
        <v>20.26</v>
      </c>
      <c r="M1320" s="5">
        <f t="shared" si="150"/>
        <v>1128.76598632479</v>
      </c>
    </row>
    <row r="1321" s="2" customFormat="1" ht="13.5" spans="2:13">
      <c r="B1321" s="2" t="s">
        <v>330</v>
      </c>
      <c r="C1321" s="2" t="s">
        <v>113</v>
      </c>
      <c r="D1321" s="19" t="s">
        <v>2173</v>
      </c>
      <c r="E1321" s="19" t="s">
        <v>2174</v>
      </c>
      <c r="F1321" s="19" t="s">
        <v>2175</v>
      </c>
      <c r="G1321" s="19" t="s">
        <v>92</v>
      </c>
      <c r="H1321" s="20">
        <v>96</v>
      </c>
      <c r="I1321" s="4">
        <v>1944.96</v>
      </c>
      <c r="J1321" s="18">
        <f t="shared" si="152"/>
        <v>1811.1856512</v>
      </c>
      <c r="K1321" s="2">
        <f t="shared" si="148"/>
        <v>18.8665172</v>
      </c>
      <c r="L1321" s="2">
        <f t="shared" si="149"/>
        <v>20.26</v>
      </c>
      <c r="M1321" s="5">
        <f t="shared" si="150"/>
        <v>1548.02192410256</v>
      </c>
    </row>
    <row r="1322" s="2" customFormat="1" ht="13.5" spans="2:13">
      <c r="B1322" s="2" t="s">
        <v>78</v>
      </c>
      <c r="C1322" s="2" t="s">
        <v>113</v>
      </c>
      <c r="D1322" s="2" t="s">
        <v>2173</v>
      </c>
      <c r="E1322" s="2" t="s">
        <v>2174</v>
      </c>
      <c r="F1322" s="2" t="s">
        <v>2175</v>
      </c>
      <c r="G1322" s="2" t="s">
        <v>92</v>
      </c>
      <c r="H1322" s="3">
        <v>200</v>
      </c>
      <c r="I1322" s="4">
        <v>4052</v>
      </c>
      <c r="J1322" s="18">
        <f t="shared" si="152"/>
        <v>3773.30344</v>
      </c>
      <c r="K1322" s="2">
        <f t="shared" si="148"/>
        <v>18.8665172</v>
      </c>
      <c r="L1322" s="2">
        <f t="shared" si="149"/>
        <v>20.26</v>
      </c>
      <c r="M1322" s="5">
        <f t="shared" si="150"/>
        <v>3225.04567521368</v>
      </c>
    </row>
    <row r="1323" s="2" customFormat="1" ht="13.5" spans="2:13">
      <c r="B1323" s="2" t="s">
        <v>78</v>
      </c>
      <c r="C1323" s="2" t="s">
        <v>136</v>
      </c>
      <c r="D1323" s="2" t="s">
        <v>2176</v>
      </c>
      <c r="E1323" s="2" t="s">
        <v>2065</v>
      </c>
      <c r="F1323" s="2" t="s">
        <v>2177</v>
      </c>
      <c r="G1323" s="2" t="s">
        <v>92</v>
      </c>
      <c r="H1323" s="3">
        <v>310</v>
      </c>
      <c r="I1323" s="4">
        <v>2966.7</v>
      </c>
      <c r="J1323" s="18">
        <f t="shared" si="152"/>
        <v>2762.650374</v>
      </c>
      <c r="K1323" s="2">
        <f t="shared" si="148"/>
        <v>8.9117754</v>
      </c>
      <c r="L1323" s="2">
        <f t="shared" si="149"/>
        <v>9.57</v>
      </c>
      <c r="M1323" s="5">
        <f t="shared" si="150"/>
        <v>2361.23963589744</v>
      </c>
    </row>
    <row r="1324" s="2" customFormat="1" ht="13.5" spans="2:13">
      <c r="B1324" s="2" t="s">
        <v>326</v>
      </c>
      <c r="C1324" s="2" t="s">
        <v>2132</v>
      </c>
      <c r="D1324" s="2" t="s">
        <v>2178</v>
      </c>
      <c r="E1324" s="2" t="s">
        <v>2179</v>
      </c>
      <c r="F1324" s="2" t="s">
        <v>2084</v>
      </c>
      <c r="G1324" s="2" t="s">
        <v>92</v>
      </c>
      <c r="H1324" s="3">
        <v>3000</v>
      </c>
      <c r="I1324" s="4">
        <v>78690</v>
      </c>
      <c r="J1324" s="18">
        <f t="shared" si="152"/>
        <v>73277.7018</v>
      </c>
      <c r="K1324" s="2">
        <f t="shared" si="148"/>
        <v>24.4259006</v>
      </c>
      <c r="L1324" s="2">
        <f t="shared" si="149"/>
        <v>26.23</v>
      </c>
      <c r="M1324" s="5">
        <f t="shared" si="150"/>
        <v>62630.5143589744</v>
      </c>
    </row>
    <row r="1325" s="2" customFormat="1" ht="13.5" spans="2:13">
      <c r="B1325" s="2" t="s">
        <v>74</v>
      </c>
      <c r="C1325" s="2" t="s">
        <v>132</v>
      </c>
      <c r="D1325" s="2" t="s">
        <v>2180</v>
      </c>
      <c r="E1325" s="2" t="s">
        <v>2181</v>
      </c>
      <c r="F1325" s="2" t="s">
        <v>2182</v>
      </c>
      <c r="G1325" s="2" t="s">
        <v>92</v>
      </c>
      <c r="H1325" s="3">
        <v>1000</v>
      </c>
      <c r="I1325" s="4">
        <v>23860</v>
      </c>
      <c r="J1325" s="18">
        <f t="shared" si="152"/>
        <v>22218.9092</v>
      </c>
      <c r="K1325" s="2">
        <f t="shared" si="148"/>
        <v>22.2189092</v>
      </c>
      <c r="L1325" s="2">
        <f t="shared" si="149"/>
        <v>23.86</v>
      </c>
      <c r="M1325" s="5">
        <f t="shared" si="150"/>
        <v>18990.5206837607</v>
      </c>
    </row>
    <row r="1326" s="2" customFormat="1" ht="13.5" spans="2:13">
      <c r="B1326" s="2" t="s">
        <v>397</v>
      </c>
      <c r="C1326" s="2" t="s">
        <v>132</v>
      </c>
      <c r="D1326" s="2" t="s">
        <v>2180</v>
      </c>
      <c r="E1326" s="2" t="s">
        <v>2181</v>
      </c>
      <c r="F1326" s="2" t="s">
        <v>2182</v>
      </c>
      <c r="G1326" s="2" t="s">
        <v>92</v>
      </c>
      <c r="H1326" s="3">
        <v>10</v>
      </c>
      <c r="I1326" s="4">
        <v>238.3</v>
      </c>
      <c r="J1326" s="18">
        <f t="shared" si="152"/>
        <v>221.909726</v>
      </c>
      <c r="K1326" s="2">
        <f t="shared" si="148"/>
        <v>22.1909726</v>
      </c>
      <c r="L1326" s="2">
        <f t="shared" si="149"/>
        <v>23.83</v>
      </c>
      <c r="M1326" s="5">
        <f t="shared" si="150"/>
        <v>189.666432478633</v>
      </c>
    </row>
    <row r="1327" s="2" customFormat="1" ht="13.5" spans="2:13">
      <c r="B1327" s="2" t="s">
        <v>2183</v>
      </c>
      <c r="C1327" s="2" t="s">
        <v>132</v>
      </c>
      <c r="D1327" s="2" t="s">
        <v>2180</v>
      </c>
      <c r="E1327" s="2" t="s">
        <v>2184</v>
      </c>
      <c r="F1327" s="2" t="s">
        <v>2182</v>
      </c>
      <c r="G1327" s="2" t="s">
        <v>92</v>
      </c>
      <c r="H1327" s="3">
        <v>600</v>
      </c>
      <c r="I1327" s="4">
        <v>27420.003</v>
      </c>
      <c r="J1327" s="18">
        <f t="shared" si="152"/>
        <v>25534.05519366</v>
      </c>
      <c r="K1327" s="2">
        <f t="shared" si="148"/>
        <v>42.5567586561</v>
      </c>
      <c r="L1327" s="2">
        <f t="shared" si="149"/>
        <v>45.700005</v>
      </c>
      <c r="M1327" s="5">
        <f t="shared" si="150"/>
        <v>21823.978798</v>
      </c>
    </row>
    <row r="1328" s="2" customFormat="1" ht="13.5" spans="2:13">
      <c r="B1328" s="2" t="s">
        <v>326</v>
      </c>
      <c r="C1328" s="2" t="s">
        <v>132</v>
      </c>
      <c r="D1328" s="2" t="s">
        <v>2180</v>
      </c>
      <c r="E1328" s="2" t="s">
        <v>2184</v>
      </c>
      <c r="F1328" s="2" t="s">
        <v>2182</v>
      </c>
      <c r="G1328" s="2" t="s">
        <v>92</v>
      </c>
      <c r="H1328" s="3">
        <v>7800</v>
      </c>
      <c r="I1328" s="4">
        <v>299988</v>
      </c>
      <c r="J1328" s="18">
        <f t="shared" si="152"/>
        <v>279354.82536</v>
      </c>
      <c r="K1328" s="2">
        <f t="shared" si="148"/>
        <v>35.8147212</v>
      </c>
      <c r="L1328" s="2">
        <f t="shared" si="149"/>
        <v>38.46</v>
      </c>
      <c r="M1328" s="5">
        <f t="shared" si="150"/>
        <v>238764.808</v>
      </c>
    </row>
    <row r="1329" s="2" customFormat="1" ht="13.5" spans="2:13">
      <c r="B1329" s="2" t="s">
        <v>955</v>
      </c>
      <c r="C1329" s="2" t="s">
        <v>132</v>
      </c>
      <c r="D1329" s="2" t="s">
        <v>2180</v>
      </c>
      <c r="E1329" s="2" t="s">
        <v>2184</v>
      </c>
      <c r="F1329" s="2" t="s">
        <v>2182</v>
      </c>
      <c r="G1329" s="2" t="s">
        <v>92</v>
      </c>
      <c r="H1329" s="3">
        <v>4000</v>
      </c>
      <c r="I1329" s="4">
        <v>192440</v>
      </c>
      <c r="J1329" s="18">
        <f t="shared" si="152"/>
        <v>179203.9768</v>
      </c>
      <c r="K1329" s="2">
        <f t="shared" si="148"/>
        <v>44.8009942</v>
      </c>
      <c r="L1329" s="2">
        <f t="shared" si="149"/>
        <v>48.11</v>
      </c>
      <c r="M1329" s="5">
        <f t="shared" si="150"/>
        <v>153165.792136752</v>
      </c>
    </row>
    <row r="1330" s="2" customFormat="1" ht="13.5" spans="2:13">
      <c r="B1330" s="2" t="s">
        <v>1056</v>
      </c>
      <c r="C1330" s="2" t="s">
        <v>132</v>
      </c>
      <c r="D1330" s="2" t="s">
        <v>2180</v>
      </c>
      <c r="E1330" s="2" t="s">
        <v>2184</v>
      </c>
      <c r="F1330" s="2" t="s">
        <v>2182</v>
      </c>
      <c r="G1330" s="2" t="s">
        <v>92</v>
      </c>
      <c r="H1330" s="3">
        <v>2400</v>
      </c>
      <c r="I1330" s="4">
        <v>112560</v>
      </c>
      <c r="J1330" s="18">
        <f t="shared" si="152"/>
        <v>104818.1232</v>
      </c>
      <c r="K1330" s="2">
        <f t="shared" si="148"/>
        <v>43.674218</v>
      </c>
      <c r="L1330" s="2">
        <f t="shared" si="149"/>
        <v>46.9</v>
      </c>
      <c r="M1330" s="5">
        <f t="shared" si="150"/>
        <v>89588.1394871795</v>
      </c>
    </row>
    <row r="1331" s="2" customFormat="1" ht="13.5" spans="2:13">
      <c r="B1331" s="2" t="s">
        <v>1032</v>
      </c>
      <c r="C1331" s="2" t="s">
        <v>132</v>
      </c>
      <c r="D1331" s="2" t="s">
        <v>2180</v>
      </c>
      <c r="E1331" s="2" t="s">
        <v>2184</v>
      </c>
      <c r="F1331" s="2" t="s">
        <v>2182</v>
      </c>
      <c r="G1331" s="2" t="s">
        <v>92</v>
      </c>
      <c r="H1331" s="3">
        <v>3000</v>
      </c>
      <c r="I1331" s="4">
        <v>135840</v>
      </c>
      <c r="J1331" s="18">
        <f t="shared" si="152"/>
        <v>126496.9248</v>
      </c>
      <c r="K1331" s="2">
        <f t="shared" si="148"/>
        <v>42.1656416</v>
      </c>
      <c r="L1331" s="2">
        <f t="shared" si="149"/>
        <v>45.28</v>
      </c>
      <c r="M1331" s="5">
        <f t="shared" si="150"/>
        <v>108117.02974359</v>
      </c>
    </row>
    <row r="1332" s="2" customFormat="1" ht="13.5" spans="2:13">
      <c r="B1332" s="2" t="s">
        <v>612</v>
      </c>
      <c r="C1332" s="2" t="s">
        <v>132</v>
      </c>
      <c r="D1332" s="2" t="s">
        <v>2180</v>
      </c>
      <c r="E1332" s="2" t="s">
        <v>2184</v>
      </c>
      <c r="F1332" s="2" t="s">
        <v>2182</v>
      </c>
      <c r="G1332" s="2" t="s">
        <v>92</v>
      </c>
      <c r="H1332" s="3">
        <v>13800</v>
      </c>
      <c r="I1332" s="4">
        <v>662400</v>
      </c>
      <c r="J1332" s="18">
        <f t="shared" si="152"/>
        <v>616840.128</v>
      </c>
      <c r="K1332" s="2">
        <f t="shared" si="148"/>
        <v>44.69856</v>
      </c>
      <c r="L1332" s="2">
        <f t="shared" si="149"/>
        <v>48</v>
      </c>
      <c r="M1332" s="5">
        <f t="shared" si="150"/>
        <v>527213.784615385</v>
      </c>
    </row>
    <row r="1333" s="2" customFormat="1" ht="13.5" spans="2:13">
      <c r="B1333" s="2" t="s">
        <v>2183</v>
      </c>
      <c r="C1333" s="2" t="s">
        <v>132</v>
      </c>
      <c r="D1333" s="2" t="s">
        <v>2180</v>
      </c>
      <c r="E1333" s="2" t="s">
        <v>2185</v>
      </c>
      <c r="F1333" s="2" t="s">
        <v>2182</v>
      </c>
      <c r="G1333" s="2" t="s">
        <v>92</v>
      </c>
      <c r="H1333" s="3">
        <v>3200</v>
      </c>
      <c r="I1333" s="4">
        <v>97280.001</v>
      </c>
      <c r="J1333" s="18">
        <f t="shared" si="152"/>
        <v>90589.08253122</v>
      </c>
      <c r="K1333" s="2">
        <f t="shared" si="148"/>
        <v>28.3090882910063</v>
      </c>
      <c r="L1333" s="2">
        <f t="shared" si="149"/>
        <v>30.4000003125</v>
      </c>
      <c r="M1333" s="5">
        <f t="shared" si="150"/>
        <v>77426.566266</v>
      </c>
    </row>
    <row r="1334" s="2" customFormat="1" ht="13.5" spans="2:13">
      <c r="B1334" s="2" t="s">
        <v>326</v>
      </c>
      <c r="C1334" s="2" t="s">
        <v>132</v>
      </c>
      <c r="D1334" s="2" t="s">
        <v>2180</v>
      </c>
      <c r="E1334" s="2" t="s">
        <v>2186</v>
      </c>
      <c r="F1334" s="2" t="s">
        <v>2182</v>
      </c>
      <c r="G1334" s="2" t="s">
        <v>92</v>
      </c>
      <c r="H1334" s="3">
        <v>6400</v>
      </c>
      <c r="I1334" s="4">
        <v>166464</v>
      </c>
      <c r="J1334" s="18">
        <f t="shared" si="152"/>
        <v>155014.60608</v>
      </c>
      <c r="K1334" s="2">
        <f t="shared" si="148"/>
        <v>24.2210322</v>
      </c>
      <c r="L1334" s="2">
        <f t="shared" si="149"/>
        <v>26.01</v>
      </c>
      <c r="M1334" s="5">
        <f t="shared" si="150"/>
        <v>132491.116307692</v>
      </c>
    </row>
    <row r="1335" s="2" customFormat="1" ht="13.5" spans="2:13">
      <c r="B1335" s="2" t="s">
        <v>409</v>
      </c>
      <c r="C1335" s="2" t="s">
        <v>132</v>
      </c>
      <c r="D1335" s="2" t="s">
        <v>2180</v>
      </c>
      <c r="E1335" s="2" t="s">
        <v>2186</v>
      </c>
      <c r="F1335" s="2" t="s">
        <v>2182</v>
      </c>
      <c r="G1335" s="2" t="s">
        <v>92</v>
      </c>
      <c r="H1335" s="3">
        <v>4000</v>
      </c>
      <c r="I1335" s="4">
        <v>128800</v>
      </c>
      <c r="J1335" s="18">
        <f t="shared" si="152"/>
        <v>119941.136</v>
      </c>
      <c r="K1335" s="2">
        <f t="shared" si="148"/>
        <v>29.985284</v>
      </c>
      <c r="L1335" s="2">
        <f t="shared" si="149"/>
        <v>32.2</v>
      </c>
      <c r="M1335" s="5">
        <f t="shared" si="150"/>
        <v>102513.791452991</v>
      </c>
    </row>
    <row r="1336" s="2" customFormat="1" ht="13.5" spans="2:13">
      <c r="B1336" s="2" t="s">
        <v>20</v>
      </c>
      <c r="C1336" s="2" t="s">
        <v>132</v>
      </c>
      <c r="D1336" s="2" t="s">
        <v>2180</v>
      </c>
      <c r="E1336" s="2" t="s">
        <v>2185</v>
      </c>
      <c r="F1336" s="2" t="s">
        <v>2182</v>
      </c>
      <c r="G1336" s="2" t="s">
        <v>92</v>
      </c>
      <c r="H1336" s="3">
        <v>600</v>
      </c>
      <c r="I1336" s="4">
        <v>19560.9986307634</v>
      </c>
      <c r="J1336" s="18">
        <f t="shared" si="152"/>
        <v>18215.5931449395</v>
      </c>
      <c r="K1336" s="2">
        <f t="shared" si="148"/>
        <v>30.3593219082325</v>
      </c>
      <c r="L1336" s="2">
        <f t="shared" si="149"/>
        <v>32.6016643846057</v>
      </c>
      <c r="M1336" s="5">
        <f t="shared" si="150"/>
        <v>15568.8830298628</v>
      </c>
    </row>
    <row r="1337" s="2" customFormat="1" ht="13.5" spans="2:13">
      <c r="B1337" s="2" t="s">
        <v>74</v>
      </c>
      <c r="C1337" s="2" t="s">
        <v>2187</v>
      </c>
      <c r="D1337" s="2" t="s">
        <v>2188</v>
      </c>
      <c r="E1337" s="2" t="s">
        <v>2189</v>
      </c>
      <c r="F1337" s="2" t="s">
        <v>1343</v>
      </c>
      <c r="G1337" s="2" t="s">
        <v>92</v>
      </c>
      <c r="H1337" s="3">
        <v>1000</v>
      </c>
      <c r="I1337" s="4">
        <v>5761.13196923331</v>
      </c>
      <c r="J1337" s="18">
        <f t="shared" si="152"/>
        <v>5364.88131238944</v>
      </c>
      <c r="K1337" s="2">
        <f t="shared" si="148"/>
        <v>5.36488131238944</v>
      </c>
      <c r="L1337" s="2">
        <f t="shared" si="149"/>
        <v>5.76113196923331</v>
      </c>
      <c r="M1337" s="5">
        <f t="shared" si="150"/>
        <v>4585.3686430679</v>
      </c>
    </row>
    <row r="1338" s="2" customFormat="1" ht="13.5" spans="2:13">
      <c r="B1338" s="2" t="s">
        <v>330</v>
      </c>
      <c r="C1338" s="2" t="s">
        <v>2187</v>
      </c>
      <c r="D1338" s="19" t="s">
        <v>2188</v>
      </c>
      <c r="E1338" s="19" t="s">
        <v>2189</v>
      </c>
      <c r="F1338" s="19" t="s">
        <v>1343</v>
      </c>
      <c r="G1338" s="19" t="s">
        <v>92</v>
      </c>
      <c r="H1338" s="20">
        <v>9000</v>
      </c>
      <c r="I1338" s="4">
        <v>44550</v>
      </c>
      <c r="J1338" s="18">
        <f t="shared" si="152"/>
        <v>41485.851</v>
      </c>
      <c r="K1338" s="2">
        <f t="shared" ref="K1338:K1348" si="153">J1338/H1338</f>
        <v>4.609539</v>
      </c>
      <c r="L1338" s="2">
        <f t="shared" ref="L1338:L1348" si="154">I1338/H1338</f>
        <v>4.95</v>
      </c>
      <c r="M1338" s="5">
        <f t="shared" ref="M1338:M1348" si="155">J1338/1.17</f>
        <v>35457.9923076923</v>
      </c>
    </row>
    <row r="1339" s="2" customFormat="1" ht="13.5" spans="2:13">
      <c r="B1339" s="2" t="s">
        <v>78</v>
      </c>
      <c r="C1339" s="2" t="s">
        <v>2187</v>
      </c>
      <c r="D1339" s="2" t="s">
        <v>2188</v>
      </c>
      <c r="E1339" s="2" t="s">
        <v>2063</v>
      </c>
      <c r="F1339" s="2" t="s">
        <v>1343</v>
      </c>
      <c r="G1339" s="2" t="s">
        <v>92</v>
      </c>
      <c r="H1339" s="3">
        <v>1000</v>
      </c>
      <c r="I1339" s="4">
        <v>8420</v>
      </c>
      <c r="J1339" s="18">
        <f t="shared" si="152"/>
        <v>7840.8724</v>
      </c>
      <c r="K1339" s="2">
        <f t="shared" si="153"/>
        <v>7.8408724</v>
      </c>
      <c r="L1339" s="2">
        <f t="shared" si="154"/>
        <v>8.42</v>
      </c>
      <c r="M1339" s="5">
        <f t="shared" si="155"/>
        <v>6701.60034188034</v>
      </c>
    </row>
    <row r="1340" s="2" customFormat="1" ht="13.5" spans="2:13">
      <c r="B1340" s="2" t="s">
        <v>284</v>
      </c>
      <c r="C1340" s="2" t="s">
        <v>2187</v>
      </c>
      <c r="D1340" s="2" t="s">
        <v>2188</v>
      </c>
      <c r="E1340" s="2" t="s">
        <v>2063</v>
      </c>
      <c r="F1340" s="2" t="s">
        <v>1343</v>
      </c>
      <c r="G1340" s="2" t="s">
        <v>92</v>
      </c>
      <c r="H1340" s="3">
        <v>200</v>
      </c>
      <c r="I1340" s="4">
        <v>800</v>
      </c>
      <c r="J1340" s="18">
        <f t="shared" si="152"/>
        <v>744.976</v>
      </c>
      <c r="K1340" s="2">
        <f t="shared" si="153"/>
        <v>3.72488</v>
      </c>
      <c r="L1340" s="2">
        <f t="shared" si="154"/>
        <v>4</v>
      </c>
      <c r="M1340" s="5">
        <f t="shared" si="155"/>
        <v>636.731623931624</v>
      </c>
    </row>
    <row r="1341" s="2" customFormat="1" ht="13.5" spans="2:13">
      <c r="B1341" s="2" t="s">
        <v>140</v>
      </c>
      <c r="C1341" s="2" t="s">
        <v>113</v>
      </c>
      <c r="D1341" s="2" t="s">
        <v>2190</v>
      </c>
      <c r="E1341" s="2" t="s">
        <v>2191</v>
      </c>
      <c r="F1341" s="2" t="s">
        <v>1180</v>
      </c>
      <c r="G1341" s="2" t="s">
        <v>25</v>
      </c>
      <c r="H1341" s="3">
        <v>400</v>
      </c>
      <c r="I1341" s="4">
        <v>22428</v>
      </c>
      <c r="J1341" s="18">
        <f t="shared" si="152"/>
        <v>20885.40216</v>
      </c>
      <c r="K1341" s="2">
        <f t="shared" si="153"/>
        <v>52.2135054</v>
      </c>
      <c r="L1341" s="2">
        <f t="shared" si="154"/>
        <v>56.07</v>
      </c>
      <c r="M1341" s="5">
        <f t="shared" si="155"/>
        <v>17850.7710769231</v>
      </c>
    </row>
    <row r="1342" s="2" customFormat="1" ht="13.5" spans="2:13">
      <c r="B1342" s="2" t="s">
        <v>144</v>
      </c>
      <c r="C1342" s="2" t="s">
        <v>1024</v>
      </c>
      <c r="D1342" s="2" t="s">
        <v>2192</v>
      </c>
      <c r="E1342" s="2" t="s">
        <v>2065</v>
      </c>
      <c r="F1342" s="2" t="s">
        <v>1307</v>
      </c>
      <c r="G1342" s="2" t="s">
        <v>92</v>
      </c>
      <c r="H1342" s="3">
        <v>600</v>
      </c>
      <c r="I1342" s="4">
        <v>16680</v>
      </c>
      <c r="J1342" s="18">
        <f t="shared" si="152"/>
        <v>15532.7496</v>
      </c>
      <c r="K1342" s="2">
        <f t="shared" si="153"/>
        <v>25.887916</v>
      </c>
      <c r="L1342" s="2">
        <f t="shared" si="154"/>
        <v>27.8</v>
      </c>
      <c r="M1342" s="5">
        <f t="shared" si="155"/>
        <v>13275.8543589744</v>
      </c>
    </row>
    <row r="1343" s="2" customFormat="1" ht="13.5" spans="2:13">
      <c r="B1343" s="2" t="s">
        <v>1906</v>
      </c>
      <c r="C1343" s="2" t="s">
        <v>1024</v>
      </c>
      <c r="D1343" s="2" t="s">
        <v>2192</v>
      </c>
      <c r="E1343" s="2" t="s">
        <v>2053</v>
      </c>
      <c r="F1343" s="2" t="s">
        <v>1307</v>
      </c>
      <c r="G1343" s="2" t="s">
        <v>92</v>
      </c>
      <c r="H1343" s="3">
        <v>100</v>
      </c>
      <c r="I1343" s="4">
        <v>1635</v>
      </c>
      <c r="J1343" s="18">
        <f t="shared" si="152"/>
        <v>1522.5447</v>
      </c>
      <c r="K1343" s="2">
        <f t="shared" si="153"/>
        <v>15.225447</v>
      </c>
      <c r="L1343" s="2">
        <f t="shared" si="154"/>
        <v>16.35</v>
      </c>
      <c r="M1343" s="5">
        <f t="shared" si="155"/>
        <v>1301.32025641026</v>
      </c>
    </row>
    <row r="1344" s="2" customFormat="1" ht="13.5" spans="2:13">
      <c r="B1344" s="2" t="s">
        <v>757</v>
      </c>
      <c r="C1344" s="2" t="s">
        <v>1024</v>
      </c>
      <c r="D1344" s="2" t="s">
        <v>2192</v>
      </c>
      <c r="E1344" s="2" t="s">
        <v>2053</v>
      </c>
      <c r="F1344" s="2" t="s">
        <v>1307</v>
      </c>
      <c r="G1344" s="2" t="s">
        <v>92</v>
      </c>
      <c r="H1344" s="3">
        <v>1200</v>
      </c>
      <c r="I1344" s="4">
        <v>19620</v>
      </c>
      <c r="J1344" s="18">
        <f t="shared" si="152"/>
        <v>18270.5364</v>
      </c>
      <c r="K1344" s="2">
        <f t="shared" si="153"/>
        <v>15.225447</v>
      </c>
      <c r="L1344" s="2">
        <f t="shared" si="154"/>
        <v>16.35</v>
      </c>
      <c r="M1344" s="5">
        <f t="shared" si="155"/>
        <v>15615.8430769231</v>
      </c>
    </row>
    <row r="1345" s="2" customFormat="1" ht="13.5" spans="2:13">
      <c r="B1345" s="2" t="s">
        <v>1032</v>
      </c>
      <c r="C1345" s="2" t="s">
        <v>1024</v>
      </c>
      <c r="D1345" s="2" t="s">
        <v>2192</v>
      </c>
      <c r="E1345" s="2" t="s">
        <v>2053</v>
      </c>
      <c r="F1345" s="2" t="s">
        <v>1307</v>
      </c>
      <c r="G1345" s="2" t="s">
        <v>92</v>
      </c>
      <c r="H1345" s="3">
        <v>600</v>
      </c>
      <c r="I1345" s="4">
        <v>9714</v>
      </c>
      <c r="J1345" s="18">
        <f t="shared" si="152"/>
        <v>9045.87108</v>
      </c>
      <c r="K1345" s="2">
        <f t="shared" si="153"/>
        <v>15.0764518</v>
      </c>
      <c r="L1345" s="2">
        <f t="shared" si="154"/>
        <v>16.19</v>
      </c>
      <c r="M1345" s="5">
        <f t="shared" si="155"/>
        <v>7731.51374358974</v>
      </c>
    </row>
    <row r="1346" s="2" customFormat="1" ht="13.5" spans="2:13">
      <c r="B1346" s="2" t="s">
        <v>330</v>
      </c>
      <c r="C1346" s="2" t="s">
        <v>1024</v>
      </c>
      <c r="D1346" s="19" t="s">
        <v>1025</v>
      </c>
      <c r="E1346" s="19" t="s">
        <v>1026</v>
      </c>
      <c r="F1346" s="19" t="s">
        <v>1027</v>
      </c>
      <c r="G1346" s="19" t="s">
        <v>58</v>
      </c>
      <c r="H1346" s="20">
        <v>30</v>
      </c>
      <c r="I1346" s="4">
        <v>1151.4</v>
      </c>
      <c r="J1346" s="18">
        <f t="shared" si="152"/>
        <v>1072.206708</v>
      </c>
      <c r="K1346" s="2">
        <f t="shared" si="153"/>
        <v>35.7402236</v>
      </c>
      <c r="L1346" s="2">
        <f t="shared" si="154"/>
        <v>38.38</v>
      </c>
      <c r="M1346" s="5">
        <f t="shared" si="155"/>
        <v>916.41598974359</v>
      </c>
    </row>
    <row r="1347" s="2" customFormat="1" ht="13.5" spans="2:13">
      <c r="B1347" s="2" t="s">
        <v>330</v>
      </c>
      <c r="C1347" s="2" t="s">
        <v>1663</v>
      </c>
      <c r="D1347" s="19" t="s">
        <v>1664</v>
      </c>
      <c r="E1347" s="19" t="s">
        <v>1665</v>
      </c>
      <c r="F1347" s="19" t="s">
        <v>1666</v>
      </c>
      <c r="G1347" s="19" t="s">
        <v>25</v>
      </c>
      <c r="H1347" s="20">
        <v>90</v>
      </c>
      <c r="I1347" s="4">
        <v>2429.1</v>
      </c>
      <c r="J1347" s="18">
        <f t="shared" si="152"/>
        <v>2262.026502</v>
      </c>
      <c r="K1347" s="2">
        <f t="shared" si="153"/>
        <v>25.1336278</v>
      </c>
      <c r="L1347" s="2">
        <f t="shared" si="154"/>
        <v>26.99</v>
      </c>
      <c r="M1347" s="5">
        <f t="shared" si="155"/>
        <v>1933.35598461538</v>
      </c>
    </row>
    <row r="1348" s="2" customFormat="1" ht="13.5" spans="2:13">
      <c r="B1348" s="2" t="s">
        <v>330</v>
      </c>
      <c r="C1348" s="2" t="s">
        <v>159</v>
      </c>
      <c r="D1348" s="19" t="s">
        <v>1814</v>
      </c>
      <c r="E1348" s="19" t="s">
        <v>1815</v>
      </c>
      <c r="F1348" s="19" t="s">
        <v>1816</v>
      </c>
      <c r="G1348" s="19" t="s">
        <v>58</v>
      </c>
      <c r="H1348" s="20">
        <v>340</v>
      </c>
      <c r="I1348" s="4">
        <v>13464</v>
      </c>
      <c r="J1348" s="18">
        <f t="shared" si="152"/>
        <v>12537.94608</v>
      </c>
      <c r="K1348" s="2">
        <f t="shared" si="153"/>
        <v>36.876312</v>
      </c>
      <c r="L1348" s="2">
        <f t="shared" si="154"/>
        <v>39.6</v>
      </c>
      <c r="M1348" s="5">
        <f t="shared" si="155"/>
        <v>10716.1932307692</v>
      </c>
    </row>
    <row r="1349" customHeight="1" spans="4:8">
      <c r="D1349" s="19"/>
      <c r="E1349" s="19"/>
      <c r="F1349" s="19"/>
      <c r="G1349" s="19"/>
      <c r="H1349" s="20"/>
    </row>
    <row r="1350" customHeight="1" spans="4:8">
      <c r="D1350" s="19"/>
      <c r="E1350" s="19"/>
      <c r="F1350" s="19"/>
      <c r="G1350" s="19"/>
      <c r="H1350" s="20"/>
    </row>
    <row r="1351" customHeight="1" spans="4:8">
      <c r="D1351" s="19"/>
      <c r="E1351" s="19"/>
      <c r="F1351" s="19"/>
      <c r="G1351" s="19"/>
      <c r="H1351" s="20"/>
    </row>
    <row r="1352" customHeight="1" spans="4:8">
      <c r="D1352" s="19"/>
      <c r="E1352" s="19"/>
      <c r="F1352" s="19"/>
      <c r="G1352" s="19"/>
      <c r="H1352" s="20"/>
    </row>
    <row r="1353" customHeight="1" spans="4:8">
      <c r="D1353" s="19"/>
      <c r="E1353" s="19"/>
      <c r="F1353" s="19"/>
      <c r="G1353" s="19"/>
      <c r="H1353" s="20"/>
    </row>
    <row r="1354" customHeight="1" spans="4:8">
      <c r="D1354" s="19"/>
      <c r="E1354" s="19"/>
      <c r="F1354" s="19"/>
      <c r="G1354" s="19"/>
      <c r="H1354" s="20"/>
    </row>
    <row r="1355" customHeight="1" spans="4:8">
      <c r="D1355" s="19"/>
      <c r="E1355" s="19"/>
      <c r="F1355" s="19"/>
      <c r="G1355" s="19"/>
      <c r="H1355" s="20"/>
    </row>
    <row r="1356" customHeight="1" spans="4:8">
      <c r="D1356" s="19"/>
      <c r="E1356" s="19"/>
      <c r="F1356" s="19"/>
      <c r="G1356" s="19"/>
      <c r="H1356" s="20"/>
    </row>
    <row r="1357" customHeight="1" spans="4:8">
      <c r="D1357" s="19"/>
      <c r="E1357" s="19"/>
      <c r="F1357" s="19"/>
      <c r="G1357" s="19"/>
      <c r="H1357" s="20"/>
    </row>
    <row r="1358" customHeight="1" spans="4:8">
      <c r="D1358" s="19"/>
      <c r="E1358" s="19"/>
      <c r="F1358" s="19"/>
      <c r="G1358" s="19"/>
      <c r="H1358" s="20"/>
    </row>
    <row r="1359" customHeight="1" spans="4:8">
      <c r="D1359" s="19"/>
      <c r="E1359" s="19"/>
      <c r="F1359" s="19"/>
      <c r="G1359" s="19"/>
      <c r="H1359" s="20"/>
    </row>
    <row r="1360" customHeight="1" spans="4:8">
      <c r="D1360" s="19"/>
      <c r="E1360" s="19"/>
      <c r="F1360" s="19"/>
      <c r="G1360" s="19"/>
      <c r="H1360" s="20"/>
    </row>
    <row r="1361" customHeight="1" spans="4:8">
      <c r="D1361" s="19"/>
      <c r="E1361" s="19"/>
      <c r="F1361" s="19"/>
      <c r="G1361" s="19"/>
      <c r="H1361" s="20"/>
    </row>
    <row r="1362" customHeight="1" spans="4:8">
      <c r="D1362" s="19"/>
      <c r="E1362" s="19"/>
      <c r="F1362" s="19"/>
      <c r="G1362" s="19"/>
      <c r="H1362" s="20"/>
    </row>
  </sheetData>
  <autoFilter ref="A1:P1348">
    <sortState ref="A1:P1348">
      <sortCondition ref="D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</cp:lastModifiedBy>
  <dcterms:created xsi:type="dcterms:W3CDTF">2017-10-31T07:49:00Z</dcterms:created>
  <dcterms:modified xsi:type="dcterms:W3CDTF">2017-12-07T05:30:15Z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