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definedNames>
    <definedName name="_xlnm._FilterDatabase" localSheetId="0" hidden="1">Sheet1!$A$1:$M$896</definedName>
  </definedNames>
  <calcPr calcId="144525" concurrentCalc="0"/>
</workbook>
</file>

<file path=xl/sharedStrings.xml><?xml version="1.0" encoding="utf-8"?>
<sst xmlns="http://schemas.openxmlformats.org/spreadsheetml/2006/main" count="2033">
  <si>
    <t>出库日期</t>
  </si>
  <si>
    <t>供货商</t>
  </si>
  <si>
    <t>品名</t>
  </si>
  <si>
    <t>规格</t>
  </si>
  <si>
    <t>生产企业</t>
  </si>
  <si>
    <t>单位</t>
  </si>
  <si>
    <t>数量</t>
  </si>
  <si>
    <t>含税金额</t>
  </si>
  <si>
    <t>成本含税金额</t>
  </si>
  <si>
    <t>购进单价</t>
  </si>
  <si>
    <t>出库单价</t>
  </si>
  <si>
    <t>不含税成本</t>
  </si>
  <si>
    <t>1月</t>
  </si>
  <si>
    <t>四川大容医药有限公司</t>
  </si>
  <si>
    <t>0.9%氯化钠注射液</t>
  </si>
  <si>
    <t>100ml:0.9g</t>
  </si>
  <si>
    <t>四川科伦药业股份有限公司</t>
  </si>
  <si>
    <t>袋</t>
  </si>
  <si>
    <t>250ml:2.25g</t>
  </si>
  <si>
    <t>四川科伦药业股份有限公司(广安生产基地）</t>
  </si>
  <si>
    <t>500ml:4.5g</t>
  </si>
  <si>
    <t>四川科伦药业股份有限公司（仁寿）</t>
  </si>
  <si>
    <t>瓶</t>
  </si>
  <si>
    <t>500毫升：4.5克</t>
  </si>
  <si>
    <t>氯化钠注射液</t>
  </si>
  <si>
    <t>四川省蓉康鑫医药器械有限公司</t>
  </si>
  <si>
    <t>昆明南疆制药有限公司</t>
  </si>
  <si>
    <t>100毫升：0.9克</t>
  </si>
  <si>
    <t>成都广药新汇源医药有限公司</t>
  </si>
  <si>
    <t>氨甲环酸氯化钠注射液</t>
  </si>
  <si>
    <t>100ml：1g：0.68g</t>
  </si>
  <si>
    <t>重庆莱美药业股份有限公司</t>
  </si>
  <si>
    <t>250毫升：2.25克</t>
  </si>
  <si>
    <t>500ml</t>
  </si>
  <si>
    <t>0.9%氯化钠注射液（立软）</t>
  </si>
  <si>
    <t>50ml:0.45g</t>
  </si>
  <si>
    <t>0.9%氯化钠注射液(PP)瓶</t>
  </si>
  <si>
    <t>10%葡萄糖注射液</t>
  </si>
  <si>
    <t>250ml:25g</t>
  </si>
  <si>
    <t>3%过氧化氢消毒液</t>
  </si>
  <si>
    <t>100毫升</t>
  </si>
  <si>
    <t>山东利尔康医疗科技股份有限公司</t>
  </si>
  <si>
    <t>四川道盛商贸有限公司</t>
  </si>
  <si>
    <t>3m安必沽多酶清洗液</t>
  </si>
  <si>
    <t>500ML</t>
  </si>
  <si>
    <t>3M中国有限公司</t>
  </si>
  <si>
    <t>3M压力蒸气灭菌包内化学指示卡</t>
  </si>
  <si>
    <t>美国3M公司</t>
  </si>
  <si>
    <t>3M压力蒸气灭菌指示胶带</t>
  </si>
  <si>
    <t>3M胶带</t>
  </si>
  <si>
    <t>5%葡萄糖注射液</t>
  </si>
  <si>
    <t>50ml</t>
  </si>
  <si>
    <t>Ⅱ型暗盒（X射线投影暗匣）</t>
  </si>
  <si>
    <t>14*14</t>
  </si>
  <si>
    <t>柯达（无锡）股份有限公司</t>
  </si>
  <si>
    <t>盒</t>
  </si>
  <si>
    <t>X光胶片套液</t>
  </si>
  <si>
    <t>5加仑</t>
  </si>
  <si>
    <t>泰兴市轻工机械厂</t>
  </si>
  <si>
    <t>桶</t>
  </si>
  <si>
    <t>四川省名实医药有限公司</t>
  </si>
  <si>
    <t>5%复方氨基酸注射液（18AA）</t>
  </si>
  <si>
    <t>250ml：12.5g</t>
  </si>
  <si>
    <t>四川省伊洁士医疗科技有限公司</t>
  </si>
  <si>
    <t>75%消毒酒精</t>
  </si>
  <si>
    <t>中国大冢制药有限公司</t>
  </si>
  <si>
    <t>50%葡萄糖注射液</t>
  </si>
  <si>
    <t>20ml:10g</t>
  </si>
  <si>
    <t>阿法骨化醇软胶囊</t>
  </si>
  <si>
    <t>0.25ug*20粒</t>
  </si>
  <si>
    <t>大连天宇奥森制药有限公司</t>
  </si>
  <si>
    <t>成都法和药业有限责任公司</t>
  </si>
  <si>
    <t>阿仑膦酸钠片</t>
  </si>
  <si>
    <t>10mg*7片</t>
  </si>
  <si>
    <t>成都天台山制药有限公司</t>
  </si>
  <si>
    <t>70mg*2片</t>
  </si>
  <si>
    <t>四川科伦医药贸易有限公司</t>
  </si>
  <si>
    <t>多酶片</t>
  </si>
  <si>
    <t>100片</t>
  </si>
  <si>
    <t>四川菲德力制药有限公司</t>
  </si>
  <si>
    <t>复方谷氨酰胺肠溶胶囊（谷参肠安胶囊）</t>
  </si>
  <si>
    <t>24粒</t>
  </si>
  <si>
    <t>地奥集团成都药业股份有限公司</t>
  </si>
  <si>
    <t>柴胡注射液</t>
  </si>
  <si>
    <t>2ml*10支</t>
  </si>
  <si>
    <t>河南润弘制药股份有限公司</t>
  </si>
  <si>
    <t>厄贝沙坦分散片</t>
  </si>
  <si>
    <t>0.15g*12片</t>
  </si>
  <si>
    <t>济南利民制药有限责任公司</t>
  </si>
  <si>
    <t>阿莫西林分散片</t>
  </si>
  <si>
    <t>0.25g*24片</t>
  </si>
  <si>
    <t>山西同达药业有限公司</t>
  </si>
  <si>
    <t>酚酞片</t>
  </si>
  <si>
    <t>50mg*100片</t>
  </si>
  <si>
    <t>山西亨瑞达制药有限公司</t>
  </si>
  <si>
    <t>复方黄连素片</t>
  </si>
  <si>
    <t>30mg*100片</t>
  </si>
  <si>
    <t>成都森科制药有限公司</t>
  </si>
  <si>
    <t>呋塞米注射液</t>
  </si>
  <si>
    <t>2ml:20mg*10支</t>
  </si>
  <si>
    <t>山东方明药业集团股份有限公司</t>
  </si>
  <si>
    <t>奥硝唑胶囊</t>
  </si>
  <si>
    <t>250g*24粒</t>
  </si>
  <si>
    <t>四川百利药业有限责任公司</t>
  </si>
  <si>
    <t>成都市蓉锦医药贸易有限公司</t>
  </si>
  <si>
    <t>二甲硅油片</t>
  </si>
  <si>
    <t>25mg*100片</t>
  </si>
  <si>
    <t>自贡鸿鹤制药有限责任公司</t>
  </si>
  <si>
    <t>复合维生素B片</t>
  </si>
  <si>
    <t>成都第一制药有限公司</t>
  </si>
  <si>
    <t>复方维C注射液</t>
  </si>
  <si>
    <t>1g:5ml*5支</t>
  </si>
  <si>
    <t>阿魏酸哌嗪片（保肾康片）</t>
  </si>
  <si>
    <t>50mg*50片</t>
  </si>
  <si>
    <t>成都亨达药业有限公司</t>
  </si>
  <si>
    <t>四川南药川江医药有限公司</t>
  </si>
  <si>
    <t>氨茶碱片</t>
  </si>
  <si>
    <t>0.1g*100片</t>
  </si>
  <si>
    <t>山西太原药业有限公司</t>
  </si>
  <si>
    <t>四川九州通医药有限公司</t>
  </si>
  <si>
    <t>大黄碳酸氢钠片</t>
  </si>
  <si>
    <t>1000片</t>
  </si>
  <si>
    <t>四川金药师制药有限公司</t>
  </si>
  <si>
    <t>肠炎宁片</t>
  </si>
  <si>
    <t>24片</t>
  </si>
  <si>
    <t>江西天施康戈阳制药有限公司</t>
  </si>
  <si>
    <t>非那雄胺片</t>
  </si>
  <si>
    <t>5mg*10片</t>
  </si>
  <si>
    <t>成都倍特药业有限公司</t>
  </si>
  <si>
    <t>风湿马前片</t>
  </si>
  <si>
    <t>28片</t>
  </si>
  <si>
    <t>太极集团四川绵阳制药有限公司</t>
  </si>
  <si>
    <t>法莫替丁氯化钠注射液</t>
  </si>
  <si>
    <t>100ml:20mg</t>
  </si>
  <si>
    <t>福建天泉药业股份有限公司</t>
  </si>
  <si>
    <t>保妇康栓</t>
  </si>
  <si>
    <t>1.74g*8粒</t>
  </si>
  <si>
    <t>海南碧凯药业有限公司</t>
  </si>
  <si>
    <t>单硝酸异山梨酯缓释片</t>
  </si>
  <si>
    <t>40mg*20片</t>
  </si>
  <si>
    <t>山东力诺科峰制药有限公司</t>
  </si>
  <si>
    <t>氨基己酸注射液</t>
  </si>
  <si>
    <t>10：2g*5支</t>
  </si>
  <si>
    <t>阿魏酸钠片（川芎素片）</t>
  </si>
  <si>
    <t>50mg*12片*2板</t>
  </si>
  <si>
    <t>大卫颗粒</t>
  </si>
  <si>
    <t>6g*12袋</t>
  </si>
  <si>
    <t>德国Losan Pnarma GmbH</t>
  </si>
  <si>
    <t>四川省国嘉医药科技有限责任公司</t>
  </si>
  <si>
    <t>地特胰岛素注射液</t>
  </si>
  <si>
    <t>3ml:300iu（笔芯）</t>
  </si>
  <si>
    <t>诺和诺德（中国）制药有限公司</t>
  </si>
  <si>
    <t>支</t>
  </si>
  <si>
    <t>四川大众医药有限公司</t>
  </si>
  <si>
    <t>苯溴马隆片（立加利仙）</t>
  </si>
  <si>
    <t>50mg*10片</t>
  </si>
  <si>
    <t>昆山龙灯瑞迪制药有限公司</t>
  </si>
  <si>
    <t>地榆槐角丸</t>
  </si>
  <si>
    <t>9g*12丸</t>
  </si>
  <si>
    <t>北京同仁堂制药有限公司</t>
  </si>
  <si>
    <t>四川合升创展医药有限责任公司药品原料分公司</t>
  </si>
  <si>
    <t>薄荷素油</t>
  </si>
  <si>
    <t>黄山市天目药业有限公司</t>
  </si>
  <si>
    <t>低分子肝素钙注射液（速碧林）</t>
  </si>
  <si>
    <t>0.4ml*2支</t>
  </si>
  <si>
    <t>葛兰素史克（天津）有限公司</t>
  </si>
  <si>
    <t>复方醋酸棉酚片</t>
  </si>
  <si>
    <t>20mg*5s</t>
  </si>
  <si>
    <t>西安北方药业有限公司</t>
  </si>
  <si>
    <t>胞磷胆碱钠氯化钠注射液</t>
  </si>
  <si>
    <t>100m：0.5g</t>
  </si>
  <si>
    <t>安络痛片</t>
  </si>
  <si>
    <t>湖北美宝药业有限公司</t>
  </si>
  <si>
    <t>四川迪菲特药业有限公司</t>
  </si>
  <si>
    <t>当归调经颗粒</t>
  </si>
  <si>
    <t>10g*10袋</t>
  </si>
  <si>
    <t>成都市湔江制药厂</t>
  </si>
  <si>
    <t>广东一品红药业有限公司</t>
  </si>
  <si>
    <t>苯磺酸氨氯地平分散片</t>
  </si>
  <si>
    <t>黑龙江澳利达奈德制药有限公司</t>
  </si>
  <si>
    <t>四川科盟医药贸易有限公司</t>
  </si>
  <si>
    <t>碘化油注射液</t>
  </si>
  <si>
    <t>10ml</t>
  </si>
  <si>
    <t>烟台鲁银药业有限公司</t>
  </si>
  <si>
    <t>贵州景峰注射剂有限公司</t>
  </si>
  <si>
    <t>参芎葡萄糖注射液</t>
  </si>
  <si>
    <t>100ml</t>
  </si>
  <si>
    <t>成都蓉合医药有限公司</t>
  </si>
  <si>
    <t>复方血栓通片</t>
  </si>
  <si>
    <t>0.4g*36片</t>
  </si>
  <si>
    <t>扬州中惠制药有限公司</t>
  </si>
  <si>
    <t>重庆大同医药有限公司</t>
  </si>
  <si>
    <t>苯磺酸氨氯地平片</t>
  </si>
  <si>
    <t>5mg*7片*2板</t>
  </si>
  <si>
    <t>重庆科瑞制药有限责任公司（原重庆制药七厂）</t>
  </si>
  <si>
    <t>成都肖集翰药业有限责任公司</t>
  </si>
  <si>
    <t>厄贝沙坦片</t>
  </si>
  <si>
    <t>0.15g*7片</t>
  </si>
  <si>
    <t>深圳市海滨制药有限公司</t>
  </si>
  <si>
    <t>四川九华益生医药有限公司</t>
  </si>
  <si>
    <t>布洛芬缓释胶囊</t>
  </si>
  <si>
    <t>0.3g*10粒*2板</t>
  </si>
  <si>
    <t>广州柏赛罗药业有限公司</t>
  </si>
  <si>
    <t>江苏万高药业股份有限公司</t>
  </si>
  <si>
    <t>独一味软胶囊</t>
  </si>
  <si>
    <t>0.55g*36粒</t>
  </si>
  <si>
    <t>江苏万高药业有限公司</t>
  </si>
  <si>
    <t>四川省杏杰医药有限公司</t>
  </si>
  <si>
    <t>独一味颗粒</t>
  </si>
  <si>
    <t>3g*12袋</t>
  </si>
  <si>
    <t>江西杏林白马药业有限公司</t>
  </si>
  <si>
    <t>四川省通园制药有限公司</t>
  </si>
  <si>
    <t>除湿止痒洗液</t>
  </si>
  <si>
    <t>200ml</t>
  </si>
  <si>
    <t>四川百利天恒药业股份有限公司</t>
  </si>
  <si>
    <t>产妇安颗粒</t>
  </si>
  <si>
    <t>6g*24袋</t>
  </si>
  <si>
    <t>断血流分散片</t>
  </si>
  <si>
    <t>0.5g*18片*2板</t>
  </si>
  <si>
    <t>湖南方盛制药股份有限公司</t>
  </si>
  <si>
    <t>芜湖张恒春药业有限公司</t>
  </si>
  <si>
    <t>肺结核丸</t>
  </si>
  <si>
    <t>81G</t>
  </si>
  <si>
    <t>芜湖张桓春药业有限公司</t>
  </si>
  <si>
    <t>四川欣宏祥贸易有限公司</t>
  </si>
  <si>
    <t>补金片</t>
  </si>
  <si>
    <t>通化汇金堂药业股份有限公司</t>
  </si>
  <si>
    <t>风寒咳嗽颗粒</t>
  </si>
  <si>
    <t>5G*10袋</t>
  </si>
  <si>
    <t>辽宁倍奇药业有限公司</t>
  </si>
  <si>
    <t>丙硫异烟胺肠溶片</t>
  </si>
  <si>
    <t>0.1克*100片</t>
  </si>
  <si>
    <t>四川省长征药业股份有限公司</t>
  </si>
  <si>
    <t>板式组合药A2</t>
  </si>
  <si>
    <t>15板</t>
  </si>
  <si>
    <t>板式组合药A4</t>
  </si>
  <si>
    <t>成都中新药业有限公司</t>
  </si>
  <si>
    <t>阿奇霉素片 </t>
  </si>
  <si>
    <t>0.25克*6片</t>
  </si>
  <si>
    <t>大连美罗大药厂</t>
  </si>
  <si>
    <t>地塞米松磷酸钠滴眼液</t>
  </si>
  <si>
    <t>5毫升：1.25毫克</t>
  </si>
  <si>
    <t>武汉五景药业有限公司</t>
  </si>
  <si>
    <t>复方氯化钠注射液</t>
  </si>
  <si>
    <t>500毫升</t>
  </si>
  <si>
    <t>吉林紫鑫药业股份有限公司</t>
  </si>
  <si>
    <t>复方益肝灵片</t>
  </si>
  <si>
    <t>21毫克*100片</t>
  </si>
  <si>
    <t>四川众仁药业有限公司</t>
  </si>
  <si>
    <t>牛尾独活</t>
  </si>
  <si>
    <t>片 切制</t>
  </si>
  <si>
    <t>kg</t>
  </si>
  <si>
    <t>杜仲</t>
  </si>
  <si>
    <t>复方甘草酸苷片 </t>
  </si>
  <si>
    <t>36片</t>
  </si>
  <si>
    <t>西安利君制药有限责任公司</t>
  </si>
  <si>
    <t>西南药业股份有限公司</t>
  </si>
  <si>
    <t>地榆升白片</t>
  </si>
  <si>
    <t>0.1g*20s*2板</t>
  </si>
  <si>
    <t>成都地奥集团天府药业股份有限公司</t>
  </si>
  <si>
    <t>丹参</t>
  </si>
  <si>
    <t>莪术</t>
  </si>
  <si>
    <t>辅酶Q10片</t>
  </si>
  <si>
    <t>10mg*30片</t>
  </si>
  <si>
    <t>苏州卫材（中国）药业有限公司</t>
  </si>
  <si>
    <t>吡拉西坦片</t>
  </si>
  <si>
    <t>0.4g*100片</t>
  </si>
  <si>
    <t>东北制药集团公司沈阳第一制药有限公司</t>
  </si>
  <si>
    <t>氨茶碱注射液</t>
  </si>
  <si>
    <t>2ml：0.25g：10支</t>
  </si>
  <si>
    <t>山西晋新双鹤药业有限责任公司</t>
  </si>
  <si>
    <t>阿魏酸哌嗪片</t>
  </si>
  <si>
    <t>湖南千金湘江药业股份有限公司</t>
  </si>
  <si>
    <t>茶碱缓释片</t>
  </si>
  <si>
    <t>0.1g*24片</t>
  </si>
  <si>
    <t>广州迈特兴华制药厂有限公司</t>
  </si>
  <si>
    <t>胆舒胶囊</t>
  </si>
  <si>
    <t>0.45g*30粒</t>
  </si>
  <si>
    <t>四川济生堂药业有限公司</t>
  </si>
  <si>
    <t>复方氯唑沙宗片</t>
  </si>
  <si>
    <t>玻璃体温计</t>
  </si>
  <si>
    <t>1支</t>
  </si>
  <si>
    <t>重庆。。温度计有限公司</t>
  </si>
  <si>
    <t>放免试管</t>
  </si>
  <si>
    <t>江苏姜堰市天力医疗器械有限公司</t>
  </si>
  <si>
    <t>带线缝合针（吸收性手术合成缝线）</t>
  </si>
  <si>
    <t>上海浦东金环医疗用品有限公司</t>
  </si>
  <si>
    <t>四川一众药业有限公司</t>
  </si>
  <si>
    <t>阿奇霉素肠溶胶囊</t>
  </si>
  <si>
    <t>0.25g*6粒</t>
  </si>
  <si>
    <t>浙江众益制药</t>
  </si>
  <si>
    <t>重庆大千医药有限公司</t>
  </si>
  <si>
    <t>妇科止痒胶囊</t>
  </si>
  <si>
    <t>0.4g*36粒</t>
  </si>
  <si>
    <t>广西神通药业</t>
  </si>
  <si>
    <t>江西施美制药有限公司</t>
  </si>
  <si>
    <t>苯磺酸左旋氨氯地平片</t>
  </si>
  <si>
    <t>2.5mg*14片</t>
  </si>
  <si>
    <t>苯碘酸左旋氨氯地平片</t>
  </si>
  <si>
    <t>施慧达药业集团（吉林）有限公司</t>
  </si>
  <si>
    <t>成都一零一医药有限公司</t>
  </si>
  <si>
    <t>丙氨酰谷氨酰胺注射液</t>
  </si>
  <si>
    <t>50ml:10g</t>
  </si>
  <si>
    <t>辰欣药业股份有限公司</t>
  </si>
  <si>
    <t>富马酸酮替芬分散片</t>
  </si>
  <si>
    <t>1ml*24片</t>
  </si>
  <si>
    <t>茴三硫片(胆维他片)</t>
  </si>
  <si>
    <t>25mg*12片</t>
  </si>
  <si>
    <t>四川奥邦药业有限公司</t>
  </si>
  <si>
    <t>四川德和医药有限责任公司</t>
  </si>
  <si>
    <t>卡介菌多糖核酸注射液</t>
  </si>
  <si>
    <t>1ml:0.35mg</t>
  </si>
  <si>
    <t>陕西医药控股集团生物制品有限公司</t>
  </si>
  <si>
    <t>氯化钾注射液</t>
  </si>
  <si>
    <t>10ml:1g*5支</t>
  </si>
  <si>
    <t>天津金耀集团湖北天药药业股份有限公司</t>
  </si>
  <si>
    <t>加劲穿心莲片</t>
  </si>
  <si>
    <t>12片*2板</t>
  </si>
  <si>
    <t>广西嘉进药业有限公司</t>
  </si>
  <si>
    <t>上药控股四川有限公司</t>
  </si>
  <si>
    <t>乐脉颗粒</t>
  </si>
  <si>
    <t>3g*15袋</t>
  </si>
  <si>
    <t>四川川大华西药业股份有限公司</t>
  </si>
  <si>
    <t>美辛唑酮红古豆醇酯栓</t>
  </si>
  <si>
    <t>6粒</t>
  </si>
  <si>
    <t>雷贝拉唑钠肠溶片</t>
  </si>
  <si>
    <t>20mg*7片</t>
  </si>
  <si>
    <t>晋城海斯制药有限公司</t>
  </si>
  <si>
    <t>克拉霉素胶囊</t>
  </si>
  <si>
    <t>白云山东泰商丘药业有限公司</t>
  </si>
  <si>
    <t>铝碳酸镁咀嚼片</t>
  </si>
  <si>
    <t>0.5g*30片</t>
  </si>
  <si>
    <t>四川健能制药有限公司</t>
  </si>
  <si>
    <t>马来酸曲美布汀片</t>
  </si>
  <si>
    <t>0.1g*20片</t>
  </si>
  <si>
    <t>海南普利制药有限公司</t>
  </si>
  <si>
    <t>健胃消食片</t>
  </si>
  <si>
    <t>0.8g*8片*4板</t>
  </si>
  <si>
    <t>武汉健民集团随州药业有限公司</t>
  </si>
  <si>
    <t>氯化钾缓释片（补达秀）</t>
  </si>
  <si>
    <t>0.5g*24片</t>
  </si>
  <si>
    <t>光州迈特兴华制药厂有限公司</t>
  </si>
  <si>
    <t>门冬氨酸钾镁片</t>
  </si>
  <si>
    <t>上海现代制药股份有限公司</t>
  </si>
  <si>
    <t>念慈庵蜜炼川贝枇杷膏</t>
  </si>
  <si>
    <t>150ml</t>
  </si>
  <si>
    <t>京都念慈庵总厂有限公司</t>
  </si>
  <si>
    <t>马应龙麝香痔疮膏</t>
  </si>
  <si>
    <t>2.5g*5支</t>
  </si>
  <si>
    <t>马应龙药业集团股份有限公司</t>
  </si>
  <si>
    <t>甲硝唑芬布芬胶囊（牙周康）</t>
  </si>
  <si>
    <t>20粒</t>
  </si>
  <si>
    <t>猴耳环消炎片</t>
  </si>
  <si>
    <t>广州市花城制药厂</t>
  </si>
  <si>
    <t>猴头菌提取物颗粒</t>
  </si>
  <si>
    <t>山西康欣药业有限公司</t>
  </si>
  <si>
    <t>甲磺酸罗哌卡因注射液</t>
  </si>
  <si>
    <t>海南斯达制药有限公司</t>
  </si>
  <si>
    <t>蒙脱石散</t>
  </si>
  <si>
    <t>3g*10袋</t>
  </si>
  <si>
    <t>山东颐和制药有限公司</t>
  </si>
  <si>
    <t>高锰酸钾外用片</t>
  </si>
  <si>
    <t>0.1g*48片</t>
  </si>
  <si>
    <t>济南康福生制药有限公司</t>
  </si>
  <si>
    <t>口服补液盐Ⅰ</t>
  </si>
  <si>
    <t>14.75g*20袋</t>
  </si>
  <si>
    <t>四川长威制药有限公司</t>
  </si>
  <si>
    <t>抗感颗粒</t>
  </si>
  <si>
    <t>10g*9袋</t>
  </si>
  <si>
    <t>贵州盛世龙方制药股份有限公司</t>
  </si>
  <si>
    <t>尼莫地平片</t>
  </si>
  <si>
    <t>20mg*50片</t>
  </si>
  <si>
    <t xml:space="preserve"> </t>
  </si>
  <si>
    <t>硫酸阿托品片</t>
  </si>
  <si>
    <t>0.3mg*100片</t>
  </si>
  <si>
    <t>开塞露</t>
  </si>
  <si>
    <t>20ml</t>
  </si>
  <si>
    <t>上海运佳黄浦有限公司</t>
  </si>
  <si>
    <t>罗通定片</t>
  </si>
  <si>
    <t>四川康福来药业集团有限公司</t>
  </si>
  <si>
    <t>海珠喘息定片</t>
  </si>
  <si>
    <t>50片</t>
  </si>
  <si>
    <t>江西南昌桑海制药厂</t>
  </si>
  <si>
    <t>猴头菌片</t>
  </si>
  <si>
    <t>0.25g*100片</t>
  </si>
  <si>
    <t>襄樊隆中药业有限责任公司</t>
  </si>
  <si>
    <t>甲硝唑氯化钠注射液</t>
  </si>
  <si>
    <t>100ml:500mg</t>
  </si>
  <si>
    <t>马来酸噻吗洛尔滴眼液</t>
  </si>
  <si>
    <t>5ml:25mg</t>
  </si>
  <si>
    <t>胱氨酸片</t>
  </si>
  <si>
    <t>山西汾河制药有限公司</t>
  </si>
  <si>
    <t>氯化钙注射液</t>
  </si>
  <si>
    <t>0.3g:10ml*5支</t>
  </si>
  <si>
    <t>河北天成药业有限公司</t>
  </si>
  <si>
    <t>成都鲁沃夫科技有限公司</t>
  </si>
  <si>
    <t>内镜专用多酶清洗剂</t>
  </si>
  <si>
    <t>4L</t>
  </si>
  <si>
    <t>美国鲁沃夫公司</t>
  </si>
  <si>
    <t>四川合纵医药股份有限公司</t>
  </si>
  <si>
    <t>双黄连口服液</t>
  </si>
  <si>
    <t>10ml*10支</t>
  </si>
  <si>
    <t>黑龙江瑞格制药有限公司</t>
  </si>
  <si>
    <t>磺胺嘧啶银</t>
  </si>
  <si>
    <t>100g</t>
  </si>
  <si>
    <t>湖南尔康制药有限公司</t>
  </si>
  <si>
    <t>黄连上清丸</t>
  </si>
  <si>
    <t>6g*11丸</t>
  </si>
  <si>
    <t>格列喹酮片（糖适平片）</t>
  </si>
  <si>
    <t>30mg*60片</t>
  </si>
  <si>
    <t>北京万辉双鹤药业有限责任公司</t>
  </si>
  <si>
    <t>感冒清热颗粒</t>
  </si>
  <si>
    <t>12g*6袋</t>
  </si>
  <si>
    <t>北京同仁堂科技发展股份有限公司制药厂</t>
  </si>
  <si>
    <t>精蛋白生物合成胰岛素注射液</t>
  </si>
  <si>
    <t>10ml:400iu</t>
  </si>
  <si>
    <t>门冬胰岛素30注射液（诺和锐30</t>
  </si>
  <si>
    <t>300iu:3ml</t>
  </si>
  <si>
    <t>拉坦前列素滴眼液</t>
  </si>
  <si>
    <t>2.5ml:125ug</t>
  </si>
  <si>
    <t>比利时Pfizer Manufacturing Beigium NV</t>
  </si>
  <si>
    <t>冠心宁注射液</t>
  </si>
  <si>
    <t>山西振东泰盛制药有限公司</t>
  </si>
  <si>
    <t>骨科敷贴</t>
  </si>
  <si>
    <t>6贴</t>
  </si>
  <si>
    <t>西藏宏晟医药科技有限公司</t>
  </si>
  <si>
    <t>四川省医药集团盛通药业股份有限公司</t>
  </si>
  <si>
    <t>格列美脲片</t>
  </si>
  <si>
    <t>2mg*20片</t>
  </si>
  <si>
    <t>山东新华制药股份有限公司</t>
  </si>
  <si>
    <t>广东爱民药业有限公司</t>
  </si>
  <si>
    <t>甲钴胺分散片</t>
  </si>
  <si>
    <t>0.5mg*30片</t>
  </si>
  <si>
    <t>江苏四环生物股份有限公司</t>
  </si>
  <si>
    <t>深圳科创易康药业有限公司</t>
  </si>
  <si>
    <t>活血止痛膏</t>
  </si>
  <si>
    <t>7cm*10cm*6片</t>
  </si>
  <si>
    <t>安徽安科余良卿药业有限公司</t>
  </si>
  <si>
    <t>广东欣嵘药业有限公司</t>
  </si>
  <si>
    <t>硫辛酸注射液</t>
  </si>
  <si>
    <t>6ml:0.15g</t>
  </si>
  <si>
    <t>重庆药友有限责任公司</t>
  </si>
  <si>
    <t>海南惠氏药业有限公司</t>
  </si>
  <si>
    <t>茴拉西坦分散片</t>
  </si>
  <si>
    <t>0.1g*30片</t>
  </si>
  <si>
    <t>西安海欣制药有限公司</t>
  </si>
  <si>
    <t>福建华海药业有限公司</t>
  </si>
  <si>
    <t>甲钴胺胶囊</t>
  </si>
  <si>
    <t>0.5mg*30粒</t>
  </si>
  <si>
    <t>江西药都樟树制药有限公司</t>
  </si>
  <si>
    <t>健脑安神片</t>
  </si>
  <si>
    <t>12片*3板</t>
  </si>
  <si>
    <t>重庆医药集团四川医药有限公司</t>
  </si>
  <si>
    <t>鹿瓜多肽注射液</t>
  </si>
  <si>
    <t>2ml:4mg</t>
  </si>
  <si>
    <t>哈尔滨誉衡药业股份有限公司</t>
  </si>
  <si>
    <t>米格列醇片</t>
  </si>
  <si>
    <t>50mg*30s</t>
  </si>
  <si>
    <t>浙江医药股份有限公司新昌制药厂</t>
  </si>
  <si>
    <t>四川省科欣医药贸易有限公司</t>
  </si>
  <si>
    <t>铝碳酸镁颗粒</t>
  </si>
  <si>
    <t>2g:0.5g*12袋</t>
  </si>
  <si>
    <t>海南凯健制药有限公司</t>
  </si>
  <si>
    <t>坎地沙坦酯片</t>
  </si>
  <si>
    <t>4mg*14片</t>
  </si>
  <si>
    <t>广州白云山天心制药股份有限公司</t>
  </si>
  <si>
    <t>马来酸依那普利片</t>
  </si>
  <si>
    <t>10mg*16片</t>
  </si>
  <si>
    <t>氨甲环酸注射液</t>
  </si>
  <si>
    <t>10ml:1g</t>
  </si>
  <si>
    <t>四川天纵医药有限公司</t>
  </si>
  <si>
    <t>兰索拉唑肠溶片</t>
  </si>
  <si>
    <t>15mg*14s</t>
  </si>
  <si>
    <t xml:space="preserve">盒 </t>
  </si>
  <si>
    <t>黑龙江江世药业有限公司</t>
  </si>
  <si>
    <t>骨肽片</t>
  </si>
  <si>
    <t>四川合升创展医药有限责任公司</t>
  </si>
  <si>
    <t>枸橼酸莫沙必利胶囊</t>
  </si>
  <si>
    <t>5mg*24s</t>
  </si>
  <si>
    <t>上海信谊药厂有限公司</t>
  </si>
  <si>
    <t>四川奥邦医药贸易有限公司</t>
  </si>
  <si>
    <t>甘露聚糖肽注射液</t>
  </si>
  <si>
    <t>2ml：5mg*6支</t>
  </si>
  <si>
    <t>成都利尔药业有限公司</t>
  </si>
  <si>
    <t>抗酸染色液</t>
  </si>
  <si>
    <t>4*250ml</t>
  </si>
  <si>
    <t>安徽省巢湖市弘慈医疗器械有限公司</t>
  </si>
  <si>
    <t>梅TX医用X射线胶片</t>
  </si>
  <si>
    <t>14*14in*1</t>
  </si>
  <si>
    <t>锐珂（厦门）医疗器械有限公司</t>
  </si>
  <si>
    <t>柯达X-OMAT BT医用X射线胶片</t>
  </si>
  <si>
    <t>35*35cm*1</t>
  </si>
  <si>
    <t>卡介菌纯蛋白衍生物</t>
  </si>
  <si>
    <t>1ml:50IU</t>
  </si>
  <si>
    <t>成都生物制品研究院</t>
  </si>
  <si>
    <t>聚明胶肽注射液</t>
  </si>
  <si>
    <t>500ml*3.2g</t>
  </si>
  <si>
    <t>重庆迪康长江制药有限公司</t>
  </si>
  <si>
    <t>江西弘源药业有限公司</t>
  </si>
  <si>
    <t>磷酸苯丙哌林口服溶液</t>
  </si>
  <si>
    <t>160ML</t>
  </si>
  <si>
    <t>1ml:0.35G</t>
  </si>
  <si>
    <t>陕西制药控股集团</t>
  </si>
  <si>
    <t>抗骨增生片</t>
  </si>
  <si>
    <t>0.25G*36片</t>
  </si>
  <si>
    <t>江西华太药业有限公司</t>
  </si>
  <si>
    <t>西安大唐医药销售有限公司</t>
  </si>
  <si>
    <t>间苯三酚注射液</t>
  </si>
  <si>
    <t>4ml;40ml</t>
  </si>
  <si>
    <t>南京恒生制药有限公司</t>
  </si>
  <si>
    <t>克霉唑阴道片</t>
  </si>
  <si>
    <t>0.5g*2s</t>
  </si>
  <si>
    <t>西安药材贸易中心有限公司</t>
  </si>
  <si>
    <t>抗痨胶囊</t>
  </si>
  <si>
    <t>0.5克*50粒</t>
  </si>
  <si>
    <t>西安康拜尔制药有限公司</t>
  </si>
  <si>
    <t xml:space="preserve">盒  </t>
  </si>
  <si>
    <t>康妇炎胶囊</t>
  </si>
  <si>
    <t>0.4克*48粒</t>
  </si>
  <si>
    <t>山东神州制药有限公司</t>
  </si>
  <si>
    <t>宫瘤消胶囊</t>
  </si>
  <si>
    <t>0.5克*60粒</t>
  </si>
  <si>
    <t>克林霉素磷酸酯注射液</t>
  </si>
  <si>
    <t>2毫升：0.3克*10支</t>
  </si>
  <si>
    <t>降温贴</t>
  </si>
  <si>
    <t>15MM*125MM*2贴</t>
  </si>
  <si>
    <t>武汉兵兵药业有限公司</t>
  </si>
  <si>
    <t>山西正元盛邦制药有限公司</t>
  </si>
  <si>
    <t>桂枝茯苓丸</t>
  </si>
  <si>
    <t>90丸</t>
  </si>
  <si>
    <t>桂枝</t>
  </si>
  <si>
    <t>甘草</t>
  </si>
  <si>
    <t>甘露醇注射液</t>
  </si>
  <si>
    <t>250ml:50g</t>
  </si>
  <si>
    <t>琥乙红霉素片(利君沙片)</t>
  </si>
  <si>
    <t>0.125g*24片</t>
  </si>
  <si>
    <t>感冒灵颗粒</t>
  </si>
  <si>
    <t>华润三九医药股份有限公司</t>
  </si>
  <si>
    <t>克林霉素磷酸酯凝胶</t>
  </si>
  <si>
    <t>10g</t>
  </si>
  <si>
    <t>木瓜</t>
  </si>
  <si>
    <t>切制</t>
  </si>
  <si>
    <t>黄柏</t>
  </si>
  <si>
    <t>红花</t>
  </si>
  <si>
    <t>净制</t>
  </si>
  <si>
    <t>姜黄</t>
  </si>
  <si>
    <t>骨碎补</t>
  </si>
  <si>
    <t>没药</t>
  </si>
  <si>
    <t>枸橼酸坦度螺酮胶囊</t>
  </si>
  <si>
    <t>5mg*48s</t>
  </si>
  <si>
    <t>四川科瑞德制药有限公司</t>
  </si>
  <si>
    <t>天津金耀集团天药销售有限公司</t>
  </si>
  <si>
    <t>甲泼尼龙片</t>
  </si>
  <si>
    <t>4mg*24s</t>
  </si>
  <si>
    <t>天津天药药业股份有限公司</t>
  </si>
  <si>
    <t>四川省久荣日用化工有限公司</t>
  </si>
  <si>
    <t>久荣消毒粉(消洗灵)</t>
  </si>
  <si>
    <t>450g</t>
  </si>
  <si>
    <t>四川</t>
  </si>
  <si>
    <t>藿香正气口服液</t>
  </si>
  <si>
    <t>10ml*5支</t>
  </si>
  <si>
    <t>太极集团重庆涪陵制药厂有限公司</t>
  </si>
  <si>
    <t>桂林西瓜霜（喷剂）</t>
  </si>
  <si>
    <t>3.5g</t>
  </si>
  <si>
    <t>桂林三金药业股份有限公司</t>
  </si>
  <si>
    <t>解痉镇痛酊</t>
  </si>
  <si>
    <t>30ml</t>
  </si>
  <si>
    <t>甘油</t>
  </si>
  <si>
    <t>500g</t>
  </si>
  <si>
    <t>广东恒健制药有限公司</t>
  </si>
  <si>
    <t>硫糖铝咀嚼片</t>
  </si>
  <si>
    <t>南京白敬宇制药有限责任公司</t>
  </si>
  <si>
    <t>富马酸酮替芬片</t>
  </si>
  <si>
    <t>1mg*60片</t>
  </si>
  <si>
    <t>江苏鹏鹞药业有限公司</t>
  </si>
  <si>
    <t>叩诊锤</t>
  </si>
  <si>
    <t>广东南。。医疗器械有限公司</t>
  </si>
  <si>
    <t>个</t>
  </si>
  <si>
    <t>甲磺酸帕珠沙星注射液</t>
  </si>
  <si>
    <t>10ml：0.3g</t>
  </si>
  <si>
    <t>妇炎康九</t>
  </si>
  <si>
    <t>5g*6袋</t>
  </si>
  <si>
    <t>吉林省中研药业</t>
  </si>
  <si>
    <t>四川众善药业有限公司</t>
  </si>
  <si>
    <t>红霉素肠溶胶囊</t>
  </si>
  <si>
    <t>天圣制药集团</t>
  </si>
  <si>
    <t>四川制药制剂有限公司</t>
  </si>
  <si>
    <t>阿莫西林胶囊</t>
  </si>
  <si>
    <t>0.25g*12s</t>
  </si>
  <si>
    <t>0.125克*50粒</t>
  </si>
  <si>
    <t>四川依科制药有限公司</t>
  </si>
  <si>
    <t>250mg*24粒</t>
  </si>
  <si>
    <t>香港奥美制药厂</t>
  </si>
  <si>
    <t>0.5克*24粒</t>
  </si>
  <si>
    <t>成都蓉药集团四川长城制药有限公司</t>
  </si>
  <si>
    <t>成都同吉顺药业有限公司</t>
  </si>
  <si>
    <t>阿奇霉素肠溶片</t>
  </si>
  <si>
    <t>石药集团欧意药业有限公司</t>
  </si>
  <si>
    <t>阿奇霉素分散片</t>
  </si>
  <si>
    <t>0.25g*12片</t>
  </si>
  <si>
    <t>成都通德药业有限公司</t>
  </si>
  <si>
    <t>100mg*12片</t>
  </si>
  <si>
    <t>四川泰华堂制药有限公司</t>
  </si>
  <si>
    <t>阿司匹林肠溶片</t>
  </si>
  <si>
    <t>石家庄康力药业有限公司</t>
  </si>
  <si>
    <t>石家庄制药集团欧意药业有限公司</t>
  </si>
  <si>
    <t>阿托伐他汀钙胶囊</t>
  </si>
  <si>
    <t>0.5mg:1ml</t>
  </si>
  <si>
    <t>亚宝药业集团股份有限公司</t>
  </si>
  <si>
    <t>100ml:1g</t>
  </si>
  <si>
    <t>10mg*7粒</t>
  </si>
  <si>
    <t>河南天方药业股份有限公司</t>
  </si>
  <si>
    <t>四川金仁医药集团有限公司</t>
  </si>
  <si>
    <t>阿昔洛韦片</t>
  </si>
  <si>
    <t>100mg*24片</t>
  </si>
  <si>
    <t>安必洁医用超声耦合剂</t>
  </si>
  <si>
    <t>12g</t>
  </si>
  <si>
    <t>重庆安碧捷生物科技有限公司</t>
  </si>
  <si>
    <t>安乃近注射液</t>
  </si>
  <si>
    <t>2ml:0.5g*10支</t>
  </si>
  <si>
    <t>国药集团容生制药有限公司（天津药业焦作有限公司）</t>
  </si>
  <si>
    <t>四川悦康源通药业有限公司</t>
  </si>
  <si>
    <t>氨甲苯酸氯化钠注射液</t>
  </si>
  <si>
    <t>100ml：0.5g</t>
  </si>
  <si>
    <t>江苏晨牌药业有限公司</t>
  </si>
  <si>
    <t>100ml:1.0g:0.7</t>
  </si>
  <si>
    <t>氨甲苯酸注射液</t>
  </si>
  <si>
    <t>10ml：0.1g*5支</t>
  </si>
  <si>
    <t>林州市亚神制药有限公司</t>
  </si>
  <si>
    <t>安脑片</t>
  </si>
  <si>
    <t>0.5g*24s</t>
  </si>
  <si>
    <t>哈尔滨蒲公英药业有限公司</t>
  </si>
  <si>
    <t>奥美拉唑肠溶胶囊</t>
  </si>
  <si>
    <t>20mg*14粒</t>
  </si>
  <si>
    <t>山东罗欣药业股份有限公司</t>
  </si>
  <si>
    <t>20mg*14片</t>
  </si>
  <si>
    <t>奥硝唑氯化钠注射液</t>
  </si>
  <si>
    <t>250ml:0.5g</t>
  </si>
  <si>
    <t>0.5g:100ml</t>
  </si>
  <si>
    <t>八珍胶囊</t>
  </si>
  <si>
    <t>八珍益母胶囊</t>
  </si>
  <si>
    <t>0.28g*36粒</t>
  </si>
  <si>
    <t>板式组合药A3</t>
  </si>
  <si>
    <t>板式组合药B4</t>
  </si>
  <si>
    <t>45板</t>
  </si>
  <si>
    <t>宝咳宁颗粒</t>
  </si>
  <si>
    <t>2.5g*12袋</t>
  </si>
  <si>
    <t>四川琦云药业有限责任公司</t>
  </si>
  <si>
    <t>保妇康凝胶</t>
  </si>
  <si>
    <t>4g*5支</t>
  </si>
  <si>
    <t>4g*3支</t>
  </si>
  <si>
    <t>四川民康药业有限公司</t>
  </si>
  <si>
    <t>保胎灵胶囊</t>
  </si>
  <si>
    <t>陕西东泰制药有限公司</t>
  </si>
  <si>
    <t>鼻渊舒口服液（无糖型）</t>
  </si>
  <si>
    <t>10ml*6支</t>
  </si>
  <si>
    <t>成都华神集团股份有限公司制药厂</t>
  </si>
  <si>
    <t>比拜克胶囊</t>
  </si>
  <si>
    <t>0.36g*28s</t>
  </si>
  <si>
    <t>四川金辉药业有限公</t>
  </si>
  <si>
    <t>丙泊酚注射液</t>
  </si>
  <si>
    <t>20ml:0.2g</t>
  </si>
  <si>
    <t>清远嘉博制药有限公司</t>
  </si>
  <si>
    <t>成都众牌医药有限责任公司</t>
  </si>
  <si>
    <t>四川国瑞药业有限责任公司</t>
  </si>
  <si>
    <t>眉山科润医药集团有限公司</t>
  </si>
  <si>
    <t>布洛芬混悬液</t>
  </si>
  <si>
    <t>25ml*4瓶</t>
  </si>
  <si>
    <t>扬州市三药制药有限公司</t>
  </si>
  <si>
    <t>参麦注射液</t>
  </si>
  <si>
    <t>四川升和药业股份有限公司</t>
  </si>
  <si>
    <t>云南植物药业有限公司</t>
  </si>
  <si>
    <t>参松养心胶囊</t>
  </si>
  <si>
    <t>北京以岭药业有限公司</t>
  </si>
  <si>
    <t>石家庄以岭药业股份有限公司</t>
  </si>
  <si>
    <t>川贝枇杷糖浆</t>
  </si>
  <si>
    <t>重庆东方药业股份有限公司</t>
  </si>
  <si>
    <t>湖北东信药业有限公司</t>
  </si>
  <si>
    <t>醋酸去氨加压素注射液</t>
  </si>
  <si>
    <t>1ml:15ug</t>
  </si>
  <si>
    <t>深圳翰宇药业股份有限公司</t>
  </si>
  <si>
    <t>大黄</t>
  </si>
  <si>
    <t>切制 片</t>
  </si>
  <si>
    <t>大黄蛰虫片</t>
  </si>
  <si>
    <t>0.52g*36片</t>
  </si>
  <si>
    <t>四川光大制药有限公司</t>
  </si>
  <si>
    <t>广州白云山医药科技发展有限公司</t>
  </si>
  <si>
    <t>丹鳖胶囊</t>
  </si>
  <si>
    <t>0.38g*45s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</si>
  <si>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</si>
  <si>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</si>
  <si>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</si>
  <si>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</si>
  <si>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</si>
  <si>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通化济达医药有限公司</t>
  </si>
  <si>
    <t>吉林四长制药有限公司</t>
  </si>
  <si>
    <t>四川瑞达医药有限公司</t>
  </si>
  <si>
    <t>单唾液酸四己糖神经节苷脂钠注射液</t>
  </si>
  <si>
    <t>2毫克：20毫克</t>
  </si>
  <si>
    <t>北京赛升药业股份有限公司</t>
  </si>
  <si>
    <t>齐鲁制药有限公司</t>
  </si>
  <si>
    <t>四川正鑫药业有限公司</t>
  </si>
  <si>
    <t>胆康胶囊</t>
  </si>
  <si>
    <t>0.38g*60粒</t>
  </si>
  <si>
    <t>四川金辉药业有限公司</t>
  </si>
  <si>
    <t>广东合鑫医药有限公司</t>
  </si>
  <si>
    <t>低分子量肝素钙注射液</t>
  </si>
  <si>
    <t>1ml:5000抗Xa因子国际单位</t>
  </si>
  <si>
    <t>海南通用同盟药业有限公司</t>
  </si>
  <si>
    <t>地塞米松磷酸钠注射液</t>
  </si>
  <si>
    <t>1ml:5mg*10支</t>
  </si>
  <si>
    <t>地特胰岛素注射液（笔芯）</t>
  </si>
  <si>
    <t>300单位/3ml</t>
  </si>
  <si>
    <t>四川医药工贸有限责任公司</t>
  </si>
  <si>
    <t>丁酸氢化可的松乳膏</t>
  </si>
  <si>
    <t>10G:10MG</t>
  </si>
  <si>
    <t>天津金耀药业有限公司</t>
  </si>
  <si>
    <t>定影液及其补充液</t>
  </si>
  <si>
    <t>2*20L</t>
  </si>
  <si>
    <t>套</t>
  </si>
  <si>
    <t>广东好的药业有限公司</t>
  </si>
  <si>
    <t>独一味分散片</t>
  </si>
  <si>
    <t>江西南昌制药有限公司</t>
  </si>
  <si>
    <t>湖南金之路医药有限公司</t>
  </si>
  <si>
    <t>对氨基水杨酸异烟肼片</t>
  </si>
  <si>
    <t>贵州神奇药业股份有限公司</t>
  </si>
  <si>
    <t>二维葡醛内酯片</t>
  </si>
  <si>
    <t>50毫克*48片</t>
  </si>
  <si>
    <t>河北东风药业有限公司</t>
  </si>
  <si>
    <t>非吸收性外科缝线（医用丝线）</t>
  </si>
  <si>
    <t>3-0 原1号</t>
  </si>
  <si>
    <t>上海医用缝合针厂有限公司</t>
  </si>
  <si>
    <t>2-0 原4号</t>
  </si>
  <si>
    <t>1-0 原7号</t>
  </si>
  <si>
    <t>酚磺乙胺注射液</t>
  </si>
  <si>
    <t>2毫升：0.5克*10支</t>
  </si>
  <si>
    <t>天津金耀集团湖北天药股份有限公司</t>
  </si>
  <si>
    <t>肤疾洗剂</t>
  </si>
  <si>
    <t>100ML+8.3G</t>
  </si>
  <si>
    <t>氟康唑氯化钠注射液</t>
  </si>
  <si>
    <t>100ml:0.2g</t>
  </si>
  <si>
    <t>妇科止带胶囊</t>
  </si>
  <si>
    <t>36粒</t>
  </si>
  <si>
    <t>吉林吉春制药股份有限公司</t>
  </si>
  <si>
    <t>妇炎康复胶囊</t>
  </si>
  <si>
    <t>0.38g*36粒</t>
  </si>
  <si>
    <t>吉林长春制药股份有限公司</t>
  </si>
  <si>
    <t>0.38g*40粒</t>
  </si>
  <si>
    <t>云南昊邦制药有限公司</t>
  </si>
  <si>
    <t>妇炎康复片</t>
  </si>
  <si>
    <t>0.35g*36片</t>
  </si>
  <si>
    <t>0.9g*24片</t>
  </si>
  <si>
    <t>重庆东田药业</t>
  </si>
  <si>
    <t>复方氨基酸注射液（3AA）</t>
  </si>
  <si>
    <t>250ml</t>
  </si>
  <si>
    <t>宜昌三峡制药有限公司</t>
  </si>
  <si>
    <t>复方氨基酸注射液（9AA）</t>
  </si>
  <si>
    <t>复方氨林巴比妥注射液</t>
  </si>
  <si>
    <t>贵州天地药业有限公司</t>
  </si>
  <si>
    <t>复方氨林巴比妥注射液（复方氨基比林注射液</t>
  </si>
  <si>
    <t>重庆科瑞东和制药有限责任公司</t>
  </si>
  <si>
    <t>复方补骨脂颗粒</t>
  </si>
  <si>
    <t>20g*8袋</t>
  </si>
  <si>
    <t>重庆科瑞制药集团有限公司</t>
  </si>
  <si>
    <t>20G*8袋</t>
  </si>
  <si>
    <t>江西国药有限责任公司</t>
  </si>
  <si>
    <t>复方柳菊片</t>
  </si>
  <si>
    <t>0.58g*48s</t>
  </si>
  <si>
    <t>复方二氯醋酸二异丙胺注射液</t>
  </si>
  <si>
    <t>2ml:40mg</t>
  </si>
  <si>
    <t>吉林敖东洮南药业股份有限公司</t>
  </si>
  <si>
    <t>江苏晨牌邦德药业有限公司</t>
  </si>
  <si>
    <t>复方氯己定含漱液</t>
  </si>
  <si>
    <t>300ml</t>
  </si>
  <si>
    <t>成都市万和诚医药有限公司</t>
  </si>
  <si>
    <t>复方天麻颗粒</t>
  </si>
  <si>
    <t>5g*10袋</t>
  </si>
  <si>
    <t>四川绵阳一康制药有限公司</t>
  </si>
  <si>
    <t>复方头孢克洛干混悬剂</t>
  </si>
  <si>
    <t>复方*6包</t>
  </si>
  <si>
    <t>上海美优制药有限公司</t>
  </si>
  <si>
    <t>复方维生素注射液（4）</t>
  </si>
  <si>
    <t>2ml*6支</t>
  </si>
  <si>
    <t>成都平原药业有限公司</t>
  </si>
  <si>
    <t>复方滋补力膏</t>
  </si>
  <si>
    <t>200g</t>
  </si>
  <si>
    <t>200g*4瓶</t>
  </si>
  <si>
    <t>甘油果糖氯化钠注射液</t>
  </si>
  <si>
    <t>浙江灵康药业有限公司</t>
  </si>
  <si>
    <t>250ml：25g:12.5g</t>
  </si>
  <si>
    <t>山东华信制药集团股份有限公司</t>
  </si>
  <si>
    <t>肝精补血素口服液</t>
  </si>
  <si>
    <t>10ml*12支</t>
  </si>
  <si>
    <t>河南灵佑药业有限公司</t>
  </si>
  <si>
    <t>肝素钠注射液</t>
  </si>
  <si>
    <t>2ml:12500u*10支</t>
  </si>
  <si>
    <t>海南制药厂有限公司制药二厂</t>
  </si>
  <si>
    <t>2ml：1.25万U*10支</t>
  </si>
  <si>
    <t>成都市海通药业有限公司</t>
  </si>
  <si>
    <t>干式胶片</t>
  </si>
  <si>
    <t>DT2B 14*17*100</t>
  </si>
  <si>
    <t>。。（无锡）。。公司</t>
  </si>
  <si>
    <t>感冒咳嗽颗粒</t>
  </si>
  <si>
    <t>10g*12袋</t>
  </si>
  <si>
    <t>淄博万杰制药有限公司</t>
  </si>
  <si>
    <t>格列吡嗪控释片</t>
  </si>
  <si>
    <t>5mg*12粒</t>
  </si>
  <si>
    <t>格列美脲胶囊</t>
  </si>
  <si>
    <t>2mg*12s</t>
  </si>
  <si>
    <t>四川普渡制药厂</t>
  </si>
  <si>
    <t>2mg*24s</t>
  </si>
  <si>
    <t>吉林省东北亚药业股份有限公司</t>
  </si>
  <si>
    <t>宫瘤宁胶囊</t>
  </si>
  <si>
    <t>0.45*36粒</t>
  </si>
  <si>
    <t>吉林省东北亚药股份有限公司</t>
  </si>
  <si>
    <t>宫炎平胶囊</t>
  </si>
  <si>
    <t>0.2g*60粒</t>
  </si>
  <si>
    <t>江西桔王药业有限公司</t>
  </si>
  <si>
    <t>宫炎康胶囊</t>
  </si>
  <si>
    <t>48粒</t>
  </si>
  <si>
    <t>枸橼酸铋雷尼替丁胶囊</t>
  </si>
  <si>
    <t>0.2g*14s</t>
  </si>
  <si>
    <t>常州兰陵制药有限公司</t>
  </si>
  <si>
    <t>谷维素片</t>
  </si>
  <si>
    <t>10mg*100片</t>
  </si>
  <si>
    <t>临汾宝珠制药有限公司</t>
  </si>
  <si>
    <t>红花注射液</t>
  </si>
  <si>
    <t>骨瓜提取物注射液</t>
  </si>
  <si>
    <t>哈尔滨松鹤制药有限公司</t>
  </si>
  <si>
    <t>2ml:10mg</t>
  </si>
  <si>
    <t>哈尔滨圣泰生物女制药有限公司</t>
  </si>
  <si>
    <t>山西华卫药业有限公司</t>
  </si>
  <si>
    <t>石药银湖制药有限公司</t>
  </si>
  <si>
    <t>猴耳环消炎颗粒</t>
  </si>
  <si>
    <t>6g*6袋</t>
  </si>
  <si>
    <t>黄芪注射液</t>
  </si>
  <si>
    <t>黑龙江省珍宝岛药业股份有限公司</t>
  </si>
  <si>
    <t>大理药业股份有限公司</t>
  </si>
  <si>
    <t>琥珀酰明胶注射液</t>
  </si>
  <si>
    <t>500ml:20g</t>
  </si>
  <si>
    <t>吉林省长源药业有限公司</t>
  </si>
  <si>
    <t>四川省世海通医药器械有限公司</t>
  </si>
  <si>
    <t>黄藤素分散片</t>
  </si>
  <si>
    <t>湖南方盛制药有限公司</t>
  </si>
  <si>
    <t>活血止痛胶囊</t>
  </si>
  <si>
    <t>0.5g*30粒</t>
  </si>
  <si>
    <t>江西百神昌诺药业有限公司</t>
  </si>
  <si>
    <t>浙江爱生药业有限公司</t>
  </si>
  <si>
    <t>黄体酮软胶囊</t>
  </si>
  <si>
    <t>0.1g*6粒</t>
  </si>
  <si>
    <t>0.1g*12粒</t>
  </si>
  <si>
    <t>浙江仙琚制药</t>
  </si>
  <si>
    <t>黄体酮胶囊</t>
  </si>
  <si>
    <t>50mg*20粒</t>
  </si>
  <si>
    <t>活血止痛片</t>
  </si>
  <si>
    <t>0.8g*24片</t>
  </si>
  <si>
    <t>甲钴胺片</t>
  </si>
  <si>
    <t>0.5mg*12片*2板</t>
  </si>
  <si>
    <t>0.5mg*20片</t>
  </si>
  <si>
    <t>江苏迪赛诺制药有限公司</t>
  </si>
  <si>
    <t>急支糖浆</t>
  </si>
  <si>
    <t>甲磺酸左氧氟沙星氯化钠注射液</t>
  </si>
  <si>
    <t>华润双鹤药业股份有限公司</t>
  </si>
  <si>
    <t>甲钴胺注射液</t>
  </si>
  <si>
    <t>0.5mg：1ml</t>
  </si>
  <si>
    <t>结核灵片</t>
  </si>
  <si>
    <t>0.12克*72片</t>
  </si>
  <si>
    <t>辽宁康辰药业有限公司</t>
  </si>
  <si>
    <t>甲硝唑片</t>
  </si>
  <si>
    <t>0.2g*21s</t>
  </si>
  <si>
    <t>华中药业股份有限公司</t>
  </si>
  <si>
    <t>板</t>
  </si>
  <si>
    <t>吉林省刻康药业有限公司</t>
  </si>
  <si>
    <t>解郁安神颗粒</t>
  </si>
  <si>
    <t>四平市吉特药业有限公司</t>
  </si>
  <si>
    <t>天津药物研究院药业有限责任公司</t>
  </si>
  <si>
    <t>金刚藤软胶囊</t>
  </si>
  <si>
    <t>0.85g*24粒</t>
  </si>
  <si>
    <t>四川科伦药业</t>
  </si>
  <si>
    <t>四川华奥药业有限公司</t>
  </si>
  <si>
    <t>坤净栓</t>
  </si>
  <si>
    <t>3g*7粒</t>
  </si>
  <si>
    <t>亚宝药业四川制药有限公司</t>
  </si>
  <si>
    <t>广东倍尔泰医药有限公司</t>
  </si>
  <si>
    <t>酒石酸罗格列酮分散片</t>
  </si>
  <si>
    <t>4mg*6片</t>
  </si>
  <si>
    <t>浙江京新药业股份有限公司</t>
  </si>
  <si>
    <t>4mg*12片</t>
  </si>
  <si>
    <t>聚乙烯（pe）薄膜制一次性用卫生手套</t>
  </si>
  <si>
    <t>上海塑料制品公司</t>
  </si>
  <si>
    <t xml:space="preserve">苦碟子注射液 </t>
  </si>
  <si>
    <t>沈阳双鼎制药有限公司</t>
  </si>
  <si>
    <t>四川蜀瀚药业有限公司</t>
  </si>
  <si>
    <t>来氟米特片</t>
  </si>
  <si>
    <t>10mg*10片</t>
  </si>
  <si>
    <t>河北万岁药业有限公司</t>
  </si>
  <si>
    <t>利巴韦林注射液</t>
  </si>
  <si>
    <t>1ml:0.1g*10支</t>
  </si>
  <si>
    <t>利多卡因注射液</t>
  </si>
  <si>
    <t>5毫升：0.1克*5支</t>
  </si>
  <si>
    <t>10毫升：0.1克*5支</t>
  </si>
  <si>
    <t>1ml：100mg*10支</t>
  </si>
  <si>
    <t>国药集团容生制药有限公司</t>
  </si>
  <si>
    <t>利福喷丁胶囊</t>
  </si>
  <si>
    <t>0.15g*20粒</t>
  </si>
  <si>
    <t>无锡福祈制药有限公司</t>
  </si>
  <si>
    <t>0.15克*20粒</t>
  </si>
  <si>
    <t>无锡福析制药有限公司</t>
  </si>
  <si>
    <t>利巴韦林片</t>
  </si>
  <si>
    <t>100mg*20s</t>
  </si>
  <si>
    <t>四川美大康药业股份有限公司</t>
  </si>
  <si>
    <t>利培酮片</t>
  </si>
  <si>
    <t>1mg*20片</t>
  </si>
  <si>
    <t>灵芝糖浆</t>
  </si>
  <si>
    <t>160ml</t>
  </si>
  <si>
    <t>160ML*4瓶</t>
  </si>
  <si>
    <t>灵芝益寿胶囊</t>
  </si>
  <si>
    <t>0.55g*60粒</t>
  </si>
  <si>
    <t>0.55G*60粒</t>
  </si>
  <si>
    <t>重庆科瑞南海制药有限公司</t>
  </si>
  <si>
    <t>羚贝止咳糖浆</t>
  </si>
  <si>
    <t>吉林敖东集团力源制药股份有限公司</t>
  </si>
  <si>
    <t>硫酸庆大霉素注射液</t>
  </si>
  <si>
    <t>2毫升：8万单位*10支</t>
  </si>
  <si>
    <t>山东圣鲁制药有限位公司</t>
  </si>
  <si>
    <t>2ml:8万单位*10支</t>
  </si>
  <si>
    <t>成都康泽药业有限公司</t>
  </si>
  <si>
    <t>硫酸特布他林注射液</t>
  </si>
  <si>
    <t>1ml：0.25mg</t>
  </si>
  <si>
    <t>成都华宇制药有限公司</t>
  </si>
  <si>
    <t>芦根枇杷叶颗粒</t>
  </si>
  <si>
    <t>12G*6袋</t>
  </si>
  <si>
    <t>螺内酯片</t>
  </si>
  <si>
    <t>20mg*100片</t>
  </si>
  <si>
    <t>杭州民生药业有限公司</t>
  </si>
  <si>
    <t>裸花紫珠胶囊</t>
  </si>
  <si>
    <t>氯化钠</t>
  </si>
  <si>
    <t>25KG</t>
  </si>
  <si>
    <t>1000g</t>
  </si>
  <si>
    <t>四川佰草合医药有限公司</t>
  </si>
  <si>
    <t>洛芬待因缓释片</t>
  </si>
  <si>
    <t>20s</t>
  </si>
  <si>
    <t>麻仁丸</t>
  </si>
  <si>
    <t>6g*5袋</t>
  </si>
  <si>
    <t>太极集团重庆桐君阁药厂有限公司</t>
  </si>
  <si>
    <t>成都永康制药有限公司</t>
  </si>
  <si>
    <t>氯雷他定片</t>
  </si>
  <si>
    <t>10mg*6s</t>
  </si>
  <si>
    <t>氯霉素滴眼液</t>
  </si>
  <si>
    <t>8毫升：20毫克</t>
  </si>
  <si>
    <t>四川美大康华康药业有限公司</t>
  </si>
  <si>
    <t>10mg*6袋</t>
  </si>
  <si>
    <t>河北元森制药有限公司</t>
  </si>
  <si>
    <t>门冬氨酸鸟氨酸颗粒</t>
  </si>
  <si>
    <t>武汉启瑞药业有限公司</t>
  </si>
  <si>
    <t>门冬胰岛素注射液</t>
  </si>
  <si>
    <t>3ml：300iu（特充）</t>
  </si>
  <si>
    <t>3ml：300iu（笔芯）</t>
  </si>
  <si>
    <t>棉垫</t>
  </si>
  <si>
    <t>20*30</t>
  </si>
  <si>
    <t>绍兴好士德医用品有限公司</t>
  </si>
  <si>
    <t>灭菌注射用水</t>
  </si>
  <si>
    <t>河南省康华药业股份有限公司</t>
  </si>
  <si>
    <t>灭菌橡胶外科手套</t>
  </si>
  <si>
    <t>7.5号</t>
  </si>
  <si>
    <t>上海科邦医用乳胶器材有限公司</t>
  </si>
  <si>
    <t>6.5号</t>
  </si>
  <si>
    <t>7号</t>
  </si>
  <si>
    <t>尼可刹米注射液</t>
  </si>
  <si>
    <t>1.5ml:0.375支</t>
  </si>
  <si>
    <t>四川省九和春医药有限公司</t>
  </si>
  <si>
    <t>脑苷肌肽注射液</t>
  </si>
  <si>
    <t>2ml</t>
  </si>
  <si>
    <t>吉林四环制药有限公司</t>
  </si>
  <si>
    <t>1.5ml：0.375支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</si>
  <si>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</si>
  <si>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</si>
  <si>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</si>
  <si>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</si>
  <si>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</si>
  <si>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5g*15袋</t>
  </si>
  <si>
    <t>0.38g*36s</t>
  </si>
  <si>
    <t>鲜竹沥</t>
  </si>
  <si>
    <t>清开灵片</t>
  </si>
  <si>
    <t>0.5g*20片</t>
  </si>
  <si>
    <t>浙江远力健药业有限责任公司</t>
  </si>
  <si>
    <t>辛芳鼻炎胶囊</t>
  </si>
  <si>
    <t>0.25g*30粒</t>
  </si>
  <si>
    <t>山西华康药业股份有限公司</t>
  </si>
  <si>
    <t>羧甲司坦片</t>
  </si>
  <si>
    <t>广西南国药业有限公司</t>
  </si>
  <si>
    <t>天麻蜜环菌片</t>
  </si>
  <si>
    <t>福建省三明天泰制药有限公司</t>
  </si>
  <si>
    <t>沙丁胺醇气雾剂</t>
  </si>
  <si>
    <t>0.1mg*200揿</t>
  </si>
  <si>
    <t>潍坊中狮制药有限公司</t>
  </si>
  <si>
    <t>三号蛇胆川贝片</t>
  </si>
  <si>
    <t>0.25g*12片*2板</t>
  </si>
  <si>
    <t>小儿清肺化痰颗粒</t>
  </si>
  <si>
    <t>6g*10小包</t>
  </si>
  <si>
    <t>太极集团四川南充制药有限公司</t>
  </si>
  <si>
    <t>庆大霉素普鲁卡因维B12颗粒</t>
  </si>
  <si>
    <t>5g*20袋</t>
  </si>
  <si>
    <t>上海华源长富药业集团连德制药有限公司</t>
  </si>
  <si>
    <t>头孢呋辛酯片</t>
  </si>
  <si>
    <t>消咳喘胶囊</t>
  </si>
  <si>
    <t>0.35g*36粒</t>
  </si>
  <si>
    <t>四川省瑞海医药有限公司</t>
  </si>
  <si>
    <t>头孢克洛缓释胶囊</t>
  </si>
  <si>
    <t>187.5mg*12s</t>
  </si>
  <si>
    <t>头孢丙烯颗粒</t>
  </si>
  <si>
    <t>0.125g*8袋</t>
  </si>
  <si>
    <t>哈尔滨凯程制药有限公司</t>
  </si>
  <si>
    <t>三磷酸腺苷二钠片（ATP）</t>
  </si>
  <si>
    <t>20mg*24片</t>
  </si>
  <si>
    <t>广西浦北制药厂</t>
  </si>
  <si>
    <t>包</t>
  </si>
  <si>
    <t>肾上腺色腙片</t>
  </si>
  <si>
    <t>2.5mg*100片</t>
  </si>
  <si>
    <t>武汉远大制药集团股份有限公司</t>
  </si>
  <si>
    <t>头孢克洛分散片</t>
  </si>
  <si>
    <t>0.125g*12片</t>
  </si>
  <si>
    <t>海南惠普森医药生物技术有限公司</t>
  </si>
  <si>
    <t>碳酸氢钠注射液</t>
  </si>
  <si>
    <t>10ml:0.5g*5支</t>
  </si>
  <si>
    <t>天津药业集团新郑股份有限公司</t>
  </si>
  <si>
    <t>浓维生素AD软胶囊</t>
  </si>
  <si>
    <t>100粒</t>
  </si>
  <si>
    <t>厦门鱼肝油厂</t>
  </si>
  <si>
    <t>维生素B4片</t>
  </si>
  <si>
    <t>浙江瑞新药业股份有限公司</t>
  </si>
  <si>
    <t>生物合成人胰岛素注射液</t>
  </si>
  <si>
    <t>山东华天药业有限公司</t>
  </si>
  <si>
    <t>瑞格列奈片</t>
  </si>
  <si>
    <t>2mg*30片</t>
  </si>
  <si>
    <t>德国Boehringer Ingelheim Pharma Gmbh</t>
  </si>
  <si>
    <t>双氯芬酸二乙胺乳胶剂</t>
  </si>
  <si>
    <t>20g:0.2g</t>
  </si>
  <si>
    <t>北京诺华制药有限公司</t>
  </si>
  <si>
    <t>碳酸钙维D3元素片（4）</t>
  </si>
  <si>
    <t>60片</t>
  </si>
  <si>
    <t>惠氏制药有限公司</t>
  </si>
  <si>
    <t>碳酸钙D3（钙尔奇D）</t>
  </si>
  <si>
    <t>600mg*30片</t>
  </si>
  <si>
    <t>惠氏一百宫制药有限公司</t>
  </si>
  <si>
    <t>国药集团西南医药有限公司</t>
  </si>
  <si>
    <t>沙美特罗替卡松粉吸入剂</t>
  </si>
  <si>
    <t>50ug/500ug*泡</t>
  </si>
  <si>
    <t>英国Glaxo Operations UK Limited</t>
  </si>
  <si>
    <t>沙美特罗替卡松粉吸入剂(舒利</t>
  </si>
  <si>
    <t>50ug/250ug*泡</t>
  </si>
  <si>
    <t>小牛血清去蛋白注射液</t>
  </si>
  <si>
    <t>10ml:0.4g</t>
  </si>
  <si>
    <t>锦州奥鸿药业有限责任公司</t>
  </si>
  <si>
    <t>牛黄上清丸</t>
  </si>
  <si>
    <t>6g*10丸</t>
  </si>
  <si>
    <t>北京同仁堂股份有限公司同仁堂制药厂</t>
  </si>
  <si>
    <t>100ml*10支</t>
  </si>
  <si>
    <t>生物合成人胰岛素注射液（诺和</t>
  </si>
  <si>
    <t>400IU/10ml</t>
  </si>
  <si>
    <t>清开灵软胶囊</t>
  </si>
  <si>
    <t>0.4g*12粒</t>
  </si>
  <si>
    <t>石家庄神威药业股份有限公司</t>
  </si>
  <si>
    <t>人参归脾丸</t>
  </si>
  <si>
    <t>9g*10丸</t>
  </si>
  <si>
    <t>葡醛内脂片</t>
  </si>
  <si>
    <t>七叶神安片</t>
  </si>
  <si>
    <t>100mg*24s</t>
  </si>
  <si>
    <t>硝苯地平控释片</t>
  </si>
  <si>
    <t>30mg*7片</t>
  </si>
  <si>
    <t>广东环球制药有限公司</t>
  </si>
  <si>
    <t>四川中方制药有限公司</t>
  </si>
  <si>
    <t>清脑复神液</t>
  </si>
  <si>
    <t>成都逸仙医药有限公司</t>
  </si>
  <si>
    <t>天麻素注射液</t>
  </si>
  <si>
    <t>2ml:200mg</t>
  </si>
  <si>
    <t>吉林双星药业有限公司</t>
  </si>
  <si>
    <t>前列回春胶囊</t>
  </si>
  <si>
    <t>30粒</t>
  </si>
  <si>
    <t>四川华辰药业有限公司</t>
  </si>
  <si>
    <t>舒血宁注射液</t>
  </si>
  <si>
    <t>普伐他汀钠片</t>
  </si>
  <si>
    <t>华北制药股份有限公司</t>
  </si>
  <si>
    <t>羟苯磺酸钙胶囊</t>
  </si>
  <si>
    <t>0.25g*48s</t>
  </si>
  <si>
    <t>宁夏康亚药业有限公司</t>
  </si>
  <si>
    <t>西藏藏药集团股份有限公司</t>
  </si>
  <si>
    <t>十味龙胆花颗粒</t>
  </si>
  <si>
    <t>3g*6袋</t>
  </si>
  <si>
    <t>西藏藏药股份有限公司</t>
  </si>
  <si>
    <t>葡萄糖氯化钠注射液（直软）</t>
  </si>
  <si>
    <t>浓氯化钠注射液</t>
  </si>
  <si>
    <t>成都市双鹏药业有限公司</t>
  </si>
  <si>
    <t>去乙酰毛花苷注射液</t>
  </si>
  <si>
    <t>2ml:0.4g*5支</t>
  </si>
  <si>
    <t>上海旭东海普药业有限公司</t>
  </si>
  <si>
    <t>双氯芬酸钠肠溶片(双氯灭痛片)</t>
  </si>
  <si>
    <t>50mg*24粒</t>
  </si>
  <si>
    <t>南京易亭制药有限公司</t>
  </si>
  <si>
    <t>维D2乳酸钙片</t>
  </si>
  <si>
    <t>复方制剂36片</t>
  </si>
  <si>
    <t>通化兴华药业有限公司</t>
  </si>
  <si>
    <t>安徽济人药业有限公司</t>
  </si>
  <si>
    <t>蒲地蓝消炎片</t>
  </si>
  <si>
    <t>0.3g*40片</t>
  </si>
  <si>
    <t>硝呋太尔制霉素阴道软胶囊</t>
  </si>
  <si>
    <t>6s</t>
  </si>
  <si>
    <t>国药集团川抗制药有限公司</t>
  </si>
  <si>
    <t>成都慎微堂药业有限公司</t>
  </si>
  <si>
    <t>舒眠胶囊</t>
  </si>
  <si>
    <t>0.4g*24粒</t>
  </si>
  <si>
    <t>贵州大隆药业有限责任公司</t>
  </si>
  <si>
    <t>四川新天奇药业有限公司</t>
  </si>
  <si>
    <t>暖宫七味丸</t>
  </si>
  <si>
    <t>75s</t>
  </si>
  <si>
    <t>内蒙古蒙药股份有限公司</t>
  </si>
  <si>
    <t>四川励图医疗器械有限公司</t>
  </si>
  <si>
    <t>三防增感屏</t>
  </si>
  <si>
    <t>14*14in中速</t>
  </si>
  <si>
    <t>尉氏保尔康卫生器械厂</t>
  </si>
  <si>
    <t>显影液</t>
  </si>
  <si>
    <t>2*21L</t>
  </si>
  <si>
    <t>西藏金珠雅砻藏药有限责任公司</t>
  </si>
  <si>
    <t>十五味乳鹏丸</t>
  </si>
  <si>
    <t>12丸</t>
  </si>
  <si>
    <t>西藏金珠雅碧藏药有限责任公司</t>
  </si>
  <si>
    <t>青岛双鲸药业有限公司</t>
  </si>
  <si>
    <t>维生素E软胶囊(天然型）</t>
  </si>
  <si>
    <t>60s</t>
  </si>
  <si>
    <t>四川科伦新光医药有限公司</t>
  </si>
  <si>
    <t>细辛脑注射液</t>
  </si>
  <si>
    <t>2ml:8mg</t>
  </si>
  <si>
    <t>成都力斯特制药股份有限公司</t>
  </si>
  <si>
    <t>硼酸</t>
  </si>
  <si>
    <t>自贡鸿鹤制药有限公司</t>
  </si>
  <si>
    <t>培哚普利叔丁胺片（雅施达）</t>
  </si>
  <si>
    <t>4毫克*10片</t>
  </si>
  <si>
    <t>施维雅（天津）制药有限公司盒</t>
  </si>
  <si>
    <t>四川新路医药有限公司</t>
  </si>
  <si>
    <t>替硝唑氯化钠注射液</t>
  </si>
  <si>
    <t>100毫升：0.5克</t>
  </si>
  <si>
    <t>三门峡博科医疗器械有限责任公司</t>
  </si>
  <si>
    <t>退热贴</t>
  </si>
  <si>
    <t>5CM*12CM*2贴</t>
  </si>
  <si>
    <t>四川创健医药贸易有限公司</t>
  </si>
  <si>
    <t>硝呋太尔制霉菌素阴道软膏</t>
  </si>
  <si>
    <t>国药集团川抗制药有限位公司</t>
  </si>
  <si>
    <t>牛膝</t>
  </si>
  <si>
    <t>维生素B12注射液</t>
  </si>
  <si>
    <t>1ml:0.5mg*10支</t>
  </si>
  <si>
    <t>稳心颗粒</t>
  </si>
  <si>
    <t>9g*9袋</t>
  </si>
  <si>
    <t>山东步长制药有限公司</t>
  </si>
  <si>
    <t>蛇胆川贝液</t>
  </si>
  <si>
    <t>广西千珍制药有限公司</t>
  </si>
  <si>
    <t>清开灵注射液</t>
  </si>
  <si>
    <t>广州明兴制药有限公司</t>
  </si>
  <si>
    <t>天花粉</t>
  </si>
  <si>
    <t>土鳖虫</t>
  </si>
  <si>
    <t>蒲公英</t>
  </si>
  <si>
    <t>段 切制</t>
  </si>
  <si>
    <t>三棱</t>
  </si>
  <si>
    <t>乳香</t>
  </si>
  <si>
    <t>天麻</t>
  </si>
  <si>
    <t>硝苯地平片</t>
  </si>
  <si>
    <t>10mg*100s</t>
  </si>
  <si>
    <t>南京正科医药股份有限公司</t>
  </si>
  <si>
    <t>托拉塞米片</t>
  </si>
  <si>
    <t>10mg*12s</t>
  </si>
  <si>
    <t>南京正科制药有限公司</t>
  </si>
  <si>
    <t>硝酸异山梨酯片</t>
  </si>
  <si>
    <t>5mg*100片</t>
  </si>
  <si>
    <t>世贸天阶制药（江苏）有限责任公司</t>
  </si>
  <si>
    <t>痰咳净散</t>
  </si>
  <si>
    <t>6g</t>
  </si>
  <si>
    <t>广州王老吉药业股份有限公司</t>
  </si>
  <si>
    <t>维酶素片</t>
  </si>
  <si>
    <t>0.2g*100片</t>
  </si>
  <si>
    <t>四川大冢制药有限公司</t>
  </si>
  <si>
    <t>诺氟沙星胶囊</t>
  </si>
  <si>
    <t>0.1g*24粒</t>
  </si>
  <si>
    <t>厦门金日制药有限公司</t>
  </si>
  <si>
    <t>头孢拉定胶囊</t>
  </si>
  <si>
    <t>025g*24粒</t>
  </si>
  <si>
    <t>江苏亚邦强生药业有限公司</t>
  </si>
  <si>
    <t>全天麻胶囊</t>
  </si>
  <si>
    <t>0.5g*24粒</t>
  </si>
  <si>
    <t>贵州益康制药有限公司</t>
  </si>
  <si>
    <t>成都康杰医疗器材有限公司</t>
  </si>
  <si>
    <t>脱敏糊剂</t>
  </si>
  <si>
    <t>120g</t>
  </si>
  <si>
    <t>四川天福精细化工有限公司</t>
  </si>
  <si>
    <t>成都市康力贸易有限责任公司</t>
  </si>
  <si>
    <t>听诊器</t>
  </si>
  <si>
    <t>双用</t>
  </si>
  <si>
    <t>江苏鱼跃医疗设备有限公司</t>
  </si>
  <si>
    <t>台式血压计</t>
  </si>
  <si>
    <t>/</t>
  </si>
  <si>
    <t>台</t>
  </si>
  <si>
    <t>全自动电子血压计</t>
  </si>
  <si>
    <t>ZH-B11</t>
  </si>
  <si>
    <t>成都佳音医疗设备有限公司</t>
  </si>
  <si>
    <t>碳钢器械柜</t>
  </si>
  <si>
    <t>碳钢输液椅</t>
  </si>
  <si>
    <t>张家港市三兴医疗器械有限公司</t>
  </si>
  <si>
    <t>舌钳</t>
  </si>
  <si>
    <t>张家港市锦丰手术器械有限公司</t>
  </si>
  <si>
    <t>把</t>
  </si>
  <si>
    <t>钳式开口器</t>
  </si>
  <si>
    <t>四川道易电子科技有限公司</t>
  </si>
  <si>
    <t>手术薄膜</t>
  </si>
  <si>
    <t>四川三和医用材料实业有限公司</t>
  </si>
  <si>
    <t>成都市卫生材料厂</t>
  </si>
  <si>
    <t>脱脂纱布</t>
  </si>
  <si>
    <t>8m</t>
  </si>
  <si>
    <t>无水乙醇</t>
  </si>
  <si>
    <t>成都市科龙化工试剂厂</t>
  </si>
  <si>
    <t>成都稳健利康医疗用品有限公司</t>
  </si>
  <si>
    <t>无纺布护目口罩</t>
  </si>
  <si>
    <t>17*9-3p</t>
  </si>
  <si>
    <t>盆炎净胶囊</t>
  </si>
  <si>
    <t>四川奇力制药有限公司</t>
  </si>
  <si>
    <t>湖南康尔佳医药有限公司</t>
  </si>
  <si>
    <t>暖宫七味散</t>
  </si>
  <si>
    <t>3g*5袋</t>
  </si>
  <si>
    <t>内蒙古大唐药业有限公司</t>
  </si>
  <si>
    <t>葡萄糖酸钙注射液</t>
  </si>
  <si>
    <t>葡萄糖氯化钠注射液</t>
  </si>
  <si>
    <t>四川蓝怡药业有限公司</t>
  </si>
  <si>
    <t>澳诺（中国）制药有限公司</t>
  </si>
  <si>
    <t>葡萄糖酸钙锌口服溶液</t>
  </si>
  <si>
    <t>10ml*24支</t>
  </si>
  <si>
    <t>10ml*18支</t>
  </si>
  <si>
    <t>湖北纽兰药业有限公司</t>
  </si>
  <si>
    <t>葡萄糖注射液（5%）</t>
  </si>
  <si>
    <t>500ml:25g</t>
  </si>
  <si>
    <t>250ml:12.5g</t>
  </si>
  <si>
    <t>成都维信电子科大新技术有限公司</t>
  </si>
  <si>
    <t>气体压缩式雾化器</t>
  </si>
  <si>
    <t>QW2605B含嘴型</t>
  </si>
  <si>
    <t>QW2605B儿童面罩</t>
  </si>
  <si>
    <t>清火片</t>
  </si>
  <si>
    <t>0.25g*36片</t>
  </si>
  <si>
    <t>四川君海医药有限公司</t>
  </si>
  <si>
    <t>前列地尔注射液</t>
  </si>
  <si>
    <t>2ml:10ug</t>
  </si>
  <si>
    <t>哈药集团生物工程有限公司</t>
  </si>
  <si>
    <t>羟乙基淀粉130/0.4氯化钠注射液</t>
  </si>
  <si>
    <t>500ml*30g</t>
  </si>
  <si>
    <t>成都正康药业有限公司</t>
  </si>
  <si>
    <t>重庆市修源医药有限公司</t>
  </si>
  <si>
    <t>乳核内消液</t>
  </si>
  <si>
    <t>清淋颗粒</t>
  </si>
  <si>
    <t>四川省新鹿药业有限公司</t>
  </si>
  <si>
    <t>清热通淋片</t>
  </si>
  <si>
    <t>0.39g*36片</t>
  </si>
  <si>
    <t>清热止痒洗剂</t>
  </si>
  <si>
    <t>云南优克制药公司</t>
  </si>
  <si>
    <t>清热止痒洗剂（带冲洗器）</t>
  </si>
  <si>
    <t>200ML</t>
  </si>
  <si>
    <t>热毒平颗粒</t>
  </si>
  <si>
    <t>7g*12袋</t>
  </si>
  <si>
    <t>江西银涛药业有限公司</t>
  </si>
  <si>
    <t>四川联成迅康医药股份有限公司</t>
  </si>
  <si>
    <t>乳癖舒片</t>
  </si>
  <si>
    <t>0.5g*45片</t>
  </si>
  <si>
    <t>西安正浩生物制药有限公司</t>
  </si>
  <si>
    <t>乳酸菌阴道胶囊</t>
  </si>
  <si>
    <t>0.25g:600万活乳酸菌</t>
  </si>
  <si>
    <t>乳酸左氧氟沙星氯化钠注射液</t>
  </si>
  <si>
    <t xml:space="preserve"> 250ml:0.5g：</t>
  </si>
  <si>
    <t>瑞舒伐他汀钙片</t>
  </si>
  <si>
    <t>阿斯利康制药有限公司</t>
  </si>
  <si>
    <t>10mg*6片</t>
  </si>
  <si>
    <t>桑椹膏</t>
  </si>
  <si>
    <t>肾石通颗粒</t>
  </si>
  <si>
    <t>15g*10袋</t>
  </si>
  <si>
    <t>双歧杆菌三联活菌肠溶胶囊</t>
  </si>
  <si>
    <t>210mg*24s</t>
  </si>
  <si>
    <t>双黄连颗粒</t>
  </si>
  <si>
    <t>5克*15袋</t>
  </si>
  <si>
    <t>哈尔滨儿童制药有限公司</t>
  </si>
  <si>
    <t>石椒草咳喘颗粒</t>
  </si>
  <si>
    <t>8g*6袋</t>
  </si>
  <si>
    <t>湖南千金协力药业有限公司</t>
  </si>
  <si>
    <t>水飞蓟宾葡甲胺片</t>
  </si>
  <si>
    <t>50mg*60片</t>
  </si>
  <si>
    <t>50mg*36片</t>
  </si>
  <si>
    <t>胎盘多肽注射液</t>
  </si>
  <si>
    <t>4ml</t>
  </si>
  <si>
    <t>贵州来邦生物制品有限公司</t>
  </si>
  <si>
    <t>丝线编织非吸收性缝线（慕丝）</t>
  </si>
  <si>
    <t>强生（中国）医疗器材有限公司</t>
  </si>
  <si>
    <t>碳酸钙D3（钙尔奇D600）</t>
  </si>
  <si>
    <t>头孢克肟颗粒</t>
  </si>
  <si>
    <t>50mg*12袋</t>
  </si>
  <si>
    <t>江苏康健医疗用品有限公司</t>
  </si>
  <si>
    <t>痰盒</t>
  </si>
  <si>
    <t>江苏省仪征市制盒厂</t>
  </si>
  <si>
    <t>通窍鼻炎片</t>
  </si>
  <si>
    <t>0.41g*48片</t>
  </si>
  <si>
    <t>头孢地尼分散片</t>
  </si>
  <si>
    <t>0.1g*6片</t>
  </si>
  <si>
    <t>天津市津兰药业有限公司</t>
  </si>
  <si>
    <t>头孢克洛胶囊</t>
  </si>
  <si>
    <t>头孢克肟分散片</t>
  </si>
  <si>
    <t>0.1g*8片</t>
  </si>
  <si>
    <t>0.1g*12片</t>
  </si>
  <si>
    <t>丹东医创药业有限公司</t>
  </si>
  <si>
    <t>头孢克肟片</t>
  </si>
  <si>
    <t>50Mg*12片</t>
  </si>
  <si>
    <t>50Mg*18片</t>
  </si>
  <si>
    <t>维C银翘片</t>
  </si>
  <si>
    <t>贵州百灵企业集团制药股份有限公司</t>
  </si>
  <si>
    <t>头孢克肟胶囊</t>
  </si>
  <si>
    <t>广州白云山制药股份有限公司</t>
  </si>
  <si>
    <t>维U颠茄铝胶囊Ⅱ</t>
  </si>
  <si>
    <t>12粒</t>
  </si>
  <si>
    <t>福建太平洋制药有限公司</t>
  </si>
  <si>
    <t>河北医药有限责任公司</t>
  </si>
  <si>
    <t>维生素AD滴剂（胶囊剂）伊童欣</t>
  </si>
  <si>
    <t>上海东海制药股份有限公司东海制药厂</t>
  </si>
  <si>
    <t>维生素AD滴剂</t>
  </si>
  <si>
    <t>维生素AD滴剂（伊童欣）</t>
  </si>
  <si>
    <t>30s</t>
  </si>
  <si>
    <t>维生素AD滴剂（胶囊型）</t>
  </si>
  <si>
    <t>维生素AD滴剂（一岁以上）</t>
  </si>
  <si>
    <t>维生素AD滴剂（一岁以下）</t>
  </si>
  <si>
    <t>维生素B6注射液</t>
  </si>
  <si>
    <t>2ml:100mg*10支</t>
  </si>
  <si>
    <t>维生素C注射液</t>
  </si>
  <si>
    <t>新乡市常乐制药有限公司</t>
  </si>
  <si>
    <t>维生素C咀嚼片</t>
  </si>
  <si>
    <t>维生素E胶丸</t>
  </si>
  <si>
    <t>60粒</t>
  </si>
  <si>
    <t>维生素D滴剂</t>
  </si>
  <si>
    <t>10粒*3板</t>
  </si>
  <si>
    <t>12粒*2板</t>
  </si>
  <si>
    <t>12粒*5板</t>
  </si>
  <si>
    <t>维生素k1注射液</t>
  </si>
  <si>
    <t>1ml:10mg*10支</t>
  </si>
  <si>
    <t>胃灵颗粒</t>
  </si>
  <si>
    <t>西瓜霜润喉片</t>
  </si>
  <si>
    <t>0.6g*12片*2板</t>
  </si>
  <si>
    <t>显影液及其补充液</t>
  </si>
  <si>
    <t>夏枯草口服液</t>
  </si>
  <si>
    <t>0.6g*20片</t>
  </si>
  <si>
    <t>消炎利胆片</t>
  </si>
  <si>
    <t>广西济民制药厂</t>
  </si>
  <si>
    <t>广东万年青制药有限公司</t>
  </si>
  <si>
    <t>硝酸甘油注射液</t>
  </si>
  <si>
    <t>香连胶囊</t>
  </si>
  <si>
    <t>0.5g*20s</t>
  </si>
  <si>
    <t>辽宁森荣制药有限公司</t>
  </si>
  <si>
    <t>1ml：5mg*10支</t>
  </si>
  <si>
    <t>小儿氨酚黄那敏颗粒</t>
  </si>
  <si>
    <t>小儿电解质补给注射液</t>
  </si>
  <si>
    <t>四川广顺堂药业有限公司</t>
  </si>
  <si>
    <t>缬沙坦胶囊</t>
  </si>
  <si>
    <t>80mg*14粒</t>
  </si>
  <si>
    <t>天大药业（珠海）有限公司</t>
  </si>
  <si>
    <t>小儿清热止咳口服液</t>
  </si>
  <si>
    <t>心舒宝胶囊</t>
  </si>
  <si>
    <t>0.25g*12粒*2板</t>
  </si>
  <si>
    <t>四川省智邦药业有限公司</t>
  </si>
  <si>
    <t>辛伐他汀片</t>
  </si>
  <si>
    <t>宜昌长江药业有限公司</t>
  </si>
  <si>
    <t>20ml*14s</t>
  </si>
  <si>
    <t>盐酸二甲双胍片</t>
  </si>
  <si>
    <t>0.25g*60片</t>
  </si>
  <si>
    <t>中美上海施贵宝制药有限公司</t>
  </si>
  <si>
    <t>盐酸氨基葡萄糖胶囊</t>
  </si>
  <si>
    <t>0.24g*24粒</t>
  </si>
  <si>
    <t>北京康必得药业有限公司</t>
  </si>
  <si>
    <t>盐酸左氧氟沙星胶囊</t>
  </si>
  <si>
    <t>0.2g*12粒</t>
  </si>
  <si>
    <t>海口奇力制药股份有限公司</t>
  </si>
  <si>
    <t>盐酸氯丙嗪注射液</t>
  </si>
  <si>
    <t>1ml:25mg*10支</t>
  </si>
  <si>
    <t>一力感冒清片</t>
  </si>
  <si>
    <t>0.22g*100片</t>
  </si>
  <si>
    <t>银黄胶囊</t>
  </si>
  <si>
    <t>0.3g*24粒</t>
  </si>
  <si>
    <t>盐酸特拉唑嗪胶囊</t>
  </si>
  <si>
    <t>2mg*24粒</t>
  </si>
  <si>
    <t>盐酸氢钠注射液</t>
  </si>
  <si>
    <t>吲哚美辛栓</t>
  </si>
  <si>
    <t>0.1g*5粒*2板</t>
  </si>
  <si>
    <t>盐酸异丙嗪片</t>
  </si>
  <si>
    <t>12.5mg*1000片</t>
  </si>
  <si>
    <t>四川华鼎医药有限公司</t>
  </si>
  <si>
    <t>注射用血凝酶（巴曲亭）</t>
  </si>
  <si>
    <t>1单位</t>
  </si>
  <si>
    <t>蓬莱诺康药业有限公司</t>
  </si>
  <si>
    <t>四川信和医药有限公司</t>
  </si>
  <si>
    <t>银杏叶丸</t>
  </si>
  <si>
    <t>0.2g*12瓶</t>
  </si>
  <si>
    <t>盐酸丙卡特罗片</t>
  </si>
  <si>
    <t>25ug*40片</t>
  </si>
  <si>
    <t>安徽环球药业股份有限公司</t>
  </si>
  <si>
    <t>注射用穿琥宁</t>
  </si>
  <si>
    <t>0.2g</t>
  </si>
  <si>
    <t>湖南科伦制药有限公司</t>
  </si>
  <si>
    <t>盐酸溴己新片</t>
  </si>
  <si>
    <t>8mg*1000片</t>
  </si>
  <si>
    <t>盐酸胺碘酮片</t>
  </si>
  <si>
    <t>0.2g*24s</t>
  </si>
  <si>
    <t>养心氏片</t>
  </si>
  <si>
    <t>0.3g*90片</t>
  </si>
  <si>
    <t>青岛国风药业股份有限公司</t>
  </si>
  <si>
    <t>盐酸丁卡因胶浆</t>
  </si>
  <si>
    <t>5g</t>
  </si>
  <si>
    <t>西安利君精华药业有限责任公司</t>
  </si>
  <si>
    <t>玄麦甘桔颗粒</t>
  </si>
  <si>
    <t>10g*20袋</t>
  </si>
  <si>
    <t>云南白药创可贴</t>
  </si>
  <si>
    <t>6片*18包</t>
  </si>
  <si>
    <t>云南白药集团无锡药业有限公司</t>
  </si>
  <si>
    <t>注射用卡络磺钠</t>
  </si>
  <si>
    <t>40mg</t>
  </si>
  <si>
    <t>海南中化联合制药工业有限公司</t>
  </si>
  <si>
    <t>右旋糖酐40葡萄糖注射液</t>
  </si>
  <si>
    <t>500ml:30:25g</t>
  </si>
  <si>
    <t>盐酸倍他司汀口服液</t>
  </si>
  <si>
    <t>10：:20mg*10支</t>
  </si>
  <si>
    <t>黑龙江中桂制药有限公司</t>
  </si>
  <si>
    <t>重组牛碱性成纤维细胞生长因子滴眼液</t>
  </si>
  <si>
    <t>5ml:21000IU</t>
  </si>
  <si>
    <t>珠海亿盛生物制药有限公司</t>
  </si>
  <si>
    <t>四川蓝皓药业有限公司</t>
  </si>
  <si>
    <t>注射用七叶皂苷钠</t>
  </si>
  <si>
    <t>10mg</t>
  </si>
  <si>
    <t>广西康华药业有限责任公司</t>
  </si>
  <si>
    <t>止带消糜栓</t>
  </si>
  <si>
    <t>1.2g*7s</t>
  </si>
  <si>
    <t>盐酸氯丙嗪片</t>
  </si>
  <si>
    <t>50mg*100</t>
  </si>
  <si>
    <t>盐酸硫必利片</t>
  </si>
  <si>
    <t>100mg*100片</t>
  </si>
  <si>
    <t>江苏天士力帝益药业有限责任公司</t>
  </si>
  <si>
    <t>注射用重组人干扰素a1b</t>
  </si>
  <si>
    <t>30ug</t>
  </si>
  <si>
    <t>北京三元基因工程有限公司</t>
  </si>
  <si>
    <t>北京科园信海医药经营有限公司</t>
  </si>
  <si>
    <t>盐酸乌拉地尔注射液（亚宁定）</t>
  </si>
  <si>
    <t>BIPSO GmbH/德国</t>
  </si>
  <si>
    <t>盐酸曲马多片</t>
  </si>
  <si>
    <t>一次性使用无菌注射针（诺和针</t>
  </si>
  <si>
    <t>30G.8mm*7枚</t>
  </si>
  <si>
    <t>四川德音医药有限公司</t>
  </si>
  <si>
    <t>猪肺磷脂注射液</t>
  </si>
  <si>
    <t>3ml:0.24g</t>
  </si>
  <si>
    <t>意大利Ciesi Parmaceutici S.p.A</t>
  </si>
  <si>
    <t>南京巨鲨显示科技有限公司</t>
  </si>
  <si>
    <t>一次性使用高压注射器针筒及附件</t>
  </si>
  <si>
    <t>SDS-CTP-SP</t>
  </si>
  <si>
    <t>One Medrad Drive Indianola Peensyln</t>
  </si>
  <si>
    <t>硫酸沙丁胺醇气雾剂（万托林）</t>
  </si>
  <si>
    <t>100微克/揿*200揿</t>
  </si>
  <si>
    <t>中国苏州葛兰素史克制药（苏州）有限公司</t>
  </si>
  <si>
    <t>注射用甲磺酸酚妥拉明</t>
  </si>
  <si>
    <t>10mg*5支</t>
  </si>
  <si>
    <t>上海复旦复华药业有限公司</t>
  </si>
  <si>
    <t>注射用盐酸去甲万古霉素</t>
  </si>
  <si>
    <t>0.4g</t>
  </si>
  <si>
    <t>注射用奥扎格雷钠</t>
  </si>
  <si>
    <t>80mg</t>
  </si>
  <si>
    <t>沈阳格林制药有限公司</t>
  </si>
  <si>
    <t>肿节风分散片</t>
  </si>
  <si>
    <t>0.5g*36s</t>
  </si>
  <si>
    <t>新生化颗粒</t>
  </si>
  <si>
    <t>西安兆兴制药有限公司</t>
  </si>
  <si>
    <t>注射用阿洛西林钠</t>
  </si>
  <si>
    <t>2g</t>
  </si>
  <si>
    <t>注射用单唾液酸四己糖神经节苷脂钠</t>
  </si>
  <si>
    <t>广东金羽医药发展有限公司</t>
  </si>
  <si>
    <t>银杏酮酯滴丸</t>
  </si>
  <si>
    <t>25mg*120丸</t>
  </si>
  <si>
    <t>山西千汇药业有限公司 </t>
  </si>
  <si>
    <t>益心巴迪然吉布亚颗粒</t>
  </si>
  <si>
    <t>6袋</t>
  </si>
  <si>
    <t>炎可宁片</t>
  </si>
  <si>
    <t>0.3g*24片</t>
  </si>
  <si>
    <t>四川省三星堆制药有限公司</t>
  </si>
  <si>
    <t>注射用盐酸头孢替安</t>
  </si>
  <si>
    <t>1.0g</t>
  </si>
  <si>
    <t>南京海辰药业有限公司</t>
  </si>
  <si>
    <t>湖南星城医药有限公司</t>
  </si>
  <si>
    <t>依诺沙星注射液</t>
  </si>
  <si>
    <t>5ml:0.2g</t>
  </si>
  <si>
    <t>山西普德药业股份有限公司</t>
  </si>
  <si>
    <t>佛山市平安药业有限公司</t>
  </si>
  <si>
    <t>盐酸曲美他嗪片</t>
  </si>
  <si>
    <t>20mg*30片</t>
  </si>
  <si>
    <t>瑞阳制药有限公司</t>
  </si>
  <si>
    <t>四川迪康医药贸易有限公司</t>
  </si>
  <si>
    <t>盐酸吡格列酮片</t>
  </si>
  <si>
    <t>15mg*7片</t>
  </si>
  <si>
    <t>四川迪康科技药业股份有限公司</t>
  </si>
  <si>
    <t>注射用香菇多糖</t>
  </si>
  <si>
    <t>1mg</t>
  </si>
  <si>
    <t>江苏康缘药业股份有限公司</t>
  </si>
  <si>
    <t>成都瑞泰药业有限公司</t>
  </si>
  <si>
    <t>乙酰谷酰胺注射液</t>
  </si>
  <si>
    <t>5ml:0.25g</t>
  </si>
  <si>
    <t>成都佳瑞康医药有限公司</t>
  </si>
  <si>
    <t>20mg</t>
  </si>
  <si>
    <t>重组人粒细胞刺激因子注射液</t>
  </si>
  <si>
    <t>75ug</t>
  </si>
  <si>
    <t>四川省银丹药品有限责任公司</t>
  </si>
  <si>
    <t>银丹心脑通软胶囊</t>
  </si>
  <si>
    <t>四川铭维医药有限公司</t>
  </si>
  <si>
    <t>血塞通片</t>
  </si>
  <si>
    <t>云南维和药业股份有限公司</t>
  </si>
  <si>
    <t>注射用阿奇霉素</t>
  </si>
  <si>
    <t>0.25g</t>
  </si>
  <si>
    <t>孕妇金花片</t>
  </si>
  <si>
    <t>0.62g*24片</t>
  </si>
  <si>
    <t>三门峡赛诺维制药有限公司</t>
  </si>
  <si>
    <t>盐酸溴已新葡萄糖注射液</t>
  </si>
  <si>
    <t>100ml:4mg</t>
  </si>
  <si>
    <t>江西科伦药业有限公司</t>
  </si>
  <si>
    <t>辽宁卫星制药厂</t>
  </si>
  <si>
    <t>盐酸纳洛酮注射液</t>
  </si>
  <si>
    <t>1ml:0.4mg</t>
  </si>
  <si>
    <t>成都苑东药业有限公司</t>
  </si>
  <si>
    <t>注射用甘草酸二铵</t>
  </si>
  <si>
    <t>150mg</t>
  </si>
  <si>
    <t>四川麦克华诺医药有限公司</t>
  </si>
  <si>
    <t>盐酸戊乙奎醚注射液</t>
  </si>
  <si>
    <t>1ml:1mg</t>
  </si>
  <si>
    <t>成都力思特制药股份有限公司</t>
  </si>
  <si>
    <t>国药集团成都信立邦生物制药有限公司</t>
  </si>
  <si>
    <t>注射用布美他尼</t>
  </si>
  <si>
    <t>成都信立邦生物制药有限公司</t>
  </si>
  <si>
    <t>一清颗粒</t>
  </si>
  <si>
    <t>7.5G*12袋</t>
  </si>
  <si>
    <t>四川恒硕医药有限公司</t>
  </si>
  <si>
    <t>银杏蜜环口服溶液</t>
  </si>
  <si>
    <t>成都天银制药有限公司</t>
  </si>
  <si>
    <t>壮骨关节丸</t>
  </si>
  <si>
    <t>60克</t>
  </si>
  <si>
    <t>注射用还原型谷胱甘肽</t>
  </si>
  <si>
    <t>0.6克</t>
  </si>
  <si>
    <t>山东绿叶制药有限位公司</t>
  </si>
  <si>
    <t>医用彩色影像成像胶片</t>
  </si>
  <si>
    <t>A4</t>
  </si>
  <si>
    <t>界首市龙鑫</t>
  </si>
  <si>
    <t>张</t>
  </si>
  <si>
    <t>河北顺康医药有限公司</t>
  </si>
  <si>
    <t>至灵菌丝胶囊</t>
  </si>
  <si>
    <t>0.25克*20粒</t>
  </si>
  <si>
    <t>河北瑞森药业有限公司</t>
  </si>
  <si>
    <t>杭州苏泊尔南洋药业有限公司</t>
  </si>
  <si>
    <t>异福胶囊</t>
  </si>
  <si>
    <t>0.45克*30粒</t>
  </si>
  <si>
    <t>浙江南洋药业有限公司</t>
  </si>
  <si>
    <t>四川安博特安全防护科技有限公司</t>
  </si>
  <si>
    <t>一次性医用防护服</t>
  </si>
  <si>
    <t>1422A胶条型</t>
  </si>
  <si>
    <t>杜邦（上海）采购中心有限公司</t>
  </si>
  <si>
    <t>件</t>
  </si>
  <si>
    <t>转移因子注射液</t>
  </si>
  <si>
    <t>2ml:3mg(多肽）</t>
  </si>
  <si>
    <t>湖南一格制药有限公司</t>
  </si>
  <si>
    <t>盐酸米诺环素胶囊</t>
  </si>
  <si>
    <t>0.1g*10粒</t>
  </si>
  <si>
    <t>辛芩胶囊</t>
  </si>
  <si>
    <t>20g*10袋</t>
  </si>
  <si>
    <t>四川众泰药业有限公司</t>
  </si>
  <si>
    <t>盐酸二甲双胍缓释片</t>
  </si>
  <si>
    <t>悦康药业集团有限公司</t>
  </si>
  <si>
    <t>云南白药气雾剂</t>
  </si>
  <si>
    <t>50g+60g</t>
  </si>
  <si>
    <t>云南白药集团股份有限公司</t>
  </si>
  <si>
    <t>注射用头孢哌酮钠舒巴坦钠</t>
  </si>
  <si>
    <t>1g</t>
  </si>
  <si>
    <t>盐酸异丙嗪注射液</t>
  </si>
  <si>
    <t>2ml:50mg*10支</t>
  </si>
  <si>
    <t>广东南国药业有限公司</t>
  </si>
  <si>
    <t>盐酸阿托品注射液</t>
  </si>
  <si>
    <t>续断</t>
  </si>
  <si>
    <t>自然铜</t>
  </si>
  <si>
    <t>粉碎</t>
  </si>
  <si>
    <t>栀子</t>
  </si>
  <si>
    <t>夜明砂</t>
  </si>
  <si>
    <t>注射用泮托拉唑钠</t>
  </si>
  <si>
    <t>盐酸替扎尼定片</t>
  </si>
  <si>
    <t>1mg*24s</t>
  </si>
  <si>
    <t>四川顺天生物医药有限公司</t>
  </si>
  <si>
    <t>注射用尖吻蝮蛇血凝酶</t>
  </si>
  <si>
    <t>北京康辰药业有限公司</t>
  </si>
  <si>
    <t>注射用复合辅酶</t>
  </si>
  <si>
    <t>辅酶A100单位 辅酶I0.1</t>
  </si>
  <si>
    <t>北京双鹭药业股份有限公司</t>
  </si>
  <si>
    <t>注射用盐酸甲氯芬酯</t>
  </si>
  <si>
    <t>盐酸右美托咪定注射液</t>
  </si>
  <si>
    <t>2ml*0.2mg</t>
  </si>
  <si>
    <t>一次性使用无菌阴道扩张器</t>
  </si>
  <si>
    <t>中号</t>
  </si>
  <si>
    <t>常州晓春医疗器械有限公司</t>
  </si>
  <si>
    <t>只</t>
  </si>
  <si>
    <t>盐酸金霉素眼膏</t>
  </si>
  <si>
    <t>0.5%*2g</t>
  </si>
  <si>
    <t>盐酸二甲双胍肠溶片</t>
  </si>
  <si>
    <t>北京中惠药业有限公司</t>
  </si>
  <si>
    <t>银杏叶片</t>
  </si>
  <si>
    <t>吲达帕胺片</t>
  </si>
  <si>
    <t>2.5mg*30片</t>
  </si>
  <si>
    <t>重庆药友制药有限责任公司</t>
  </si>
  <si>
    <t>盐酸氟桂利嗪胶囊</t>
  </si>
  <si>
    <t>5mg*10粒*2板</t>
  </si>
  <si>
    <t>重庆科瑞制药有限责任公司</t>
  </si>
  <si>
    <t>盐酸地尔硫卓片</t>
  </si>
  <si>
    <t>30mg*40片</t>
  </si>
  <si>
    <t>浙江亚太药业股份有限公司</t>
  </si>
  <si>
    <t>注射用美罗培南</t>
  </si>
  <si>
    <t>0.5g</t>
  </si>
  <si>
    <t>石药集团中诺药业（石家庄）有限公司</t>
  </si>
  <si>
    <t>四川双陆医疗器械有限公司</t>
  </si>
  <si>
    <t>一次性使用输液器带带针式</t>
  </si>
  <si>
    <t>c1 0.7*25tw</t>
  </si>
  <si>
    <t>一次性使用袋式输液</t>
  </si>
  <si>
    <t>SDI-250 0.7*25</t>
  </si>
  <si>
    <t>注射用法莫替丁</t>
  </si>
  <si>
    <t>海南双成药业股份有限公司</t>
  </si>
  <si>
    <t>一次性使用输氧管</t>
  </si>
  <si>
    <t>s</t>
  </si>
  <si>
    <t>一次性使用咬嘴</t>
  </si>
  <si>
    <t>雾化器咬嘴</t>
  </si>
  <si>
    <t>扬州市安宁医疗器械有限公司</t>
  </si>
  <si>
    <t>成都明森医疗器械有限责任公司</t>
  </si>
  <si>
    <t>一次性使用医用口罩</t>
  </si>
  <si>
    <t>YB YYKZ</t>
  </si>
  <si>
    <t>四川友邦企业有限公司</t>
  </si>
  <si>
    <t>治疗工作台</t>
  </si>
  <si>
    <t>医用冰箱</t>
  </si>
  <si>
    <t>中科都菱商用电器有限公司</t>
  </si>
  <si>
    <t>一次性无菌阴道扩张器</t>
  </si>
  <si>
    <t>一次性使用子宫造影通水管</t>
  </si>
  <si>
    <t>湛江市事达实业有限公司</t>
  </si>
  <si>
    <t>一次性使用腹腔穿刺包</t>
  </si>
  <si>
    <t>江苏省华星医疗器械实业有限公司</t>
  </si>
  <si>
    <t>一次性使用灭菌橡胶外科手套</t>
  </si>
  <si>
    <t>上海华新医材有限公司</t>
  </si>
  <si>
    <t>牙科X线胶片</t>
  </si>
  <si>
    <t>福建梅生医疗科技股份有限公司</t>
  </si>
  <si>
    <t>一次性使用无菌医用口罩</t>
  </si>
  <si>
    <t>MS/KZ B</t>
  </si>
  <si>
    <t>一次性使用无菌导尿包</t>
  </si>
  <si>
    <t>18fr 10ml</t>
  </si>
  <si>
    <t>成都伊红科技有限公司</t>
  </si>
  <si>
    <t>载玻片</t>
  </si>
  <si>
    <t>江苏省海门市世泰</t>
  </si>
  <si>
    <t>成都市蓉达医疗器械有限公司</t>
  </si>
  <si>
    <t>医用保健制氧机</t>
  </si>
  <si>
    <t>st-03</t>
  </si>
  <si>
    <t>北京神鹿医疗器械有限公司</t>
  </si>
  <si>
    <t>一次性使用无菌口腔护理包</t>
  </si>
  <si>
    <t>北京金新兴医疗器械厂</t>
  </si>
  <si>
    <t>一次性使用闭式引流瓶</t>
  </si>
  <si>
    <t>1600ml</t>
  </si>
  <si>
    <t>苏州市晶乐高分子医疗用品有限公司</t>
  </si>
  <si>
    <t>紫外线杀菌灯</t>
  </si>
  <si>
    <t>30w</t>
  </si>
  <si>
    <t>江苏巨光光电科技有限公司</t>
  </si>
  <si>
    <t>四川隆森医药有限责任公司</t>
  </si>
  <si>
    <t>叶酸片</t>
  </si>
  <si>
    <t>0.4mg*31片</t>
  </si>
  <si>
    <t>天津亚宝药业</t>
  </si>
  <si>
    <t>锌钙特软胶囊</t>
  </si>
  <si>
    <t>1200mg*60粒</t>
  </si>
  <si>
    <t>盐酸雷尼替丁胶囊</t>
  </si>
  <si>
    <t>0.15g*30粒</t>
  </si>
  <si>
    <t>北大医药股份有限公司</t>
  </si>
  <si>
    <t>深圳市康哲药业有限公司</t>
  </si>
  <si>
    <t>熊去氧胆酸胶囊</t>
  </si>
  <si>
    <t>250mg*6s</t>
  </si>
  <si>
    <t>四川国康药业有限公司</t>
  </si>
  <si>
    <t>250g*25粒</t>
  </si>
  <si>
    <t>盐酸氨溴索缓释胶囊</t>
  </si>
  <si>
    <t>75mg*12粒</t>
  </si>
  <si>
    <t>乐普药业股份有限公司</t>
  </si>
  <si>
    <t>四川省蜀康药业有限公司</t>
  </si>
  <si>
    <t>胸腺肽肠溶片</t>
  </si>
  <si>
    <t>20mg*10片</t>
  </si>
  <si>
    <t>哈高科白天鹅药业集团有限公司</t>
  </si>
  <si>
    <t>四川新吉医药有限责任公司</t>
  </si>
  <si>
    <t>盐酸氨基葡萄糖片</t>
  </si>
  <si>
    <t>0.24g*42片</t>
  </si>
  <si>
    <t>四川新斯顿制药有限责任公司</t>
  </si>
  <si>
    <t>盐酸氨溴索片</t>
  </si>
  <si>
    <t>30mg*20粒</t>
  </si>
  <si>
    <t>0.24g*28片</t>
  </si>
  <si>
    <t>盐酸氨溴索口服溶液</t>
  </si>
  <si>
    <t>10ml:30mg*10支</t>
  </si>
  <si>
    <t>10毫升：30毫克*15支</t>
  </si>
  <si>
    <t>山东益康药业有限公司</t>
  </si>
  <si>
    <t>盐酸氨溴索葡萄糖注射液</t>
  </si>
  <si>
    <t>100ml:30mg</t>
  </si>
  <si>
    <t>上海华源安徽锦辉制药有限公司</t>
  </si>
  <si>
    <t>青岛金峰制药有限公司</t>
  </si>
  <si>
    <t>成都市医药工业有限公司</t>
  </si>
  <si>
    <t>盐酸氨溴索注射液</t>
  </si>
  <si>
    <t>4ml:30mg</t>
  </si>
  <si>
    <t>2毫升：15毫克</t>
  </si>
  <si>
    <t>上海勃林格殷格翰有限公司</t>
  </si>
  <si>
    <t>0.5g*10片</t>
  </si>
  <si>
    <t>重庆科瑞南海制药有限责任公司</t>
  </si>
  <si>
    <t>成都市怡祥医药贸易有限公司</t>
  </si>
  <si>
    <t>2ml：15mg</t>
  </si>
  <si>
    <t>天津药物研究院</t>
  </si>
  <si>
    <t>盐酸黄酮哌酯片</t>
  </si>
  <si>
    <t>0.2g*12片</t>
  </si>
  <si>
    <t>深圳海王药业有限公司</t>
  </si>
  <si>
    <t>硫酸羟氯喹片</t>
  </si>
  <si>
    <t>0.1g*14片</t>
  </si>
  <si>
    <t>上海中西制药有限公司</t>
  </si>
  <si>
    <t>2ml:2mg</t>
  </si>
  <si>
    <t>盐酸特比萘芬凝胶</t>
  </si>
  <si>
    <t>10G</t>
  </si>
  <si>
    <t>盐酸纳美芬注射液</t>
  </si>
  <si>
    <t>1ml:0.1mg</t>
  </si>
  <si>
    <t>盐酸西替利嗪片</t>
  </si>
  <si>
    <t>10mg*24片</t>
  </si>
  <si>
    <t>盐酸左氧氟沙星氯化钠注射液</t>
  </si>
  <si>
    <t>100ml:0.2g:0.9</t>
  </si>
  <si>
    <t>10mg*8片</t>
  </si>
  <si>
    <t>成都恒瑞制药有限公司</t>
  </si>
  <si>
    <t>腰痛宁胶囊 </t>
  </si>
  <si>
    <t>0.3g*20粒+10ml*5支</t>
  </si>
  <si>
    <t>颈复康药业集团有限公司</t>
  </si>
  <si>
    <t>野苏胶囊</t>
  </si>
  <si>
    <t>0.33G*36粒</t>
  </si>
  <si>
    <t>四川德润诚明科技有限公司</t>
  </si>
  <si>
    <t>一次性活检针</t>
  </si>
  <si>
    <t>MC1616</t>
  </si>
  <si>
    <t>美国Bard Peripheral</t>
  </si>
  <si>
    <t>桂林市威诺敦医疗器械有限公司</t>
  </si>
  <si>
    <t>一次性理疗用电极片</t>
  </si>
  <si>
    <t>2片</t>
  </si>
  <si>
    <t>一次性使用换药包</t>
  </si>
  <si>
    <t>A型</t>
  </si>
  <si>
    <t>一次性使用无菌注射器</t>
  </si>
  <si>
    <t>20ml  1.2</t>
  </si>
  <si>
    <t>10ml  1.2</t>
  </si>
  <si>
    <t>四川双 医药机械有限公司</t>
  </si>
  <si>
    <t>50ml1.2</t>
  </si>
  <si>
    <t>5ml 0.7</t>
  </si>
  <si>
    <t>1ml 0.45</t>
  </si>
  <si>
    <t>一次性使用静脉输液针</t>
  </si>
  <si>
    <t>20ml 1.2</t>
  </si>
  <si>
    <t>0.33g*300片</t>
  </si>
  <si>
    <t>成都洗消剂厂</t>
  </si>
  <si>
    <t>男用小便器</t>
  </si>
  <si>
    <t>大便器</t>
  </si>
  <si>
    <t>无盖</t>
  </si>
  <si>
    <t>常州市武进衡器厂</t>
  </si>
  <si>
    <t xml:space="preserve"> DQ/ZCC</t>
  </si>
  <si>
    <t>成都市帝全医用设备有限公司</t>
  </si>
  <si>
    <t>成都沪江医疗器械有限公司</t>
  </si>
  <si>
    <t>血压计气囊</t>
  </si>
  <si>
    <t>上海医疗器械股份有限公司</t>
  </si>
  <si>
    <t>北京建生建新世纪医疗有限公司</t>
  </si>
  <si>
    <t>成都市浩瀚医用设备有限公司</t>
  </si>
  <si>
    <t>江苏江阴市飞扬器械有限公司</t>
  </si>
  <si>
    <t>付</t>
  </si>
  <si>
    <t>3L医用胶带</t>
  </si>
  <si>
    <t>1.25cm*910cm</t>
  </si>
  <si>
    <t>江西3L医用制品集团股份有限公司</t>
  </si>
  <si>
    <t>一次性使用负压引流器</t>
  </si>
  <si>
    <t>1000ml</t>
  </si>
  <si>
    <t>山东威高集团医用高分子制品股份有限公司</t>
  </si>
  <si>
    <t>WNLK/HYB-A</t>
  </si>
  <si>
    <t>T型胆管引流管</t>
  </si>
  <si>
    <t>24#</t>
  </si>
  <si>
    <t>医用脱脂纱布垫</t>
  </si>
  <si>
    <t>AF 8*8*8</t>
  </si>
  <si>
    <t>医用真丝编织线（线束）</t>
  </si>
  <si>
    <t>1#</t>
  </si>
  <si>
    <t>一次性肛门镜</t>
  </si>
  <si>
    <t>B型</t>
  </si>
  <si>
    <t>常州市晓春医疗器械有限公司</t>
  </si>
  <si>
    <t>上海中锋医疗保健用品有限公司</t>
  </si>
  <si>
    <t>医用输液贴</t>
  </si>
  <si>
    <t>JW布7*4A-5</t>
  </si>
  <si>
    <t>重庆制药九厂</t>
  </si>
  <si>
    <t>双气囊三腔导管</t>
  </si>
  <si>
    <t>16#</t>
  </si>
  <si>
    <t>无锡市华安医疗器械有限公司</t>
  </si>
  <si>
    <t>一次性使用橡胶检查手套</t>
  </si>
  <si>
    <t>中</t>
  </si>
  <si>
    <t>广州市加明橡胶制品有限公司</t>
  </si>
  <si>
    <t>小</t>
  </si>
  <si>
    <t>无菌保护套</t>
  </si>
  <si>
    <t>14*200</t>
  </si>
  <si>
    <t>广州雅夫生物科技有限公司</t>
  </si>
  <si>
    <t>碘仿纱布</t>
  </si>
  <si>
    <t>6cm*30cm</t>
  </si>
  <si>
    <t>新乡市华西卫材有限公司</t>
  </si>
  <si>
    <t>硅橡胶医用导管</t>
  </si>
  <si>
    <t>6*9</t>
  </si>
  <si>
    <t>济南晨生医用硅橡胶制品有限公司</t>
  </si>
  <si>
    <t>血糖试纸</t>
  </si>
  <si>
    <t>稳豪型</t>
  </si>
  <si>
    <t>美国LifeScan,Inc</t>
  </si>
  <si>
    <t>上海良环医疗器械有限公司</t>
  </si>
  <si>
    <t>可吸收性外科缝线（医用羊肠线）</t>
  </si>
  <si>
    <t>RC411</t>
  </si>
  <si>
    <t>1600ML</t>
  </si>
  <si>
    <t>132℃压力蒸汽灭菌化学指示卡</t>
  </si>
  <si>
    <t>北京四环卫生药械厂</t>
  </si>
  <si>
    <t>医用手术薄膜</t>
  </si>
  <si>
    <t>B-P  45*30</t>
  </si>
  <si>
    <t>3M医用无纺布包装材料</t>
  </si>
  <si>
    <t>50cm*50cm</t>
  </si>
  <si>
    <t>明尼苏达矿业制造医用器材（上海）有限公司</t>
  </si>
  <si>
    <t>电脑中频药物导入治疗仪</t>
  </si>
  <si>
    <t>HY-D03型</t>
  </si>
  <si>
    <t>北京华医新技术研究所</t>
  </si>
  <si>
    <t>医用脱脂棉球</t>
  </si>
  <si>
    <t>10个</t>
  </si>
  <si>
    <t>成都市青羊区苏沪实验器材经营部</t>
  </si>
  <si>
    <t>接种丝</t>
  </si>
  <si>
    <t>10根</t>
  </si>
  <si>
    <t>成都川康医疗器械有限公司</t>
  </si>
  <si>
    <t>一次性使用引流袋</t>
  </si>
  <si>
    <t>温脉仪笔芯</t>
  </si>
  <si>
    <t>红色</t>
  </si>
  <si>
    <t>浙江省玉环县坎门塑料仪器厂</t>
  </si>
  <si>
    <t>不带针 SA84G 3-0</t>
  </si>
  <si>
    <t>3M安必洁多酶清洗液</t>
  </si>
  <si>
    <t>5L</t>
  </si>
  <si>
    <t>扫床刷</t>
  </si>
  <si>
    <t>成都市新津事丰医疗器械有限公司</t>
  </si>
  <si>
    <t>医用脱脂纱布块</t>
  </si>
  <si>
    <t>30*40*2层</t>
  </si>
  <si>
    <t>成都启奥实业有限公司</t>
  </si>
  <si>
    <t>柯达DV医用红外激光胶片</t>
  </si>
  <si>
    <t>DVB+ 8*10</t>
  </si>
  <si>
    <t>DVB+ 10*12</t>
  </si>
  <si>
    <t>医用棉签</t>
  </si>
  <si>
    <t>II型15支</t>
  </si>
  <si>
    <t>切片石蜡56-58</t>
  </si>
  <si>
    <t>上海华灵康复器械厂</t>
  </si>
  <si>
    <t>医用缝合针</t>
  </si>
  <si>
    <t>圆1/2  12*20</t>
  </si>
  <si>
    <t>上海仓松医疗器械有限公司</t>
  </si>
  <si>
    <t>三角3/8 11*34</t>
  </si>
  <si>
    <t>上海汉康医疗器械有限公司</t>
  </si>
  <si>
    <t>医用愈肤膜（A型 医用透明敷料）</t>
  </si>
  <si>
    <t>6cm*7cm</t>
  </si>
  <si>
    <t>山东圣纳医用制品有限公司</t>
  </si>
  <si>
    <t>16*19</t>
  </si>
  <si>
    <t>成都佰特力医疗器械有限公司</t>
  </si>
  <si>
    <t>速干手消毒液</t>
  </si>
  <si>
    <t>四川联发医疗保健品有限公司</t>
  </si>
  <si>
    <t>一次性使用无菌医用口罩、帽子</t>
  </si>
  <si>
    <t>三层吊带口罩+弹力帽</t>
  </si>
  <si>
    <t>耳挂</t>
  </si>
  <si>
    <t>医用橡皮膏</t>
  </si>
  <si>
    <t>1cm*1000cm*13卷</t>
  </si>
  <si>
    <t>静脉留置针</t>
  </si>
  <si>
    <t>22IIY型</t>
  </si>
  <si>
    <t>上海上医康鸽医用器材有限责任公司</t>
  </si>
  <si>
    <t>一次性使用治疗巾</t>
  </si>
  <si>
    <t>60*40cm</t>
  </si>
  <si>
    <t>一次性使用阴道扩张器</t>
  </si>
  <si>
    <t>安徽阜阳新特药业有限责任公司</t>
  </si>
  <si>
    <t>注射用血塞通</t>
  </si>
  <si>
    <t>200mg</t>
  </si>
  <si>
    <t>黑龙江珍宝岛药业股份有限公司</t>
  </si>
  <si>
    <t>北京长江脉医药科技有限责任公司</t>
  </si>
  <si>
    <t>健之素抗菌洗手液</t>
  </si>
  <si>
    <t>北京长江脉医药科技有限公司</t>
  </si>
  <si>
    <t>成都德鑫医药有限公司</t>
  </si>
  <si>
    <t>愈美分散片</t>
  </si>
  <si>
    <t>12片</t>
  </si>
  <si>
    <t>赤峰维康生化制药有限公司</t>
  </si>
  <si>
    <t>元胡止痛滴丸</t>
  </si>
  <si>
    <t>6*30丸</t>
  </si>
  <si>
    <t>甘肃陇神戎发制药有限公司</t>
  </si>
  <si>
    <t>8袋*30丸</t>
  </si>
  <si>
    <t>注射用促肝细胞生长素</t>
  </si>
  <si>
    <t>长春海悦药业有限公司</t>
  </si>
  <si>
    <t>注射用环磷腺苷葡胺</t>
  </si>
  <si>
    <t>60mg</t>
  </si>
  <si>
    <t>注射用磺苄西林钠</t>
  </si>
  <si>
    <t>注射用哌拉西林钠他唑巴坦钠</t>
  </si>
  <si>
    <t>2.25g</t>
  </si>
  <si>
    <t>42.3mg</t>
  </si>
  <si>
    <t>注射用头孢硫脒</t>
  </si>
  <si>
    <t>0.5克</t>
  </si>
  <si>
    <t>注射用头孢米诺钠</t>
  </si>
  <si>
    <t>注射用头孢美唑钠</t>
  </si>
  <si>
    <t>四川合信药业有限责任公司</t>
  </si>
  <si>
    <t>注射用头孢西丁钠</t>
  </si>
  <si>
    <t>深圳致君制药有限公司</t>
  </si>
  <si>
    <t>注射用胸腺五肽</t>
  </si>
  <si>
    <t>国药一心制药有限公司</t>
  </si>
  <si>
    <t>注射用盐酸氨溴索</t>
  </si>
  <si>
    <t>15mg</t>
  </si>
  <si>
    <t>广西梧州制药(集团)股份有限公司</t>
  </si>
  <si>
    <t>注射用盐酸万古霉素</t>
  </si>
  <si>
    <t>电子血压计</t>
  </si>
  <si>
    <t>HEM-6200</t>
  </si>
  <si>
    <t>欧姆龙（大连）有限公司</t>
  </si>
  <si>
    <t>注射用头孢呋辛钠</t>
  </si>
  <si>
    <t>0.75g</t>
  </si>
  <si>
    <t>欧洲塞浦路斯麦道甘美大药厂</t>
  </si>
  <si>
    <t>注射用乙酰谷酰胺</t>
  </si>
  <si>
    <t>0.3g</t>
  </si>
  <si>
    <t>海南通用康力制药有限公司</t>
  </si>
  <si>
    <t>30W</t>
  </si>
  <si>
    <t>双</t>
  </si>
  <si>
    <t>塑料试管</t>
  </si>
  <si>
    <t>12*100</t>
  </si>
  <si>
    <t>注射用胸腺肽</t>
  </si>
  <si>
    <t>5*7*8*200片</t>
  </si>
  <si>
    <t>成都天行健药业有限公司</t>
  </si>
  <si>
    <t>注射用哌拉西林钠舒巴坦钠</t>
  </si>
  <si>
    <t>1.25g</t>
  </si>
  <si>
    <t>注射用头孢哌酮钠他唑巴坦钠</t>
  </si>
  <si>
    <t>哈尔滨珍宝岛制药有限公司</t>
  </si>
  <si>
    <t>注射用生长抑素</t>
  </si>
  <si>
    <t>3mg</t>
  </si>
  <si>
    <t>注射用鼠神经生长因子</t>
  </si>
  <si>
    <t>舒泰神（北京）生物制药股份有限公司</t>
  </si>
  <si>
    <t>福建省太平洋药品经营有限公司</t>
  </si>
  <si>
    <t>止痛化癥片</t>
  </si>
  <si>
    <t>鱼腥草素钠片</t>
  </si>
  <si>
    <t>30mg*36片</t>
  </si>
  <si>
    <t>广州一品红制药有限公司</t>
  </si>
  <si>
    <t>广州市振康医药有限公司</t>
  </si>
  <si>
    <t>广州市致宁药业有限公司</t>
  </si>
  <si>
    <t>1.5g</t>
  </si>
  <si>
    <t>苏州二叶制药有限公司</t>
  </si>
  <si>
    <t>贵州飞云岭药业股份有限公司</t>
  </si>
  <si>
    <t>益肺止咳胶囊</t>
  </si>
  <si>
    <t>0.3克*36粒</t>
  </si>
  <si>
    <t>注射用醋酸奥曲肽</t>
  </si>
  <si>
    <t>0.1MG</t>
  </si>
  <si>
    <t>海南女娲新特药有限公司</t>
  </si>
  <si>
    <t>益母草分散片</t>
  </si>
  <si>
    <t>0.4g*24s</t>
  </si>
  <si>
    <t>浙江维康药业有限公司</t>
  </si>
  <si>
    <t>益气补血片</t>
  </si>
  <si>
    <t>一次性使用培养皿</t>
  </si>
  <si>
    <t>直径90</t>
  </si>
  <si>
    <t>江苏先声药业有限公司</t>
  </si>
  <si>
    <t>依达拉奉注射液</t>
  </si>
  <si>
    <t>5ml:10mg</t>
  </si>
  <si>
    <t>南京先声东元制药有限公司</t>
  </si>
  <si>
    <t>0.3*36S</t>
  </si>
  <si>
    <t>南通华尔康医疗科技股份有限公司</t>
  </si>
  <si>
    <t>可吸收性外科缝线</t>
  </si>
  <si>
    <t>je2449</t>
  </si>
  <si>
    <t>南通华尔康医疗用品</t>
  </si>
  <si>
    <t>非吸收性外科缝线（医用聚酯缝合线）</t>
  </si>
  <si>
    <t>zv2629</t>
  </si>
  <si>
    <t>zv1839</t>
  </si>
  <si>
    <t>非吸收性外科缝线（医用真丝编制缝合线）</t>
  </si>
  <si>
    <t>4s1526 2-0</t>
  </si>
  <si>
    <t>3-0 y2637</t>
  </si>
  <si>
    <t>秦皇岛市山海关药业有限责任公司</t>
  </si>
  <si>
    <t>祖师麻片</t>
  </si>
  <si>
    <t>青岛国大生物制药股份有限公司</t>
  </si>
  <si>
    <t>注射用鲑降钙素</t>
  </si>
  <si>
    <t>100IU</t>
  </si>
  <si>
    <t>注射用环磷腺苷葡胺（尤力）</t>
  </si>
  <si>
    <t>30mg</t>
  </si>
  <si>
    <t>注射用阿莫西林钠克拉维酸钾</t>
  </si>
  <si>
    <t>0.6g</t>
  </si>
  <si>
    <t>注射用氨曲南</t>
  </si>
  <si>
    <t>四川安伦商贸有限公司</t>
  </si>
  <si>
    <t>艾科血糖仪</t>
  </si>
  <si>
    <t>艾康生物技术（杭州）有限公司</t>
  </si>
  <si>
    <t>四川本草堂药业有限公司</t>
  </si>
  <si>
    <t>注射用甲泼尼龙琥珀酸钠</t>
  </si>
  <si>
    <t>3M爱护佳牌免洗手消毒液</t>
  </si>
  <si>
    <t>益母颗粒</t>
  </si>
  <si>
    <t>4g*12袋</t>
  </si>
  <si>
    <t>注射用糜蛋白酶</t>
  </si>
  <si>
    <t>4000单位*2瓶</t>
  </si>
  <si>
    <t>上海第一生化药业有限公司</t>
  </si>
  <si>
    <t>四川凯康医药有限公司</t>
  </si>
  <si>
    <t>海口市制药厂有限公司</t>
  </si>
  <si>
    <t>四川康达欣医药有限公司</t>
  </si>
  <si>
    <t>注射用达卡巴嗪</t>
  </si>
  <si>
    <t>100mg</t>
  </si>
  <si>
    <t>南京制药厂有限公司</t>
  </si>
  <si>
    <t>玉屏风颗粒</t>
  </si>
  <si>
    <t>0.38g*24s</t>
  </si>
  <si>
    <t>脂溶性维生素注射液</t>
  </si>
  <si>
    <t>重酒石酸去甲肾上腺素注射液</t>
  </si>
  <si>
    <t>1ml:2mg*2支</t>
  </si>
  <si>
    <t>上海禾丰制药有限公司</t>
  </si>
  <si>
    <t>1ml：2mg*2支</t>
  </si>
  <si>
    <t>注射用更昔洛韦</t>
  </si>
  <si>
    <t>注射用硫酸阿米卡星（粉针）</t>
  </si>
  <si>
    <t>0.2g(20万单位）</t>
  </si>
  <si>
    <t xml:space="preserve">江苏吴中药集团有限公司苏州   </t>
  </si>
  <si>
    <t>南昌立健药业有限公司</t>
  </si>
  <si>
    <t>20mg*10瓶</t>
  </si>
  <si>
    <t>四川罗欣医药有限公司</t>
  </si>
  <si>
    <t>四川人福医药有限公司</t>
  </si>
  <si>
    <t>注射用血栓通</t>
  </si>
  <si>
    <t>250mg</t>
  </si>
  <si>
    <t>注射用长春西汀</t>
  </si>
  <si>
    <t>四川善诺生物医药有限公司</t>
  </si>
  <si>
    <t>重组人干扰素A-2B阴道泡腾胶囊</t>
  </si>
  <si>
    <t>80万iu/粒*2粒</t>
  </si>
  <si>
    <t>上海华新生物高技术有限公司</t>
  </si>
  <si>
    <t>注射用盐酸多柔比星</t>
  </si>
  <si>
    <t>深圳万乐药业有限公司</t>
  </si>
  <si>
    <t>1.2g</t>
  </si>
  <si>
    <t>注射用多索茶碱</t>
  </si>
  <si>
    <t>陕西博森生物制药股份集团有限公司</t>
  </si>
  <si>
    <t>注射用头孢唑肟钠</t>
  </si>
  <si>
    <t>海南通用三洋药业有限公司</t>
  </si>
  <si>
    <t>注射用头孢他啶</t>
  </si>
  <si>
    <t>四川世瑞药业有限公司</t>
  </si>
  <si>
    <t>注射用腺苷钴胺</t>
  </si>
  <si>
    <t>0.5mg</t>
  </si>
  <si>
    <t>四川星银长新药业有限公司</t>
  </si>
  <si>
    <t>注射用氨苄西林钠舒巴坦钠</t>
  </si>
  <si>
    <t>注射用克林霉素磷酸酯</t>
  </si>
  <si>
    <t>珠海亿邦制药股份有限公司</t>
  </si>
  <si>
    <t>注射用美洛西林钠舒巴坦钠</t>
  </si>
  <si>
    <t>武安市广汇医药有限公司</t>
  </si>
  <si>
    <t>注射用奥美拉唑钠</t>
  </si>
  <si>
    <t>注射用头孢地嗪钠</t>
  </si>
  <si>
    <t>石药集团中诺药业有限公司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</si>
</sst>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0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ont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applyNumberFormat="1" applyFont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NumberFormat="1" applyFont="1" applyFill="1" applyBorder="1" applyAlignment="1">
      <alignment vertical="center"/>
    </xf>
    <xf numFmtId="176" fontId="0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58" fontId="0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49" applyFont="1" applyFill="1" applyBorder="1" applyAlignment="1">
      <alignment vertical="center" wrapText="1"/>
    </xf>
    <xf numFmtId="0" fontId="0" fillId="0" borderId="0" xfId="49" applyFont="1" applyBorder="1">
      <alignment vertical="center"/>
    </xf>
    <xf numFmtId="0" fontId="0" fillId="0" borderId="0" xfId="49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76" fontId="0" fillId="2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176" fontId="3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98"/>
  <sheetViews>
    <sheetView tabSelected="1" topLeftCell="B1" workbookViewId="0">
      <pane ySplit="1" topLeftCell="A801" activePane="bottomLeft" state="frozen"/>
      <selection/>
      <selection pane="bottomLeft" activeCell="J801" sqref="J801"/>
    </sheetView>
  </sheetViews>
  <sheetFormatPr defaultColWidth="9" defaultRowHeight="13.5"/>
  <cols>
    <col min="1" max="1" width="0.375" hidden="1" customWidth="1"/>
    <col min="2" max="2" width="17.5" style="4" customWidth="1"/>
    <col min="3" max="3" width="22.0416666666667" style="4" customWidth="1"/>
    <col min="4" max="4" width="14.5416666666667" customWidth="1"/>
    <col min="5" max="5" width="25.375" customWidth="1"/>
    <col min="6" max="6" width="5.125" customWidth="1"/>
    <col min="7" max="7" width="7.375" customWidth="1"/>
    <col min="8" max="8" width="14.875" style="5" customWidth="1"/>
    <col min="9" max="9" width="16" style="6"/>
    <col min="10" max="10" width="12.625"/>
    <col min="11" max="12" width="12.625" hidden="1" customWidth="1"/>
  </cols>
  <sheetData>
    <row r="1" s="1" customFormat="1" spans="1:1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8" t="s">
        <v>8</v>
      </c>
      <c r="J1" s="19" t="s">
        <v>9</v>
      </c>
      <c r="K1" s="19" t="s">
        <v>10</v>
      </c>
      <c r="L1" s="19" t="s">
        <v>11</v>
      </c>
    </row>
    <row r="2" s="1" customFormat="1" hidden="1" spans="1:12">
      <c r="A2" s="10" t="s">
        <v>12</v>
      </c>
      <c r="B2" s="11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2">
        <v>25000</v>
      </c>
      <c r="H2" s="13">
        <v>84499.9974</v>
      </c>
      <c r="I2" s="13">
        <f>H2*0.93</f>
        <v>78584.997582</v>
      </c>
      <c r="J2" s="12">
        <f t="shared" ref="J2:J12" si="0">I2/G2</f>
        <v>3.14339990328</v>
      </c>
      <c r="K2" s="12">
        <f t="shared" ref="K2:K12" si="1">H2/G2</f>
        <v>3.379999896</v>
      </c>
      <c r="L2" s="12" t="e">
        <f>#REF!*0.93</f>
        <v>#REF!</v>
      </c>
    </row>
    <row r="3" customFormat="1" hidden="1" spans="1:12">
      <c r="A3" s="4"/>
      <c r="B3" s="11" t="s">
        <v>13</v>
      </c>
      <c r="C3" s="10" t="s">
        <v>14</v>
      </c>
      <c r="D3" s="10" t="s">
        <v>18</v>
      </c>
      <c r="E3" s="10" t="s">
        <v>19</v>
      </c>
      <c r="F3" s="10" t="s">
        <v>17</v>
      </c>
      <c r="G3" s="10">
        <v>4000</v>
      </c>
      <c r="H3" s="14">
        <v>16520.0022</v>
      </c>
      <c r="I3" s="20">
        <f>H3*0.931</f>
        <v>15380.1220482</v>
      </c>
      <c r="J3" s="4">
        <f t="shared" si="0"/>
        <v>3.84503051205</v>
      </c>
      <c r="K3" s="12">
        <f t="shared" si="1"/>
        <v>4.13000055</v>
      </c>
      <c r="L3" s="4">
        <f t="shared" ref="L3:L12" si="2">I3/1.17</f>
        <v>13145.40346</v>
      </c>
    </row>
    <row r="4" hidden="1" spans="1:12">
      <c r="A4" s="4"/>
      <c r="B4" s="11" t="s">
        <v>13</v>
      </c>
      <c r="C4" s="10" t="s">
        <v>14</v>
      </c>
      <c r="D4" s="10" t="s">
        <v>20</v>
      </c>
      <c r="E4" s="10" t="s">
        <v>21</v>
      </c>
      <c r="F4" s="10" t="s">
        <v>22</v>
      </c>
      <c r="G4" s="4">
        <v>6000</v>
      </c>
      <c r="H4" s="15">
        <v>13140.0009</v>
      </c>
      <c r="I4" s="20">
        <f>H4*0.929</f>
        <v>12207.0608361</v>
      </c>
      <c r="J4" s="4">
        <f t="shared" si="0"/>
        <v>2.03451013935</v>
      </c>
      <c r="K4" s="12">
        <f t="shared" si="1"/>
        <v>2.19000015</v>
      </c>
      <c r="L4" s="4">
        <f t="shared" si="2"/>
        <v>10433.38533</v>
      </c>
    </row>
    <row r="5" hidden="1" spans="1:12">
      <c r="A5" s="4"/>
      <c r="B5" s="11" t="s">
        <v>13</v>
      </c>
      <c r="C5" s="10" t="s">
        <v>14</v>
      </c>
      <c r="D5" s="10" t="s">
        <v>23</v>
      </c>
      <c r="E5" s="10" t="s">
        <v>16</v>
      </c>
      <c r="F5" s="10" t="s">
        <v>22</v>
      </c>
      <c r="G5" s="10">
        <v>40</v>
      </c>
      <c r="H5" s="15">
        <v>72</v>
      </c>
      <c r="I5" s="20">
        <f>H5*0.9299</f>
        <v>66.9528</v>
      </c>
      <c r="J5" s="4">
        <f t="shared" si="0"/>
        <v>1.67382</v>
      </c>
      <c r="K5" s="12">
        <f t="shared" si="1"/>
        <v>1.8</v>
      </c>
      <c r="L5" s="4">
        <f t="shared" si="2"/>
        <v>57.2246153846154</v>
      </c>
    </row>
    <row r="6" hidden="1" spans="1:12">
      <c r="A6" s="4"/>
      <c r="B6" s="11" t="s">
        <v>13</v>
      </c>
      <c r="C6" s="10" t="s">
        <v>24</v>
      </c>
      <c r="D6" s="10" t="s">
        <v>23</v>
      </c>
      <c r="E6" s="10" t="s">
        <v>21</v>
      </c>
      <c r="F6" s="10" t="s">
        <v>22</v>
      </c>
      <c r="G6" s="10">
        <v>90</v>
      </c>
      <c r="H6" s="14">
        <v>288</v>
      </c>
      <c r="I6" s="20">
        <f>H6*0.9297</f>
        <v>267.7536</v>
      </c>
      <c r="J6" s="4">
        <f t="shared" si="0"/>
        <v>2.97504</v>
      </c>
      <c r="K6" s="12">
        <f t="shared" si="1"/>
        <v>3.2</v>
      </c>
      <c r="L6" s="4">
        <f t="shared" si="2"/>
        <v>228.849230769231</v>
      </c>
    </row>
    <row r="7" hidden="1" spans="1:12">
      <c r="A7" s="4"/>
      <c r="B7" s="11" t="s">
        <v>25</v>
      </c>
      <c r="C7" s="10" t="s">
        <v>24</v>
      </c>
      <c r="D7" s="10" t="s">
        <v>23</v>
      </c>
      <c r="E7" s="10" t="s">
        <v>26</v>
      </c>
      <c r="F7" s="10" t="s">
        <v>22</v>
      </c>
      <c r="G7" s="10">
        <v>90</v>
      </c>
      <c r="H7" s="14">
        <v>228</v>
      </c>
      <c r="I7" s="20">
        <f>H7*0.9298</f>
        <v>211.9944</v>
      </c>
      <c r="J7" s="4">
        <f t="shared" si="0"/>
        <v>2.35549333333333</v>
      </c>
      <c r="K7" s="12">
        <f t="shared" si="1"/>
        <v>2.53333333333333</v>
      </c>
      <c r="L7" s="4">
        <f t="shared" si="2"/>
        <v>181.191794871795</v>
      </c>
    </row>
    <row r="8" hidden="1" spans="1:12">
      <c r="A8" s="4"/>
      <c r="B8" s="11" t="s">
        <v>13</v>
      </c>
      <c r="C8" s="10" t="s">
        <v>24</v>
      </c>
      <c r="D8" s="10" t="s">
        <v>27</v>
      </c>
      <c r="E8" s="10" t="s">
        <v>21</v>
      </c>
      <c r="F8" s="10" t="s">
        <v>22</v>
      </c>
      <c r="G8" s="10">
        <v>360</v>
      </c>
      <c r="H8" s="14">
        <v>648</v>
      </c>
      <c r="I8" s="20">
        <f>H8*0.929</f>
        <v>601.992</v>
      </c>
      <c r="J8" s="4">
        <f t="shared" si="0"/>
        <v>1.6722</v>
      </c>
      <c r="K8" s="12">
        <f t="shared" si="1"/>
        <v>1.8</v>
      </c>
      <c r="L8" s="4">
        <f t="shared" si="2"/>
        <v>514.523076923077</v>
      </c>
    </row>
    <row r="9" hidden="1" spans="1:12">
      <c r="A9" s="4"/>
      <c r="B9" s="4" t="s">
        <v>28</v>
      </c>
      <c r="C9" s="10" t="s">
        <v>29</v>
      </c>
      <c r="D9" s="10" t="s">
        <v>30</v>
      </c>
      <c r="E9" s="10" t="s">
        <v>31</v>
      </c>
      <c r="F9" s="10" t="s">
        <v>22</v>
      </c>
      <c r="G9" s="10">
        <v>100</v>
      </c>
      <c r="H9" s="14">
        <v>1200</v>
      </c>
      <c r="I9" s="20">
        <f>H9*0.9291</f>
        <v>1114.92</v>
      </c>
      <c r="J9" s="4">
        <f t="shared" si="0"/>
        <v>11.1492</v>
      </c>
      <c r="K9" s="12">
        <f t="shared" si="1"/>
        <v>12</v>
      </c>
      <c r="L9" s="4">
        <f t="shared" si="2"/>
        <v>952.923076923077</v>
      </c>
    </row>
    <row r="10" hidden="1" spans="1:12">
      <c r="A10" s="4"/>
      <c r="B10" s="11" t="s">
        <v>25</v>
      </c>
      <c r="C10" s="10" t="s">
        <v>24</v>
      </c>
      <c r="D10" s="10" t="s">
        <v>32</v>
      </c>
      <c r="E10" s="10" t="s">
        <v>26</v>
      </c>
      <c r="F10" s="10" t="s">
        <v>22</v>
      </c>
      <c r="G10" s="10">
        <v>40</v>
      </c>
      <c r="H10" s="14">
        <v>88</v>
      </c>
      <c r="I10" s="20">
        <f>H10*0.9291</f>
        <v>81.7608</v>
      </c>
      <c r="J10" s="4">
        <f t="shared" si="0"/>
        <v>2.04402</v>
      </c>
      <c r="K10" s="12">
        <f t="shared" si="1"/>
        <v>2.2</v>
      </c>
      <c r="L10" s="4">
        <f t="shared" si="2"/>
        <v>69.8810256410256</v>
      </c>
    </row>
    <row r="11" hidden="1" spans="1:12">
      <c r="A11" s="4"/>
      <c r="B11" s="11" t="s">
        <v>25</v>
      </c>
      <c r="C11" s="10" t="s">
        <v>24</v>
      </c>
      <c r="D11" s="10" t="s">
        <v>33</v>
      </c>
      <c r="E11" s="10" t="s">
        <v>26</v>
      </c>
      <c r="F11" s="10" t="s">
        <v>22</v>
      </c>
      <c r="G11" s="10">
        <v>30</v>
      </c>
      <c r="H11" s="14">
        <v>66</v>
      </c>
      <c r="I11" s="20">
        <f t="shared" ref="I11:I13" si="3">H11*0.9292</f>
        <v>61.3272</v>
      </c>
      <c r="J11" s="4">
        <f t="shared" si="0"/>
        <v>2.04424</v>
      </c>
      <c r="K11" s="12">
        <f t="shared" si="1"/>
        <v>2.2</v>
      </c>
      <c r="L11" s="4">
        <f t="shared" si="2"/>
        <v>52.4164102564103</v>
      </c>
    </row>
    <row r="12" hidden="1" spans="1:12">
      <c r="A12" s="4"/>
      <c r="B12" s="11" t="s">
        <v>13</v>
      </c>
      <c r="C12" s="10" t="s">
        <v>34</v>
      </c>
      <c r="D12" s="10" t="s">
        <v>35</v>
      </c>
      <c r="E12" s="10" t="s">
        <v>16</v>
      </c>
      <c r="F12" s="10" t="s">
        <v>17</v>
      </c>
      <c r="G12" s="10">
        <v>5000</v>
      </c>
      <c r="H12" s="14">
        <v>15650.0019</v>
      </c>
      <c r="I12" s="20">
        <f t="shared" si="3"/>
        <v>14541.98176548</v>
      </c>
      <c r="J12" s="4">
        <f t="shared" si="0"/>
        <v>2.908396353096</v>
      </c>
      <c r="K12" s="12">
        <f t="shared" si="1"/>
        <v>3.13000038</v>
      </c>
      <c r="L12" s="4">
        <f t="shared" si="2"/>
        <v>12429.044244</v>
      </c>
    </row>
    <row r="13" hidden="1" spans="1:12">
      <c r="A13" s="4"/>
      <c r="B13" s="11" t="s">
        <v>13</v>
      </c>
      <c r="C13" s="10" t="s">
        <v>36</v>
      </c>
      <c r="D13" s="10" t="s">
        <v>18</v>
      </c>
      <c r="E13" s="10" t="s">
        <v>16</v>
      </c>
      <c r="F13" s="10" t="s">
        <v>17</v>
      </c>
      <c r="G13" s="10">
        <v>4000</v>
      </c>
      <c r="H13" s="14">
        <v>16520.0022</v>
      </c>
      <c r="I13" s="20">
        <f t="shared" si="3"/>
        <v>15350.38604424</v>
      </c>
      <c r="J13" s="4">
        <f t="shared" ref="J13:J27" si="4">I13/G13</f>
        <v>3.83759651106</v>
      </c>
      <c r="K13" s="12">
        <f t="shared" ref="K13:K27" si="5">H13/G13</f>
        <v>4.13000055</v>
      </c>
      <c r="L13" s="4">
        <f t="shared" ref="L13:L27" si="6">I13/1.17</f>
        <v>13119.988072</v>
      </c>
    </row>
    <row r="14" hidden="1" spans="1:12">
      <c r="A14" s="4"/>
      <c r="B14" s="11" t="s">
        <v>13</v>
      </c>
      <c r="C14" s="10" t="s">
        <v>37</v>
      </c>
      <c r="D14" s="10" t="s">
        <v>33</v>
      </c>
      <c r="E14" s="10" t="s">
        <v>16</v>
      </c>
      <c r="F14" s="10" t="s">
        <v>17</v>
      </c>
      <c r="G14" s="10">
        <v>1500</v>
      </c>
      <c r="H14" s="14">
        <v>6705.0009</v>
      </c>
      <c r="I14" s="20">
        <f>H14*0.9293</f>
        <v>6230.95733637</v>
      </c>
      <c r="J14" s="4">
        <f t="shared" si="4"/>
        <v>4.15397155758</v>
      </c>
      <c r="K14" s="12">
        <f t="shared" si="5"/>
        <v>4.4700006</v>
      </c>
      <c r="L14" s="4">
        <f t="shared" si="6"/>
        <v>5325.604561</v>
      </c>
    </row>
    <row r="15" hidden="1" spans="1:12">
      <c r="A15" s="4"/>
      <c r="B15" s="11" t="s">
        <v>13</v>
      </c>
      <c r="C15" s="10" t="s">
        <v>37</v>
      </c>
      <c r="D15" s="10" t="s">
        <v>38</v>
      </c>
      <c r="E15" s="10" t="s">
        <v>16</v>
      </c>
      <c r="F15" s="10" t="s">
        <v>17</v>
      </c>
      <c r="G15" s="10">
        <v>1200</v>
      </c>
      <c r="H15" s="14">
        <v>4979.9997</v>
      </c>
      <c r="I15" s="20">
        <f>H15*0.92924</f>
        <v>4627.614921228</v>
      </c>
      <c r="J15" s="4">
        <f t="shared" si="4"/>
        <v>3.85634576769</v>
      </c>
      <c r="K15" s="12">
        <f t="shared" si="5"/>
        <v>4.14999975</v>
      </c>
      <c r="L15" s="4">
        <f t="shared" si="6"/>
        <v>3955.2264284</v>
      </c>
    </row>
    <row r="16" hidden="1" spans="1:12">
      <c r="A16" s="4"/>
      <c r="B16" s="16"/>
      <c r="C16" s="10" t="s">
        <v>39</v>
      </c>
      <c r="D16" s="10" t="s">
        <v>40</v>
      </c>
      <c r="E16" s="10" t="s">
        <v>41</v>
      </c>
      <c r="F16" s="10" t="s">
        <v>22</v>
      </c>
      <c r="G16" s="10">
        <v>10</v>
      </c>
      <c r="H16" s="14">
        <v>8</v>
      </c>
      <c r="I16" s="20">
        <f>H16*0.932</f>
        <v>7.456</v>
      </c>
      <c r="J16" s="4">
        <f t="shared" si="4"/>
        <v>0.7456</v>
      </c>
      <c r="K16" s="12">
        <f t="shared" si="5"/>
        <v>0.8</v>
      </c>
      <c r="L16" s="4">
        <f t="shared" si="6"/>
        <v>6.37264957264957</v>
      </c>
    </row>
    <row r="17" hidden="1" spans="1:12">
      <c r="A17" s="4"/>
      <c r="B17" s="11" t="s">
        <v>42</v>
      </c>
      <c r="C17" s="12" t="s">
        <v>43</v>
      </c>
      <c r="D17" s="11" t="s">
        <v>44</v>
      </c>
      <c r="E17" s="12" t="s">
        <v>45</v>
      </c>
      <c r="F17" s="12"/>
      <c r="G17" s="12">
        <v>2</v>
      </c>
      <c r="H17" s="14">
        <v>2701.2</v>
      </c>
      <c r="I17" s="20">
        <f>H17*0.9295</f>
        <v>2510.7654</v>
      </c>
      <c r="J17" s="4">
        <f t="shared" si="4"/>
        <v>1255.3827</v>
      </c>
      <c r="K17" s="12">
        <f t="shared" si="5"/>
        <v>1350.6</v>
      </c>
      <c r="L17" s="4">
        <f t="shared" si="6"/>
        <v>2145.95333333333</v>
      </c>
    </row>
    <row r="18" hidden="1" spans="1:12">
      <c r="A18" s="4"/>
      <c r="B18" s="11" t="s">
        <v>42</v>
      </c>
      <c r="C18" s="12" t="s">
        <v>46</v>
      </c>
      <c r="D18" s="12"/>
      <c r="E18" s="12" t="s">
        <v>47</v>
      </c>
      <c r="F18" s="12"/>
      <c r="G18" s="12">
        <v>8</v>
      </c>
      <c r="H18" s="14">
        <v>2560</v>
      </c>
      <c r="I18" s="20">
        <f t="shared" ref="I14:I26" si="7">H18*0.9292</f>
        <v>2378.752</v>
      </c>
      <c r="J18" s="4">
        <f t="shared" si="4"/>
        <v>297.344</v>
      </c>
      <c r="K18" s="12">
        <f t="shared" si="5"/>
        <v>320</v>
      </c>
      <c r="L18" s="4">
        <f t="shared" si="6"/>
        <v>2033.12136752137</v>
      </c>
    </row>
    <row r="19" hidden="1" spans="1:12">
      <c r="A19" s="4"/>
      <c r="B19" s="11" t="s">
        <v>42</v>
      </c>
      <c r="C19" s="12" t="s">
        <v>48</v>
      </c>
      <c r="D19" s="12"/>
      <c r="E19" s="12" t="s">
        <v>45</v>
      </c>
      <c r="F19" s="12"/>
      <c r="G19" s="12">
        <v>5</v>
      </c>
      <c r="H19" s="14">
        <v>2117</v>
      </c>
      <c r="I19" s="20">
        <f t="shared" si="7"/>
        <v>1967.1164</v>
      </c>
      <c r="J19" s="4">
        <f t="shared" si="4"/>
        <v>393.42328</v>
      </c>
      <c r="K19" s="12">
        <f t="shared" si="5"/>
        <v>423.4</v>
      </c>
      <c r="L19" s="4">
        <f t="shared" si="6"/>
        <v>1681.29606837607</v>
      </c>
    </row>
    <row r="20" hidden="1" spans="1:12">
      <c r="A20" s="4"/>
      <c r="B20" s="11" t="s">
        <v>42</v>
      </c>
      <c r="C20" s="12" t="s">
        <v>49</v>
      </c>
      <c r="D20" s="12"/>
      <c r="E20" s="12" t="s">
        <v>47</v>
      </c>
      <c r="F20" s="12"/>
      <c r="G20" s="12">
        <v>120</v>
      </c>
      <c r="H20" s="14">
        <v>960.000000000001</v>
      </c>
      <c r="I20" s="20">
        <f t="shared" si="7"/>
        <v>892.032000000001</v>
      </c>
      <c r="J20" s="4">
        <f t="shared" si="4"/>
        <v>7.43360000000001</v>
      </c>
      <c r="K20" s="12">
        <f t="shared" si="5"/>
        <v>8.00000000000001</v>
      </c>
      <c r="L20" s="4">
        <f t="shared" si="6"/>
        <v>762.420512820514</v>
      </c>
    </row>
    <row r="21" hidden="1" spans="1:12">
      <c r="A21" s="4"/>
      <c r="B21" s="11" t="s">
        <v>13</v>
      </c>
      <c r="C21" s="10" t="s">
        <v>50</v>
      </c>
      <c r="D21" s="10" t="s">
        <v>51</v>
      </c>
      <c r="E21" s="10" t="s">
        <v>16</v>
      </c>
      <c r="F21" s="10" t="s">
        <v>17</v>
      </c>
      <c r="G21" s="10">
        <v>5000</v>
      </c>
      <c r="H21" s="14">
        <v>15750.0018</v>
      </c>
      <c r="I21" s="20">
        <f t="shared" si="7"/>
        <v>14634.90167256</v>
      </c>
      <c r="J21" s="4">
        <f t="shared" si="4"/>
        <v>2.926980334512</v>
      </c>
      <c r="K21" s="12">
        <f t="shared" si="5"/>
        <v>3.15000036</v>
      </c>
      <c r="L21" s="4">
        <f t="shared" si="6"/>
        <v>12508.462968</v>
      </c>
    </row>
    <row r="22" hidden="1" spans="1:12">
      <c r="A22" s="4"/>
      <c r="B22" s="16"/>
      <c r="C22" s="10" t="s">
        <v>52</v>
      </c>
      <c r="D22" s="10" t="s">
        <v>53</v>
      </c>
      <c r="E22" s="10" t="s">
        <v>54</v>
      </c>
      <c r="F22" s="10" t="s">
        <v>55</v>
      </c>
      <c r="G22" s="10">
        <v>2</v>
      </c>
      <c r="H22" s="14">
        <v>656</v>
      </c>
      <c r="I22" s="20">
        <f t="shared" si="7"/>
        <v>609.5552</v>
      </c>
      <c r="J22" s="4">
        <f t="shared" si="4"/>
        <v>304.7776</v>
      </c>
      <c r="K22" s="12">
        <f t="shared" si="5"/>
        <v>328</v>
      </c>
      <c r="L22" s="4">
        <f t="shared" si="6"/>
        <v>520.987350427351</v>
      </c>
    </row>
    <row r="23" hidden="1" spans="1:12">
      <c r="A23" s="4"/>
      <c r="B23" s="16"/>
      <c r="C23" s="10" t="s">
        <v>56</v>
      </c>
      <c r="D23" s="10" t="s">
        <v>57</v>
      </c>
      <c r="E23" s="10" t="s">
        <v>58</v>
      </c>
      <c r="F23" s="10" t="s">
        <v>59</v>
      </c>
      <c r="G23" s="10">
        <v>3</v>
      </c>
      <c r="H23" s="14">
        <v>1199.9999999988</v>
      </c>
      <c r="I23" s="20">
        <f t="shared" si="7"/>
        <v>1115.03999999888</v>
      </c>
      <c r="J23" s="4">
        <f t="shared" si="4"/>
        <v>371.679999999628</v>
      </c>
      <c r="K23" s="12">
        <f t="shared" si="5"/>
        <v>399.9999999996</v>
      </c>
      <c r="L23" s="4">
        <f t="shared" si="6"/>
        <v>953.025641024688</v>
      </c>
    </row>
    <row r="24" hidden="1" spans="1:12">
      <c r="A24" s="4"/>
      <c r="B24" s="11" t="s">
        <v>60</v>
      </c>
      <c r="C24" s="10" t="s">
        <v>61</v>
      </c>
      <c r="D24" s="10" t="s">
        <v>62</v>
      </c>
      <c r="E24" s="10" t="s">
        <v>16</v>
      </c>
      <c r="F24" s="10" t="s">
        <v>22</v>
      </c>
      <c r="G24" s="10">
        <v>1050</v>
      </c>
      <c r="H24" s="14">
        <v>3265.5</v>
      </c>
      <c r="I24" s="20">
        <f t="shared" si="7"/>
        <v>3034.3026</v>
      </c>
      <c r="J24" s="4">
        <f t="shared" si="4"/>
        <v>2.889812</v>
      </c>
      <c r="K24" s="12">
        <f t="shared" si="5"/>
        <v>3.11</v>
      </c>
      <c r="L24" s="4">
        <f t="shared" si="6"/>
        <v>2593.42102564103</v>
      </c>
    </row>
    <row r="25" hidden="1" spans="1:12">
      <c r="A25" s="4"/>
      <c r="B25" s="11" t="s">
        <v>63</v>
      </c>
      <c r="C25" s="12" t="s">
        <v>64</v>
      </c>
      <c r="D25" s="12" t="s">
        <v>33</v>
      </c>
      <c r="E25" s="12" t="s">
        <v>63</v>
      </c>
      <c r="F25" s="12" t="s">
        <v>22</v>
      </c>
      <c r="G25" s="4">
        <v>800</v>
      </c>
      <c r="H25" s="15">
        <v>3599.9964</v>
      </c>
      <c r="I25" s="20">
        <f t="shared" si="7"/>
        <v>3345.11665488</v>
      </c>
      <c r="J25" s="4">
        <f t="shared" si="4"/>
        <v>4.1813958186</v>
      </c>
      <c r="K25" s="12">
        <f t="shared" si="5"/>
        <v>4.4999955</v>
      </c>
      <c r="L25" s="4">
        <f t="shared" si="6"/>
        <v>2859.074064</v>
      </c>
    </row>
    <row r="26" hidden="1" spans="1:12">
      <c r="A26" s="4"/>
      <c r="B26" s="11" t="s">
        <v>65</v>
      </c>
      <c r="C26" s="12" t="s">
        <v>66</v>
      </c>
      <c r="D26" s="12" t="s">
        <v>67</v>
      </c>
      <c r="E26" s="12" t="s">
        <v>65</v>
      </c>
      <c r="F26" s="12" t="s">
        <v>22</v>
      </c>
      <c r="G26" s="4">
        <v>13800</v>
      </c>
      <c r="H26" s="15">
        <v>17388.0018</v>
      </c>
      <c r="I26" s="20">
        <f t="shared" si="7"/>
        <v>16156.93127256</v>
      </c>
      <c r="J26" s="4">
        <f t="shared" si="4"/>
        <v>1.1707921212</v>
      </c>
      <c r="K26" s="12">
        <f t="shared" si="5"/>
        <v>1.26000013043478</v>
      </c>
      <c r="L26" s="4">
        <f t="shared" si="6"/>
        <v>13809.342968</v>
      </c>
    </row>
    <row r="27" hidden="1" spans="1:12">
      <c r="A27" s="4"/>
      <c r="B27" s="11" t="s">
        <v>60</v>
      </c>
      <c r="C27" s="10" t="s">
        <v>68</v>
      </c>
      <c r="D27" s="10" t="s">
        <v>69</v>
      </c>
      <c r="E27" s="10" t="s">
        <v>70</v>
      </c>
      <c r="F27" s="10" t="s">
        <v>55</v>
      </c>
      <c r="G27" s="10">
        <v>220</v>
      </c>
      <c r="H27" s="14">
        <v>5652.2</v>
      </c>
      <c r="I27" s="20">
        <f>H27*0.9293</f>
        <v>5252.58946</v>
      </c>
      <c r="J27" s="4">
        <f t="shared" si="4"/>
        <v>23.8754066363636</v>
      </c>
      <c r="K27" s="12">
        <f t="shared" si="5"/>
        <v>25.6918181818182</v>
      </c>
      <c r="L27" s="4">
        <f t="shared" si="6"/>
        <v>4489.3927008547</v>
      </c>
    </row>
    <row r="28" hidden="1" spans="1:12">
      <c r="A28" s="4"/>
      <c r="B28" s="4" t="s">
        <v>71</v>
      </c>
      <c r="C28" s="10" t="s">
        <v>72</v>
      </c>
      <c r="D28" s="10" t="s">
        <v>73</v>
      </c>
      <c r="E28" s="10" t="s">
        <v>74</v>
      </c>
      <c r="F28" s="10" t="s">
        <v>55</v>
      </c>
      <c r="G28" s="10">
        <v>20</v>
      </c>
      <c r="H28" s="14">
        <v>570.400000000001</v>
      </c>
      <c r="I28" s="20">
        <f t="shared" ref="I28:I34" si="8">H28*0.9293</f>
        <v>530.072720000001</v>
      </c>
      <c r="J28" s="4">
        <f t="shared" ref="J28:J42" si="9">I28/G28</f>
        <v>26.503636</v>
      </c>
      <c r="K28" s="12">
        <f t="shared" ref="K28:K42" si="10">H28/G28</f>
        <v>28.52</v>
      </c>
      <c r="L28" s="4">
        <f t="shared" ref="L28:L42" si="11">I28/1.17</f>
        <v>453.053606837608</v>
      </c>
    </row>
    <row r="29" hidden="1" spans="1:12">
      <c r="A29" s="4"/>
      <c r="B29" s="4" t="s">
        <v>71</v>
      </c>
      <c r="C29" s="10" t="s">
        <v>72</v>
      </c>
      <c r="D29" s="17" t="s">
        <v>75</v>
      </c>
      <c r="E29" s="10" t="s">
        <v>74</v>
      </c>
      <c r="F29" s="10" t="s">
        <v>55</v>
      </c>
      <c r="G29" s="10">
        <v>20</v>
      </c>
      <c r="H29" s="14">
        <v>758.14</v>
      </c>
      <c r="I29" s="20">
        <f t="shared" si="8"/>
        <v>704.539502</v>
      </c>
      <c r="J29" s="4">
        <f t="shared" si="9"/>
        <v>35.2269751</v>
      </c>
      <c r="K29" s="12">
        <f t="shared" si="10"/>
        <v>37.907</v>
      </c>
      <c r="L29" s="4">
        <f t="shared" si="11"/>
        <v>602.170514529915</v>
      </c>
    </row>
    <row r="30" hidden="1" spans="1:12">
      <c r="A30" s="4"/>
      <c r="B30" s="11" t="s">
        <v>76</v>
      </c>
      <c r="C30" s="10" t="s">
        <v>77</v>
      </c>
      <c r="D30" s="10" t="s">
        <v>78</v>
      </c>
      <c r="E30" s="10" t="s">
        <v>79</v>
      </c>
      <c r="F30" s="10" t="s">
        <v>22</v>
      </c>
      <c r="G30" s="10">
        <v>100</v>
      </c>
      <c r="H30" s="14">
        <v>340</v>
      </c>
      <c r="I30" s="20">
        <f t="shared" si="8"/>
        <v>315.962</v>
      </c>
      <c r="J30" s="4">
        <f t="shared" si="9"/>
        <v>3.15962</v>
      </c>
      <c r="K30" s="12">
        <f t="shared" si="10"/>
        <v>3.4</v>
      </c>
      <c r="L30" s="4">
        <f t="shared" si="11"/>
        <v>270.052991452991</v>
      </c>
    </row>
    <row r="31" hidden="1" spans="1:12">
      <c r="A31" s="4"/>
      <c r="B31" s="4" t="s">
        <v>76</v>
      </c>
      <c r="C31" s="10" t="s">
        <v>80</v>
      </c>
      <c r="D31" s="10" t="s">
        <v>81</v>
      </c>
      <c r="E31" s="10" t="s">
        <v>82</v>
      </c>
      <c r="F31" s="10" t="s">
        <v>55</v>
      </c>
      <c r="G31" s="10">
        <v>30</v>
      </c>
      <c r="H31" s="14">
        <v>790.2</v>
      </c>
      <c r="I31" s="20">
        <f t="shared" si="8"/>
        <v>734.33286</v>
      </c>
      <c r="J31" s="4">
        <f t="shared" si="9"/>
        <v>24.477762</v>
      </c>
      <c r="K31" s="12">
        <f t="shared" si="10"/>
        <v>26.34</v>
      </c>
      <c r="L31" s="4">
        <f t="shared" si="11"/>
        <v>627.634923076923</v>
      </c>
    </row>
    <row r="32" hidden="1" spans="1:12">
      <c r="A32" s="4"/>
      <c r="B32" s="11" t="s">
        <v>76</v>
      </c>
      <c r="C32" s="10" t="s">
        <v>83</v>
      </c>
      <c r="D32" s="10" t="s">
        <v>84</v>
      </c>
      <c r="E32" s="10" t="s">
        <v>85</v>
      </c>
      <c r="F32" s="10" t="s">
        <v>55</v>
      </c>
      <c r="G32" s="10">
        <v>40</v>
      </c>
      <c r="H32" s="14">
        <v>104</v>
      </c>
      <c r="I32" s="20">
        <f t="shared" si="8"/>
        <v>96.6472</v>
      </c>
      <c r="J32" s="4">
        <f t="shared" si="9"/>
        <v>2.41618</v>
      </c>
      <c r="K32" s="12">
        <f t="shared" si="10"/>
        <v>2.6</v>
      </c>
      <c r="L32" s="4">
        <f t="shared" si="11"/>
        <v>82.6044444444445</v>
      </c>
    </row>
    <row r="33" hidden="1" spans="1:12">
      <c r="A33" s="4"/>
      <c r="B33" s="11" t="s">
        <v>28</v>
      </c>
      <c r="C33" s="10" t="s">
        <v>86</v>
      </c>
      <c r="D33" s="10" t="s">
        <v>87</v>
      </c>
      <c r="E33" s="10" t="s">
        <v>88</v>
      </c>
      <c r="F33" s="10" t="s">
        <v>55</v>
      </c>
      <c r="G33" s="10">
        <v>300</v>
      </c>
      <c r="H33" s="14">
        <v>9774</v>
      </c>
      <c r="I33" s="20">
        <f t="shared" si="8"/>
        <v>9082.9782</v>
      </c>
      <c r="J33" s="4">
        <f t="shared" si="9"/>
        <v>30.276594</v>
      </c>
      <c r="K33" s="12">
        <f t="shared" si="10"/>
        <v>32.58</v>
      </c>
      <c r="L33" s="4">
        <f t="shared" si="11"/>
        <v>7763.22923076923</v>
      </c>
    </row>
    <row r="34" hidden="1" spans="1:12">
      <c r="A34" s="4"/>
      <c r="B34" s="11" t="s">
        <v>28</v>
      </c>
      <c r="C34" s="10" t="s">
        <v>89</v>
      </c>
      <c r="D34" s="10" t="s">
        <v>90</v>
      </c>
      <c r="E34" s="10" t="s">
        <v>91</v>
      </c>
      <c r="F34" s="10" t="s">
        <v>55</v>
      </c>
      <c r="G34" s="10">
        <v>360</v>
      </c>
      <c r="H34" s="14">
        <v>8791.20000000001</v>
      </c>
      <c r="I34" s="20">
        <f t="shared" si="8"/>
        <v>8169.66216000001</v>
      </c>
      <c r="J34" s="4">
        <f t="shared" si="9"/>
        <v>22.693506</v>
      </c>
      <c r="K34" s="12">
        <f t="shared" si="10"/>
        <v>24.42</v>
      </c>
      <c r="L34" s="4">
        <f t="shared" si="11"/>
        <v>6982.61723076924</v>
      </c>
    </row>
    <row r="35" hidden="1" spans="1:12">
      <c r="A35" s="4"/>
      <c r="B35" s="11" t="s">
        <v>76</v>
      </c>
      <c r="C35" s="10" t="s">
        <v>92</v>
      </c>
      <c r="D35" s="10" t="s">
        <v>93</v>
      </c>
      <c r="E35" s="10" t="s">
        <v>94</v>
      </c>
      <c r="F35" s="10" t="s">
        <v>22</v>
      </c>
      <c r="G35" s="10">
        <v>20</v>
      </c>
      <c r="H35" s="14">
        <v>80</v>
      </c>
      <c r="I35" s="20">
        <f t="shared" ref="I35:I41" si="12">H35*0.9293</f>
        <v>74.344</v>
      </c>
      <c r="J35" s="4">
        <f t="shared" si="9"/>
        <v>3.7172</v>
      </c>
      <c r="K35" s="12">
        <f t="shared" si="10"/>
        <v>4</v>
      </c>
      <c r="L35" s="4">
        <f t="shared" si="11"/>
        <v>63.5418803418803</v>
      </c>
    </row>
    <row r="36" hidden="1" spans="1:12">
      <c r="A36" s="4"/>
      <c r="B36" s="11" t="s">
        <v>76</v>
      </c>
      <c r="C36" s="10" t="s">
        <v>95</v>
      </c>
      <c r="D36" s="10" t="s">
        <v>96</v>
      </c>
      <c r="E36" s="10" t="s">
        <v>97</v>
      </c>
      <c r="F36" s="10" t="s">
        <v>22</v>
      </c>
      <c r="G36" s="10">
        <v>50</v>
      </c>
      <c r="H36" s="14">
        <v>195.5</v>
      </c>
      <c r="I36" s="20">
        <f t="shared" si="12"/>
        <v>181.67815</v>
      </c>
      <c r="J36" s="4">
        <f t="shared" si="9"/>
        <v>3.633563</v>
      </c>
      <c r="K36" s="12">
        <f t="shared" si="10"/>
        <v>3.91</v>
      </c>
      <c r="L36" s="4">
        <f t="shared" si="11"/>
        <v>155.28047008547</v>
      </c>
    </row>
    <row r="37" hidden="1" spans="1:12">
      <c r="A37" s="4"/>
      <c r="B37" s="11" t="s">
        <v>76</v>
      </c>
      <c r="C37" s="10" t="s">
        <v>98</v>
      </c>
      <c r="D37" s="10" t="s">
        <v>99</v>
      </c>
      <c r="E37" s="10" t="s">
        <v>100</v>
      </c>
      <c r="F37" s="10" t="s">
        <v>55</v>
      </c>
      <c r="G37" s="10">
        <v>30</v>
      </c>
      <c r="H37" s="14">
        <v>144</v>
      </c>
      <c r="I37" s="20">
        <f t="shared" si="12"/>
        <v>133.8192</v>
      </c>
      <c r="J37" s="4">
        <f t="shared" si="9"/>
        <v>4.46064</v>
      </c>
      <c r="K37" s="12">
        <f t="shared" si="10"/>
        <v>4.8</v>
      </c>
      <c r="L37" s="4">
        <f t="shared" si="11"/>
        <v>114.375384615385</v>
      </c>
    </row>
    <row r="38" hidden="1" spans="1:12">
      <c r="A38" s="4"/>
      <c r="B38" s="11" t="s">
        <v>28</v>
      </c>
      <c r="C38" s="10" t="s">
        <v>101</v>
      </c>
      <c r="D38" s="10" t="s">
        <v>102</v>
      </c>
      <c r="E38" s="10" t="s">
        <v>103</v>
      </c>
      <c r="F38" s="10" t="s">
        <v>55</v>
      </c>
      <c r="G38" s="10">
        <v>100</v>
      </c>
      <c r="H38" s="14">
        <v>2399</v>
      </c>
      <c r="I38" s="20">
        <f t="shared" si="12"/>
        <v>2229.3907</v>
      </c>
      <c r="J38" s="4">
        <f t="shared" si="9"/>
        <v>22.293907</v>
      </c>
      <c r="K38" s="12">
        <f t="shared" si="10"/>
        <v>23.99</v>
      </c>
      <c r="L38" s="4">
        <f t="shared" si="11"/>
        <v>1905.46213675214</v>
      </c>
    </row>
    <row r="39" hidden="1" spans="1:12">
      <c r="A39" s="4"/>
      <c r="B39" s="11" t="s">
        <v>104</v>
      </c>
      <c r="C39" s="10" t="s">
        <v>105</v>
      </c>
      <c r="D39" s="10" t="s">
        <v>106</v>
      </c>
      <c r="E39" s="10" t="s">
        <v>107</v>
      </c>
      <c r="F39" s="10" t="s">
        <v>22</v>
      </c>
      <c r="G39" s="10">
        <v>20</v>
      </c>
      <c r="H39" s="14">
        <v>84.9999999999999</v>
      </c>
      <c r="I39" s="20">
        <f t="shared" si="12"/>
        <v>78.9904999999999</v>
      </c>
      <c r="J39" s="4">
        <f t="shared" si="9"/>
        <v>3.949525</v>
      </c>
      <c r="K39" s="12">
        <f t="shared" si="10"/>
        <v>4.24999999999999</v>
      </c>
      <c r="L39" s="4">
        <f t="shared" si="11"/>
        <v>67.5132478632478</v>
      </c>
    </row>
    <row r="40" hidden="1" spans="1:12">
      <c r="A40" s="4"/>
      <c r="B40" s="11" t="s">
        <v>104</v>
      </c>
      <c r="C40" s="10" t="s">
        <v>108</v>
      </c>
      <c r="D40" s="10" t="s">
        <v>78</v>
      </c>
      <c r="E40" s="10" t="s">
        <v>109</v>
      </c>
      <c r="F40" s="10" t="s">
        <v>22</v>
      </c>
      <c r="G40" s="10">
        <v>100</v>
      </c>
      <c r="H40" s="14">
        <v>226</v>
      </c>
      <c r="I40" s="20">
        <f t="shared" si="12"/>
        <v>210.0218</v>
      </c>
      <c r="J40" s="4">
        <f t="shared" si="9"/>
        <v>2.100218</v>
      </c>
      <c r="K40" s="12">
        <f t="shared" si="10"/>
        <v>2.26</v>
      </c>
      <c r="L40" s="4">
        <f t="shared" si="11"/>
        <v>179.505811965812</v>
      </c>
    </row>
    <row r="41" hidden="1" spans="1:12">
      <c r="A41" s="4"/>
      <c r="B41" s="16"/>
      <c r="C41" s="10" t="s">
        <v>110</v>
      </c>
      <c r="D41" s="10" t="s">
        <v>111</v>
      </c>
      <c r="E41" s="10"/>
      <c r="F41" s="10" t="s">
        <v>55</v>
      </c>
      <c r="G41" s="10">
        <v>1400</v>
      </c>
      <c r="H41" s="14">
        <v>2520.000000063</v>
      </c>
      <c r="I41" s="20">
        <f t="shared" si="12"/>
        <v>2341.83600005855</v>
      </c>
      <c r="J41" s="4">
        <f t="shared" si="9"/>
        <v>1.67274000004182</v>
      </c>
      <c r="K41" s="12">
        <f t="shared" si="10"/>
        <v>1.800000000045</v>
      </c>
      <c r="L41" s="4">
        <f t="shared" si="11"/>
        <v>2001.56923081927</v>
      </c>
    </row>
    <row r="42" hidden="1" spans="1:12">
      <c r="A42" s="4"/>
      <c r="B42" s="11" t="s">
        <v>104</v>
      </c>
      <c r="C42" s="10" t="s">
        <v>112</v>
      </c>
      <c r="D42" s="10" t="s">
        <v>113</v>
      </c>
      <c r="E42" s="10" t="s">
        <v>114</v>
      </c>
      <c r="F42" s="10" t="s">
        <v>55</v>
      </c>
      <c r="G42" s="10">
        <v>30</v>
      </c>
      <c r="H42" s="14">
        <v>318.3</v>
      </c>
      <c r="I42" s="20">
        <f>H42*0.9292</f>
        <v>295.76436</v>
      </c>
      <c r="J42" s="4">
        <f t="shared" si="9"/>
        <v>9.858812</v>
      </c>
      <c r="K42" s="12">
        <f t="shared" si="10"/>
        <v>10.61</v>
      </c>
      <c r="L42" s="4">
        <f t="shared" si="11"/>
        <v>252.790051282051</v>
      </c>
    </row>
    <row r="43" hidden="1" spans="1:12">
      <c r="A43" s="4"/>
      <c r="B43" s="11" t="s">
        <v>115</v>
      </c>
      <c r="C43" s="10" t="s">
        <v>116</v>
      </c>
      <c r="D43" s="10" t="s">
        <v>117</v>
      </c>
      <c r="E43" s="10" t="s">
        <v>118</v>
      </c>
      <c r="F43" s="10" t="s">
        <v>22</v>
      </c>
      <c r="G43" s="10">
        <v>10</v>
      </c>
      <c r="H43" s="14">
        <v>35</v>
      </c>
      <c r="I43" s="20">
        <f>H43*0.9294</f>
        <v>32.529</v>
      </c>
      <c r="J43" s="4">
        <f t="shared" ref="J43:J74" si="13">I43/G43</f>
        <v>3.2529</v>
      </c>
      <c r="K43" s="12">
        <f t="shared" ref="K43:K74" si="14">H43/G43</f>
        <v>3.5</v>
      </c>
      <c r="L43" s="4">
        <f t="shared" ref="L43:L74" si="15">I43/1.17</f>
        <v>27.8025641025641</v>
      </c>
    </row>
    <row r="44" hidden="1" spans="1:12">
      <c r="A44" s="4"/>
      <c r="B44" s="11" t="s">
        <v>119</v>
      </c>
      <c r="C44" s="10" t="s">
        <v>120</v>
      </c>
      <c r="D44" s="10" t="s">
        <v>121</v>
      </c>
      <c r="E44" s="10" t="s">
        <v>122</v>
      </c>
      <c r="F44" s="10" t="s">
        <v>22</v>
      </c>
      <c r="G44" s="10">
        <v>5</v>
      </c>
      <c r="H44" s="14">
        <v>59</v>
      </c>
      <c r="I44" s="20">
        <f t="shared" ref="I44:I63" si="16">H44*0.9294</f>
        <v>54.8346</v>
      </c>
      <c r="J44" s="4">
        <f t="shared" si="13"/>
        <v>10.96692</v>
      </c>
      <c r="K44" s="12">
        <f t="shared" si="14"/>
        <v>11.8</v>
      </c>
      <c r="L44" s="4">
        <f t="shared" si="15"/>
        <v>46.8671794871795</v>
      </c>
    </row>
    <row r="45" hidden="1" spans="1:12">
      <c r="A45" s="4"/>
      <c r="B45" s="11" t="s">
        <v>115</v>
      </c>
      <c r="C45" s="10" t="s">
        <v>123</v>
      </c>
      <c r="D45" s="10" t="s">
        <v>124</v>
      </c>
      <c r="E45" s="10" t="s">
        <v>125</v>
      </c>
      <c r="F45" s="10" t="s">
        <v>22</v>
      </c>
      <c r="G45" s="10">
        <v>20</v>
      </c>
      <c r="H45" s="14">
        <v>230</v>
      </c>
      <c r="I45" s="20">
        <f t="shared" si="16"/>
        <v>213.762</v>
      </c>
      <c r="J45" s="4">
        <f t="shared" si="13"/>
        <v>10.6881</v>
      </c>
      <c r="K45" s="12">
        <f t="shared" si="14"/>
        <v>11.5</v>
      </c>
      <c r="L45" s="4">
        <f t="shared" si="15"/>
        <v>182.702564102564</v>
      </c>
    </row>
    <row r="46" hidden="1" spans="1:12">
      <c r="A46" s="4"/>
      <c r="B46" s="11" t="s">
        <v>76</v>
      </c>
      <c r="C46" s="10" t="s">
        <v>126</v>
      </c>
      <c r="D46" s="10" t="s">
        <v>127</v>
      </c>
      <c r="E46" s="10" t="s">
        <v>128</v>
      </c>
      <c r="F46" s="10" t="s">
        <v>55</v>
      </c>
      <c r="G46" s="10">
        <v>100</v>
      </c>
      <c r="H46" s="14">
        <v>2114</v>
      </c>
      <c r="I46" s="20">
        <f t="shared" si="16"/>
        <v>1964.7516</v>
      </c>
      <c r="J46" s="4">
        <f t="shared" si="13"/>
        <v>19.647516</v>
      </c>
      <c r="K46" s="12">
        <f t="shared" si="14"/>
        <v>21.14</v>
      </c>
      <c r="L46" s="4">
        <f t="shared" si="15"/>
        <v>1679.27487179487</v>
      </c>
    </row>
    <row r="47" hidden="1" spans="1:12">
      <c r="A47" s="4"/>
      <c r="B47" s="11" t="s">
        <v>115</v>
      </c>
      <c r="C47" s="10" t="s">
        <v>129</v>
      </c>
      <c r="D47" s="10" t="s">
        <v>130</v>
      </c>
      <c r="E47" s="10" t="s">
        <v>131</v>
      </c>
      <c r="F47" s="10" t="s">
        <v>55</v>
      </c>
      <c r="G47" s="10">
        <v>10</v>
      </c>
      <c r="H47" s="14">
        <v>243.5</v>
      </c>
      <c r="I47" s="20">
        <f t="shared" si="16"/>
        <v>226.3089</v>
      </c>
      <c r="J47" s="4">
        <f t="shared" si="13"/>
        <v>22.63089</v>
      </c>
      <c r="K47" s="12">
        <f t="shared" si="14"/>
        <v>24.35</v>
      </c>
      <c r="L47" s="4">
        <f t="shared" si="15"/>
        <v>193.42641025641</v>
      </c>
    </row>
    <row r="48" hidden="1" spans="1:12">
      <c r="A48" s="4"/>
      <c r="B48" s="11" t="s">
        <v>28</v>
      </c>
      <c r="C48" s="10" t="s">
        <v>132</v>
      </c>
      <c r="D48" s="10" t="s">
        <v>133</v>
      </c>
      <c r="E48" s="10" t="s">
        <v>134</v>
      </c>
      <c r="F48" s="10" t="s">
        <v>22</v>
      </c>
      <c r="G48" s="10">
        <v>320</v>
      </c>
      <c r="H48" s="14">
        <v>1657.6</v>
      </c>
      <c r="I48" s="20">
        <f t="shared" si="16"/>
        <v>1540.57344</v>
      </c>
      <c r="J48" s="4">
        <f t="shared" si="13"/>
        <v>4.814292</v>
      </c>
      <c r="K48" s="12">
        <f t="shared" si="14"/>
        <v>5.18</v>
      </c>
      <c r="L48" s="4">
        <f t="shared" si="15"/>
        <v>1316.72943589744</v>
      </c>
    </row>
    <row r="49" hidden="1" spans="1:12">
      <c r="A49" s="4"/>
      <c r="B49" s="11" t="s">
        <v>76</v>
      </c>
      <c r="C49" s="10" t="s">
        <v>135</v>
      </c>
      <c r="D49" s="10" t="s">
        <v>136</v>
      </c>
      <c r="E49" s="10" t="s">
        <v>137</v>
      </c>
      <c r="F49" s="10" t="s">
        <v>55</v>
      </c>
      <c r="G49" s="10">
        <v>20</v>
      </c>
      <c r="H49" s="14">
        <v>556.6</v>
      </c>
      <c r="I49" s="20">
        <f t="shared" si="16"/>
        <v>517.30404</v>
      </c>
      <c r="J49" s="4">
        <f t="shared" si="13"/>
        <v>25.865202</v>
      </c>
      <c r="K49" s="12">
        <f t="shared" si="14"/>
        <v>27.83</v>
      </c>
      <c r="L49" s="4">
        <f t="shared" si="15"/>
        <v>442.140205128205</v>
      </c>
    </row>
    <row r="50" hidden="1" spans="1:12">
      <c r="A50" s="4"/>
      <c r="B50" s="11" t="s">
        <v>104</v>
      </c>
      <c r="C50" s="10" t="s">
        <v>138</v>
      </c>
      <c r="D50" s="10" t="s">
        <v>139</v>
      </c>
      <c r="E50" s="10" t="s">
        <v>140</v>
      </c>
      <c r="F50" s="10" t="s">
        <v>55</v>
      </c>
      <c r="G50" s="10">
        <v>30</v>
      </c>
      <c r="H50" s="14">
        <v>927.6</v>
      </c>
      <c r="I50" s="20">
        <f t="shared" si="16"/>
        <v>862.11144</v>
      </c>
      <c r="J50" s="4">
        <f t="shared" si="13"/>
        <v>28.737048</v>
      </c>
      <c r="K50" s="12">
        <f t="shared" si="14"/>
        <v>30.92</v>
      </c>
      <c r="L50" s="4">
        <f t="shared" si="15"/>
        <v>736.847384615385</v>
      </c>
    </row>
    <row r="51" hidden="1" spans="1:12">
      <c r="A51" s="4"/>
      <c r="B51" s="11" t="s">
        <v>76</v>
      </c>
      <c r="C51" s="10" t="s">
        <v>141</v>
      </c>
      <c r="D51" s="10" t="s">
        <v>142</v>
      </c>
      <c r="E51" s="10" t="s">
        <v>128</v>
      </c>
      <c r="F51" s="10" t="s">
        <v>55</v>
      </c>
      <c r="G51" s="10">
        <v>20</v>
      </c>
      <c r="H51" s="14">
        <v>87</v>
      </c>
      <c r="I51" s="20">
        <f t="shared" si="16"/>
        <v>80.8578</v>
      </c>
      <c r="J51" s="4">
        <f t="shared" si="13"/>
        <v>4.04289</v>
      </c>
      <c r="K51" s="12">
        <f t="shared" si="14"/>
        <v>4.35</v>
      </c>
      <c r="L51" s="4">
        <f t="shared" si="15"/>
        <v>69.1092307692308</v>
      </c>
    </row>
    <row r="52" hidden="1" spans="1:12">
      <c r="A52" s="4"/>
      <c r="B52" s="11" t="s">
        <v>76</v>
      </c>
      <c r="C52" s="10" t="s">
        <v>143</v>
      </c>
      <c r="D52" s="10" t="s">
        <v>144</v>
      </c>
      <c r="E52" s="10" t="s">
        <v>114</v>
      </c>
      <c r="F52" s="10" t="s">
        <v>55</v>
      </c>
      <c r="G52" s="10">
        <v>39</v>
      </c>
      <c r="H52" s="14">
        <v>256.62</v>
      </c>
      <c r="I52" s="20">
        <f t="shared" si="16"/>
        <v>238.502628</v>
      </c>
      <c r="J52" s="4">
        <f t="shared" si="13"/>
        <v>6.115452</v>
      </c>
      <c r="K52" s="12">
        <f t="shared" si="14"/>
        <v>6.58</v>
      </c>
      <c r="L52" s="4">
        <f t="shared" si="15"/>
        <v>203.8484</v>
      </c>
    </row>
    <row r="53" hidden="1" spans="1:12">
      <c r="A53" s="4"/>
      <c r="B53" s="11" t="s">
        <v>76</v>
      </c>
      <c r="C53" s="10" t="s">
        <v>145</v>
      </c>
      <c r="D53" s="10" t="s">
        <v>146</v>
      </c>
      <c r="E53" s="10" t="s">
        <v>147</v>
      </c>
      <c r="F53" s="10" t="s">
        <v>55</v>
      </c>
      <c r="G53" s="10">
        <v>200</v>
      </c>
      <c r="H53" s="14">
        <v>3180.00000006</v>
      </c>
      <c r="I53" s="20">
        <f t="shared" si="16"/>
        <v>2955.49200005576</v>
      </c>
      <c r="J53" s="4">
        <f t="shared" si="13"/>
        <v>14.7774600002788</v>
      </c>
      <c r="K53" s="12">
        <f t="shared" si="14"/>
        <v>15.9000000003</v>
      </c>
      <c r="L53" s="4">
        <f t="shared" si="15"/>
        <v>2526.0615385092</v>
      </c>
    </row>
    <row r="54" hidden="1" spans="1:12">
      <c r="A54" s="4"/>
      <c r="B54" s="11" t="s">
        <v>148</v>
      </c>
      <c r="C54" s="10" t="s">
        <v>149</v>
      </c>
      <c r="D54" s="10" t="s">
        <v>150</v>
      </c>
      <c r="E54" s="10" t="s">
        <v>151</v>
      </c>
      <c r="F54" s="10" t="s">
        <v>152</v>
      </c>
      <c r="G54" s="10">
        <v>600</v>
      </c>
      <c r="H54" s="14">
        <v>45642</v>
      </c>
      <c r="I54" s="20">
        <f t="shared" si="16"/>
        <v>42419.6748</v>
      </c>
      <c r="J54" s="4">
        <f t="shared" si="13"/>
        <v>70.699458</v>
      </c>
      <c r="K54" s="12">
        <f t="shared" si="14"/>
        <v>76.07</v>
      </c>
      <c r="L54" s="4">
        <f t="shared" si="15"/>
        <v>36256.1323076923</v>
      </c>
    </row>
    <row r="55" hidden="1" spans="1:12">
      <c r="A55" s="4"/>
      <c r="B55" s="4" t="s">
        <v>153</v>
      </c>
      <c r="C55" s="10" t="s">
        <v>154</v>
      </c>
      <c r="D55" s="10" t="s">
        <v>155</v>
      </c>
      <c r="E55" s="10" t="s">
        <v>156</v>
      </c>
      <c r="F55" s="10" t="s">
        <v>55</v>
      </c>
      <c r="G55" s="10">
        <v>50</v>
      </c>
      <c r="H55" s="14">
        <v>1514.99999999999</v>
      </c>
      <c r="I55" s="20">
        <f t="shared" si="16"/>
        <v>1408.04099999999</v>
      </c>
      <c r="J55" s="4">
        <f t="shared" si="13"/>
        <v>28.1608199999998</v>
      </c>
      <c r="K55" s="12">
        <f t="shared" si="14"/>
        <v>30.2999999999998</v>
      </c>
      <c r="L55" s="4">
        <f t="shared" si="15"/>
        <v>1203.45384615384</v>
      </c>
    </row>
    <row r="56" hidden="1" spans="1:12">
      <c r="A56" s="4"/>
      <c r="B56" s="16"/>
      <c r="C56" s="10" t="s">
        <v>157</v>
      </c>
      <c r="D56" s="10" t="s">
        <v>158</v>
      </c>
      <c r="E56" s="10" t="s">
        <v>159</v>
      </c>
      <c r="F56" s="10" t="s">
        <v>55</v>
      </c>
      <c r="G56" s="10">
        <v>30</v>
      </c>
      <c r="H56" s="14">
        <v>504</v>
      </c>
      <c r="I56" s="20">
        <f t="shared" si="16"/>
        <v>468.4176</v>
      </c>
      <c r="J56" s="4">
        <f t="shared" si="13"/>
        <v>15.61392</v>
      </c>
      <c r="K56" s="12">
        <f t="shared" si="14"/>
        <v>16.8</v>
      </c>
      <c r="L56" s="4">
        <f t="shared" si="15"/>
        <v>400.356923076923</v>
      </c>
    </row>
    <row r="57" hidden="1" spans="1:12">
      <c r="A57" s="4"/>
      <c r="B57" s="11" t="s">
        <v>160</v>
      </c>
      <c r="C57" s="10" t="s">
        <v>161</v>
      </c>
      <c r="D57" s="10" t="s">
        <v>33</v>
      </c>
      <c r="E57" s="10" t="s">
        <v>162</v>
      </c>
      <c r="F57" s="10" t="s">
        <v>22</v>
      </c>
      <c r="G57" s="10">
        <v>2</v>
      </c>
      <c r="H57" s="14">
        <v>222.6</v>
      </c>
      <c r="I57" s="20">
        <f t="shared" si="16"/>
        <v>206.88444</v>
      </c>
      <c r="J57" s="4">
        <f t="shared" si="13"/>
        <v>103.44222</v>
      </c>
      <c r="K57" s="12">
        <f t="shared" si="14"/>
        <v>111.3</v>
      </c>
      <c r="L57" s="4">
        <f t="shared" si="15"/>
        <v>176.824307692308</v>
      </c>
    </row>
    <row r="58" hidden="1" spans="1:12">
      <c r="A58" s="4"/>
      <c r="B58" s="11" t="s">
        <v>148</v>
      </c>
      <c r="C58" s="10" t="s">
        <v>163</v>
      </c>
      <c r="D58" s="10" t="s">
        <v>164</v>
      </c>
      <c r="E58" s="10" t="s">
        <v>165</v>
      </c>
      <c r="F58" s="10" t="s">
        <v>55</v>
      </c>
      <c r="G58" s="10">
        <v>50</v>
      </c>
      <c r="H58" s="14">
        <v>6000</v>
      </c>
      <c r="I58" s="20">
        <f t="shared" si="16"/>
        <v>5576.4</v>
      </c>
      <c r="J58" s="4">
        <f t="shared" si="13"/>
        <v>111.528</v>
      </c>
      <c r="K58" s="12">
        <f t="shared" si="14"/>
        <v>120</v>
      </c>
      <c r="L58" s="4">
        <f t="shared" si="15"/>
        <v>4766.15384615385</v>
      </c>
    </row>
    <row r="59" hidden="1" spans="1:12">
      <c r="A59" s="4"/>
      <c r="B59" s="11" t="s">
        <v>60</v>
      </c>
      <c r="C59" s="10" t="s">
        <v>166</v>
      </c>
      <c r="D59" s="10" t="s">
        <v>167</v>
      </c>
      <c r="E59" s="10" t="s">
        <v>168</v>
      </c>
      <c r="F59" s="10" t="s">
        <v>55</v>
      </c>
      <c r="G59" s="10">
        <v>360</v>
      </c>
      <c r="H59" s="14">
        <v>20213.9999998092</v>
      </c>
      <c r="I59" s="20">
        <f t="shared" si="16"/>
        <v>18786.8915998227</v>
      </c>
      <c r="J59" s="4">
        <f t="shared" si="13"/>
        <v>52.1858099995074</v>
      </c>
      <c r="K59" s="12">
        <f t="shared" si="14"/>
        <v>56.14999999947</v>
      </c>
      <c r="L59" s="4">
        <f t="shared" si="15"/>
        <v>16057.1723075407</v>
      </c>
    </row>
    <row r="60" hidden="1" spans="1:12">
      <c r="A60" s="4"/>
      <c r="B60" s="4" t="s">
        <v>28</v>
      </c>
      <c r="C60" s="10" t="s">
        <v>169</v>
      </c>
      <c r="D60" s="10" t="s">
        <v>170</v>
      </c>
      <c r="E60" s="10" t="s">
        <v>31</v>
      </c>
      <c r="F60" s="10" t="s">
        <v>22</v>
      </c>
      <c r="G60" s="10">
        <v>300</v>
      </c>
      <c r="H60" s="14">
        <v>2040.000000012</v>
      </c>
      <c r="I60" s="20">
        <f t="shared" si="16"/>
        <v>1895.97600001115</v>
      </c>
      <c r="J60" s="4">
        <f t="shared" si="13"/>
        <v>6.31992000003718</v>
      </c>
      <c r="K60" s="12">
        <f t="shared" si="14"/>
        <v>6.80000000004</v>
      </c>
      <c r="L60" s="4">
        <f t="shared" si="15"/>
        <v>1620.49230770184</v>
      </c>
    </row>
    <row r="61" hidden="1" spans="1:12">
      <c r="A61" s="4"/>
      <c r="B61" s="11" t="s">
        <v>60</v>
      </c>
      <c r="C61" s="10" t="s">
        <v>171</v>
      </c>
      <c r="D61" s="10" t="s">
        <v>124</v>
      </c>
      <c r="E61" s="10" t="s">
        <v>172</v>
      </c>
      <c r="F61" s="10" t="s">
        <v>55</v>
      </c>
      <c r="G61" s="10">
        <v>400</v>
      </c>
      <c r="H61" s="14">
        <v>8799.999999804</v>
      </c>
      <c r="I61" s="20">
        <f t="shared" si="16"/>
        <v>8178.71999981784</v>
      </c>
      <c r="J61" s="4">
        <f t="shared" si="13"/>
        <v>20.4467999995446</v>
      </c>
      <c r="K61" s="12">
        <f t="shared" si="14"/>
        <v>21.99999999951</v>
      </c>
      <c r="L61" s="4">
        <f t="shared" si="15"/>
        <v>6990.35897420328</v>
      </c>
    </row>
    <row r="62" hidden="1" spans="1:12">
      <c r="A62" s="4"/>
      <c r="B62" s="11" t="s">
        <v>173</v>
      </c>
      <c r="C62" s="10" t="s">
        <v>174</v>
      </c>
      <c r="D62" s="10" t="s">
        <v>175</v>
      </c>
      <c r="E62" s="10" t="s">
        <v>176</v>
      </c>
      <c r="F62" s="10" t="s">
        <v>55</v>
      </c>
      <c r="G62" s="10">
        <v>100</v>
      </c>
      <c r="H62" s="14">
        <v>1860.000010479</v>
      </c>
      <c r="I62" s="20">
        <f t="shared" si="16"/>
        <v>1728.68400973918</v>
      </c>
      <c r="J62" s="4">
        <f t="shared" si="13"/>
        <v>17.2868400973918</v>
      </c>
      <c r="K62" s="12">
        <f t="shared" si="14"/>
        <v>18.60000010479</v>
      </c>
      <c r="L62" s="4">
        <f t="shared" si="15"/>
        <v>1477.50770063178</v>
      </c>
    </row>
    <row r="63" hidden="1" spans="1:12">
      <c r="A63" s="4"/>
      <c r="B63" s="4" t="s">
        <v>177</v>
      </c>
      <c r="C63" s="10" t="s">
        <v>178</v>
      </c>
      <c r="D63" s="10" t="s">
        <v>127</v>
      </c>
      <c r="E63" s="10" t="s">
        <v>179</v>
      </c>
      <c r="F63" s="10" t="s">
        <v>55</v>
      </c>
      <c r="G63" s="10">
        <v>3000</v>
      </c>
      <c r="H63" s="14">
        <v>38189.9999988</v>
      </c>
      <c r="I63" s="20">
        <f t="shared" si="16"/>
        <v>35493.7859988847</v>
      </c>
      <c r="J63" s="4">
        <f t="shared" si="13"/>
        <v>11.8312619996282</v>
      </c>
      <c r="K63" s="12">
        <f t="shared" si="14"/>
        <v>12.7299999996</v>
      </c>
      <c r="L63" s="4">
        <f t="shared" si="15"/>
        <v>30336.569229816</v>
      </c>
    </row>
    <row r="64" hidden="1" spans="1:12">
      <c r="A64" s="4"/>
      <c r="B64" s="11" t="s">
        <v>180</v>
      </c>
      <c r="C64" s="10" t="s">
        <v>181</v>
      </c>
      <c r="D64" s="10" t="s">
        <v>182</v>
      </c>
      <c r="E64" s="10" t="s">
        <v>183</v>
      </c>
      <c r="F64" s="10" t="s">
        <v>55</v>
      </c>
      <c r="G64" s="10">
        <v>20</v>
      </c>
      <c r="H64" s="14">
        <v>500</v>
      </c>
      <c r="I64" s="20">
        <f>H64*0.9292</f>
        <v>464.6</v>
      </c>
      <c r="J64" s="4">
        <f t="shared" si="13"/>
        <v>23.23</v>
      </c>
      <c r="K64" s="12">
        <f t="shared" si="14"/>
        <v>25</v>
      </c>
      <c r="L64" s="4">
        <f t="shared" si="15"/>
        <v>397.094017094017</v>
      </c>
    </row>
    <row r="65" hidden="1" spans="1:12">
      <c r="A65" s="4"/>
      <c r="B65" s="11" t="s">
        <v>184</v>
      </c>
      <c r="C65" s="10" t="s">
        <v>185</v>
      </c>
      <c r="D65" s="10" t="s">
        <v>186</v>
      </c>
      <c r="E65" s="10" t="s">
        <v>184</v>
      </c>
      <c r="F65" s="10" t="s">
        <v>22</v>
      </c>
      <c r="G65" s="10">
        <v>400</v>
      </c>
      <c r="H65" s="14">
        <v>19200</v>
      </c>
      <c r="I65" s="20">
        <f>H65*0.93111</f>
        <v>17877.312</v>
      </c>
      <c r="J65" s="4">
        <f t="shared" si="13"/>
        <v>44.69328</v>
      </c>
      <c r="K65" s="12">
        <f t="shared" si="14"/>
        <v>48</v>
      </c>
      <c r="L65" s="4">
        <f t="shared" si="15"/>
        <v>15279.7538461538</v>
      </c>
    </row>
    <row r="66" hidden="1" spans="1:12">
      <c r="A66" s="4"/>
      <c r="B66" s="4" t="s">
        <v>187</v>
      </c>
      <c r="C66" s="10" t="s">
        <v>188</v>
      </c>
      <c r="D66" s="17" t="s">
        <v>189</v>
      </c>
      <c r="E66" s="10" t="s">
        <v>190</v>
      </c>
      <c r="F66" s="10" t="s">
        <v>55</v>
      </c>
      <c r="G66" s="10">
        <v>1600</v>
      </c>
      <c r="H66" s="14">
        <v>43664</v>
      </c>
      <c r="I66" s="20">
        <f t="shared" ref="I66:I100" si="17">H66*0.93111</f>
        <v>40655.98704</v>
      </c>
      <c r="J66" s="4">
        <f t="shared" si="13"/>
        <v>25.4099919</v>
      </c>
      <c r="K66" s="12">
        <f t="shared" si="14"/>
        <v>27.29</v>
      </c>
      <c r="L66" s="4">
        <f t="shared" si="15"/>
        <v>34748.7068717949</v>
      </c>
    </row>
    <row r="67" hidden="1" spans="1:12">
      <c r="A67" s="4"/>
      <c r="B67" s="11" t="s">
        <v>191</v>
      </c>
      <c r="C67" s="10" t="s">
        <v>192</v>
      </c>
      <c r="D67" s="17" t="s">
        <v>193</v>
      </c>
      <c r="E67" s="10" t="s">
        <v>194</v>
      </c>
      <c r="F67" s="10" t="s">
        <v>55</v>
      </c>
      <c r="G67" s="10">
        <v>300</v>
      </c>
      <c r="H67" s="14">
        <v>3945</v>
      </c>
      <c r="I67" s="20">
        <f t="shared" si="17"/>
        <v>3673.22895</v>
      </c>
      <c r="J67" s="4">
        <f t="shared" si="13"/>
        <v>12.2440965</v>
      </c>
      <c r="K67" s="12">
        <f t="shared" si="14"/>
        <v>13.15</v>
      </c>
      <c r="L67" s="4">
        <f t="shared" si="15"/>
        <v>3139.51192307692</v>
      </c>
    </row>
    <row r="68" hidden="1" spans="1:12">
      <c r="A68" s="4"/>
      <c r="B68" s="11" t="s">
        <v>195</v>
      </c>
      <c r="C68" s="10" t="s">
        <v>196</v>
      </c>
      <c r="D68" s="17" t="s">
        <v>197</v>
      </c>
      <c r="E68" s="10" t="s">
        <v>198</v>
      </c>
      <c r="F68" s="10" t="s">
        <v>55</v>
      </c>
      <c r="G68" s="10">
        <v>100</v>
      </c>
      <c r="H68" s="14">
        <v>1487</v>
      </c>
      <c r="I68" s="20">
        <f t="shared" si="17"/>
        <v>1384.56057</v>
      </c>
      <c r="J68" s="4">
        <f t="shared" si="13"/>
        <v>13.8456057</v>
      </c>
      <c r="K68" s="12">
        <f t="shared" si="14"/>
        <v>14.87</v>
      </c>
      <c r="L68" s="4">
        <f t="shared" si="15"/>
        <v>1183.3851025641</v>
      </c>
    </row>
    <row r="69" hidden="1" spans="1:12">
      <c r="A69" s="4"/>
      <c r="B69" s="11" t="s">
        <v>199</v>
      </c>
      <c r="C69" s="10" t="s">
        <v>200</v>
      </c>
      <c r="D69" s="17" t="s">
        <v>201</v>
      </c>
      <c r="E69" s="10" t="s">
        <v>202</v>
      </c>
      <c r="F69" s="10" t="s">
        <v>55</v>
      </c>
      <c r="G69" s="10">
        <v>100</v>
      </c>
      <c r="H69" s="14">
        <v>1060</v>
      </c>
      <c r="I69" s="20">
        <f t="shared" si="17"/>
        <v>986.9766</v>
      </c>
      <c r="J69" s="4">
        <f t="shared" si="13"/>
        <v>9.869766</v>
      </c>
      <c r="K69" s="12">
        <f t="shared" si="14"/>
        <v>10.6</v>
      </c>
      <c r="L69" s="4">
        <f t="shared" si="15"/>
        <v>843.569743589744</v>
      </c>
    </row>
    <row r="70" hidden="1" spans="1:12">
      <c r="A70" s="4"/>
      <c r="B70" s="11" t="s">
        <v>203</v>
      </c>
      <c r="C70" s="10" t="s">
        <v>204</v>
      </c>
      <c r="D70" s="17" t="s">
        <v>205</v>
      </c>
      <c r="E70" s="10" t="s">
        <v>206</v>
      </c>
      <c r="F70" s="10" t="s">
        <v>55</v>
      </c>
      <c r="G70" s="10">
        <v>600</v>
      </c>
      <c r="H70" s="14">
        <v>15960.0051</v>
      </c>
      <c r="I70" s="20">
        <f t="shared" si="17"/>
        <v>14860.520348661</v>
      </c>
      <c r="J70" s="4">
        <f t="shared" si="13"/>
        <v>24.767533914435</v>
      </c>
      <c r="K70" s="12">
        <f t="shared" si="14"/>
        <v>26.6000085</v>
      </c>
      <c r="L70" s="4">
        <f t="shared" si="15"/>
        <v>12701.2994433</v>
      </c>
    </row>
    <row r="71" hidden="1" spans="1:12">
      <c r="A71" s="4"/>
      <c r="B71" s="11" t="s">
        <v>207</v>
      </c>
      <c r="C71" s="10" t="s">
        <v>208</v>
      </c>
      <c r="D71" s="10" t="s">
        <v>209</v>
      </c>
      <c r="E71" s="10" t="s">
        <v>210</v>
      </c>
      <c r="F71" s="10" t="s">
        <v>55</v>
      </c>
      <c r="G71" s="10">
        <v>400</v>
      </c>
      <c r="H71" s="14">
        <v>11600.0001</v>
      </c>
      <c r="I71" s="20">
        <f t="shared" si="17"/>
        <v>10800.876093111</v>
      </c>
      <c r="J71" s="4">
        <f t="shared" si="13"/>
        <v>27.0021902327775</v>
      </c>
      <c r="K71" s="12">
        <f t="shared" si="14"/>
        <v>29.00000025</v>
      </c>
      <c r="L71" s="4">
        <f t="shared" si="15"/>
        <v>9231.5180283</v>
      </c>
    </row>
    <row r="72" hidden="1" spans="1:12">
      <c r="A72" s="4"/>
      <c r="B72" s="11" t="s">
        <v>211</v>
      </c>
      <c r="C72" s="10" t="s">
        <v>212</v>
      </c>
      <c r="D72" s="10" t="s">
        <v>213</v>
      </c>
      <c r="E72" s="10" t="s">
        <v>211</v>
      </c>
      <c r="F72" s="10" t="s">
        <v>22</v>
      </c>
      <c r="G72" s="10">
        <v>100</v>
      </c>
      <c r="H72" s="14">
        <v>2567.0034</v>
      </c>
      <c r="I72" s="20">
        <f t="shared" si="17"/>
        <v>2390.162535774</v>
      </c>
      <c r="J72" s="4">
        <f t="shared" si="13"/>
        <v>23.90162535774</v>
      </c>
      <c r="K72" s="12">
        <f t="shared" si="14"/>
        <v>25.670034</v>
      </c>
      <c r="L72" s="4">
        <f t="shared" si="15"/>
        <v>2042.8739622</v>
      </c>
    </row>
    <row r="73" hidden="1" spans="1:12">
      <c r="A73" s="4"/>
      <c r="B73" s="11" t="s">
        <v>214</v>
      </c>
      <c r="C73" s="10" t="s">
        <v>215</v>
      </c>
      <c r="D73" s="10" t="s">
        <v>216</v>
      </c>
      <c r="E73" s="10" t="s">
        <v>103</v>
      </c>
      <c r="F73" s="10" t="s">
        <v>55</v>
      </c>
      <c r="G73" s="10">
        <v>100</v>
      </c>
      <c r="H73" s="14">
        <v>3463.9956</v>
      </c>
      <c r="I73" s="20">
        <f t="shared" si="17"/>
        <v>3225.360943116</v>
      </c>
      <c r="J73" s="4">
        <f t="shared" si="13"/>
        <v>32.25360943116</v>
      </c>
      <c r="K73" s="12">
        <f t="shared" si="14"/>
        <v>34.639956</v>
      </c>
      <c r="L73" s="4">
        <f t="shared" si="15"/>
        <v>2756.7187548</v>
      </c>
    </row>
    <row r="74" hidden="1" spans="1:12">
      <c r="A74" s="4"/>
      <c r="B74" s="16"/>
      <c r="C74" s="10" t="s">
        <v>217</v>
      </c>
      <c r="D74" s="10" t="s">
        <v>218</v>
      </c>
      <c r="E74" s="10" t="s">
        <v>219</v>
      </c>
      <c r="F74" s="10" t="s">
        <v>55</v>
      </c>
      <c r="G74" s="10">
        <v>400</v>
      </c>
      <c r="H74" s="14">
        <v>12976.002</v>
      </c>
      <c r="I74" s="20">
        <f t="shared" si="17"/>
        <v>12082.08522222</v>
      </c>
      <c r="J74" s="4">
        <f t="shared" ref="J74:J105" si="18">I74/G74</f>
        <v>30.20521305555</v>
      </c>
      <c r="K74" s="12">
        <f t="shared" ref="K74:K105" si="19">H74/G74</f>
        <v>32.440005</v>
      </c>
      <c r="L74" s="4">
        <f t="shared" ref="L74:L105" si="20">I74/1.17</f>
        <v>10326.568566</v>
      </c>
    </row>
    <row r="75" hidden="1" spans="1:12">
      <c r="A75" s="4"/>
      <c r="B75" s="11" t="s">
        <v>220</v>
      </c>
      <c r="C75" s="10" t="s">
        <v>221</v>
      </c>
      <c r="D75" s="10" t="s">
        <v>222</v>
      </c>
      <c r="E75" s="10" t="s">
        <v>223</v>
      </c>
      <c r="F75" s="10" t="s">
        <v>22</v>
      </c>
      <c r="G75" s="10">
        <v>1000</v>
      </c>
      <c r="H75" s="14">
        <v>6000.0057</v>
      </c>
      <c r="I75" s="20">
        <f t="shared" si="17"/>
        <v>5586.665307327</v>
      </c>
      <c r="J75" s="4">
        <f t="shared" si="18"/>
        <v>5.586665307327</v>
      </c>
      <c r="K75" s="12">
        <f t="shared" si="19"/>
        <v>6.0000057</v>
      </c>
      <c r="L75" s="4">
        <f t="shared" si="20"/>
        <v>4774.9276131</v>
      </c>
    </row>
    <row r="76" hidden="1" spans="1:12">
      <c r="A76" s="4"/>
      <c r="B76" s="11" t="s">
        <v>224</v>
      </c>
      <c r="C76" s="10" t="s">
        <v>225</v>
      </c>
      <c r="D76" s="10" t="s">
        <v>78</v>
      </c>
      <c r="E76" s="10" t="s">
        <v>226</v>
      </c>
      <c r="F76" s="10" t="s">
        <v>55</v>
      </c>
      <c r="G76" s="10">
        <v>1200</v>
      </c>
      <c r="H76" s="14">
        <v>13799.9979</v>
      </c>
      <c r="I76" s="20">
        <f t="shared" si="17"/>
        <v>12849.316044669</v>
      </c>
      <c r="J76" s="4">
        <f t="shared" si="18"/>
        <v>10.7077633705575</v>
      </c>
      <c r="K76" s="12">
        <f t="shared" si="19"/>
        <v>11.49999825</v>
      </c>
      <c r="L76" s="4">
        <f t="shared" si="20"/>
        <v>10982.3214057</v>
      </c>
    </row>
    <row r="77" hidden="1" spans="1:12">
      <c r="A77" s="4"/>
      <c r="B77" s="16"/>
      <c r="C77" s="10" t="s">
        <v>227</v>
      </c>
      <c r="D77" s="10" t="s">
        <v>228</v>
      </c>
      <c r="E77" s="10" t="s">
        <v>210</v>
      </c>
      <c r="F77" s="10" t="s">
        <v>55</v>
      </c>
      <c r="G77" s="10">
        <v>200</v>
      </c>
      <c r="H77" s="14">
        <v>2964.000000078</v>
      </c>
      <c r="I77" s="20">
        <f t="shared" si="17"/>
        <v>2759.81004007263</v>
      </c>
      <c r="J77" s="4">
        <f t="shared" si="18"/>
        <v>13.7990502003631</v>
      </c>
      <c r="K77" s="12">
        <f t="shared" si="19"/>
        <v>14.82000000039</v>
      </c>
      <c r="L77" s="4">
        <f t="shared" si="20"/>
        <v>2358.81200006207</v>
      </c>
    </row>
    <row r="78" hidden="1" spans="1:12">
      <c r="A78" s="4"/>
      <c r="B78" s="11" t="s">
        <v>229</v>
      </c>
      <c r="C78" s="10" t="s">
        <v>230</v>
      </c>
      <c r="D78" s="10" t="s">
        <v>231</v>
      </c>
      <c r="E78" s="10" t="s">
        <v>229</v>
      </c>
      <c r="F78" s="10" t="s">
        <v>55</v>
      </c>
      <c r="G78" s="10">
        <v>50</v>
      </c>
      <c r="H78" s="14">
        <v>1150.0047</v>
      </c>
      <c r="I78" s="20">
        <f t="shared" si="17"/>
        <v>1070.780876217</v>
      </c>
      <c r="J78" s="4">
        <f t="shared" si="18"/>
        <v>21.41561752434</v>
      </c>
      <c r="K78" s="12">
        <f t="shared" si="19"/>
        <v>23.000094</v>
      </c>
      <c r="L78" s="4">
        <f t="shared" si="20"/>
        <v>915.1973301</v>
      </c>
    </row>
    <row r="79" hidden="1" spans="1:12">
      <c r="A79" s="4"/>
      <c r="B79" s="11" t="s">
        <v>232</v>
      </c>
      <c r="C79" s="10" t="s">
        <v>233</v>
      </c>
      <c r="D79" s="10" t="s">
        <v>234</v>
      </c>
      <c r="E79" s="10" t="s">
        <v>232</v>
      </c>
      <c r="F79" s="10" t="s">
        <v>55</v>
      </c>
      <c r="G79" s="10">
        <v>500</v>
      </c>
      <c r="H79" s="14">
        <v>37499.99994</v>
      </c>
      <c r="I79" s="20">
        <f t="shared" si="17"/>
        <v>34916.6249441334</v>
      </c>
      <c r="J79" s="4">
        <f t="shared" si="18"/>
        <v>69.8332498882668</v>
      </c>
      <c r="K79" s="12">
        <f t="shared" si="19"/>
        <v>74.99999988</v>
      </c>
      <c r="L79" s="4">
        <f t="shared" si="20"/>
        <v>29843.26918302</v>
      </c>
    </row>
    <row r="80" hidden="1" spans="1:12">
      <c r="A80" s="4"/>
      <c r="B80" s="11" t="s">
        <v>232</v>
      </c>
      <c r="C80" s="10" t="s">
        <v>235</v>
      </c>
      <c r="D80" s="10" t="s">
        <v>234</v>
      </c>
      <c r="E80" s="10" t="s">
        <v>232</v>
      </c>
      <c r="F80" s="10" t="s">
        <v>55</v>
      </c>
      <c r="G80" s="10">
        <v>100</v>
      </c>
      <c r="H80" s="14">
        <v>8679.999999996</v>
      </c>
      <c r="I80" s="20">
        <f t="shared" si="17"/>
        <v>8082.03479999628</v>
      </c>
      <c r="J80" s="4">
        <f t="shared" si="18"/>
        <v>80.8203479999628</v>
      </c>
      <c r="K80" s="12">
        <f t="shared" si="19"/>
        <v>86.79999999996</v>
      </c>
      <c r="L80" s="4">
        <f t="shared" si="20"/>
        <v>6907.72205127887</v>
      </c>
    </row>
    <row r="81" hidden="1" spans="1:12">
      <c r="A81" s="4"/>
      <c r="B81" s="11" t="s">
        <v>236</v>
      </c>
      <c r="C81" s="10" t="s">
        <v>237</v>
      </c>
      <c r="D81" s="10" t="s">
        <v>238</v>
      </c>
      <c r="E81" s="10" t="s">
        <v>239</v>
      </c>
      <c r="F81" s="10" t="s">
        <v>55</v>
      </c>
      <c r="G81" s="10">
        <v>30</v>
      </c>
      <c r="H81" s="14">
        <v>120.000000000001</v>
      </c>
      <c r="I81" s="20">
        <f t="shared" si="17"/>
        <v>111.733200000001</v>
      </c>
      <c r="J81" s="4">
        <f t="shared" si="18"/>
        <v>3.72444000000003</v>
      </c>
      <c r="K81" s="12">
        <f t="shared" si="19"/>
        <v>4.00000000000003</v>
      </c>
      <c r="L81" s="4">
        <f t="shared" si="20"/>
        <v>95.4984615384623</v>
      </c>
    </row>
    <row r="82" hidden="1" spans="1:12">
      <c r="A82" s="4"/>
      <c r="B82" s="4" t="s">
        <v>119</v>
      </c>
      <c r="C82" s="10" t="s">
        <v>240</v>
      </c>
      <c r="D82" s="10" t="s">
        <v>241</v>
      </c>
      <c r="E82" s="10" t="s">
        <v>242</v>
      </c>
      <c r="F82" s="10" t="s">
        <v>152</v>
      </c>
      <c r="G82" s="10">
        <v>30</v>
      </c>
      <c r="H82" s="14">
        <v>54.0000000000001</v>
      </c>
      <c r="I82" s="20">
        <f t="shared" si="17"/>
        <v>50.2799400000001</v>
      </c>
      <c r="J82" s="4">
        <f t="shared" si="18"/>
        <v>1.675998</v>
      </c>
      <c r="K82" s="12">
        <f t="shared" si="19"/>
        <v>1.8</v>
      </c>
      <c r="L82" s="4">
        <f t="shared" si="20"/>
        <v>42.9743076923078</v>
      </c>
    </row>
    <row r="83" hidden="1" spans="1:12">
      <c r="A83" s="4"/>
      <c r="B83" s="11" t="s">
        <v>25</v>
      </c>
      <c r="C83" s="10" t="s">
        <v>243</v>
      </c>
      <c r="D83" s="10" t="s">
        <v>244</v>
      </c>
      <c r="E83" s="10" t="s">
        <v>26</v>
      </c>
      <c r="F83" s="10" t="s">
        <v>22</v>
      </c>
      <c r="G83" s="10">
        <v>30</v>
      </c>
      <c r="H83" s="14">
        <v>92</v>
      </c>
      <c r="I83" s="20">
        <f t="shared" si="17"/>
        <v>85.66212</v>
      </c>
      <c r="J83" s="4">
        <f t="shared" si="18"/>
        <v>2.855404</v>
      </c>
      <c r="K83" s="12">
        <f t="shared" si="19"/>
        <v>3.06666666666667</v>
      </c>
      <c r="L83" s="4">
        <f t="shared" si="20"/>
        <v>73.2154871794872</v>
      </c>
    </row>
    <row r="84" hidden="1" spans="1:12">
      <c r="A84" s="4"/>
      <c r="B84" s="11" t="s">
        <v>245</v>
      </c>
      <c r="C84" s="10" t="s">
        <v>246</v>
      </c>
      <c r="D84" s="10" t="s">
        <v>247</v>
      </c>
      <c r="E84" s="10" t="s">
        <v>245</v>
      </c>
      <c r="F84" s="10" t="s">
        <v>22</v>
      </c>
      <c r="G84" s="10">
        <v>200</v>
      </c>
      <c r="H84" s="14">
        <v>5158.000000062</v>
      </c>
      <c r="I84" s="20">
        <f t="shared" si="17"/>
        <v>4802.66538005773</v>
      </c>
      <c r="J84" s="4">
        <f t="shared" si="18"/>
        <v>24.0133269002886</v>
      </c>
      <c r="K84" s="12">
        <f t="shared" si="19"/>
        <v>25.79000000031</v>
      </c>
      <c r="L84" s="4">
        <f t="shared" si="20"/>
        <v>4104.84220517755</v>
      </c>
    </row>
    <row r="85" hidden="1" spans="1:12">
      <c r="A85" s="4"/>
      <c r="B85" s="4" t="s">
        <v>248</v>
      </c>
      <c r="C85" s="10" t="s">
        <v>249</v>
      </c>
      <c r="D85" s="10" t="s">
        <v>250</v>
      </c>
      <c r="E85" s="10" t="s">
        <v>248</v>
      </c>
      <c r="F85" s="10" t="s">
        <v>251</v>
      </c>
      <c r="G85" s="10">
        <v>1</v>
      </c>
      <c r="H85" s="14">
        <v>45</v>
      </c>
      <c r="I85" s="20">
        <f t="shared" si="17"/>
        <v>41.89995</v>
      </c>
      <c r="J85" s="4">
        <f t="shared" si="18"/>
        <v>41.89995</v>
      </c>
      <c r="K85" s="12">
        <f t="shared" si="19"/>
        <v>45</v>
      </c>
      <c r="L85" s="4">
        <f t="shared" si="20"/>
        <v>35.8119230769231</v>
      </c>
    </row>
    <row r="86" hidden="1" spans="1:12">
      <c r="A86" s="4"/>
      <c r="B86" s="4" t="s">
        <v>248</v>
      </c>
      <c r="C86" s="10" t="s">
        <v>252</v>
      </c>
      <c r="D86" s="10" t="s">
        <v>250</v>
      </c>
      <c r="E86" s="10" t="s">
        <v>248</v>
      </c>
      <c r="F86" s="10" t="s">
        <v>251</v>
      </c>
      <c r="G86" s="10">
        <v>2</v>
      </c>
      <c r="H86" s="14">
        <v>25</v>
      </c>
      <c r="I86" s="20">
        <f t="shared" si="17"/>
        <v>23.27775</v>
      </c>
      <c r="J86" s="4">
        <f t="shared" si="18"/>
        <v>11.638875</v>
      </c>
      <c r="K86" s="12">
        <f t="shared" si="19"/>
        <v>12.5</v>
      </c>
      <c r="L86" s="4">
        <f t="shared" si="20"/>
        <v>19.8955128205128</v>
      </c>
    </row>
    <row r="87" hidden="1" spans="1:12">
      <c r="A87" s="4"/>
      <c r="B87" s="16"/>
      <c r="C87" s="10" t="s">
        <v>253</v>
      </c>
      <c r="D87" s="10" t="s">
        <v>254</v>
      </c>
      <c r="E87" s="10" t="s">
        <v>255</v>
      </c>
      <c r="F87" s="10" t="s">
        <v>55</v>
      </c>
      <c r="G87" s="10">
        <v>50</v>
      </c>
      <c r="H87" s="14">
        <v>2080</v>
      </c>
      <c r="I87" s="20">
        <f t="shared" si="17"/>
        <v>1936.7088</v>
      </c>
      <c r="J87" s="4">
        <f t="shared" si="18"/>
        <v>38.734176</v>
      </c>
      <c r="K87" s="12">
        <f t="shared" si="19"/>
        <v>41.6</v>
      </c>
      <c r="L87" s="4">
        <f t="shared" si="20"/>
        <v>1655.30666666667</v>
      </c>
    </row>
    <row r="88" hidden="1" spans="1:12">
      <c r="A88" s="4"/>
      <c r="B88" s="4" t="s">
        <v>104</v>
      </c>
      <c r="C88" s="10" t="s">
        <v>108</v>
      </c>
      <c r="D88" s="10" t="s">
        <v>121</v>
      </c>
      <c r="E88" s="10" t="s">
        <v>256</v>
      </c>
      <c r="F88" s="10" t="s">
        <v>22</v>
      </c>
      <c r="G88" s="10">
        <v>3</v>
      </c>
      <c r="H88" s="14">
        <v>28.5</v>
      </c>
      <c r="I88" s="20">
        <f t="shared" si="17"/>
        <v>26.536635</v>
      </c>
      <c r="J88" s="4">
        <f t="shared" si="18"/>
        <v>8.845545</v>
      </c>
      <c r="K88" s="12">
        <f t="shared" si="19"/>
        <v>9.5</v>
      </c>
      <c r="L88" s="4">
        <f t="shared" si="20"/>
        <v>22.6808846153846</v>
      </c>
    </row>
    <row r="89" hidden="1" spans="1:12">
      <c r="A89" s="4"/>
      <c r="B89" s="11" t="s">
        <v>76</v>
      </c>
      <c r="C89" s="11" t="s">
        <v>257</v>
      </c>
      <c r="D89" s="10" t="s">
        <v>258</v>
      </c>
      <c r="E89" s="10" t="s">
        <v>259</v>
      </c>
      <c r="F89" s="10" t="s">
        <v>55</v>
      </c>
      <c r="G89" s="10">
        <v>2</v>
      </c>
      <c r="H89" s="14">
        <v>58</v>
      </c>
      <c r="I89" s="20">
        <f t="shared" si="17"/>
        <v>54.00438</v>
      </c>
      <c r="J89" s="4">
        <f t="shared" si="18"/>
        <v>27.00219</v>
      </c>
      <c r="K89" s="12">
        <f t="shared" si="19"/>
        <v>29</v>
      </c>
      <c r="L89" s="4">
        <f t="shared" si="20"/>
        <v>46.1575897435897</v>
      </c>
    </row>
    <row r="90" hidden="1" spans="1:12">
      <c r="A90" s="4"/>
      <c r="B90" s="11" t="s">
        <v>248</v>
      </c>
      <c r="C90" s="10" t="s">
        <v>260</v>
      </c>
      <c r="D90" s="10" t="s">
        <v>250</v>
      </c>
      <c r="E90" s="10" t="s">
        <v>248</v>
      </c>
      <c r="F90" s="10" t="s">
        <v>251</v>
      </c>
      <c r="G90" s="10">
        <v>1</v>
      </c>
      <c r="H90" s="14">
        <v>35</v>
      </c>
      <c r="I90" s="20">
        <f t="shared" si="17"/>
        <v>32.58885</v>
      </c>
      <c r="J90" s="4">
        <f t="shared" si="18"/>
        <v>32.58885</v>
      </c>
      <c r="K90" s="12">
        <f t="shared" si="19"/>
        <v>35</v>
      </c>
      <c r="L90" s="4">
        <f t="shared" si="20"/>
        <v>27.853717948718</v>
      </c>
    </row>
    <row r="91" hidden="1" spans="1:12">
      <c r="A91" s="4"/>
      <c r="B91" s="11" t="s">
        <v>248</v>
      </c>
      <c r="C91" s="10" t="s">
        <v>261</v>
      </c>
      <c r="D91" s="10" t="s">
        <v>250</v>
      </c>
      <c r="E91" s="10" t="s">
        <v>248</v>
      </c>
      <c r="F91" s="10" t="s">
        <v>251</v>
      </c>
      <c r="G91" s="10">
        <v>1</v>
      </c>
      <c r="H91" s="14">
        <v>40</v>
      </c>
      <c r="I91" s="20">
        <f t="shared" si="17"/>
        <v>37.2444</v>
      </c>
      <c r="J91" s="4">
        <f t="shared" si="18"/>
        <v>37.2444</v>
      </c>
      <c r="K91" s="12">
        <f t="shared" si="19"/>
        <v>40</v>
      </c>
      <c r="L91" s="4">
        <f t="shared" si="20"/>
        <v>31.8328205128205</v>
      </c>
    </row>
    <row r="92" hidden="1" spans="1:12">
      <c r="A92" s="4"/>
      <c r="B92" s="11" t="s">
        <v>76</v>
      </c>
      <c r="C92" s="12" t="s">
        <v>262</v>
      </c>
      <c r="D92" s="12" t="s">
        <v>263</v>
      </c>
      <c r="E92" s="12" t="s">
        <v>264</v>
      </c>
      <c r="F92" s="12" t="s">
        <v>55</v>
      </c>
      <c r="G92" s="12">
        <v>20</v>
      </c>
      <c r="H92" s="14">
        <v>860</v>
      </c>
      <c r="I92" s="20">
        <f t="shared" si="17"/>
        <v>800.7546</v>
      </c>
      <c r="J92" s="4">
        <f t="shared" si="18"/>
        <v>40.03773</v>
      </c>
      <c r="K92" s="12">
        <f t="shared" si="19"/>
        <v>43</v>
      </c>
      <c r="L92" s="4">
        <f t="shared" si="20"/>
        <v>684.405641025641</v>
      </c>
    </row>
    <row r="93" hidden="1" spans="1:12">
      <c r="A93" s="4"/>
      <c r="B93" s="11" t="s">
        <v>76</v>
      </c>
      <c r="C93" s="12" t="s">
        <v>265</v>
      </c>
      <c r="D93" s="12" t="s">
        <v>266</v>
      </c>
      <c r="E93" s="12" t="s">
        <v>267</v>
      </c>
      <c r="F93" s="12" t="s">
        <v>22</v>
      </c>
      <c r="G93" s="12">
        <v>5</v>
      </c>
      <c r="H93" s="14">
        <v>42.5</v>
      </c>
      <c r="I93" s="20">
        <f t="shared" si="17"/>
        <v>39.572175</v>
      </c>
      <c r="J93" s="4">
        <f t="shared" si="18"/>
        <v>7.914435</v>
      </c>
      <c r="K93" s="12">
        <f t="shared" si="19"/>
        <v>8.5</v>
      </c>
      <c r="L93" s="4">
        <f t="shared" si="20"/>
        <v>33.8223717948718</v>
      </c>
    </row>
    <row r="94" hidden="1" spans="1:12">
      <c r="A94" s="4"/>
      <c r="B94" s="11" t="s">
        <v>76</v>
      </c>
      <c r="C94" s="12" t="s">
        <v>268</v>
      </c>
      <c r="D94" s="12" t="s">
        <v>269</v>
      </c>
      <c r="E94" s="12" t="s">
        <v>270</v>
      </c>
      <c r="F94" s="12" t="s">
        <v>55</v>
      </c>
      <c r="G94" s="12">
        <v>20</v>
      </c>
      <c r="H94" s="14">
        <v>90</v>
      </c>
      <c r="I94" s="20">
        <f t="shared" si="17"/>
        <v>83.7999</v>
      </c>
      <c r="J94" s="4">
        <f t="shared" si="18"/>
        <v>4.189995</v>
      </c>
      <c r="K94" s="12">
        <f t="shared" si="19"/>
        <v>4.5</v>
      </c>
      <c r="L94" s="4">
        <f t="shared" si="20"/>
        <v>71.6238461538462</v>
      </c>
    </row>
    <row r="95" hidden="1" spans="1:12">
      <c r="A95" s="4"/>
      <c r="B95" s="11" t="s">
        <v>76</v>
      </c>
      <c r="C95" s="12" t="s">
        <v>271</v>
      </c>
      <c r="D95" s="12" t="s">
        <v>113</v>
      </c>
      <c r="E95" s="12" t="s">
        <v>272</v>
      </c>
      <c r="F95" s="12" t="s">
        <v>22</v>
      </c>
      <c r="G95" s="12">
        <v>300</v>
      </c>
      <c r="H95" s="14">
        <v>3183</v>
      </c>
      <c r="I95" s="20">
        <f t="shared" si="17"/>
        <v>2963.72313</v>
      </c>
      <c r="J95" s="4">
        <f t="shared" si="18"/>
        <v>9.8790771</v>
      </c>
      <c r="K95" s="12">
        <f t="shared" si="19"/>
        <v>10.61</v>
      </c>
      <c r="L95" s="4">
        <f t="shared" si="20"/>
        <v>2533.09669230769</v>
      </c>
    </row>
    <row r="96" hidden="1" spans="1:12">
      <c r="A96" s="4"/>
      <c r="B96" s="11" t="s">
        <v>76</v>
      </c>
      <c r="C96" s="12" t="s">
        <v>273</v>
      </c>
      <c r="D96" s="12" t="s">
        <v>274</v>
      </c>
      <c r="E96" s="12" t="s">
        <v>275</v>
      </c>
      <c r="F96" s="12" t="s">
        <v>55</v>
      </c>
      <c r="G96" s="12">
        <v>200</v>
      </c>
      <c r="H96" s="14">
        <v>1356</v>
      </c>
      <c r="I96" s="20">
        <f t="shared" si="17"/>
        <v>1262.58516</v>
      </c>
      <c r="J96" s="4">
        <f t="shared" si="18"/>
        <v>6.3129258</v>
      </c>
      <c r="K96" s="12">
        <f t="shared" si="19"/>
        <v>6.78</v>
      </c>
      <c r="L96" s="4">
        <f t="shared" si="20"/>
        <v>1079.13261538462</v>
      </c>
    </row>
    <row r="97" hidden="1" spans="1:12">
      <c r="A97" s="4"/>
      <c r="B97" s="11" t="s">
        <v>236</v>
      </c>
      <c r="C97" s="12" t="s">
        <v>276</v>
      </c>
      <c r="D97" s="12" t="s">
        <v>277</v>
      </c>
      <c r="E97" s="12" t="s">
        <v>278</v>
      </c>
      <c r="F97" s="12" t="s">
        <v>22</v>
      </c>
      <c r="G97" s="12">
        <v>40</v>
      </c>
      <c r="H97" s="14">
        <v>960.000000000001</v>
      </c>
      <c r="I97" s="20">
        <f t="shared" si="17"/>
        <v>893.865600000001</v>
      </c>
      <c r="J97" s="4">
        <f t="shared" si="18"/>
        <v>22.34664</v>
      </c>
      <c r="K97" s="12">
        <f t="shared" si="19"/>
        <v>24</v>
      </c>
      <c r="L97" s="4">
        <f t="shared" si="20"/>
        <v>763.987692307693</v>
      </c>
    </row>
    <row r="98" hidden="1" spans="1:12">
      <c r="A98" s="4"/>
      <c r="B98" s="11" t="s">
        <v>76</v>
      </c>
      <c r="C98" s="12" t="s">
        <v>279</v>
      </c>
      <c r="D98" s="12" t="s">
        <v>254</v>
      </c>
      <c r="E98" s="12" t="s">
        <v>140</v>
      </c>
      <c r="F98" s="12" t="s">
        <v>55</v>
      </c>
      <c r="G98" s="12">
        <v>40</v>
      </c>
      <c r="H98" s="14">
        <v>650.4</v>
      </c>
      <c r="I98" s="20">
        <f t="shared" si="17"/>
        <v>605.593944</v>
      </c>
      <c r="J98" s="4">
        <f t="shared" si="18"/>
        <v>15.1398486</v>
      </c>
      <c r="K98" s="12">
        <f t="shared" si="19"/>
        <v>16.26</v>
      </c>
      <c r="L98" s="4">
        <f t="shared" si="20"/>
        <v>517.601661538461</v>
      </c>
    </row>
    <row r="99" hidden="1" spans="1:12">
      <c r="A99" s="4"/>
      <c r="B99" s="16"/>
      <c r="C99" s="12" t="s">
        <v>280</v>
      </c>
      <c r="D99" s="12" t="s">
        <v>281</v>
      </c>
      <c r="E99" s="12" t="s">
        <v>282</v>
      </c>
      <c r="F99" s="12" t="s">
        <v>152</v>
      </c>
      <c r="G99" s="12">
        <v>10</v>
      </c>
      <c r="H99" s="14">
        <v>35</v>
      </c>
      <c r="I99" s="20">
        <f t="shared" si="17"/>
        <v>32.58885</v>
      </c>
      <c r="J99" s="4">
        <f t="shared" si="18"/>
        <v>3.258885</v>
      </c>
      <c r="K99" s="12">
        <f t="shared" si="19"/>
        <v>3.5</v>
      </c>
      <c r="L99" s="4">
        <f t="shared" si="20"/>
        <v>27.853717948718</v>
      </c>
    </row>
    <row r="100" hidden="1" spans="1:12">
      <c r="A100" s="4"/>
      <c r="B100" s="16"/>
      <c r="C100" s="12" t="s">
        <v>283</v>
      </c>
      <c r="D100" s="12"/>
      <c r="E100" s="12" t="s">
        <v>284</v>
      </c>
      <c r="F100" s="12"/>
      <c r="G100" s="12">
        <v>5000</v>
      </c>
      <c r="H100" s="14">
        <v>750</v>
      </c>
      <c r="I100" s="20">
        <f t="shared" si="17"/>
        <v>698.3325</v>
      </c>
      <c r="J100" s="4">
        <f t="shared" si="18"/>
        <v>0.1396665</v>
      </c>
      <c r="K100" s="12">
        <f t="shared" si="19"/>
        <v>0.15</v>
      </c>
      <c r="L100" s="4">
        <f t="shared" si="20"/>
        <v>596.865384615385</v>
      </c>
    </row>
    <row r="101" hidden="1" spans="1:12">
      <c r="A101" s="4"/>
      <c r="B101" s="16"/>
      <c r="C101" s="12" t="s">
        <v>285</v>
      </c>
      <c r="D101" s="12"/>
      <c r="E101" s="12" t="s">
        <v>286</v>
      </c>
      <c r="F101" s="12"/>
      <c r="G101" s="12">
        <v>24</v>
      </c>
      <c r="H101" s="14">
        <v>672</v>
      </c>
      <c r="I101" s="20">
        <f t="shared" ref="I101:I104" si="21">H101*0.93099</f>
        <v>625.62528</v>
      </c>
      <c r="J101" s="4">
        <f t="shared" si="18"/>
        <v>26.06772</v>
      </c>
      <c r="K101" s="12">
        <f t="shared" si="19"/>
        <v>28</v>
      </c>
      <c r="L101" s="4">
        <f t="shared" si="20"/>
        <v>534.722461538462</v>
      </c>
    </row>
    <row r="102" hidden="1" spans="1:12">
      <c r="A102" s="4"/>
      <c r="B102" s="11" t="s">
        <v>287</v>
      </c>
      <c r="C102" s="12" t="s">
        <v>288</v>
      </c>
      <c r="D102" s="12" t="s">
        <v>289</v>
      </c>
      <c r="E102" s="12" t="s">
        <v>290</v>
      </c>
      <c r="F102" s="12"/>
      <c r="G102" s="12">
        <v>100</v>
      </c>
      <c r="H102" s="14">
        <v>2599.9974</v>
      </c>
      <c r="I102" s="20">
        <f t="shared" si="21"/>
        <v>2420.571579426</v>
      </c>
      <c r="J102" s="4">
        <f t="shared" si="18"/>
        <v>24.20571579426</v>
      </c>
      <c r="K102" s="12">
        <f t="shared" si="19"/>
        <v>25.999974</v>
      </c>
      <c r="L102" s="4">
        <f t="shared" si="20"/>
        <v>2068.8645978</v>
      </c>
    </row>
    <row r="103" hidden="1" spans="1:12">
      <c r="A103" s="4"/>
      <c r="B103" s="11" t="s">
        <v>291</v>
      </c>
      <c r="C103" s="12" t="s">
        <v>292</v>
      </c>
      <c r="D103" s="12" t="s">
        <v>293</v>
      </c>
      <c r="E103" s="12" t="s">
        <v>294</v>
      </c>
      <c r="F103" s="12"/>
      <c r="G103" s="12">
        <v>600</v>
      </c>
      <c r="H103" s="14">
        <v>13152.0051</v>
      </c>
      <c r="I103" s="20">
        <f t="shared" si="21"/>
        <v>12244.385228049</v>
      </c>
      <c r="J103" s="4">
        <f t="shared" si="18"/>
        <v>20.407308713415</v>
      </c>
      <c r="K103" s="12">
        <f t="shared" si="19"/>
        <v>21.9200085</v>
      </c>
      <c r="L103" s="4">
        <f t="shared" si="20"/>
        <v>10465.2865197</v>
      </c>
    </row>
    <row r="104" hidden="1" spans="1:12">
      <c r="A104" s="4"/>
      <c r="B104" s="11" t="s">
        <v>295</v>
      </c>
      <c r="C104" s="10" t="s">
        <v>296</v>
      </c>
      <c r="D104" s="10" t="s">
        <v>297</v>
      </c>
      <c r="E104" s="10" t="s">
        <v>295</v>
      </c>
      <c r="F104" s="10" t="s">
        <v>55</v>
      </c>
      <c r="G104" s="10">
        <v>1200</v>
      </c>
      <c r="H104" s="14">
        <v>30934</v>
      </c>
      <c r="I104" s="20">
        <f t="shared" si="21"/>
        <v>28799.24466</v>
      </c>
      <c r="J104" s="4">
        <f t="shared" si="18"/>
        <v>23.99937055</v>
      </c>
      <c r="K104" s="12">
        <f t="shared" si="19"/>
        <v>25.7783333333333</v>
      </c>
      <c r="L104" s="4">
        <f t="shared" si="20"/>
        <v>24614.739025641</v>
      </c>
    </row>
    <row r="105" hidden="1" spans="1:12">
      <c r="A105" s="4"/>
      <c r="B105" s="11" t="s">
        <v>76</v>
      </c>
      <c r="C105" s="12" t="s">
        <v>298</v>
      </c>
      <c r="D105" s="12" t="s">
        <v>297</v>
      </c>
      <c r="E105" s="12" t="s">
        <v>299</v>
      </c>
      <c r="F105" s="12" t="s">
        <v>55</v>
      </c>
      <c r="G105" s="12">
        <v>20</v>
      </c>
      <c r="H105" s="14">
        <v>1360</v>
      </c>
      <c r="I105" s="20">
        <f t="shared" ref="I105:I144" si="22">H105*0.93099</f>
        <v>1266.1464</v>
      </c>
      <c r="J105" s="4">
        <f t="shared" ref="J105:J126" si="23">I105/G105</f>
        <v>63.30732</v>
      </c>
      <c r="K105" s="12">
        <f t="shared" ref="K105:K126" si="24">H105/G105</f>
        <v>68</v>
      </c>
      <c r="L105" s="4">
        <f t="shared" ref="L105:L126" si="25">I105/1.17</f>
        <v>1082.17641025641</v>
      </c>
    </row>
    <row r="106" hidden="1" spans="1:12">
      <c r="A106" s="4"/>
      <c r="B106" s="11" t="s">
        <v>300</v>
      </c>
      <c r="C106" s="10" t="s">
        <v>301</v>
      </c>
      <c r="D106" s="10" t="s">
        <v>302</v>
      </c>
      <c r="E106" s="12" t="s">
        <v>303</v>
      </c>
      <c r="F106" s="10" t="s">
        <v>22</v>
      </c>
      <c r="G106" s="4">
        <v>240</v>
      </c>
      <c r="H106" s="15">
        <v>18156.0004999776</v>
      </c>
      <c r="I106" s="20">
        <f t="shared" si="22"/>
        <v>16903.0549054741</v>
      </c>
      <c r="J106" s="4">
        <f t="shared" si="23"/>
        <v>70.4293954394756</v>
      </c>
      <c r="K106" s="12">
        <f t="shared" si="24"/>
        <v>75.65000208324</v>
      </c>
      <c r="L106" s="4">
        <f t="shared" si="25"/>
        <v>14447.0554747642</v>
      </c>
    </row>
    <row r="107" hidden="1" spans="1:12">
      <c r="A107" s="4"/>
      <c r="B107" s="11" t="s">
        <v>28</v>
      </c>
      <c r="C107" s="10" t="s">
        <v>304</v>
      </c>
      <c r="D107" s="10" t="s">
        <v>305</v>
      </c>
      <c r="E107" s="10"/>
      <c r="F107" s="10" t="s">
        <v>22</v>
      </c>
      <c r="G107" s="10">
        <v>400</v>
      </c>
      <c r="H107" s="14">
        <v>7800.0000000156</v>
      </c>
      <c r="I107" s="20">
        <f t="shared" si="22"/>
        <v>7261.72200001452</v>
      </c>
      <c r="J107" s="4">
        <f t="shared" si="23"/>
        <v>18.1543050000363</v>
      </c>
      <c r="K107" s="12">
        <f t="shared" si="24"/>
        <v>19.500000000039</v>
      </c>
      <c r="L107" s="4">
        <f t="shared" si="25"/>
        <v>6206.60000001241</v>
      </c>
    </row>
    <row r="108" hidden="1" spans="1:12">
      <c r="A108" s="4"/>
      <c r="B108" s="4" t="s">
        <v>76</v>
      </c>
      <c r="C108" s="10" t="s">
        <v>306</v>
      </c>
      <c r="D108" s="10" t="s">
        <v>307</v>
      </c>
      <c r="E108" s="10" t="s">
        <v>308</v>
      </c>
      <c r="F108" s="10" t="s">
        <v>55</v>
      </c>
      <c r="G108" s="10">
        <v>40</v>
      </c>
      <c r="H108" s="14">
        <v>535.6</v>
      </c>
      <c r="I108" s="20">
        <f t="shared" si="22"/>
        <v>498.638244</v>
      </c>
      <c r="J108" s="4">
        <f t="shared" si="23"/>
        <v>12.4659561</v>
      </c>
      <c r="K108" s="12">
        <f t="shared" si="24"/>
        <v>13.39</v>
      </c>
      <c r="L108" s="4">
        <f t="shared" si="25"/>
        <v>426.186533333333</v>
      </c>
    </row>
    <row r="109" hidden="1" spans="1:12">
      <c r="A109" s="4"/>
      <c r="B109" s="11" t="s">
        <v>309</v>
      </c>
      <c r="C109" s="10" t="s">
        <v>310</v>
      </c>
      <c r="D109" s="10" t="s">
        <v>311</v>
      </c>
      <c r="E109" s="10" t="s">
        <v>312</v>
      </c>
      <c r="F109" s="10" t="s">
        <v>152</v>
      </c>
      <c r="G109" s="10">
        <v>60</v>
      </c>
      <c r="H109" s="14">
        <v>446.400000000001</v>
      </c>
      <c r="I109" s="20">
        <f t="shared" si="22"/>
        <v>415.593936000001</v>
      </c>
      <c r="J109" s="4">
        <f t="shared" si="23"/>
        <v>6.92656560000002</v>
      </c>
      <c r="K109" s="12">
        <f t="shared" si="24"/>
        <v>7.44000000000002</v>
      </c>
      <c r="L109" s="4">
        <f t="shared" si="25"/>
        <v>355.208492307693</v>
      </c>
    </row>
    <row r="110" hidden="1" spans="1:12">
      <c r="A110" s="4"/>
      <c r="B110" s="11" t="s">
        <v>76</v>
      </c>
      <c r="C110" s="10" t="s">
        <v>313</v>
      </c>
      <c r="D110" s="10" t="s">
        <v>314</v>
      </c>
      <c r="E110" s="10" t="s">
        <v>315</v>
      </c>
      <c r="F110" s="10" t="s">
        <v>55</v>
      </c>
      <c r="G110" s="10">
        <v>360</v>
      </c>
      <c r="H110" s="14">
        <v>702</v>
      </c>
      <c r="I110" s="20">
        <f t="shared" si="22"/>
        <v>653.55498</v>
      </c>
      <c r="J110" s="4">
        <f t="shared" si="23"/>
        <v>1.8154305</v>
      </c>
      <c r="K110" s="12">
        <f t="shared" si="24"/>
        <v>1.95</v>
      </c>
      <c r="L110" s="4">
        <f t="shared" si="25"/>
        <v>558.594</v>
      </c>
    </row>
    <row r="111" hidden="1" spans="1:12">
      <c r="A111" s="4"/>
      <c r="B111" s="11" t="s">
        <v>224</v>
      </c>
      <c r="C111" s="10" t="s">
        <v>316</v>
      </c>
      <c r="D111" s="10" t="s">
        <v>317</v>
      </c>
      <c r="E111" s="10" t="s">
        <v>318</v>
      </c>
      <c r="F111" s="10" t="s">
        <v>55</v>
      </c>
      <c r="G111" s="10">
        <v>20</v>
      </c>
      <c r="H111" s="14">
        <v>166</v>
      </c>
      <c r="I111" s="20">
        <f t="shared" si="22"/>
        <v>154.54434</v>
      </c>
      <c r="J111" s="4">
        <f t="shared" si="23"/>
        <v>7.727217</v>
      </c>
      <c r="K111" s="12">
        <f t="shared" si="24"/>
        <v>8.3</v>
      </c>
      <c r="L111" s="4">
        <f t="shared" si="25"/>
        <v>132.08917948718</v>
      </c>
    </row>
    <row r="112" hidden="1" spans="1:12">
      <c r="A112" s="4"/>
      <c r="B112" s="11" t="s">
        <v>319</v>
      </c>
      <c r="C112" s="10" t="s">
        <v>320</v>
      </c>
      <c r="D112" s="10" t="s">
        <v>321</v>
      </c>
      <c r="E112" s="10" t="s">
        <v>322</v>
      </c>
      <c r="F112" s="10" t="s">
        <v>55</v>
      </c>
      <c r="G112" s="10">
        <v>120</v>
      </c>
      <c r="H112" s="14">
        <v>2475.6</v>
      </c>
      <c r="I112" s="20">
        <f t="shared" si="22"/>
        <v>2304.758844</v>
      </c>
      <c r="J112" s="4">
        <f t="shared" si="23"/>
        <v>19.2063237</v>
      </c>
      <c r="K112" s="12">
        <f t="shared" si="24"/>
        <v>20.63</v>
      </c>
      <c r="L112" s="4">
        <f t="shared" si="25"/>
        <v>1969.87935384615</v>
      </c>
    </row>
    <row r="113" hidden="1" spans="1:12">
      <c r="A113" s="4"/>
      <c r="B113" s="11" t="s">
        <v>76</v>
      </c>
      <c r="C113" s="10" t="s">
        <v>323</v>
      </c>
      <c r="D113" s="10" t="s">
        <v>324</v>
      </c>
      <c r="E113" s="10" t="s">
        <v>109</v>
      </c>
      <c r="F113" s="10" t="s">
        <v>55</v>
      </c>
      <c r="G113" s="10">
        <v>40</v>
      </c>
      <c r="H113" s="14">
        <v>660</v>
      </c>
      <c r="I113" s="20">
        <f t="shared" si="22"/>
        <v>614.4534</v>
      </c>
      <c r="J113" s="4">
        <f t="shared" si="23"/>
        <v>15.361335</v>
      </c>
      <c r="K113" s="12">
        <f t="shared" si="24"/>
        <v>16.5</v>
      </c>
      <c r="L113" s="4">
        <f t="shared" si="25"/>
        <v>525.173846153846</v>
      </c>
    </row>
    <row r="114" hidden="1" spans="1:12">
      <c r="A114" s="4"/>
      <c r="B114" s="11" t="s">
        <v>28</v>
      </c>
      <c r="C114" s="10" t="s">
        <v>325</v>
      </c>
      <c r="D114" s="10" t="s">
        <v>326</v>
      </c>
      <c r="E114" s="10" t="s">
        <v>327</v>
      </c>
      <c r="F114" s="10" t="s">
        <v>55</v>
      </c>
      <c r="G114" s="10">
        <v>45</v>
      </c>
      <c r="H114" s="14">
        <v>2473.2</v>
      </c>
      <c r="I114" s="20">
        <f t="shared" si="22"/>
        <v>2302.524468</v>
      </c>
      <c r="J114" s="4">
        <f t="shared" si="23"/>
        <v>51.1672104</v>
      </c>
      <c r="K114" s="12">
        <f t="shared" si="24"/>
        <v>54.96</v>
      </c>
      <c r="L114" s="4">
        <f t="shared" si="25"/>
        <v>1967.96963076923</v>
      </c>
    </row>
    <row r="115" hidden="1" spans="1:12">
      <c r="A115" s="4"/>
      <c r="B115" s="11" t="s">
        <v>76</v>
      </c>
      <c r="C115" s="10" t="s">
        <v>328</v>
      </c>
      <c r="D115" s="10" t="s">
        <v>289</v>
      </c>
      <c r="E115" s="10" t="s">
        <v>329</v>
      </c>
      <c r="F115" s="10" t="s">
        <v>55</v>
      </c>
      <c r="G115" s="10">
        <v>100</v>
      </c>
      <c r="H115" s="14">
        <v>1605</v>
      </c>
      <c r="I115" s="20">
        <f t="shared" si="22"/>
        <v>1494.23895</v>
      </c>
      <c r="J115" s="4">
        <f t="shared" si="23"/>
        <v>14.9423895</v>
      </c>
      <c r="K115" s="12">
        <f t="shared" si="24"/>
        <v>16.05</v>
      </c>
      <c r="L115" s="4">
        <f t="shared" si="25"/>
        <v>1277.12730769231</v>
      </c>
    </row>
    <row r="116" hidden="1" spans="1:12">
      <c r="A116" s="4"/>
      <c r="B116" s="11" t="s">
        <v>319</v>
      </c>
      <c r="C116" s="10" t="s">
        <v>330</v>
      </c>
      <c r="D116" s="10" t="s">
        <v>331</v>
      </c>
      <c r="E116" s="10" t="s">
        <v>332</v>
      </c>
      <c r="F116" s="10" t="s">
        <v>55</v>
      </c>
      <c r="G116" s="10">
        <v>300</v>
      </c>
      <c r="H116" s="14">
        <v>6774</v>
      </c>
      <c r="I116" s="20">
        <f t="shared" si="22"/>
        <v>6306.52626</v>
      </c>
      <c r="J116" s="4">
        <f t="shared" si="23"/>
        <v>21.0217542</v>
      </c>
      <c r="K116" s="12">
        <f t="shared" si="24"/>
        <v>22.58</v>
      </c>
      <c r="L116" s="4">
        <f t="shared" si="25"/>
        <v>5390.19338461538</v>
      </c>
    </row>
    <row r="117" hidden="1" spans="1:12">
      <c r="A117" s="4"/>
      <c r="B117" s="11" t="s">
        <v>76</v>
      </c>
      <c r="C117" s="10" t="s">
        <v>333</v>
      </c>
      <c r="D117" s="10" t="s">
        <v>334</v>
      </c>
      <c r="E117" s="10" t="s">
        <v>335</v>
      </c>
      <c r="F117" s="10" t="s">
        <v>55</v>
      </c>
      <c r="G117" s="10">
        <v>30</v>
      </c>
      <c r="H117" s="14">
        <v>495</v>
      </c>
      <c r="I117" s="20">
        <f t="shared" si="22"/>
        <v>460.84005</v>
      </c>
      <c r="J117" s="4">
        <f t="shared" si="23"/>
        <v>15.361335</v>
      </c>
      <c r="K117" s="12">
        <f t="shared" si="24"/>
        <v>16.5</v>
      </c>
      <c r="L117" s="4">
        <f t="shared" si="25"/>
        <v>393.880384615385</v>
      </c>
    </row>
    <row r="118" hidden="1" spans="1:12">
      <c r="A118" s="4"/>
      <c r="B118" s="11" t="s">
        <v>76</v>
      </c>
      <c r="C118" s="10" t="s">
        <v>336</v>
      </c>
      <c r="D118" s="10" t="s">
        <v>337</v>
      </c>
      <c r="E118" s="10" t="s">
        <v>338</v>
      </c>
      <c r="F118" s="10" t="s">
        <v>55</v>
      </c>
      <c r="G118" s="10">
        <v>40</v>
      </c>
      <c r="H118" s="14">
        <v>219.2</v>
      </c>
      <c r="I118" s="20">
        <f t="shared" si="22"/>
        <v>204.073008</v>
      </c>
      <c r="J118" s="4">
        <f t="shared" si="23"/>
        <v>5.1018252</v>
      </c>
      <c r="K118" s="12">
        <f t="shared" si="24"/>
        <v>5.48</v>
      </c>
      <c r="L118" s="4">
        <f t="shared" si="25"/>
        <v>174.421374358974</v>
      </c>
    </row>
    <row r="119" hidden="1" spans="1:12">
      <c r="A119" s="4"/>
      <c r="B119" s="4" t="s">
        <v>76</v>
      </c>
      <c r="C119" s="10" t="s">
        <v>339</v>
      </c>
      <c r="D119" s="10" t="s">
        <v>340</v>
      </c>
      <c r="E119" s="10" t="s">
        <v>341</v>
      </c>
      <c r="F119" s="10" t="s">
        <v>55</v>
      </c>
      <c r="G119" s="10">
        <v>50</v>
      </c>
      <c r="H119" s="14">
        <v>279.5</v>
      </c>
      <c r="I119" s="20">
        <f t="shared" si="22"/>
        <v>260.211705</v>
      </c>
      <c r="J119" s="4">
        <f t="shared" si="23"/>
        <v>5.2042341</v>
      </c>
      <c r="K119" s="12">
        <f t="shared" si="24"/>
        <v>5.59</v>
      </c>
      <c r="L119" s="4">
        <f t="shared" si="25"/>
        <v>222.403166666667</v>
      </c>
    </row>
    <row r="120" hidden="1" spans="1:12">
      <c r="A120" s="4"/>
      <c r="B120" s="11" t="s">
        <v>76</v>
      </c>
      <c r="C120" s="10" t="s">
        <v>342</v>
      </c>
      <c r="D120" s="10" t="s">
        <v>78</v>
      </c>
      <c r="E120" s="10" t="s">
        <v>343</v>
      </c>
      <c r="F120" s="10" t="s">
        <v>55</v>
      </c>
      <c r="G120" s="10">
        <v>5</v>
      </c>
      <c r="H120" s="14">
        <v>63.5</v>
      </c>
      <c r="I120" s="20">
        <f t="shared" si="22"/>
        <v>59.117865</v>
      </c>
      <c r="J120" s="4">
        <f t="shared" si="23"/>
        <v>11.823573</v>
      </c>
      <c r="K120" s="12">
        <f t="shared" si="24"/>
        <v>12.7</v>
      </c>
      <c r="L120" s="4">
        <f t="shared" si="25"/>
        <v>50.5280897435897</v>
      </c>
    </row>
    <row r="121" hidden="1" spans="1:12">
      <c r="A121" s="4"/>
      <c r="B121" s="11" t="s">
        <v>104</v>
      </c>
      <c r="C121" s="10" t="s">
        <v>344</v>
      </c>
      <c r="D121" s="10" t="s">
        <v>345</v>
      </c>
      <c r="E121" s="10" t="s">
        <v>346</v>
      </c>
      <c r="F121" s="10" t="s">
        <v>22</v>
      </c>
      <c r="G121" s="10">
        <v>72</v>
      </c>
      <c r="H121" s="14">
        <v>1569.6</v>
      </c>
      <c r="I121" s="20">
        <f t="shared" si="22"/>
        <v>1461.281904</v>
      </c>
      <c r="J121" s="4">
        <f t="shared" si="23"/>
        <v>20.295582</v>
      </c>
      <c r="K121" s="12">
        <f t="shared" si="24"/>
        <v>21.8</v>
      </c>
      <c r="L121" s="4">
        <f t="shared" si="25"/>
        <v>1248.95889230769</v>
      </c>
    </row>
    <row r="122" hidden="1" spans="1:12">
      <c r="A122" s="4"/>
      <c r="B122" s="11" t="s">
        <v>76</v>
      </c>
      <c r="C122" s="10" t="s">
        <v>347</v>
      </c>
      <c r="D122" s="10" t="s">
        <v>348</v>
      </c>
      <c r="E122" s="10" t="s">
        <v>349</v>
      </c>
      <c r="F122" s="10" t="s">
        <v>55</v>
      </c>
      <c r="G122" s="10">
        <v>10</v>
      </c>
      <c r="H122" s="14">
        <v>156.5</v>
      </c>
      <c r="I122" s="20">
        <f t="shared" si="22"/>
        <v>145.699935</v>
      </c>
      <c r="J122" s="4">
        <f t="shared" si="23"/>
        <v>14.5699935</v>
      </c>
      <c r="K122" s="12">
        <f t="shared" si="24"/>
        <v>15.65</v>
      </c>
      <c r="L122" s="4">
        <f t="shared" si="25"/>
        <v>124.529858974359</v>
      </c>
    </row>
    <row r="123" hidden="1" spans="1:12">
      <c r="A123" s="4"/>
      <c r="B123" s="4" t="s">
        <v>104</v>
      </c>
      <c r="C123" s="10" t="s">
        <v>350</v>
      </c>
      <c r="D123" s="10" t="s">
        <v>351</v>
      </c>
      <c r="E123" s="10" t="s">
        <v>194</v>
      </c>
      <c r="F123" s="10" t="s">
        <v>55</v>
      </c>
      <c r="G123" s="10">
        <v>40</v>
      </c>
      <c r="H123" s="14">
        <v>188</v>
      </c>
      <c r="I123" s="20">
        <f t="shared" si="22"/>
        <v>175.02612</v>
      </c>
      <c r="J123" s="4">
        <f t="shared" si="23"/>
        <v>4.375653</v>
      </c>
      <c r="K123" s="12">
        <f t="shared" si="24"/>
        <v>4.7</v>
      </c>
      <c r="L123" s="4">
        <f t="shared" si="25"/>
        <v>149.594974358974</v>
      </c>
    </row>
    <row r="124" hidden="1" spans="1:12">
      <c r="A124" s="4"/>
      <c r="B124" s="11" t="s">
        <v>76</v>
      </c>
      <c r="C124" s="10" t="s">
        <v>352</v>
      </c>
      <c r="D124" s="10" t="s">
        <v>78</v>
      </c>
      <c r="E124" s="10" t="s">
        <v>353</v>
      </c>
      <c r="F124" s="10" t="s">
        <v>22</v>
      </c>
      <c r="G124" s="10">
        <v>50</v>
      </c>
      <c r="H124" s="14">
        <v>565</v>
      </c>
      <c r="I124" s="20">
        <f t="shared" si="22"/>
        <v>526.00935</v>
      </c>
      <c r="J124" s="4">
        <f t="shared" si="23"/>
        <v>10.520187</v>
      </c>
      <c r="K124" s="12">
        <f t="shared" si="24"/>
        <v>11.3</v>
      </c>
      <c r="L124" s="4">
        <f t="shared" si="25"/>
        <v>449.580641025641</v>
      </c>
    </row>
    <row r="125" hidden="1" spans="1:12">
      <c r="A125" s="4"/>
      <c r="B125" s="4" t="s">
        <v>76</v>
      </c>
      <c r="C125" s="10" t="s">
        <v>354</v>
      </c>
      <c r="D125" s="10" t="s">
        <v>209</v>
      </c>
      <c r="E125" s="10" t="s">
        <v>355</v>
      </c>
      <c r="F125" s="10" t="s">
        <v>55</v>
      </c>
      <c r="G125" s="10">
        <v>20</v>
      </c>
      <c r="H125" s="14">
        <v>576</v>
      </c>
      <c r="I125" s="20">
        <f t="shared" si="22"/>
        <v>536.25024</v>
      </c>
      <c r="J125" s="4">
        <f t="shared" si="23"/>
        <v>26.812512</v>
      </c>
      <c r="K125" s="12">
        <f t="shared" si="24"/>
        <v>28.8</v>
      </c>
      <c r="L125" s="4">
        <f t="shared" si="25"/>
        <v>458.333538461538</v>
      </c>
    </row>
    <row r="126" hidden="1" spans="1:12">
      <c r="A126" s="4"/>
      <c r="B126" s="11" t="s">
        <v>25</v>
      </c>
      <c r="C126" s="10" t="s">
        <v>356</v>
      </c>
      <c r="D126" s="10" t="s">
        <v>182</v>
      </c>
      <c r="E126" s="11" t="s">
        <v>357</v>
      </c>
      <c r="F126" s="10" t="s">
        <v>152</v>
      </c>
      <c r="G126" s="10">
        <v>500</v>
      </c>
      <c r="H126" s="14">
        <v>17175.000000015</v>
      </c>
      <c r="I126" s="20">
        <f t="shared" si="22"/>
        <v>15989.753250014</v>
      </c>
      <c r="J126" s="4">
        <f t="shared" si="23"/>
        <v>31.9795065000279</v>
      </c>
      <c r="K126" s="12">
        <f t="shared" si="24"/>
        <v>34.35000000003</v>
      </c>
      <c r="L126" s="4">
        <f t="shared" si="25"/>
        <v>13666.4557692427</v>
      </c>
    </row>
    <row r="127" hidden="1" spans="1:12">
      <c r="A127" s="4"/>
      <c r="B127" s="11" t="s">
        <v>104</v>
      </c>
      <c r="C127" s="10" t="s">
        <v>358</v>
      </c>
      <c r="D127" s="10" t="s">
        <v>359</v>
      </c>
      <c r="E127" s="10" t="s">
        <v>360</v>
      </c>
      <c r="F127" s="10" t="s">
        <v>55</v>
      </c>
      <c r="G127" s="10">
        <v>20</v>
      </c>
      <c r="H127" s="14">
        <v>216.999999999999</v>
      </c>
      <c r="I127" s="20">
        <f t="shared" si="22"/>
        <v>202.024829999999</v>
      </c>
      <c r="J127" s="4">
        <f t="shared" ref="J127:J158" si="26">I127/G127</f>
        <v>10.1012415</v>
      </c>
      <c r="K127" s="12">
        <f t="shared" ref="K127:K158" si="27">H127/G127</f>
        <v>10.8499999999999</v>
      </c>
      <c r="L127" s="4">
        <f t="shared" ref="L127:L158" si="28">I127/1.17</f>
        <v>172.670794871794</v>
      </c>
    </row>
    <row r="128" hidden="1" spans="1:12">
      <c r="A128" s="4"/>
      <c r="B128" s="11" t="s">
        <v>115</v>
      </c>
      <c r="C128" s="10" t="s">
        <v>361</v>
      </c>
      <c r="D128" s="10" t="s">
        <v>362</v>
      </c>
      <c r="E128" s="10" t="s">
        <v>363</v>
      </c>
      <c r="F128" s="10" t="s">
        <v>55</v>
      </c>
      <c r="G128" s="10">
        <v>20</v>
      </c>
      <c r="H128" s="14">
        <v>98.2</v>
      </c>
      <c r="I128" s="20">
        <f t="shared" si="22"/>
        <v>91.423218</v>
      </c>
      <c r="J128" s="4">
        <f t="shared" si="26"/>
        <v>4.5711609</v>
      </c>
      <c r="K128" s="12">
        <f t="shared" si="27"/>
        <v>4.91</v>
      </c>
      <c r="L128" s="4">
        <f t="shared" si="28"/>
        <v>78.1395025641026</v>
      </c>
    </row>
    <row r="129" hidden="1" spans="1:12">
      <c r="A129" s="4"/>
      <c r="B129" s="11" t="s">
        <v>104</v>
      </c>
      <c r="C129" s="17" t="s">
        <v>364</v>
      </c>
      <c r="D129" s="10" t="s">
        <v>365</v>
      </c>
      <c r="E129" s="10" t="s">
        <v>366</v>
      </c>
      <c r="F129" s="10" t="s">
        <v>17</v>
      </c>
      <c r="G129" s="10">
        <v>10</v>
      </c>
      <c r="H129" s="14">
        <v>104</v>
      </c>
      <c r="I129" s="20">
        <f t="shared" si="22"/>
        <v>96.82296</v>
      </c>
      <c r="J129" s="4">
        <f t="shared" si="26"/>
        <v>9.682296</v>
      </c>
      <c r="K129" s="12">
        <f t="shared" si="27"/>
        <v>10.4</v>
      </c>
      <c r="L129" s="4">
        <f t="shared" si="28"/>
        <v>82.7546666666667</v>
      </c>
    </row>
    <row r="130" hidden="1" spans="1:12">
      <c r="A130" s="4"/>
      <c r="B130" s="11" t="s">
        <v>104</v>
      </c>
      <c r="C130" s="10" t="s">
        <v>367</v>
      </c>
      <c r="D130" s="10" t="s">
        <v>368</v>
      </c>
      <c r="E130" s="10" t="s">
        <v>369</v>
      </c>
      <c r="F130" s="10" t="s">
        <v>55</v>
      </c>
      <c r="G130" s="10">
        <v>30</v>
      </c>
      <c r="H130" s="14">
        <v>337.8</v>
      </c>
      <c r="I130" s="20">
        <f t="shared" si="22"/>
        <v>314.488422</v>
      </c>
      <c r="J130" s="4">
        <f t="shared" si="26"/>
        <v>10.4829474</v>
      </c>
      <c r="K130" s="12">
        <f t="shared" si="27"/>
        <v>11.26</v>
      </c>
      <c r="L130" s="4">
        <f t="shared" si="28"/>
        <v>268.793523076923</v>
      </c>
    </row>
    <row r="131" hidden="1" spans="1:12">
      <c r="A131" s="4"/>
      <c r="B131" s="11" t="s">
        <v>76</v>
      </c>
      <c r="C131" s="10" t="s">
        <v>370</v>
      </c>
      <c r="D131" s="10" t="s">
        <v>371</v>
      </c>
      <c r="E131" s="10" t="s">
        <v>16</v>
      </c>
      <c r="F131" s="10" t="s">
        <v>55</v>
      </c>
      <c r="G131" s="10" t="s">
        <v>372</v>
      </c>
      <c r="H131" s="14">
        <v>61.2</v>
      </c>
      <c r="I131" s="20">
        <f t="shared" si="22"/>
        <v>56.976588</v>
      </c>
      <c r="J131" s="4" t="e">
        <f t="shared" si="26"/>
        <v>#VALUE!</v>
      </c>
      <c r="K131" s="12" t="e">
        <f t="shared" si="27"/>
        <v>#VALUE!</v>
      </c>
      <c r="L131" s="4">
        <f t="shared" si="28"/>
        <v>48.6979384615385</v>
      </c>
    </row>
    <row r="132" hidden="1" spans="1:12">
      <c r="A132" s="4"/>
      <c r="B132" s="11" t="s">
        <v>115</v>
      </c>
      <c r="C132" s="10" t="s">
        <v>373</v>
      </c>
      <c r="D132" s="10" t="s">
        <v>374</v>
      </c>
      <c r="E132" s="10" t="s">
        <v>256</v>
      </c>
      <c r="F132" s="10" t="s">
        <v>22</v>
      </c>
      <c r="G132" s="10">
        <v>1</v>
      </c>
      <c r="H132" s="14">
        <v>20</v>
      </c>
      <c r="I132" s="20">
        <f t="shared" si="22"/>
        <v>18.6198</v>
      </c>
      <c r="J132" s="4">
        <f t="shared" si="26"/>
        <v>18.6198</v>
      </c>
      <c r="K132" s="12">
        <f t="shared" si="27"/>
        <v>20</v>
      </c>
      <c r="L132" s="4">
        <f t="shared" si="28"/>
        <v>15.914358974359</v>
      </c>
    </row>
    <row r="133" hidden="1" spans="1:12">
      <c r="A133" s="4"/>
      <c r="B133" s="11" t="s">
        <v>76</v>
      </c>
      <c r="C133" s="10" t="s">
        <v>375</v>
      </c>
      <c r="D133" s="10" t="s">
        <v>376</v>
      </c>
      <c r="E133" s="10" t="s">
        <v>377</v>
      </c>
      <c r="F133" s="10" t="s">
        <v>152</v>
      </c>
      <c r="G133" s="10">
        <v>200</v>
      </c>
      <c r="H133" s="14">
        <v>296</v>
      </c>
      <c r="I133" s="20">
        <f t="shared" si="22"/>
        <v>275.57304</v>
      </c>
      <c r="J133" s="4">
        <f t="shared" si="26"/>
        <v>1.3778652</v>
      </c>
      <c r="K133" s="12">
        <f t="shared" si="27"/>
        <v>1.48</v>
      </c>
      <c r="L133" s="4">
        <f t="shared" si="28"/>
        <v>235.532512820513</v>
      </c>
    </row>
    <row r="134" hidden="1" spans="1:12">
      <c r="A134" s="4"/>
      <c r="B134" s="11" t="s">
        <v>76</v>
      </c>
      <c r="C134" s="10" t="s">
        <v>378</v>
      </c>
      <c r="D134" s="10" t="s">
        <v>96</v>
      </c>
      <c r="E134" s="10" t="s">
        <v>379</v>
      </c>
      <c r="F134" s="10" t="s">
        <v>22</v>
      </c>
      <c r="G134" s="10">
        <v>20</v>
      </c>
      <c r="H134" s="14">
        <v>260.8</v>
      </c>
      <c r="I134" s="20">
        <f t="shared" si="22"/>
        <v>242.802192</v>
      </c>
      <c r="J134" s="4">
        <f t="shared" si="26"/>
        <v>12.1401096</v>
      </c>
      <c r="K134" s="12">
        <f t="shared" si="27"/>
        <v>13.04</v>
      </c>
      <c r="L134" s="4">
        <f t="shared" si="28"/>
        <v>207.523241025641</v>
      </c>
    </row>
    <row r="135" hidden="1" spans="1:12">
      <c r="A135" s="4"/>
      <c r="B135" s="11" t="s">
        <v>76</v>
      </c>
      <c r="C135" s="10" t="s">
        <v>380</v>
      </c>
      <c r="D135" s="10" t="s">
        <v>381</v>
      </c>
      <c r="E135" s="10" t="s">
        <v>382</v>
      </c>
      <c r="F135" s="10" t="s">
        <v>22</v>
      </c>
      <c r="G135" s="10">
        <v>30</v>
      </c>
      <c r="H135" s="14">
        <v>291</v>
      </c>
      <c r="I135" s="20">
        <f t="shared" si="22"/>
        <v>270.91809</v>
      </c>
      <c r="J135" s="4">
        <f t="shared" si="26"/>
        <v>9.030603</v>
      </c>
      <c r="K135" s="12">
        <f t="shared" si="27"/>
        <v>9.7</v>
      </c>
      <c r="L135" s="4">
        <f t="shared" si="28"/>
        <v>231.553923076923</v>
      </c>
    </row>
    <row r="136" hidden="1" spans="1:12">
      <c r="A136" s="4"/>
      <c r="B136" s="4" t="s">
        <v>76</v>
      </c>
      <c r="C136" s="10" t="s">
        <v>383</v>
      </c>
      <c r="D136" s="10" t="s">
        <v>384</v>
      </c>
      <c r="E136" s="10" t="s">
        <v>385</v>
      </c>
      <c r="F136" s="10" t="s">
        <v>22</v>
      </c>
      <c r="G136" s="10">
        <v>20</v>
      </c>
      <c r="H136" s="14">
        <v>86.8</v>
      </c>
      <c r="I136" s="20">
        <f t="shared" si="22"/>
        <v>80.809932</v>
      </c>
      <c r="J136" s="4">
        <f t="shared" si="26"/>
        <v>4.0404966</v>
      </c>
      <c r="K136" s="12">
        <f t="shared" si="27"/>
        <v>4.34</v>
      </c>
      <c r="L136" s="4">
        <f t="shared" si="28"/>
        <v>69.0683179487179</v>
      </c>
    </row>
    <row r="137" hidden="1" spans="1:12">
      <c r="A137" s="4"/>
      <c r="B137" s="11" t="s">
        <v>25</v>
      </c>
      <c r="C137" s="10" t="s">
        <v>386</v>
      </c>
      <c r="D137" s="10" t="s">
        <v>387</v>
      </c>
      <c r="E137" s="10" t="s">
        <v>16</v>
      </c>
      <c r="F137" s="10" t="s">
        <v>17</v>
      </c>
      <c r="G137" s="10">
        <v>120</v>
      </c>
      <c r="H137" s="14">
        <v>426</v>
      </c>
      <c r="I137" s="20">
        <f t="shared" si="22"/>
        <v>396.60174</v>
      </c>
      <c r="J137" s="4">
        <f t="shared" si="26"/>
        <v>3.3050145</v>
      </c>
      <c r="K137" s="12">
        <f t="shared" si="27"/>
        <v>3.55</v>
      </c>
      <c r="L137" s="4">
        <f t="shared" si="28"/>
        <v>338.975846153846</v>
      </c>
    </row>
    <row r="138" hidden="1" spans="1:12">
      <c r="A138" s="4"/>
      <c r="B138" s="11" t="s">
        <v>153</v>
      </c>
      <c r="C138" s="10" t="s">
        <v>388</v>
      </c>
      <c r="D138" s="10" t="s">
        <v>389</v>
      </c>
      <c r="E138" s="10" t="s">
        <v>242</v>
      </c>
      <c r="F138" s="10" t="s">
        <v>152</v>
      </c>
      <c r="G138" s="10">
        <v>300</v>
      </c>
      <c r="H138" s="14">
        <v>1050.0000000165</v>
      </c>
      <c r="I138" s="20">
        <f t="shared" si="22"/>
        <v>977.539500015361</v>
      </c>
      <c r="J138" s="4">
        <f t="shared" si="26"/>
        <v>3.2584650000512</v>
      </c>
      <c r="K138" s="12">
        <f t="shared" si="27"/>
        <v>3.500000000055</v>
      </c>
      <c r="L138" s="4">
        <f t="shared" si="28"/>
        <v>835.503846166976</v>
      </c>
    </row>
    <row r="139" hidden="1" spans="1:12">
      <c r="A139" s="4"/>
      <c r="B139" s="11" t="s">
        <v>153</v>
      </c>
      <c r="C139" s="10" t="s">
        <v>390</v>
      </c>
      <c r="D139" s="10" t="s">
        <v>93</v>
      </c>
      <c r="E139" s="10" t="s">
        <v>391</v>
      </c>
      <c r="F139" s="10" t="s">
        <v>22</v>
      </c>
      <c r="G139" s="10">
        <v>200</v>
      </c>
      <c r="H139" s="14">
        <v>1199.9999999988</v>
      </c>
      <c r="I139" s="20">
        <f t="shared" si="22"/>
        <v>1117.18799999888</v>
      </c>
      <c r="J139" s="4">
        <f t="shared" si="26"/>
        <v>5.58593999999441</v>
      </c>
      <c r="K139" s="12">
        <f t="shared" si="27"/>
        <v>5.999999999994</v>
      </c>
      <c r="L139" s="4">
        <f t="shared" si="28"/>
        <v>954.861538460584</v>
      </c>
    </row>
    <row r="140" hidden="1" spans="1:12">
      <c r="A140" s="4"/>
      <c r="B140" s="11" t="s">
        <v>76</v>
      </c>
      <c r="C140" s="10" t="s">
        <v>392</v>
      </c>
      <c r="D140" s="10" t="s">
        <v>393</v>
      </c>
      <c r="E140" s="10" t="s">
        <v>394</v>
      </c>
      <c r="F140" s="10" t="s">
        <v>55</v>
      </c>
      <c r="G140" s="10">
        <v>400</v>
      </c>
      <c r="H140" s="14">
        <v>1099.9999999872</v>
      </c>
      <c r="I140" s="20">
        <f t="shared" si="22"/>
        <v>1024.08899998808</v>
      </c>
      <c r="J140" s="4">
        <f t="shared" si="26"/>
        <v>2.56022249997021</v>
      </c>
      <c r="K140" s="12">
        <f t="shared" si="27"/>
        <v>2.749999999968</v>
      </c>
      <c r="L140" s="4">
        <f t="shared" si="28"/>
        <v>875.289743579558</v>
      </c>
    </row>
    <row r="141" hidden="1" spans="1:12">
      <c r="A141" s="4"/>
      <c r="B141" s="4" t="s">
        <v>395</v>
      </c>
      <c r="C141" s="10" t="s">
        <v>396</v>
      </c>
      <c r="D141" s="10" t="s">
        <v>397</v>
      </c>
      <c r="E141" s="10" t="s">
        <v>398</v>
      </c>
      <c r="F141" s="10" t="s">
        <v>59</v>
      </c>
      <c r="G141" s="10">
        <v>8</v>
      </c>
      <c r="H141" s="14">
        <v>13760</v>
      </c>
      <c r="I141" s="20">
        <f t="shared" si="22"/>
        <v>12810.4224</v>
      </c>
      <c r="J141" s="4">
        <f t="shared" si="26"/>
        <v>1601.3028</v>
      </c>
      <c r="K141" s="12">
        <f t="shared" si="27"/>
        <v>1720</v>
      </c>
      <c r="L141" s="4">
        <f t="shared" si="28"/>
        <v>10949.078974359</v>
      </c>
    </row>
    <row r="142" hidden="1" spans="1:12">
      <c r="A142" s="4"/>
      <c r="B142" s="4" t="s">
        <v>399</v>
      </c>
      <c r="C142" s="10" t="s">
        <v>400</v>
      </c>
      <c r="D142" s="10" t="s">
        <v>401</v>
      </c>
      <c r="E142" s="10" t="s">
        <v>402</v>
      </c>
      <c r="F142" s="10" t="s">
        <v>55</v>
      </c>
      <c r="G142" s="10">
        <v>2697</v>
      </c>
      <c r="H142" s="14">
        <v>36409.5</v>
      </c>
      <c r="I142" s="20">
        <f t="shared" si="22"/>
        <v>33896.880405</v>
      </c>
      <c r="J142" s="4">
        <f t="shared" si="26"/>
        <v>12.568365</v>
      </c>
      <c r="K142" s="12">
        <f t="shared" si="27"/>
        <v>13.5</v>
      </c>
      <c r="L142" s="4">
        <f t="shared" si="28"/>
        <v>28971.6926538462</v>
      </c>
    </row>
    <row r="143" hidden="1" spans="1:12">
      <c r="A143" s="4"/>
      <c r="B143" s="16"/>
      <c r="C143" s="10" t="s">
        <v>403</v>
      </c>
      <c r="D143" s="10" t="s">
        <v>404</v>
      </c>
      <c r="E143" s="10" t="s">
        <v>405</v>
      </c>
      <c r="F143" s="10" t="s">
        <v>22</v>
      </c>
      <c r="G143" s="10">
        <v>5</v>
      </c>
      <c r="H143" s="14">
        <v>3500</v>
      </c>
      <c r="I143" s="20">
        <f t="shared" si="22"/>
        <v>3258.465</v>
      </c>
      <c r="J143" s="4">
        <f t="shared" si="26"/>
        <v>651.693</v>
      </c>
      <c r="K143" s="12">
        <f t="shared" si="27"/>
        <v>700</v>
      </c>
      <c r="L143" s="4">
        <f t="shared" si="28"/>
        <v>2785.01282051282</v>
      </c>
    </row>
    <row r="144" hidden="1" spans="1:12">
      <c r="A144" s="4"/>
      <c r="B144" s="11" t="s">
        <v>76</v>
      </c>
      <c r="C144" s="10" t="s">
        <v>406</v>
      </c>
      <c r="D144" s="10" t="s">
        <v>407</v>
      </c>
      <c r="E144" s="10" t="s">
        <v>159</v>
      </c>
      <c r="F144" s="10" t="s">
        <v>55</v>
      </c>
      <c r="G144" s="10">
        <v>30</v>
      </c>
      <c r="H144" s="14">
        <v>240</v>
      </c>
      <c r="I144" s="20">
        <f t="shared" si="22"/>
        <v>223.4376</v>
      </c>
      <c r="J144" s="4">
        <f t="shared" si="26"/>
        <v>7.44792</v>
      </c>
      <c r="K144" s="12">
        <f t="shared" si="27"/>
        <v>8</v>
      </c>
      <c r="L144" s="4">
        <f t="shared" si="28"/>
        <v>190.972307692308</v>
      </c>
    </row>
    <row r="145" hidden="1" spans="1:12">
      <c r="A145" s="4"/>
      <c r="B145" s="11" t="s">
        <v>148</v>
      </c>
      <c r="C145" s="10" t="s">
        <v>408</v>
      </c>
      <c r="D145" s="10" t="s">
        <v>409</v>
      </c>
      <c r="E145" s="10" t="s">
        <v>410</v>
      </c>
      <c r="F145" s="10" t="s">
        <v>22</v>
      </c>
      <c r="G145" s="10">
        <v>360</v>
      </c>
      <c r="H145" s="14">
        <v>23940</v>
      </c>
      <c r="I145" s="20">
        <f>H145*0.9298999</f>
        <v>22261.803606</v>
      </c>
      <c r="J145" s="4">
        <f t="shared" si="26"/>
        <v>61.83834335</v>
      </c>
      <c r="K145" s="12">
        <f t="shared" si="27"/>
        <v>66.5</v>
      </c>
      <c r="L145" s="4">
        <f t="shared" si="28"/>
        <v>19027.1825692308</v>
      </c>
    </row>
    <row r="146" hidden="1" spans="1:12">
      <c r="A146" s="4"/>
      <c r="B146" s="11" t="s">
        <v>153</v>
      </c>
      <c r="C146" s="10" t="s">
        <v>411</v>
      </c>
      <c r="D146" s="10" t="s">
        <v>412</v>
      </c>
      <c r="E146" s="10" t="s">
        <v>413</v>
      </c>
      <c r="F146" s="10" t="s">
        <v>55</v>
      </c>
      <c r="G146" s="10">
        <v>100</v>
      </c>
      <c r="H146" s="14">
        <v>1300</v>
      </c>
      <c r="I146" s="20">
        <f t="shared" ref="I146:I183" si="29">H146*0.9298999</f>
        <v>1208.86987</v>
      </c>
      <c r="J146" s="4">
        <f t="shared" si="26"/>
        <v>12.0886987</v>
      </c>
      <c r="K146" s="12">
        <f t="shared" si="27"/>
        <v>13</v>
      </c>
      <c r="L146" s="4">
        <f t="shared" si="28"/>
        <v>1033.22211111111</v>
      </c>
    </row>
    <row r="147" hidden="1" spans="1:12">
      <c r="A147" s="4"/>
      <c r="B147" s="11" t="s">
        <v>148</v>
      </c>
      <c r="C147" s="10" t="s">
        <v>414</v>
      </c>
      <c r="D147" s="10" t="s">
        <v>415</v>
      </c>
      <c r="E147" s="10" t="s">
        <v>151</v>
      </c>
      <c r="F147" s="10" t="s">
        <v>152</v>
      </c>
      <c r="G147" s="10">
        <v>50</v>
      </c>
      <c r="H147" s="14">
        <v>2875</v>
      </c>
      <c r="I147" s="20">
        <f t="shared" si="29"/>
        <v>2673.4622125</v>
      </c>
      <c r="J147" s="4">
        <f t="shared" si="26"/>
        <v>53.46924425</v>
      </c>
      <c r="K147" s="12">
        <f t="shared" si="27"/>
        <v>57.5</v>
      </c>
      <c r="L147" s="4">
        <f t="shared" si="28"/>
        <v>2285.01043803419</v>
      </c>
    </row>
    <row r="148" hidden="1" spans="1:12">
      <c r="A148" s="4"/>
      <c r="B148" s="11" t="s">
        <v>148</v>
      </c>
      <c r="C148" s="10" t="s">
        <v>416</v>
      </c>
      <c r="D148" s="10" t="s">
        <v>417</v>
      </c>
      <c r="E148" s="10" t="s">
        <v>151</v>
      </c>
      <c r="F148" s="10" t="s">
        <v>152</v>
      </c>
      <c r="G148" s="10">
        <v>100</v>
      </c>
      <c r="H148" s="14">
        <v>8929</v>
      </c>
      <c r="I148" s="20">
        <f t="shared" si="29"/>
        <v>8303.0762071</v>
      </c>
      <c r="J148" s="4">
        <f t="shared" si="26"/>
        <v>83.030762071</v>
      </c>
      <c r="K148" s="12">
        <f t="shared" si="27"/>
        <v>89.29</v>
      </c>
      <c r="L148" s="4">
        <f t="shared" si="28"/>
        <v>7096.6463308547</v>
      </c>
    </row>
    <row r="149" hidden="1" spans="1:12">
      <c r="A149" s="4"/>
      <c r="B149" s="11" t="s">
        <v>148</v>
      </c>
      <c r="C149" s="10" t="s">
        <v>418</v>
      </c>
      <c r="D149" s="10" t="s">
        <v>419</v>
      </c>
      <c r="E149" s="10" t="s">
        <v>420</v>
      </c>
      <c r="F149" s="10" t="s">
        <v>55</v>
      </c>
      <c r="G149" s="10">
        <v>10</v>
      </c>
      <c r="H149" s="14">
        <v>1982</v>
      </c>
      <c r="I149" s="20">
        <f t="shared" si="29"/>
        <v>1843.0616018</v>
      </c>
      <c r="J149" s="4">
        <f t="shared" si="26"/>
        <v>184.30616018</v>
      </c>
      <c r="K149" s="12">
        <f t="shared" si="27"/>
        <v>198.2</v>
      </c>
      <c r="L149" s="4">
        <f t="shared" si="28"/>
        <v>1575.26632632479</v>
      </c>
    </row>
    <row r="150" hidden="1" spans="1:12">
      <c r="A150" s="4"/>
      <c r="B150" s="11" t="s">
        <v>60</v>
      </c>
      <c r="C150" s="10" t="s">
        <v>421</v>
      </c>
      <c r="D150" s="10" t="s">
        <v>182</v>
      </c>
      <c r="E150" s="10" t="s">
        <v>422</v>
      </c>
      <c r="F150" s="10" t="s">
        <v>152</v>
      </c>
      <c r="G150" s="10">
        <v>180</v>
      </c>
      <c r="H150" s="14">
        <v>2309.4000000396</v>
      </c>
      <c r="I150" s="20">
        <f t="shared" si="29"/>
        <v>2147.51082909682</v>
      </c>
      <c r="J150" s="4">
        <f t="shared" si="26"/>
        <v>11.9306157172046</v>
      </c>
      <c r="K150" s="12">
        <f t="shared" si="27"/>
        <v>12.83000000022</v>
      </c>
      <c r="L150" s="4">
        <f t="shared" si="28"/>
        <v>1835.4793411084</v>
      </c>
    </row>
    <row r="151" hidden="1" spans="1:12">
      <c r="A151" s="4"/>
      <c r="B151" s="16"/>
      <c r="C151" s="10" t="s">
        <v>423</v>
      </c>
      <c r="D151" s="10" t="s">
        <v>424</v>
      </c>
      <c r="E151" s="10" t="s">
        <v>425</v>
      </c>
      <c r="F151" s="10" t="s">
        <v>55</v>
      </c>
      <c r="G151" s="10">
        <v>540</v>
      </c>
      <c r="H151" s="14">
        <v>35153.9999999838</v>
      </c>
      <c r="I151" s="20">
        <f t="shared" si="29"/>
        <v>32689.7010845849</v>
      </c>
      <c r="J151" s="4">
        <f t="shared" si="26"/>
        <v>60.5364834899721</v>
      </c>
      <c r="K151" s="12">
        <f t="shared" si="27"/>
        <v>65.09999999997</v>
      </c>
      <c r="L151" s="4">
        <f t="shared" si="28"/>
        <v>27939.9154569102</v>
      </c>
    </row>
    <row r="152" hidden="1" spans="1:12">
      <c r="A152" s="4"/>
      <c r="B152" s="11" t="s">
        <v>426</v>
      </c>
      <c r="C152" s="10" t="s">
        <v>427</v>
      </c>
      <c r="D152" s="10" t="s">
        <v>428</v>
      </c>
      <c r="E152" s="10" t="s">
        <v>429</v>
      </c>
      <c r="F152" s="10" t="s">
        <v>55</v>
      </c>
      <c r="G152" s="10">
        <v>4500</v>
      </c>
      <c r="H152" s="14">
        <v>138239.99999784</v>
      </c>
      <c r="I152" s="20">
        <f t="shared" si="29"/>
        <v>128549.362173991</v>
      </c>
      <c r="J152" s="4">
        <f t="shared" si="26"/>
        <v>28.5665249275537</v>
      </c>
      <c r="K152" s="12">
        <f t="shared" si="27"/>
        <v>30.71999999952</v>
      </c>
      <c r="L152" s="4">
        <f t="shared" si="28"/>
        <v>109871.24972136</v>
      </c>
    </row>
    <row r="153" hidden="1" spans="1:12">
      <c r="A153" s="4"/>
      <c r="B153" s="11" t="s">
        <v>430</v>
      </c>
      <c r="C153" s="10" t="s">
        <v>431</v>
      </c>
      <c r="D153" s="10" t="s">
        <v>432</v>
      </c>
      <c r="E153" s="10" t="s">
        <v>433</v>
      </c>
      <c r="F153" s="10" t="s">
        <v>55</v>
      </c>
      <c r="G153" s="10">
        <v>1500</v>
      </c>
      <c r="H153" s="14">
        <v>50775.00000066</v>
      </c>
      <c r="I153" s="20">
        <f t="shared" si="29"/>
        <v>47215.6674231137</v>
      </c>
      <c r="J153" s="4">
        <f t="shared" si="26"/>
        <v>31.4771116154092</v>
      </c>
      <c r="K153" s="12">
        <f t="shared" si="27"/>
        <v>33.85000000044</v>
      </c>
      <c r="L153" s="4">
        <f t="shared" si="28"/>
        <v>40355.2713018066</v>
      </c>
    </row>
    <row r="154" hidden="1" spans="1:12">
      <c r="A154" s="4"/>
      <c r="B154" s="11" t="s">
        <v>434</v>
      </c>
      <c r="C154" s="11" t="s">
        <v>435</v>
      </c>
      <c r="D154" s="10" t="s">
        <v>436</v>
      </c>
      <c r="E154" s="10" t="s">
        <v>437</v>
      </c>
      <c r="F154" s="10" t="s">
        <v>55</v>
      </c>
      <c r="G154" s="10">
        <v>960</v>
      </c>
      <c r="H154" s="14">
        <v>20063.9999997216</v>
      </c>
      <c r="I154" s="20">
        <f t="shared" si="29"/>
        <v>18657.5115933411</v>
      </c>
      <c r="J154" s="4">
        <f t="shared" si="26"/>
        <v>19.4349079097303</v>
      </c>
      <c r="K154" s="12">
        <f t="shared" si="27"/>
        <v>20.89999999971</v>
      </c>
      <c r="L154" s="4">
        <f t="shared" si="28"/>
        <v>15946.5911054198</v>
      </c>
    </row>
    <row r="155" hidden="1" spans="1:12">
      <c r="A155" s="4"/>
      <c r="B155" s="11" t="s">
        <v>438</v>
      </c>
      <c r="C155" s="10" t="s">
        <v>439</v>
      </c>
      <c r="D155" s="10" t="s">
        <v>440</v>
      </c>
      <c r="E155" s="10" t="s">
        <v>441</v>
      </c>
      <c r="F155" s="10" t="s">
        <v>152</v>
      </c>
      <c r="G155" s="10">
        <v>3000</v>
      </c>
      <c r="H155" s="14">
        <v>80639.99999874</v>
      </c>
      <c r="I155" s="20">
        <f t="shared" si="29"/>
        <v>74987.1279348283</v>
      </c>
      <c r="J155" s="4">
        <f t="shared" si="26"/>
        <v>24.9957093116094</v>
      </c>
      <c r="K155" s="12">
        <f t="shared" si="27"/>
        <v>26.87999999958</v>
      </c>
      <c r="L155" s="4">
        <f t="shared" si="28"/>
        <v>64091.5623374601</v>
      </c>
    </row>
    <row r="156" hidden="1" spans="1:12">
      <c r="A156" s="4"/>
      <c r="B156" s="11" t="s">
        <v>442</v>
      </c>
      <c r="C156" s="10" t="s">
        <v>443</v>
      </c>
      <c r="D156" s="10" t="s">
        <v>444</v>
      </c>
      <c r="E156" s="10" t="s">
        <v>445</v>
      </c>
      <c r="F156" s="10" t="s">
        <v>55</v>
      </c>
      <c r="G156" s="10">
        <v>300</v>
      </c>
      <c r="H156" s="14">
        <v>6306.000000066</v>
      </c>
      <c r="I156" s="20">
        <f t="shared" si="29"/>
        <v>5863.94876946137</v>
      </c>
      <c r="J156" s="4">
        <f t="shared" si="26"/>
        <v>19.5464958982046</v>
      </c>
      <c r="K156" s="12">
        <f t="shared" si="27"/>
        <v>21.02000000022</v>
      </c>
      <c r="L156" s="4">
        <f t="shared" si="28"/>
        <v>5011.92202518066</v>
      </c>
    </row>
    <row r="157" hidden="1" spans="1:12">
      <c r="A157" s="4"/>
      <c r="B157" s="11" t="s">
        <v>446</v>
      </c>
      <c r="C157" s="10" t="s">
        <v>447</v>
      </c>
      <c r="D157" s="10" t="s">
        <v>448</v>
      </c>
      <c r="E157" s="10" t="s">
        <v>446</v>
      </c>
      <c r="F157" s="10" t="s">
        <v>55</v>
      </c>
      <c r="G157" s="10">
        <v>1200</v>
      </c>
      <c r="H157" s="14">
        <v>29603.99999934</v>
      </c>
      <c r="I157" s="20">
        <f t="shared" si="29"/>
        <v>27528.7566389863</v>
      </c>
      <c r="J157" s="4">
        <f t="shared" si="26"/>
        <v>22.9406305324886</v>
      </c>
      <c r="K157" s="12">
        <f t="shared" si="27"/>
        <v>24.66999999945</v>
      </c>
      <c r="L157" s="4">
        <f t="shared" si="28"/>
        <v>23528.8518281934</v>
      </c>
    </row>
    <row r="158" hidden="1" spans="1:12">
      <c r="A158" s="4"/>
      <c r="B158" s="11" t="s">
        <v>449</v>
      </c>
      <c r="C158" s="10" t="s">
        <v>450</v>
      </c>
      <c r="D158" s="10" t="s">
        <v>451</v>
      </c>
      <c r="E158" s="10" t="s">
        <v>449</v>
      </c>
      <c r="F158" s="10" t="s">
        <v>55</v>
      </c>
      <c r="G158" s="10">
        <v>2000</v>
      </c>
      <c r="H158" s="14">
        <v>37280.00000088</v>
      </c>
      <c r="I158" s="20">
        <f t="shared" si="29"/>
        <v>34666.6682728183</v>
      </c>
      <c r="J158" s="4">
        <f t="shared" si="26"/>
        <v>17.3333341364092</v>
      </c>
      <c r="K158" s="12">
        <f t="shared" si="27"/>
        <v>18.64000000044</v>
      </c>
      <c r="L158" s="4">
        <f t="shared" si="28"/>
        <v>29629.6310024088</v>
      </c>
    </row>
    <row r="159" hidden="1" spans="1:12">
      <c r="A159" s="4"/>
      <c r="B159" s="11" t="s">
        <v>452</v>
      </c>
      <c r="C159" s="10" t="s">
        <v>453</v>
      </c>
      <c r="D159" s="10" t="s">
        <v>454</v>
      </c>
      <c r="E159" s="10" t="s">
        <v>455</v>
      </c>
      <c r="F159" s="10" t="s">
        <v>152</v>
      </c>
      <c r="G159" s="10">
        <v>1000</v>
      </c>
      <c r="H159" s="14">
        <v>37099.99999953</v>
      </c>
      <c r="I159" s="20">
        <f t="shared" si="29"/>
        <v>34499.286289563</v>
      </c>
      <c r="J159" s="4">
        <f t="shared" ref="J159:J190" si="30">I159/G159</f>
        <v>34.499286289563</v>
      </c>
      <c r="K159" s="12">
        <f t="shared" ref="K159:K190" si="31">H159/G159</f>
        <v>37.09999999953</v>
      </c>
      <c r="L159" s="4">
        <f t="shared" ref="L159:L190" si="32">I159/1.17</f>
        <v>29486.5694782589</v>
      </c>
    </row>
    <row r="160" hidden="1" spans="1:12">
      <c r="A160" s="4"/>
      <c r="B160" s="11" t="s">
        <v>28</v>
      </c>
      <c r="C160" s="10" t="s">
        <v>456</v>
      </c>
      <c r="D160" s="10" t="s">
        <v>457</v>
      </c>
      <c r="E160" s="10" t="s">
        <v>458</v>
      </c>
      <c r="F160" s="10" t="s">
        <v>55</v>
      </c>
      <c r="G160" s="10">
        <v>900</v>
      </c>
      <c r="H160" s="14">
        <v>49491</v>
      </c>
      <c r="I160" s="20">
        <f t="shared" si="29"/>
        <v>46021.6759509</v>
      </c>
      <c r="J160" s="4">
        <f t="shared" si="30"/>
        <v>51.135195501</v>
      </c>
      <c r="K160" s="12">
        <f t="shared" si="31"/>
        <v>54.99</v>
      </c>
      <c r="L160" s="4">
        <f t="shared" si="32"/>
        <v>39334.76577</v>
      </c>
    </row>
    <row r="161" hidden="1" spans="1:12">
      <c r="A161" s="4"/>
      <c r="B161" s="11" t="s">
        <v>459</v>
      </c>
      <c r="C161" s="10" t="s">
        <v>460</v>
      </c>
      <c r="D161" s="17" t="s">
        <v>461</v>
      </c>
      <c r="E161" s="10" t="s">
        <v>462</v>
      </c>
      <c r="F161" s="10" t="s">
        <v>55</v>
      </c>
      <c r="G161" s="10">
        <v>200</v>
      </c>
      <c r="H161" s="14">
        <v>1788</v>
      </c>
      <c r="I161" s="20">
        <f t="shared" si="29"/>
        <v>1662.6610212</v>
      </c>
      <c r="J161" s="4">
        <f t="shared" si="30"/>
        <v>8.313305106</v>
      </c>
      <c r="K161" s="12">
        <f t="shared" si="31"/>
        <v>8.94</v>
      </c>
      <c r="L161" s="4">
        <f t="shared" si="32"/>
        <v>1421.07779589744</v>
      </c>
    </row>
    <row r="162" hidden="1" spans="1:12">
      <c r="A162" s="4"/>
      <c r="B162" s="11" t="s">
        <v>28</v>
      </c>
      <c r="C162" s="10" t="s">
        <v>463</v>
      </c>
      <c r="D162" s="17" t="s">
        <v>464</v>
      </c>
      <c r="E162" s="10" t="s">
        <v>465</v>
      </c>
      <c r="F162" s="10" t="s">
        <v>55</v>
      </c>
      <c r="G162" s="10">
        <v>50</v>
      </c>
      <c r="H162" s="14">
        <v>1030.5</v>
      </c>
      <c r="I162" s="20">
        <f t="shared" si="29"/>
        <v>958.26184695</v>
      </c>
      <c r="J162" s="4">
        <f t="shared" si="30"/>
        <v>19.165236939</v>
      </c>
      <c r="K162" s="12">
        <f t="shared" si="31"/>
        <v>20.61</v>
      </c>
      <c r="L162" s="4">
        <f t="shared" si="32"/>
        <v>819.027219615385</v>
      </c>
    </row>
    <row r="163" hidden="1" spans="1:12">
      <c r="A163" s="4"/>
      <c r="B163" s="11" t="s">
        <v>236</v>
      </c>
      <c r="C163" s="10" t="s">
        <v>466</v>
      </c>
      <c r="D163" s="17" t="s">
        <v>467</v>
      </c>
      <c r="E163" s="10" t="s">
        <v>88</v>
      </c>
      <c r="F163" s="10" t="s">
        <v>55</v>
      </c>
      <c r="G163" s="10">
        <v>100</v>
      </c>
      <c r="H163" s="14">
        <v>1107</v>
      </c>
      <c r="I163" s="20">
        <f t="shared" si="29"/>
        <v>1029.3991893</v>
      </c>
      <c r="J163" s="4">
        <f t="shared" si="30"/>
        <v>10.293991893</v>
      </c>
      <c r="K163" s="12">
        <f t="shared" si="31"/>
        <v>11.07</v>
      </c>
      <c r="L163" s="4">
        <f t="shared" si="32"/>
        <v>879.828366923077</v>
      </c>
    </row>
    <row r="164" hidden="1" spans="1:12">
      <c r="A164" s="4"/>
      <c r="B164" s="11" t="s">
        <v>28</v>
      </c>
      <c r="C164" s="11" t="s">
        <v>468</v>
      </c>
      <c r="D164" s="10" t="s">
        <v>469</v>
      </c>
      <c r="E164" s="10" t="s">
        <v>315</v>
      </c>
      <c r="F164" s="10" t="s">
        <v>152</v>
      </c>
      <c r="G164" s="10">
        <v>50</v>
      </c>
      <c r="H164" s="14">
        <v>691</v>
      </c>
      <c r="I164" s="20">
        <f t="shared" si="29"/>
        <v>642.5608309</v>
      </c>
      <c r="J164" s="4">
        <f t="shared" si="30"/>
        <v>12.851216618</v>
      </c>
      <c r="K164" s="12">
        <f t="shared" si="31"/>
        <v>13.82</v>
      </c>
      <c r="L164" s="4">
        <f t="shared" si="32"/>
        <v>549.197291367521</v>
      </c>
    </row>
    <row r="165" hidden="1" spans="1:12">
      <c r="A165" s="4"/>
      <c r="B165" s="11" t="s">
        <v>470</v>
      </c>
      <c r="C165" s="11" t="s">
        <v>471</v>
      </c>
      <c r="D165" s="10" t="s">
        <v>472</v>
      </c>
      <c r="E165" s="10" t="s">
        <v>128</v>
      </c>
      <c r="F165" s="10" t="s">
        <v>473</v>
      </c>
      <c r="G165" s="10">
        <v>800</v>
      </c>
      <c r="H165" s="14">
        <v>25127.9964</v>
      </c>
      <c r="I165" s="20">
        <f t="shared" si="29"/>
        <v>23366.5213395604</v>
      </c>
      <c r="J165" s="4">
        <f t="shared" si="30"/>
        <v>29.2081516744505</v>
      </c>
      <c r="K165" s="12">
        <f t="shared" si="31"/>
        <v>31.4099955</v>
      </c>
      <c r="L165" s="4">
        <f t="shared" si="32"/>
        <v>19971.385760308</v>
      </c>
    </row>
    <row r="166" hidden="1" spans="1:12">
      <c r="A166" s="4"/>
      <c r="B166" s="11" t="s">
        <v>474</v>
      </c>
      <c r="C166" s="10" t="s">
        <v>475</v>
      </c>
      <c r="D166" s="10" t="s">
        <v>124</v>
      </c>
      <c r="E166" s="10" t="s">
        <v>474</v>
      </c>
      <c r="F166" s="10" t="s">
        <v>55</v>
      </c>
      <c r="G166" s="10">
        <v>400</v>
      </c>
      <c r="H166" s="14">
        <v>14080.0023</v>
      </c>
      <c r="I166" s="20">
        <f t="shared" si="29"/>
        <v>13092.9927307698</v>
      </c>
      <c r="J166" s="4">
        <f t="shared" si="30"/>
        <v>32.7324818269244</v>
      </c>
      <c r="K166" s="12">
        <f t="shared" si="31"/>
        <v>35.20000575</v>
      </c>
      <c r="L166" s="4">
        <f t="shared" si="32"/>
        <v>11190.592077581</v>
      </c>
    </row>
    <row r="167" hidden="1" spans="1:12">
      <c r="A167" s="4"/>
      <c r="B167" s="11" t="s">
        <v>476</v>
      </c>
      <c r="C167" s="10" t="s">
        <v>477</v>
      </c>
      <c r="D167" s="10" t="s">
        <v>478</v>
      </c>
      <c r="E167" s="10" t="s">
        <v>479</v>
      </c>
      <c r="F167" s="10" t="s">
        <v>22</v>
      </c>
      <c r="G167" s="10">
        <v>1200</v>
      </c>
      <c r="H167" s="14">
        <v>31200.0039</v>
      </c>
      <c r="I167" s="20">
        <f t="shared" si="29"/>
        <v>29012.8805066096</v>
      </c>
      <c r="J167" s="4">
        <f t="shared" si="30"/>
        <v>24.1774004221747</v>
      </c>
      <c r="K167" s="12">
        <f t="shared" si="31"/>
        <v>26.00000325</v>
      </c>
      <c r="L167" s="4">
        <f t="shared" si="32"/>
        <v>24797.333766333</v>
      </c>
    </row>
    <row r="168" hidden="1" spans="1:12">
      <c r="A168" s="4"/>
      <c r="B168" s="11" t="s">
        <v>480</v>
      </c>
      <c r="C168" s="10" t="s">
        <v>481</v>
      </c>
      <c r="D168" s="10" t="s">
        <v>482</v>
      </c>
      <c r="E168" s="10" t="s">
        <v>483</v>
      </c>
      <c r="F168" s="10" t="s">
        <v>55</v>
      </c>
      <c r="G168" s="10">
        <v>180</v>
      </c>
      <c r="H168" s="14">
        <v>6983.9991</v>
      </c>
      <c r="I168" s="20">
        <f t="shared" si="29"/>
        <v>6494.42006469009</v>
      </c>
      <c r="J168" s="4">
        <f t="shared" si="30"/>
        <v>36.0801114705005</v>
      </c>
      <c r="K168" s="12">
        <f t="shared" si="31"/>
        <v>38.799995</v>
      </c>
      <c r="L168" s="4">
        <f t="shared" si="32"/>
        <v>5550.786380077</v>
      </c>
    </row>
    <row r="169" hidden="1" spans="1:12">
      <c r="A169" s="4"/>
      <c r="B169" s="16"/>
      <c r="C169" s="10" t="s">
        <v>484</v>
      </c>
      <c r="D169" s="10" t="s">
        <v>485</v>
      </c>
      <c r="E169" s="10" t="s">
        <v>486</v>
      </c>
      <c r="F169" s="10" t="s">
        <v>55</v>
      </c>
      <c r="G169" s="10">
        <v>9</v>
      </c>
      <c r="H169" s="14">
        <v>1350</v>
      </c>
      <c r="I169" s="20">
        <f t="shared" si="29"/>
        <v>1255.364865</v>
      </c>
      <c r="J169" s="4">
        <f t="shared" si="30"/>
        <v>139.484985</v>
      </c>
      <c r="K169" s="12">
        <f t="shared" si="31"/>
        <v>150</v>
      </c>
      <c r="L169" s="4">
        <f t="shared" si="32"/>
        <v>1072.96142307692</v>
      </c>
    </row>
    <row r="170" hidden="1" spans="1:12">
      <c r="A170" s="4"/>
      <c r="B170" s="16"/>
      <c r="C170" s="10" t="s">
        <v>487</v>
      </c>
      <c r="D170" s="10" t="s">
        <v>488</v>
      </c>
      <c r="E170" s="10" t="s">
        <v>489</v>
      </c>
      <c r="F170" s="10" t="s">
        <v>55</v>
      </c>
      <c r="G170" s="10">
        <v>5</v>
      </c>
      <c r="H170" s="14">
        <v>3650</v>
      </c>
      <c r="I170" s="20">
        <f t="shared" si="29"/>
        <v>3394.134635</v>
      </c>
      <c r="J170" s="4">
        <f t="shared" si="30"/>
        <v>678.826927</v>
      </c>
      <c r="K170" s="12">
        <f t="shared" si="31"/>
        <v>730</v>
      </c>
      <c r="L170" s="4">
        <f t="shared" si="32"/>
        <v>2900.96977350427</v>
      </c>
    </row>
    <row r="171" hidden="1" spans="1:12">
      <c r="A171" s="4"/>
      <c r="B171" s="16"/>
      <c r="C171" s="10" t="s">
        <v>490</v>
      </c>
      <c r="D171" s="10" t="s">
        <v>491</v>
      </c>
      <c r="E171" s="10" t="s">
        <v>489</v>
      </c>
      <c r="F171" s="10" t="s">
        <v>55</v>
      </c>
      <c r="G171" s="10">
        <v>1</v>
      </c>
      <c r="H171" s="14">
        <v>869</v>
      </c>
      <c r="I171" s="20">
        <f t="shared" si="29"/>
        <v>808.0830131</v>
      </c>
      <c r="J171" s="4">
        <f t="shared" si="30"/>
        <v>808.0830131</v>
      </c>
      <c r="K171" s="12">
        <f t="shared" si="31"/>
        <v>869</v>
      </c>
      <c r="L171" s="4">
        <f t="shared" si="32"/>
        <v>690.669241965812</v>
      </c>
    </row>
    <row r="172" hidden="1" spans="1:12">
      <c r="A172" s="4"/>
      <c r="B172" s="16"/>
      <c r="C172" s="10" t="s">
        <v>492</v>
      </c>
      <c r="D172" s="10" t="s">
        <v>493</v>
      </c>
      <c r="E172" s="10" t="s">
        <v>494</v>
      </c>
      <c r="F172" s="10" t="s">
        <v>152</v>
      </c>
      <c r="G172" s="10">
        <v>10</v>
      </c>
      <c r="H172" s="14">
        <v>499.9995</v>
      </c>
      <c r="I172" s="20">
        <f t="shared" si="29"/>
        <v>464.94948505005</v>
      </c>
      <c r="J172" s="4">
        <f t="shared" si="30"/>
        <v>46.494948505005</v>
      </c>
      <c r="K172" s="12">
        <f t="shared" si="31"/>
        <v>49.99995</v>
      </c>
      <c r="L172" s="4">
        <f t="shared" si="32"/>
        <v>397.392722265</v>
      </c>
    </row>
    <row r="173" hidden="1" spans="1:12">
      <c r="A173" s="4"/>
      <c r="B173" s="11" t="s">
        <v>224</v>
      </c>
      <c r="C173" s="10" t="s">
        <v>495</v>
      </c>
      <c r="D173" s="10" t="s">
        <v>496</v>
      </c>
      <c r="E173" s="10" t="s">
        <v>497</v>
      </c>
      <c r="F173" s="10" t="s">
        <v>22</v>
      </c>
      <c r="G173" s="10">
        <v>160</v>
      </c>
      <c r="H173" s="14">
        <v>8640.0054</v>
      </c>
      <c r="I173" s="20">
        <f t="shared" si="29"/>
        <v>8034.34015745946</v>
      </c>
      <c r="J173" s="4">
        <f t="shared" si="30"/>
        <v>50.2146259841216</v>
      </c>
      <c r="K173" s="12">
        <f t="shared" si="31"/>
        <v>54.00003375</v>
      </c>
      <c r="L173" s="4">
        <f t="shared" si="32"/>
        <v>6866.957399538</v>
      </c>
    </row>
    <row r="174" hidden="1" spans="1:12">
      <c r="A174" s="4"/>
      <c r="B174" s="11" t="s">
        <v>498</v>
      </c>
      <c r="C174" s="11" t="s">
        <v>499</v>
      </c>
      <c r="D174" s="10" t="s">
        <v>500</v>
      </c>
      <c r="E174" s="10" t="s">
        <v>210</v>
      </c>
      <c r="F174" s="10" t="s">
        <v>22</v>
      </c>
      <c r="G174" s="10">
        <v>10</v>
      </c>
      <c r="H174" s="14">
        <v>150.0057</v>
      </c>
      <c r="I174" s="20">
        <f t="shared" si="29"/>
        <v>139.49028542943</v>
      </c>
      <c r="J174" s="4">
        <f t="shared" si="30"/>
        <v>13.949028542943</v>
      </c>
      <c r="K174" s="12">
        <f t="shared" si="31"/>
        <v>15.00057</v>
      </c>
      <c r="L174" s="4">
        <f t="shared" si="32"/>
        <v>119.222466179</v>
      </c>
    </row>
    <row r="175" hidden="1" spans="1:12">
      <c r="A175" s="4"/>
      <c r="B175" s="11" t="s">
        <v>309</v>
      </c>
      <c r="C175" s="10" t="s">
        <v>310</v>
      </c>
      <c r="D175" s="10" t="s">
        <v>501</v>
      </c>
      <c r="E175" s="10" t="s">
        <v>502</v>
      </c>
      <c r="F175" s="10" t="s">
        <v>152</v>
      </c>
      <c r="G175" s="10">
        <v>300</v>
      </c>
      <c r="H175" s="14">
        <v>899.9999999991</v>
      </c>
      <c r="I175" s="20">
        <f t="shared" si="29"/>
        <v>836.909909999163</v>
      </c>
      <c r="J175" s="4">
        <f t="shared" si="30"/>
        <v>2.78969969999721</v>
      </c>
      <c r="K175" s="12">
        <f t="shared" si="31"/>
        <v>2.999999999997</v>
      </c>
      <c r="L175" s="4">
        <f t="shared" si="32"/>
        <v>715.3076153839</v>
      </c>
    </row>
    <row r="176" hidden="1" spans="1:12">
      <c r="A176" s="4"/>
      <c r="B176" s="16"/>
      <c r="C176" s="10" t="s">
        <v>503</v>
      </c>
      <c r="D176" s="10" t="s">
        <v>504</v>
      </c>
      <c r="E176" s="10" t="s">
        <v>505</v>
      </c>
      <c r="F176" s="10" t="s">
        <v>55</v>
      </c>
      <c r="G176" s="10">
        <v>600</v>
      </c>
      <c r="H176" s="14">
        <v>7020</v>
      </c>
      <c r="I176" s="20">
        <f t="shared" si="29"/>
        <v>6527.897298</v>
      </c>
      <c r="J176" s="4">
        <f t="shared" si="30"/>
        <v>10.87982883</v>
      </c>
      <c r="K176" s="12">
        <f t="shared" si="31"/>
        <v>11.7</v>
      </c>
      <c r="L176" s="4">
        <f t="shared" si="32"/>
        <v>5579.3994</v>
      </c>
    </row>
    <row r="177" hidden="1" spans="1:12">
      <c r="A177" s="4"/>
      <c r="B177" s="11" t="s">
        <v>506</v>
      </c>
      <c r="C177" s="10" t="s">
        <v>507</v>
      </c>
      <c r="D177" s="10" t="s">
        <v>508</v>
      </c>
      <c r="E177" s="10" t="s">
        <v>509</v>
      </c>
      <c r="F177" s="10" t="s">
        <v>152</v>
      </c>
      <c r="G177" s="10">
        <v>900</v>
      </c>
      <c r="H177" s="14">
        <v>14363.999999973</v>
      </c>
      <c r="I177" s="20">
        <f t="shared" si="29"/>
        <v>13357.0821635749</v>
      </c>
      <c r="J177" s="4">
        <f t="shared" si="30"/>
        <v>14.8412024039721</v>
      </c>
      <c r="K177" s="12">
        <f t="shared" si="31"/>
        <v>15.95999999997</v>
      </c>
      <c r="L177" s="4">
        <f t="shared" si="32"/>
        <v>11416.309541517</v>
      </c>
    </row>
    <row r="178" hidden="1" spans="1:12">
      <c r="A178" s="4"/>
      <c r="B178" s="11" t="s">
        <v>319</v>
      </c>
      <c r="C178" s="10" t="s">
        <v>510</v>
      </c>
      <c r="D178" s="10" t="s">
        <v>511</v>
      </c>
      <c r="E178" s="10" t="s">
        <v>88</v>
      </c>
      <c r="F178" s="10" t="s">
        <v>55</v>
      </c>
      <c r="G178" s="10">
        <v>160</v>
      </c>
      <c r="H178" s="14">
        <v>3684.8000000448</v>
      </c>
      <c r="I178" s="20">
        <f t="shared" si="29"/>
        <v>3426.49515156166</v>
      </c>
      <c r="J178" s="4">
        <f t="shared" si="30"/>
        <v>21.4155946972604</v>
      </c>
      <c r="K178" s="12">
        <f t="shared" si="31"/>
        <v>23.03000000028</v>
      </c>
      <c r="L178" s="4">
        <f t="shared" si="32"/>
        <v>2928.62833466809</v>
      </c>
    </row>
    <row r="179" hidden="1" spans="1:12">
      <c r="A179" s="4"/>
      <c r="B179" s="11" t="s">
        <v>512</v>
      </c>
      <c r="C179" s="11" t="s">
        <v>513</v>
      </c>
      <c r="D179" s="10" t="s">
        <v>514</v>
      </c>
      <c r="E179" s="10" t="s">
        <v>515</v>
      </c>
      <c r="F179" s="10" t="s">
        <v>516</v>
      </c>
      <c r="G179" s="10">
        <v>1000</v>
      </c>
      <c r="H179" s="14">
        <v>29500</v>
      </c>
      <c r="I179" s="20">
        <f t="shared" si="29"/>
        <v>27432.04705</v>
      </c>
      <c r="J179" s="4">
        <f t="shared" si="30"/>
        <v>27.43204705</v>
      </c>
      <c r="K179" s="12">
        <f t="shared" si="31"/>
        <v>29.5</v>
      </c>
      <c r="L179" s="4">
        <f t="shared" si="32"/>
        <v>23446.1940598291</v>
      </c>
    </row>
    <row r="180" hidden="1" spans="1:12">
      <c r="A180" s="4"/>
      <c r="B180" s="11" t="s">
        <v>119</v>
      </c>
      <c r="C180" s="10" t="s">
        <v>517</v>
      </c>
      <c r="D180" s="10" t="s">
        <v>518</v>
      </c>
      <c r="E180" s="10" t="s">
        <v>519</v>
      </c>
      <c r="F180" s="10" t="s">
        <v>55</v>
      </c>
      <c r="G180" s="10">
        <v>30</v>
      </c>
      <c r="H180" s="14">
        <v>963.0000000036</v>
      </c>
      <c r="I180" s="20">
        <f t="shared" si="29"/>
        <v>895.493603703348</v>
      </c>
      <c r="J180" s="4">
        <f t="shared" si="30"/>
        <v>29.8497867901116</v>
      </c>
      <c r="K180" s="12">
        <f t="shared" si="31"/>
        <v>32.10000000012</v>
      </c>
      <c r="L180" s="4">
        <f t="shared" si="32"/>
        <v>765.3791484644</v>
      </c>
    </row>
    <row r="181" hidden="1" spans="1:12">
      <c r="A181" s="4"/>
      <c r="B181" s="16"/>
      <c r="C181" s="10" t="s">
        <v>520</v>
      </c>
      <c r="D181" s="10" t="s">
        <v>521</v>
      </c>
      <c r="E181" s="10" t="s">
        <v>519</v>
      </c>
      <c r="F181" s="10" t="s">
        <v>55</v>
      </c>
      <c r="G181" s="10">
        <v>10</v>
      </c>
      <c r="H181" s="14">
        <v>512.0000000037</v>
      </c>
      <c r="I181" s="20">
        <f t="shared" si="29"/>
        <v>476.108748803441</v>
      </c>
      <c r="J181" s="4">
        <f t="shared" si="30"/>
        <v>47.6108748803441</v>
      </c>
      <c r="K181" s="12">
        <f t="shared" si="31"/>
        <v>51.20000000037</v>
      </c>
      <c r="L181" s="4">
        <f t="shared" si="32"/>
        <v>406.930554532855</v>
      </c>
    </row>
    <row r="182" hidden="1" spans="1:12">
      <c r="A182" s="4"/>
      <c r="B182" s="11" t="s">
        <v>119</v>
      </c>
      <c r="C182" s="10" t="s">
        <v>522</v>
      </c>
      <c r="D182" s="10" t="s">
        <v>523</v>
      </c>
      <c r="E182" s="10" t="s">
        <v>100</v>
      </c>
      <c r="F182" s="10" t="s">
        <v>55</v>
      </c>
      <c r="G182" s="10">
        <v>40</v>
      </c>
      <c r="H182" s="14">
        <v>380</v>
      </c>
      <c r="I182" s="20">
        <f t="shared" si="29"/>
        <v>353.361962</v>
      </c>
      <c r="J182" s="4">
        <f t="shared" si="30"/>
        <v>8.83404905</v>
      </c>
      <c r="K182" s="12">
        <f t="shared" si="31"/>
        <v>9.5</v>
      </c>
      <c r="L182" s="4">
        <f t="shared" si="32"/>
        <v>302.018770940171</v>
      </c>
    </row>
    <row r="183" hidden="1" spans="1:12">
      <c r="A183" s="4"/>
      <c r="B183" s="16"/>
      <c r="C183" s="10" t="s">
        <v>524</v>
      </c>
      <c r="D183" s="10" t="s">
        <v>525</v>
      </c>
      <c r="E183" s="10" t="s">
        <v>526</v>
      </c>
      <c r="F183" s="10" t="s">
        <v>55</v>
      </c>
      <c r="G183" s="10">
        <v>300</v>
      </c>
      <c r="H183" s="14">
        <v>4382.69989599</v>
      </c>
      <c r="I183" s="20">
        <f t="shared" si="29"/>
        <v>4075.47219501111</v>
      </c>
      <c r="J183" s="4">
        <f t="shared" si="30"/>
        <v>13.5849073167037</v>
      </c>
      <c r="K183" s="12">
        <f t="shared" si="31"/>
        <v>14.6089996533</v>
      </c>
      <c r="L183" s="4">
        <f t="shared" si="32"/>
        <v>3483.30956838557</v>
      </c>
    </row>
    <row r="184" hidden="1" spans="1:12">
      <c r="A184" s="4"/>
      <c r="B184" s="11" t="s">
        <v>527</v>
      </c>
      <c r="C184" s="10" t="s">
        <v>528</v>
      </c>
      <c r="D184" s="10" t="s">
        <v>529</v>
      </c>
      <c r="E184" s="10" t="s">
        <v>527</v>
      </c>
      <c r="F184" s="10" t="s">
        <v>55</v>
      </c>
      <c r="G184" s="10">
        <v>50</v>
      </c>
      <c r="H184" s="14">
        <v>1554.9999999885</v>
      </c>
      <c r="I184" s="20">
        <f t="shared" ref="I184:I213" si="33">H184*0.9298999</f>
        <v>1445.99434448931</v>
      </c>
      <c r="J184" s="4">
        <f t="shared" si="30"/>
        <v>28.9198868897861</v>
      </c>
      <c r="K184" s="12">
        <f t="shared" si="31"/>
        <v>31.09999999977</v>
      </c>
      <c r="L184" s="4">
        <f t="shared" si="32"/>
        <v>1235.89260212761</v>
      </c>
    </row>
    <row r="185" hidden="1" spans="1:12">
      <c r="A185" s="4"/>
      <c r="B185" s="11" t="s">
        <v>248</v>
      </c>
      <c r="C185" s="10" t="s">
        <v>530</v>
      </c>
      <c r="D185" s="10" t="s">
        <v>250</v>
      </c>
      <c r="E185" s="10" t="s">
        <v>248</v>
      </c>
      <c r="F185" s="10" t="s">
        <v>251</v>
      </c>
      <c r="G185" s="10">
        <v>2</v>
      </c>
      <c r="H185" s="14">
        <v>15</v>
      </c>
      <c r="I185" s="20">
        <f t="shared" si="33"/>
        <v>13.9484985</v>
      </c>
      <c r="J185" s="4">
        <f t="shared" si="30"/>
        <v>6.97424925</v>
      </c>
      <c r="K185" s="12">
        <f t="shared" si="31"/>
        <v>7.5</v>
      </c>
      <c r="L185" s="4">
        <f t="shared" si="32"/>
        <v>11.9217935897436</v>
      </c>
    </row>
    <row r="186" hidden="1" spans="1:12">
      <c r="A186" s="4"/>
      <c r="B186" s="11" t="s">
        <v>248</v>
      </c>
      <c r="C186" s="10" t="s">
        <v>531</v>
      </c>
      <c r="D186" s="10" t="s">
        <v>250</v>
      </c>
      <c r="E186" s="10" t="s">
        <v>248</v>
      </c>
      <c r="F186" s="10" t="s">
        <v>251</v>
      </c>
      <c r="G186" s="10">
        <v>1</v>
      </c>
      <c r="H186" s="14">
        <v>40</v>
      </c>
      <c r="I186" s="20">
        <f t="shared" si="33"/>
        <v>37.195996</v>
      </c>
      <c r="J186" s="4">
        <f t="shared" si="30"/>
        <v>37.195996</v>
      </c>
      <c r="K186" s="12">
        <f t="shared" si="31"/>
        <v>40</v>
      </c>
      <c r="L186" s="4">
        <f t="shared" si="32"/>
        <v>31.7914495726496</v>
      </c>
    </row>
    <row r="187" hidden="1" spans="1:12">
      <c r="A187" s="4"/>
      <c r="B187" s="11" t="s">
        <v>119</v>
      </c>
      <c r="C187" s="11" t="s">
        <v>532</v>
      </c>
      <c r="D187" s="10" t="s">
        <v>533</v>
      </c>
      <c r="E187" s="10" t="s">
        <v>256</v>
      </c>
      <c r="F187" s="10" t="s">
        <v>22</v>
      </c>
      <c r="G187" s="10">
        <v>30</v>
      </c>
      <c r="H187" s="14">
        <v>72</v>
      </c>
      <c r="I187" s="20">
        <f t="shared" si="33"/>
        <v>66.9527928</v>
      </c>
      <c r="J187" s="4">
        <f t="shared" si="30"/>
        <v>2.23175976</v>
      </c>
      <c r="K187" s="12">
        <f t="shared" si="31"/>
        <v>2.4</v>
      </c>
      <c r="L187" s="4">
        <f t="shared" si="32"/>
        <v>57.2246092307692</v>
      </c>
    </row>
    <row r="188" hidden="1" spans="1:12">
      <c r="A188" s="4"/>
      <c r="B188" s="4" t="s">
        <v>76</v>
      </c>
      <c r="C188" s="10" t="s">
        <v>534</v>
      </c>
      <c r="D188" s="10" t="s">
        <v>535</v>
      </c>
      <c r="E188" s="10" t="s">
        <v>255</v>
      </c>
      <c r="F188" s="10" t="s">
        <v>55</v>
      </c>
      <c r="G188" s="10">
        <v>20</v>
      </c>
      <c r="H188" s="14">
        <v>170</v>
      </c>
      <c r="I188" s="20">
        <f t="shared" si="33"/>
        <v>158.082983</v>
      </c>
      <c r="J188" s="4">
        <f t="shared" ref="J188:J251" si="34">I188/G188</f>
        <v>7.90414915</v>
      </c>
      <c r="K188" s="12">
        <f t="shared" ref="K188:K251" si="35">H188/G188</f>
        <v>8.5</v>
      </c>
      <c r="L188" s="4">
        <f t="shared" ref="L188:L251" si="36">I188/1.17</f>
        <v>135.113660683761</v>
      </c>
    </row>
    <row r="189" hidden="1" spans="1:12">
      <c r="A189" s="4"/>
      <c r="B189" s="11" t="s">
        <v>60</v>
      </c>
      <c r="C189" s="10" t="s">
        <v>536</v>
      </c>
      <c r="D189" s="10" t="s">
        <v>368</v>
      </c>
      <c r="E189" s="10" t="s">
        <v>537</v>
      </c>
      <c r="F189" s="10" t="s">
        <v>55</v>
      </c>
      <c r="G189" s="10">
        <v>10</v>
      </c>
      <c r="H189" s="14">
        <v>96.0000000000001</v>
      </c>
      <c r="I189" s="20">
        <f t="shared" si="33"/>
        <v>89.2703904000001</v>
      </c>
      <c r="J189" s="4">
        <f t="shared" si="34"/>
        <v>8.92703904000001</v>
      </c>
      <c r="K189" s="12">
        <f t="shared" si="35"/>
        <v>9.60000000000001</v>
      </c>
      <c r="L189" s="4">
        <f t="shared" si="36"/>
        <v>76.2994789743591</v>
      </c>
    </row>
    <row r="190" hidden="1" spans="1:12">
      <c r="A190" s="4"/>
      <c r="B190" s="11" t="s">
        <v>76</v>
      </c>
      <c r="C190" s="11" t="s">
        <v>538</v>
      </c>
      <c r="D190" s="10" t="s">
        <v>539</v>
      </c>
      <c r="E190" s="10" t="s">
        <v>100</v>
      </c>
      <c r="F190" s="10" t="s">
        <v>55</v>
      </c>
      <c r="G190" s="10">
        <v>20</v>
      </c>
      <c r="H190" s="14">
        <v>210.000000000001</v>
      </c>
      <c r="I190" s="20">
        <f t="shared" si="33"/>
        <v>195.278979000001</v>
      </c>
      <c r="J190" s="4">
        <f t="shared" si="34"/>
        <v>9.76394895000005</v>
      </c>
      <c r="K190" s="12">
        <f t="shared" si="35"/>
        <v>10.5</v>
      </c>
      <c r="L190" s="4">
        <f t="shared" si="36"/>
        <v>166.905110256411</v>
      </c>
    </row>
    <row r="191" hidden="1" spans="1:12">
      <c r="A191" s="4"/>
      <c r="B191" s="11" t="s">
        <v>248</v>
      </c>
      <c r="C191" s="10" t="s">
        <v>540</v>
      </c>
      <c r="D191" s="10" t="s">
        <v>541</v>
      </c>
      <c r="E191" s="10" t="s">
        <v>248</v>
      </c>
      <c r="F191" s="10" t="s">
        <v>251</v>
      </c>
      <c r="G191" s="10">
        <v>1</v>
      </c>
      <c r="H191" s="14">
        <v>28</v>
      </c>
      <c r="I191" s="20">
        <f t="shared" si="33"/>
        <v>26.0371972</v>
      </c>
      <c r="J191" s="4">
        <f t="shared" si="34"/>
        <v>26.0371972</v>
      </c>
      <c r="K191" s="12">
        <f t="shared" si="35"/>
        <v>28</v>
      </c>
      <c r="L191" s="4">
        <f t="shared" si="36"/>
        <v>22.2540147008547</v>
      </c>
    </row>
    <row r="192" hidden="1" spans="1:12">
      <c r="A192" s="4"/>
      <c r="B192" s="11" t="s">
        <v>248</v>
      </c>
      <c r="C192" s="10" t="s">
        <v>542</v>
      </c>
      <c r="D192" s="10" t="s">
        <v>541</v>
      </c>
      <c r="E192" s="10" t="s">
        <v>248</v>
      </c>
      <c r="F192" s="10" t="s">
        <v>251</v>
      </c>
      <c r="G192" s="10">
        <v>1</v>
      </c>
      <c r="H192" s="14">
        <v>35</v>
      </c>
      <c r="I192" s="20">
        <f t="shared" si="33"/>
        <v>32.5464965</v>
      </c>
      <c r="J192" s="4">
        <f t="shared" si="34"/>
        <v>32.5464965</v>
      </c>
      <c r="K192" s="12">
        <f t="shared" si="35"/>
        <v>35</v>
      </c>
      <c r="L192" s="4">
        <f t="shared" si="36"/>
        <v>27.8175183760684</v>
      </c>
    </row>
    <row r="193" hidden="1" spans="1:12">
      <c r="A193" s="4"/>
      <c r="B193" s="11" t="s">
        <v>248</v>
      </c>
      <c r="C193" s="10" t="s">
        <v>543</v>
      </c>
      <c r="D193" s="10" t="s">
        <v>544</v>
      </c>
      <c r="E193" s="10" t="s">
        <v>248</v>
      </c>
      <c r="F193" s="10" t="s">
        <v>251</v>
      </c>
      <c r="G193" s="10">
        <v>1</v>
      </c>
      <c r="H193" s="14">
        <v>240</v>
      </c>
      <c r="I193" s="20">
        <f t="shared" si="33"/>
        <v>223.175976</v>
      </c>
      <c r="J193" s="4">
        <f t="shared" si="34"/>
        <v>223.175976</v>
      </c>
      <c r="K193" s="12">
        <f t="shared" si="35"/>
        <v>240</v>
      </c>
      <c r="L193" s="4">
        <f t="shared" si="36"/>
        <v>190.748697435897</v>
      </c>
    </row>
    <row r="194" hidden="1" spans="1:12">
      <c r="A194" s="4"/>
      <c r="B194" s="11" t="s">
        <v>248</v>
      </c>
      <c r="C194" s="10" t="s">
        <v>545</v>
      </c>
      <c r="D194" s="10" t="s">
        <v>541</v>
      </c>
      <c r="E194" s="10" t="s">
        <v>248</v>
      </c>
      <c r="F194" s="10" t="s">
        <v>251</v>
      </c>
      <c r="G194" s="10">
        <v>1</v>
      </c>
      <c r="H194" s="14">
        <v>38</v>
      </c>
      <c r="I194" s="20">
        <f t="shared" si="33"/>
        <v>35.3361962</v>
      </c>
      <c r="J194" s="4">
        <f t="shared" si="34"/>
        <v>35.3361962</v>
      </c>
      <c r="K194" s="12">
        <f t="shared" si="35"/>
        <v>38</v>
      </c>
      <c r="L194" s="4">
        <f t="shared" si="36"/>
        <v>30.2018770940171</v>
      </c>
    </row>
    <row r="195" hidden="1" spans="1:12">
      <c r="A195" s="4"/>
      <c r="B195" s="11" t="s">
        <v>248</v>
      </c>
      <c r="C195" s="10" t="s">
        <v>546</v>
      </c>
      <c r="D195" s="10" t="s">
        <v>541</v>
      </c>
      <c r="E195" s="10" t="s">
        <v>248</v>
      </c>
      <c r="F195" s="10" t="s">
        <v>251</v>
      </c>
      <c r="G195" s="10">
        <v>1</v>
      </c>
      <c r="H195" s="14">
        <v>45</v>
      </c>
      <c r="I195" s="20">
        <f t="shared" si="33"/>
        <v>41.8454955</v>
      </c>
      <c r="J195" s="4">
        <f t="shared" si="34"/>
        <v>41.8454955</v>
      </c>
      <c r="K195" s="12">
        <f t="shared" si="35"/>
        <v>45</v>
      </c>
      <c r="L195" s="4">
        <f t="shared" si="36"/>
        <v>35.7653807692308</v>
      </c>
    </row>
    <row r="196" hidden="1" spans="1:12">
      <c r="A196" s="4"/>
      <c r="B196" s="11" t="s">
        <v>248</v>
      </c>
      <c r="C196" s="10" t="s">
        <v>547</v>
      </c>
      <c r="D196" s="10" t="s">
        <v>544</v>
      </c>
      <c r="E196" s="10" t="s">
        <v>248</v>
      </c>
      <c r="F196" s="10" t="s">
        <v>251</v>
      </c>
      <c r="G196" s="10">
        <v>1</v>
      </c>
      <c r="H196" s="14">
        <v>50</v>
      </c>
      <c r="I196" s="20">
        <f t="shared" si="33"/>
        <v>46.494995</v>
      </c>
      <c r="J196" s="4">
        <f t="shared" si="34"/>
        <v>46.494995</v>
      </c>
      <c r="K196" s="12">
        <f t="shared" si="35"/>
        <v>50</v>
      </c>
      <c r="L196" s="4">
        <f t="shared" si="36"/>
        <v>39.739311965812</v>
      </c>
    </row>
    <row r="197" hidden="1" spans="1:12">
      <c r="A197" s="4"/>
      <c r="B197" s="11" t="s">
        <v>28</v>
      </c>
      <c r="C197" s="11" t="s">
        <v>330</v>
      </c>
      <c r="D197" s="10" t="s">
        <v>340</v>
      </c>
      <c r="E197" s="10" t="s">
        <v>206</v>
      </c>
      <c r="F197" s="10" t="s">
        <v>55</v>
      </c>
      <c r="G197" s="10">
        <v>20</v>
      </c>
      <c r="H197" s="14">
        <v>120.000000000001</v>
      </c>
      <c r="I197" s="20">
        <f t="shared" si="33"/>
        <v>111.587988000001</v>
      </c>
      <c r="J197" s="4">
        <f t="shared" si="34"/>
        <v>5.57939940000005</v>
      </c>
      <c r="K197" s="12">
        <f t="shared" si="35"/>
        <v>6.00000000000005</v>
      </c>
      <c r="L197" s="4">
        <f t="shared" si="36"/>
        <v>95.3743487179495</v>
      </c>
    </row>
    <row r="198" hidden="1" spans="1:12">
      <c r="A198" s="4"/>
      <c r="B198" s="11" t="s">
        <v>300</v>
      </c>
      <c r="C198" s="12" t="s">
        <v>548</v>
      </c>
      <c r="D198" s="12" t="s">
        <v>549</v>
      </c>
      <c r="E198" s="12" t="s">
        <v>550</v>
      </c>
      <c r="F198" s="12" t="s">
        <v>55</v>
      </c>
      <c r="G198" s="12">
        <v>180</v>
      </c>
      <c r="H198" s="14">
        <v>11723.4</v>
      </c>
      <c r="I198" s="20">
        <f t="shared" si="33"/>
        <v>10901.58848766</v>
      </c>
      <c r="J198" s="4">
        <f t="shared" si="34"/>
        <v>60.564380487</v>
      </c>
      <c r="K198" s="12">
        <f t="shared" si="35"/>
        <v>65.13</v>
      </c>
      <c r="L198" s="4">
        <f t="shared" si="36"/>
        <v>9317.596998</v>
      </c>
    </row>
    <row r="199" hidden="1" spans="1:12">
      <c r="A199" s="4"/>
      <c r="B199" s="11" t="s">
        <v>551</v>
      </c>
      <c r="C199" s="12" t="s">
        <v>552</v>
      </c>
      <c r="D199" s="12" t="s">
        <v>553</v>
      </c>
      <c r="E199" s="12" t="s">
        <v>554</v>
      </c>
      <c r="F199" s="12" t="s">
        <v>55</v>
      </c>
      <c r="G199" s="12">
        <v>400</v>
      </c>
      <c r="H199" s="14">
        <v>8107.9947</v>
      </c>
      <c r="I199" s="20">
        <f t="shared" si="33"/>
        <v>7539.62346073053</v>
      </c>
      <c r="J199" s="4">
        <f t="shared" si="34"/>
        <v>18.8490586518263</v>
      </c>
      <c r="K199" s="12">
        <f t="shared" si="35"/>
        <v>20.26998675</v>
      </c>
      <c r="L199" s="4">
        <f t="shared" si="36"/>
        <v>6444.122616009</v>
      </c>
    </row>
    <row r="200" hidden="1" spans="1:12">
      <c r="A200" s="4"/>
      <c r="B200" s="11" t="s">
        <v>555</v>
      </c>
      <c r="C200" s="11" t="s">
        <v>556</v>
      </c>
      <c r="D200" s="12" t="s">
        <v>557</v>
      </c>
      <c r="E200" s="12" t="s">
        <v>558</v>
      </c>
      <c r="F200" s="12" t="s">
        <v>17</v>
      </c>
      <c r="G200" s="12">
        <v>480</v>
      </c>
      <c r="H200" s="14">
        <v>1944.0018</v>
      </c>
      <c r="I200" s="20">
        <f t="shared" si="33"/>
        <v>1807.72707941982</v>
      </c>
      <c r="J200" s="4">
        <f t="shared" si="34"/>
        <v>3.76609808212463</v>
      </c>
      <c r="K200" s="12">
        <f t="shared" si="35"/>
        <v>4.05000375</v>
      </c>
      <c r="L200" s="4">
        <f t="shared" si="36"/>
        <v>1545.065879846</v>
      </c>
    </row>
    <row r="201" hidden="1" spans="1:12">
      <c r="A201" s="4"/>
      <c r="B201" s="4" t="s">
        <v>76</v>
      </c>
      <c r="C201" s="12" t="s">
        <v>383</v>
      </c>
      <c r="D201" s="12" t="s">
        <v>384</v>
      </c>
      <c r="E201" s="12" t="s">
        <v>385</v>
      </c>
      <c r="F201" s="12" t="s">
        <v>22</v>
      </c>
      <c r="G201" s="12">
        <v>40</v>
      </c>
      <c r="H201" s="14">
        <v>232</v>
      </c>
      <c r="I201" s="20">
        <f t="shared" si="33"/>
        <v>215.7367768</v>
      </c>
      <c r="J201" s="4">
        <f t="shared" si="34"/>
        <v>5.39341942</v>
      </c>
      <c r="K201" s="12">
        <f t="shared" si="35"/>
        <v>5.8</v>
      </c>
      <c r="L201" s="4">
        <f t="shared" si="36"/>
        <v>184.390407521368</v>
      </c>
    </row>
    <row r="202" hidden="1" spans="1:12">
      <c r="A202" s="4"/>
      <c r="B202" s="11" t="s">
        <v>76</v>
      </c>
      <c r="C202" s="12" t="s">
        <v>559</v>
      </c>
      <c r="D202" s="12" t="s">
        <v>560</v>
      </c>
      <c r="E202" s="12" t="s">
        <v>561</v>
      </c>
      <c r="F202" s="12" t="s">
        <v>55</v>
      </c>
      <c r="G202" s="12">
        <v>50</v>
      </c>
      <c r="H202" s="14">
        <v>390</v>
      </c>
      <c r="I202" s="20">
        <f t="shared" si="33"/>
        <v>362.660961</v>
      </c>
      <c r="J202" s="4">
        <f t="shared" si="34"/>
        <v>7.25321922</v>
      </c>
      <c r="K202" s="12">
        <f t="shared" si="35"/>
        <v>7.8</v>
      </c>
      <c r="L202" s="4">
        <f t="shared" si="36"/>
        <v>309.966633333333</v>
      </c>
    </row>
    <row r="203" hidden="1" spans="1:12">
      <c r="A203" s="4"/>
      <c r="B203" s="11" t="s">
        <v>76</v>
      </c>
      <c r="C203" s="12" t="s">
        <v>562</v>
      </c>
      <c r="D203" s="12" t="s">
        <v>563</v>
      </c>
      <c r="E203" s="12" t="s">
        <v>564</v>
      </c>
      <c r="F203" s="12" t="s">
        <v>22</v>
      </c>
      <c r="G203" s="12">
        <v>16</v>
      </c>
      <c r="H203" s="14">
        <v>254.399999999999</v>
      </c>
      <c r="I203" s="20">
        <f t="shared" si="33"/>
        <v>236.566534559999</v>
      </c>
      <c r="J203" s="4">
        <f t="shared" si="34"/>
        <v>14.7854084099999</v>
      </c>
      <c r="K203" s="12">
        <f t="shared" si="35"/>
        <v>15.8999999999999</v>
      </c>
      <c r="L203" s="4">
        <f t="shared" si="36"/>
        <v>202.19361928205</v>
      </c>
    </row>
    <row r="204" hidden="1" spans="1:12">
      <c r="A204" s="4"/>
      <c r="B204" s="11" t="s">
        <v>76</v>
      </c>
      <c r="C204" s="12" t="s">
        <v>565</v>
      </c>
      <c r="D204" s="12" t="s">
        <v>566</v>
      </c>
      <c r="E204" s="12" t="s">
        <v>377</v>
      </c>
      <c r="F204" s="12" t="s">
        <v>22</v>
      </c>
      <c r="G204" s="12">
        <v>20</v>
      </c>
      <c r="H204" s="14">
        <v>79</v>
      </c>
      <c r="I204" s="20">
        <f t="shared" si="33"/>
        <v>73.4620921</v>
      </c>
      <c r="J204" s="4">
        <f t="shared" si="34"/>
        <v>3.673104605</v>
      </c>
      <c r="K204" s="12">
        <f t="shared" si="35"/>
        <v>3.95</v>
      </c>
      <c r="L204" s="4">
        <f t="shared" si="36"/>
        <v>62.7881129059829</v>
      </c>
    </row>
    <row r="205" hidden="1" spans="1:12">
      <c r="A205" s="4"/>
      <c r="B205" s="11" t="s">
        <v>76</v>
      </c>
      <c r="C205" s="12" t="s">
        <v>567</v>
      </c>
      <c r="D205" s="12" t="s">
        <v>568</v>
      </c>
      <c r="E205" s="12" t="s">
        <v>569</v>
      </c>
      <c r="F205" s="12" t="s">
        <v>22</v>
      </c>
      <c r="G205" s="12">
        <v>5</v>
      </c>
      <c r="H205" s="14">
        <v>90</v>
      </c>
      <c r="I205" s="20">
        <f t="shared" si="33"/>
        <v>83.690991</v>
      </c>
      <c r="J205" s="4">
        <f t="shared" si="34"/>
        <v>16.7381982</v>
      </c>
      <c r="K205" s="12">
        <f t="shared" si="35"/>
        <v>18</v>
      </c>
      <c r="L205" s="4">
        <f t="shared" si="36"/>
        <v>71.5307615384615</v>
      </c>
    </row>
    <row r="206" hidden="1" spans="1:12">
      <c r="A206" s="4"/>
      <c r="B206" s="11" t="s">
        <v>76</v>
      </c>
      <c r="C206" s="12" t="s">
        <v>570</v>
      </c>
      <c r="D206" s="12" t="s">
        <v>384</v>
      </c>
      <c r="E206" s="12" t="s">
        <v>571</v>
      </c>
      <c r="F206" s="12" t="s">
        <v>22</v>
      </c>
      <c r="G206" s="12">
        <v>60</v>
      </c>
      <c r="H206" s="14">
        <v>138</v>
      </c>
      <c r="I206" s="20">
        <f t="shared" si="33"/>
        <v>128.3261862</v>
      </c>
      <c r="J206" s="4">
        <f t="shared" si="34"/>
        <v>2.13876977</v>
      </c>
      <c r="K206" s="12">
        <f t="shared" si="35"/>
        <v>2.3</v>
      </c>
      <c r="L206" s="4">
        <f t="shared" si="36"/>
        <v>109.680501025641</v>
      </c>
    </row>
    <row r="207" hidden="1" spans="1:12">
      <c r="A207" s="4"/>
      <c r="B207" s="11" t="s">
        <v>76</v>
      </c>
      <c r="C207" s="12" t="s">
        <v>572</v>
      </c>
      <c r="D207" s="12" t="s">
        <v>573</v>
      </c>
      <c r="E207" s="12" t="s">
        <v>574</v>
      </c>
      <c r="F207" s="12" t="s">
        <v>22</v>
      </c>
      <c r="G207" s="12">
        <v>10</v>
      </c>
      <c r="H207" s="14">
        <v>20.2</v>
      </c>
      <c r="I207" s="20">
        <f t="shared" si="33"/>
        <v>18.78397798</v>
      </c>
      <c r="J207" s="4">
        <f t="shared" si="34"/>
        <v>1.878397798</v>
      </c>
      <c r="K207" s="12">
        <f t="shared" si="35"/>
        <v>2.02</v>
      </c>
      <c r="L207" s="4">
        <f t="shared" si="36"/>
        <v>16.054682034188</v>
      </c>
    </row>
    <row r="208" hidden="1" spans="1:12">
      <c r="A208" s="4"/>
      <c r="B208" s="16"/>
      <c r="C208" s="12" t="s">
        <v>575</v>
      </c>
      <c r="D208" s="12"/>
      <c r="E208" s="12" t="s">
        <v>576</v>
      </c>
      <c r="F208" s="12" t="s">
        <v>577</v>
      </c>
      <c r="G208" s="12">
        <v>1</v>
      </c>
      <c r="H208" s="14">
        <v>15</v>
      </c>
      <c r="I208" s="20">
        <f t="shared" si="33"/>
        <v>13.9484985</v>
      </c>
      <c r="J208" s="4">
        <f t="shared" si="34"/>
        <v>13.9484985</v>
      </c>
      <c r="K208" s="12">
        <f t="shared" si="35"/>
        <v>15</v>
      </c>
      <c r="L208" s="4">
        <f t="shared" si="36"/>
        <v>11.9217935897436</v>
      </c>
    </row>
    <row r="209" hidden="1" spans="1:12">
      <c r="A209" s="4"/>
      <c r="B209" s="11" t="s">
        <v>319</v>
      </c>
      <c r="C209" s="11" t="s">
        <v>578</v>
      </c>
      <c r="D209" s="12" t="s">
        <v>579</v>
      </c>
      <c r="E209" s="12" t="s">
        <v>308</v>
      </c>
      <c r="F209" s="12"/>
      <c r="G209" s="12">
        <v>800</v>
      </c>
      <c r="H209" s="14">
        <v>17992.0026</v>
      </c>
      <c r="I209" s="20">
        <f t="shared" si="33"/>
        <v>16730.7614185397</v>
      </c>
      <c r="J209" s="4">
        <f t="shared" si="34"/>
        <v>20.9134517731747</v>
      </c>
      <c r="K209" s="12">
        <f t="shared" si="35"/>
        <v>22.49000325</v>
      </c>
      <c r="L209" s="4">
        <f t="shared" si="36"/>
        <v>14299.796084222</v>
      </c>
    </row>
    <row r="210" hidden="1" spans="1:12">
      <c r="A210" s="4"/>
      <c r="B210" s="16"/>
      <c r="C210" s="12" t="s">
        <v>580</v>
      </c>
      <c r="D210" s="12" t="s">
        <v>581</v>
      </c>
      <c r="E210" s="12" t="s">
        <v>582</v>
      </c>
      <c r="F210" s="12"/>
      <c r="G210" s="12">
        <v>200</v>
      </c>
      <c r="H210" s="14">
        <v>4175.9991</v>
      </c>
      <c r="I210" s="20">
        <f t="shared" si="33"/>
        <v>3883.26114549009</v>
      </c>
      <c r="J210" s="4">
        <f t="shared" si="34"/>
        <v>19.4163057274504</v>
      </c>
      <c r="K210" s="12">
        <f t="shared" si="35"/>
        <v>20.8799955</v>
      </c>
      <c r="L210" s="4">
        <f t="shared" si="36"/>
        <v>3319.026620077</v>
      </c>
    </row>
    <row r="211" hidden="1" spans="1:12">
      <c r="A211" s="4"/>
      <c r="B211" s="11" t="s">
        <v>583</v>
      </c>
      <c r="C211" s="12" t="s">
        <v>584</v>
      </c>
      <c r="D211" s="12" t="s">
        <v>535</v>
      </c>
      <c r="E211" s="12" t="s">
        <v>585</v>
      </c>
      <c r="F211" s="12"/>
      <c r="G211" s="12">
        <v>900</v>
      </c>
      <c r="H211" s="14">
        <v>19800.0036</v>
      </c>
      <c r="I211" s="20">
        <f t="shared" si="33"/>
        <v>18412.0213676396</v>
      </c>
      <c r="J211" s="4">
        <f t="shared" si="34"/>
        <v>20.4578015195996</v>
      </c>
      <c r="K211" s="12">
        <f t="shared" si="35"/>
        <v>22.000004</v>
      </c>
      <c r="L211" s="4">
        <f t="shared" si="36"/>
        <v>15736.770399692</v>
      </c>
    </row>
    <row r="212" hidden="1" spans="1:12">
      <c r="A212" s="4"/>
      <c r="B212" s="11" t="s">
        <v>586</v>
      </c>
      <c r="C212" s="12" t="s">
        <v>587</v>
      </c>
      <c r="D212" s="12" t="s">
        <v>588</v>
      </c>
      <c r="E212" s="12" t="s">
        <v>586</v>
      </c>
      <c r="F212" s="12" t="s">
        <v>55</v>
      </c>
      <c r="G212" s="4">
        <v>90</v>
      </c>
      <c r="H212" s="15">
        <v>577.79</v>
      </c>
      <c r="I212" s="20">
        <f t="shared" si="33"/>
        <v>537.286863221</v>
      </c>
      <c r="J212" s="4">
        <f t="shared" si="34"/>
        <v>5.96985403578889</v>
      </c>
      <c r="K212" s="12">
        <f t="shared" si="35"/>
        <v>6.41988888888889</v>
      </c>
      <c r="L212" s="4">
        <f t="shared" si="36"/>
        <v>459.21954121453</v>
      </c>
    </row>
    <row r="213" hidden="1" spans="1:12">
      <c r="A213" s="4"/>
      <c r="B213" s="11" t="s">
        <v>76</v>
      </c>
      <c r="C213" s="10" t="s">
        <v>587</v>
      </c>
      <c r="D213" s="10" t="s">
        <v>589</v>
      </c>
      <c r="E213" s="10" t="s">
        <v>590</v>
      </c>
      <c r="F213" s="10" t="s">
        <v>55</v>
      </c>
      <c r="G213" s="10">
        <v>50</v>
      </c>
      <c r="H213" s="14">
        <v>175</v>
      </c>
      <c r="I213" s="20">
        <f t="shared" si="33"/>
        <v>162.7324825</v>
      </c>
      <c r="J213" s="4">
        <f t="shared" si="34"/>
        <v>3.25464965</v>
      </c>
      <c r="K213" s="12">
        <f t="shared" si="35"/>
        <v>3.5</v>
      </c>
      <c r="L213" s="4">
        <f t="shared" si="36"/>
        <v>139.087591880342</v>
      </c>
    </row>
    <row r="214" hidden="1" spans="1:12">
      <c r="A214" s="4"/>
      <c r="B214" s="11" t="s">
        <v>119</v>
      </c>
      <c r="C214" s="10" t="s">
        <v>587</v>
      </c>
      <c r="D214" s="10" t="s">
        <v>591</v>
      </c>
      <c r="E214" s="10" t="s">
        <v>592</v>
      </c>
      <c r="F214" s="10" t="s">
        <v>55</v>
      </c>
      <c r="G214" s="10">
        <v>10</v>
      </c>
      <c r="H214" s="14">
        <v>135</v>
      </c>
      <c r="I214" s="20">
        <f t="shared" ref="I214:I252" si="37">H214*0.93</f>
        <v>125.55</v>
      </c>
      <c r="J214" s="4">
        <f t="shared" si="34"/>
        <v>12.555</v>
      </c>
      <c r="K214" s="12">
        <f t="shared" si="35"/>
        <v>13.5</v>
      </c>
      <c r="L214" s="4">
        <f t="shared" si="36"/>
        <v>107.307692307692</v>
      </c>
    </row>
    <row r="215" hidden="1" spans="1:12">
      <c r="A215" s="4"/>
      <c r="B215" s="11" t="s">
        <v>76</v>
      </c>
      <c r="C215" s="10" t="s">
        <v>587</v>
      </c>
      <c r="D215" s="10" t="s">
        <v>593</v>
      </c>
      <c r="E215" s="10" t="s">
        <v>594</v>
      </c>
      <c r="F215" s="10" t="s">
        <v>55</v>
      </c>
      <c r="G215" s="4">
        <v>70</v>
      </c>
      <c r="H215" s="15">
        <v>594.999999999999</v>
      </c>
      <c r="I215" s="20">
        <f t="shared" si="37"/>
        <v>553.349999999999</v>
      </c>
      <c r="J215" s="4">
        <f t="shared" si="34"/>
        <v>7.90499999999999</v>
      </c>
      <c r="K215" s="12">
        <f t="shared" si="35"/>
        <v>8.49999999999999</v>
      </c>
      <c r="L215" s="4">
        <f t="shared" si="36"/>
        <v>472.948717948717</v>
      </c>
    </row>
    <row r="216" hidden="1" spans="1:12">
      <c r="A216" s="4"/>
      <c r="B216" s="11" t="s">
        <v>595</v>
      </c>
      <c r="C216" s="12" t="s">
        <v>596</v>
      </c>
      <c r="D216" s="12" t="s">
        <v>535</v>
      </c>
      <c r="E216" s="12" t="s">
        <v>597</v>
      </c>
      <c r="F216" s="12" t="s">
        <v>55</v>
      </c>
      <c r="G216" s="4">
        <v>2060</v>
      </c>
      <c r="H216" s="15">
        <v>66764.61</v>
      </c>
      <c r="I216" s="20">
        <f t="shared" si="37"/>
        <v>62091.0873</v>
      </c>
      <c r="J216" s="4">
        <f t="shared" si="34"/>
        <v>30.1413045145631</v>
      </c>
      <c r="K216" s="12">
        <f t="shared" si="35"/>
        <v>32.4100048543689</v>
      </c>
      <c r="L216" s="4">
        <f t="shared" si="36"/>
        <v>53069.3053846154</v>
      </c>
    </row>
    <row r="217" hidden="1" spans="1:12">
      <c r="A217" s="4"/>
      <c r="B217" s="11" t="s">
        <v>595</v>
      </c>
      <c r="C217" s="12" t="s">
        <v>596</v>
      </c>
      <c r="D217" s="12" t="s">
        <v>535</v>
      </c>
      <c r="E217" s="12" t="s">
        <v>128</v>
      </c>
      <c r="F217" s="12" t="s">
        <v>55</v>
      </c>
      <c r="G217" s="12">
        <v>100</v>
      </c>
      <c r="H217" s="14">
        <v>3239.9991</v>
      </c>
      <c r="I217" s="20">
        <f t="shared" si="37"/>
        <v>3013.199163</v>
      </c>
      <c r="J217" s="4">
        <f t="shared" si="34"/>
        <v>30.13199163</v>
      </c>
      <c r="K217" s="12">
        <f t="shared" si="35"/>
        <v>32.399991</v>
      </c>
      <c r="L217" s="4">
        <f t="shared" si="36"/>
        <v>2575.3839</v>
      </c>
    </row>
    <row r="218" hidden="1" spans="1:12">
      <c r="A218" s="4"/>
      <c r="B218" s="11" t="s">
        <v>319</v>
      </c>
      <c r="C218" s="10" t="s">
        <v>598</v>
      </c>
      <c r="D218" s="10" t="s">
        <v>599</v>
      </c>
      <c r="E218" s="10" t="s">
        <v>600</v>
      </c>
      <c r="F218" s="10" t="s">
        <v>55</v>
      </c>
      <c r="G218" s="10">
        <v>300</v>
      </c>
      <c r="H218" s="14">
        <v>1794</v>
      </c>
      <c r="I218" s="20">
        <f t="shared" si="37"/>
        <v>1668.42</v>
      </c>
      <c r="J218" s="4">
        <f t="shared" si="34"/>
        <v>5.5614</v>
      </c>
      <c r="K218" s="12">
        <f t="shared" si="35"/>
        <v>5.98</v>
      </c>
      <c r="L218" s="4">
        <f t="shared" si="36"/>
        <v>1426</v>
      </c>
    </row>
    <row r="219" hidden="1" spans="1:12">
      <c r="A219" s="4"/>
      <c r="B219" s="11" t="s">
        <v>319</v>
      </c>
      <c r="C219" s="10" t="s">
        <v>598</v>
      </c>
      <c r="D219" s="10" t="s">
        <v>601</v>
      </c>
      <c r="E219" s="10" t="s">
        <v>602</v>
      </c>
      <c r="F219" s="10" t="s">
        <v>55</v>
      </c>
      <c r="G219" s="4">
        <v>150</v>
      </c>
      <c r="H219" s="15">
        <v>1631.99999999205</v>
      </c>
      <c r="I219" s="20">
        <f t="shared" si="37"/>
        <v>1517.75999999261</v>
      </c>
      <c r="J219" s="4">
        <f t="shared" si="34"/>
        <v>10.1183999999507</v>
      </c>
      <c r="K219" s="12">
        <f t="shared" si="35"/>
        <v>10.879999999947</v>
      </c>
      <c r="L219" s="4">
        <f t="shared" si="36"/>
        <v>1297.23076922445</v>
      </c>
    </row>
    <row r="220" hidden="1" spans="1:12">
      <c r="A220" s="4"/>
      <c r="B220" s="11" t="s">
        <v>153</v>
      </c>
      <c r="C220" s="10" t="s">
        <v>603</v>
      </c>
      <c r="D220" s="10" t="s">
        <v>78</v>
      </c>
      <c r="E220" s="10" t="s">
        <v>604</v>
      </c>
      <c r="F220" s="10" t="s">
        <v>22</v>
      </c>
      <c r="G220" s="10">
        <v>100</v>
      </c>
      <c r="H220" s="14">
        <v>199.0000000053</v>
      </c>
      <c r="I220" s="20">
        <f t="shared" si="37"/>
        <v>185.070000004929</v>
      </c>
      <c r="J220" s="4">
        <f t="shared" si="34"/>
        <v>1.85070000004929</v>
      </c>
      <c r="K220" s="12">
        <f t="shared" si="35"/>
        <v>1.990000000053</v>
      </c>
      <c r="L220" s="4">
        <f t="shared" si="36"/>
        <v>158.1794871837</v>
      </c>
    </row>
    <row r="221" hidden="1" spans="1:12">
      <c r="A221" s="4"/>
      <c r="B221" s="11" t="s">
        <v>76</v>
      </c>
      <c r="C221" s="12" t="s">
        <v>603</v>
      </c>
      <c r="D221" s="12" t="s">
        <v>106</v>
      </c>
      <c r="E221" s="12" t="s">
        <v>605</v>
      </c>
      <c r="F221" s="12" t="s">
        <v>22</v>
      </c>
      <c r="G221" s="12">
        <v>40</v>
      </c>
      <c r="H221" s="14">
        <v>166.8</v>
      </c>
      <c r="I221" s="20">
        <f t="shared" si="37"/>
        <v>155.124</v>
      </c>
      <c r="J221" s="4">
        <f t="shared" si="34"/>
        <v>3.8781</v>
      </c>
      <c r="K221" s="12">
        <f t="shared" si="35"/>
        <v>4.17</v>
      </c>
      <c r="L221" s="4">
        <f t="shared" si="36"/>
        <v>132.584615384615</v>
      </c>
    </row>
    <row r="222" hidden="1" spans="1:12">
      <c r="A222" s="4"/>
      <c r="B222" s="11" t="s">
        <v>28</v>
      </c>
      <c r="C222" s="10" t="s">
        <v>606</v>
      </c>
      <c r="D222" s="10" t="s">
        <v>607</v>
      </c>
      <c r="E222" s="10" t="s">
        <v>608</v>
      </c>
      <c r="F222" s="10" t="s">
        <v>152</v>
      </c>
      <c r="G222" s="10">
        <v>100</v>
      </c>
      <c r="H222" s="14">
        <v>1143</v>
      </c>
      <c r="I222" s="20">
        <f t="shared" si="37"/>
        <v>1062.99</v>
      </c>
      <c r="J222" s="4">
        <f t="shared" si="34"/>
        <v>10.6299</v>
      </c>
      <c r="K222" s="12">
        <f t="shared" si="35"/>
        <v>11.43</v>
      </c>
      <c r="L222" s="4">
        <f t="shared" si="36"/>
        <v>908.538461538462</v>
      </c>
    </row>
    <row r="223" hidden="1" spans="1:12">
      <c r="A223" s="4"/>
      <c r="B223" s="11" t="s">
        <v>28</v>
      </c>
      <c r="C223" s="10" t="s">
        <v>606</v>
      </c>
      <c r="D223" s="10" t="s">
        <v>609</v>
      </c>
      <c r="E223" s="10" t="s">
        <v>315</v>
      </c>
      <c r="F223" s="10" t="s">
        <v>152</v>
      </c>
      <c r="G223" s="10">
        <v>100</v>
      </c>
      <c r="H223" s="14">
        <v>1382</v>
      </c>
      <c r="I223" s="20">
        <f t="shared" si="37"/>
        <v>1285.26</v>
      </c>
      <c r="J223" s="4">
        <f t="shared" si="34"/>
        <v>12.8526</v>
      </c>
      <c r="K223" s="12">
        <f t="shared" si="35"/>
        <v>13.82</v>
      </c>
      <c r="L223" s="4">
        <f t="shared" si="36"/>
        <v>1098.51282051282</v>
      </c>
    </row>
    <row r="224" hidden="1" spans="1:12">
      <c r="A224" s="4"/>
      <c r="B224" s="11" t="s">
        <v>28</v>
      </c>
      <c r="C224" s="10" t="s">
        <v>606</v>
      </c>
      <c r="D224" s="10" t="s">
        <v>610</v>
      </c>
      <c r="E224" s="10" t="s">
        <v>611</v>
      </c>
      <c r="F224" s="10" t="s">
        <v>55</v>
      </c>
      <c r="G224" s="10">
        <v>1200</v>
      </c>
      <c r="H224" s="14">
        <v>32556</v>
      </c>
      <c r="I224" s="20">
        <f t="shared" si="37"/>
        <v>30277.08</v>
      </c>
      <c r="J224" s="4">
        <f t="shared" si="34"/>
        <v>25.2309</v>
      </c>
      <c r="K224" s="12">
        <f t="shared" si="35"/>
        <v>27.13</v>
      </c>
      <c r="L224" s="4">
        <f t="shared" si="36"/>
        <v>25877.8461538462</v>
      </c>
    </row>
    <row r="225" hidden="1" spans="1:12">
      <c r="A225" s="4"/>
      <c r="B225" s="11" t="s">
        <v>612</v>
      </c>
      <c r="C225" s="10" t="s">
        <v>613</v>
      </c>
      <c r="D225" s="10" t="s">
        <v>614</v>
      </c>
      <c r="E225" s="10" t="s">
        <v>16</v>
      </c>
      <c r="F225" s="10" t="s">
        <v>516</v>
      </c>
      <c r="G225" s="10">
        <v>220</v>
      </c>
      <c r="H225" s="14">
        <v>642</v>
      </c>
      <c r="I225" s="20">
        <f t="shared" si="37"/>
        <v>597.06</v>
      </c>
      <c r="J225" s="4">
        <f t="shared" si="34"/>
        <v>2.71390909090909</v>
      </c>
      <c r="K225" s="12">
        <f t="shared" si="35"/>
        <v>2.91818181818182</v>
      </c>
      <c r="L225" s="4">
        <f t="shared" si="36"/>
        <v>510.307692307692</v>
      </c>
    </row>
    <row r="226" hidden="1" spans="1:12">
      <c r="A226" s="4"/>
      <c r="B226" s="16"/>
      <c r="C226" s="12" t="s">
        <v>615</v>
      </c>
      <c r="D226" s="12" t="s">
        <v>616</v>
      </c>
      <c r="E226" s="12" t="s">
        <v>617</v>
      </c>
      <c r="F226" s="4"/>
      <c r="G226" s="4">
        <v>5040</v>
      </c>
      <c r="H226" s="15">
        <v>42840</v>
      </c>
      <c r="I226" s="20">
        <f t="shared" si="37"/>
        <v>39841.2</v>
      </c>
      <c r="J226" s="4">
        <f t="shared" si="34"/>
        <v>7.905</v>
      </c>
      <c r="K226" s="12">
        <f t="shared" si="35"/>
        <v>8.5</v>
      </c>
      <c r="L226" s="4">
        <f t="shared" si="36"/>
        <v>34052.3076923077</v>
      </c>
    </row>
    <row r="227" hidden="1" spans="1:12">
      <c r="A227" s="4"/>
      <c r="B227" s="11" t="s">
        <v>153</v>
      </c>
      <c r="C227" s="10" t="s">
        <v>618</v>
      </c>
      <c r="D227" s="10" t="s">
        <v>619</v>
      </c>
      <c r="E227" s="10" t="s">
        <v>620</v>
      </c>
      <c r="F227" s="10" t="s">
        <v>55</v>
      </c>
      <c r="G227" s="4">
        <v>150</v>
      </c>
      <c r="H227" s="15">
        <v>284.99999999445</v>
      </c>
      <c r="I227" s="20">
        <f t="shared" si="37"/>
        <v>265.049999994839</v>
      </c>
      <c r="J227" s="4">
        <f t="shared" si="34"/>
        <v>1.76699999996559</v>
      </c>
      <c r="K227" s="12">
        <f t="shared" si="35"/>
        <v>1.899999999963</v>
      </c>
      <c r="L227" s="4">
        <f t="shared" si="36"/>
        <v>226.53846153405</v>
      </c>
    </row>
    <row r="228" hidden="1" spans="1:12">
      <c r="A228" s="4"/>
      <c r="B228" s="11" t="s">
        <v>621</v>
      </c>
      <c r="C228" s="10" t="s">
        <v>622</v>
      </c>
      <c r="D228" s="10" t="s">
        <v>609</v>
      </c>
      <c r="E228" s="10" t="s">
        <v>31</v>
      </c>
      <c r="F228" s="10" t="s">
        <v>22</v>
      </c>
      <c r="G228" s="10">
        <v>500</v>
      </c>
      <c r="H228" s="14">
        <v>12200.000000175</v>
      </c>
      <c r="I228" s="20">
        <f t="shared" si="37"/>
        <v>11346.0000001628</v>
      </c>
      <c r="J228" s="4">
        <f t="shared" si="34"/>
        <v>22.6920000003255</v>
      </c>
      <c r="K228" s="12">
        <f t="shared" si="35"/>
        <v>24.40000000035</v>
      </c>
      <c r="L228" s="4">
        <f t="shared" si="36"/>
        <v>9697.435897575</v>
      </c>
    </row>
    <row r="229" hidden="1" spans="1:12">
      <c r="A229" s="4"/>
      <c r="B229" s="11" t="s">
        <v>621</v>
      </c>
      <c r="C229" s="10" t="s">
        <v>622</v>
      </c>
      <c r="D229" s="10" t="s">
        <v>623</v>
      </c>
      <c r="E229" s="10" t="s">
        <v>624</v>
      </c>
      <c r="F229" s="10" t="s">
        <v>22</v>
      </c>
      <c r="G229" s="10">
        <v>400</v>
      </c>
      <c r="H229" s="14">
        <v>6939.999999972</v>
      </c>
      <c r="I229" s="20">
        <f t="shared" si="37"/>
        <v>6454.19999997396</v>
      </c>
      <c r="J229" s="4">
        <f t="shared" si="34"/>
        <v>16.1354999999349</v>
      </c>
      <c r="K229" s="12">
        <f t="shared" si="35"/>
        <v>17.34999999993</v>
      </c>
      <c r="L229" s="4">
        <f t="shared" si="36"/>
        <v>5516.410256388</v>
      </c>
    </row>
    <row r="230" hidden="1" spans="1:12">
      <c r="A230" s="4"/>
      <c r="B230" s="11" t="s">
        <v>621</v>
      </c>
      <c r="C230" s="12" t="s">
        <v>29</v>
      </c>
      <c r="D230" s="12" t="s">
        <v>625</v>
      </c>
      <c r="E230" s="12" t="s">
        <v>624</v>
      </c>
      <c r="F230" s="12" t="s">
        <v>22</v>
      </c>
      <c r="G230" s="4">
        <v>400</v>
      </c>
      <c r="H230" s="15">
        <v>15798.4047</v>
      </c>
      <c r="I230" s="20">
        <f t="shared" si="37"/>
        <v>14692.516371</v>
      </c>
      <c r="J230" s="4">
        <f t="shared" si="34"/>
        <v>36.7312909275</v>
      </c>
      <c r="K230" s="12">
        <f t="shared" si="35"/>
        <v>39.49601175</v>
      </c>
      <c r="L230" s="4">
        <f t="shared" si="36"/>
        <v>12557.7063</v>
      </c>
    </row>
    <row r="231" hidden="1" spans="1:12">
      <c r="A231" s="4"/>
      <c r="B231" s="11" t="s">
        <v>28</v>
      </c>
      <c r="C231" s="10" t="s">
        <v>468</v>
      </c>
      <c r="D231" s="10" t="s">
        <v>469</v>
      </c>
      <c r="E231" s="10" t="s">
        <v>315</v>
      </c>
      <c r="F231" s="10" t="s">
        <v>152</v>
      </c>
      <c r="G231" s="10">
        <v>700</v>
      </c>
      <c r="H231" s="14">
        <v>10430</v>
      </c>
      <c r="I231" s="20">
        <f t="shared" si="37"/>
        <v>9699.9</v>
      </c>
      <c r="J231" s="4">
        <f t="shared" si="34"/>
        <v>13.857</v>
      </c>
      <c r="K231" s="12">
        <f t="shared" si="35"/>
        <v>14.9</v>
      </c>
      <c r="L231" s="4">
        <f t="shared" si="36"/>
        <v>8290.51282051282</v>
      </c>
    </row>
    <row r="232" hidden="1" spans="1:12">
      <c r="A232" s="4"/>
      <c r="B232" s="11" t="s">
        <v>76</v>
      </c>
      <c r="C232" s="10" t="s">
        <v>626</v>
      </c>
      <c r="D232" s="10" t="s">
        <v>627</v>
      </c>
      <c r="E232" s="10" t="s">
        <v>628</v>
      </c>
      <c r="F232" s="10" t="s">
        <v>55</v>
      </c>
      <c r="G232" s="10">
        <v>79</v>
      </c>
      <c r="H232" s="14">
        <v>265.7</v>
      </c>
      <c r="I232" s="20">
        <f t="shared" si="37"/>
        <v>247.101</v>
      </c>
      <c r="J232" s="4">
        <f t="shared" si="34"/>
        <v>3.12786075949367</v>
      </c>
      <c r="K232" s="12">
        <f t="shared" si="35"/>
        <v>3.36329113924051</v>
      </c>
      <c r="L232" s="4">
        <f t="shared" si="36"/>
        <v>211.197435897436</v>
      </c>
    </row>
    <row r="233" hidden="1" spans="1:12">
      <c r="A233" s="4"/>
      <c r="B233" s="11" t="s">
        <v>621</v>
      </c>
      <c r="C233" s="12" t="s">
        <v>629</v>
      </c>
      <c r="D233" s="12" t="s">
        <v>630</v>
      </c>
      <c r="E233" s="12" t="s">
        <v>631</v>
      </c>
      <c r="F233" s="12" t="s">
        <v>55</v>
      </c>
      <c r="G233" s="4">
        <v>250</v>
      </c>
      <c r="H233" s="15">
        <v>21435.0084</v>
      </c>
      <c r="I233" s="20">
        <f t="shared" si="37"/>
        <v>19934.557812</v>
      </c>
      <c r="J233" s="4">
        <f t="shared" si="34"/>
        <v>79.738231248</v>
      </c>
      <c r="K233" s="12">
        <f t="shared" si="35"/>
        <v>85.7400336</v>
      </c>
      <c r="L233" s="4">
        <f t="shared" si="36"/>
        <v>17038.0836</v>
      </c>
    </row>
    <row r="234" hidden="1" spans="1:12">
      <c r="A234" s="4"/>
      <c r="B234" s="11" t="s">
        <v>104</v>
      </c>
      <c r="C234" s="10" t="s">
        <v>632</v>
      </c>
      <c r="D234" s="10" t="s">
        <v>633</v>
      </c>
      <c r="E234" s="10" t="s">
        <v>634</v>
      </c>
      <c r="F234" s="10" t="s">
        <v>22</v>
      </c>
      <c r="G234" s="10">
        <v>100</v>
      </c>
      <c r="H234" s="14">
        <v>556</v>
      </c>
      <c r="I234" s="20">
        <f t="shared" si="37"/>
        <v>517.08</v>
      </c>
      <c r="J234" s="4">
        <f t="shared" si="34"/>
        <v>5.1708</v>
      </c>
      <c r="K234" s="12">
        <f t="shared" si="35"/>
        <v>5.56</v>
      </c>
      <c r="L234" s="4">
        <f t="shared" si="36"/>
        <v>441.948717948718</v>
      </c>
    </row>
    <row r="235" hidden="1" spans="1:12">
      <c r="A235" s="4"/>
      <c r="B235" s="11" t="s">
        <v>76</v>
      </c>
      <c r="C235" s="10" t="s">
        <v>632</v>
      </c>
      <c r="D235" s="10" t="s">
        <v>635</v>
      </c>
      <c r="E235" s="10" t="s">
        <v>74</v>
      </c>
      <c r="F235" s="10" t="s">
        <v>55</v>
      </c>
      <c r="G235" s="10">
        <v>30</v>
      </c>
      <c r="H235" s="14">
        <v>54.0000000000001</v>
      </c>
      <c r="I235" s="20">
        <f t="shared" si="37"/>
        <v>50.2200000000001</v>
      </c>
      <c r="J235" s="4">
        <f t="shared" si="34"/>
        <v>1.674</v>
      </c>
      <c r="K235" s="12">
        <f t="shared" si="35"/>
        <v>1.8</v>
      </c>
      <c r="L235" s="4">
        <f t="shared" si="36"/>
        <v>42.923076923077</v>
      </c>
    </row>
    <row r="236" hidden="1" spans="1:12">
      <c r="A236" s="4"/>
      <c r="B236" s="11" t="s">
        <v>621</v>
      </c>
      <c r="C236" s="12" t="s">
        <v>636</v>
      </c>
      <c r="D236" s="12" t="s">
        <v>637</v>
      </c>
      <c r="E236" s="12" t="s">
        <v>16</v>
      </c>
      <c r="F236" s="12" t="s">
        <v>22</v>
      </c>
      <c r="G236" s="12">
        <v>40</v>
      </c>
      <c r="H236" s="14">
        <v>1323.9954</v>
      </c>
      <c r="I236" s="20">
        <f t="shared" si="37"/>
        <v>1231.315722</v>
      </c>
      <c r="J236" s="4">
        <f t="shared" si="34"/>
        <v>30.78289305</v>
      </c>
      <c r="K236" s="12">
        <f t="shared" si="35"/>
        <v>33.099885</v>
      </c>
      <c r="L236" s="4">
        <f t="shared" si="36"/>
        <v>1052.4066</v>
      </c>
    </row>
    <row r="237" hidden="1" spans="1:12">
      <c r="A237" s="4"/>
      <c r="B237" s="11" t="s">
        <v>60</v>
      </c>
      <c r="C237" s="12" t="s">
        <v>636</v>
      </c>
      <c r="D237" s="12" t="s">
        <v>638</v>
      </c>
      <c r="E237" s="12" t="s">
        <v>16</v>
      </c>
      <c r="F237" s="12" t="s">
        <v>22</v>
      </c>
      <c r="G237" s="12">
        <v>3065</v>
      </c>
      <c r="H237" s="14">
        <v>81226.1</v>
      </c>
      <c r="I237" s="20">
        <f t="shared" si="37"/>
        <v>75540.273</v>
      </c>
      <c r="J237" s="4">
        <f t="shared" si="34"/>
        <v>24.6460923327896</v>
      </c>
      <c r="K237" s="12">
        <f t="shared" si="35"/>
        <v>26.5011745513866</v>
      </c>
      <c r="L237" s="4">
        <f t="shared" si="36"/>
        <v>64564.3358974359</v>
      </c>
    </row>
    <row r="238" hidden="1" spans="1:12">
      <c r="A238" s="4"/>
      <c r="B238" s="11" t="s">
        <v>210</v>
      </c>
      <c r="C238" s="10" t="s">
        <v>639</v>
      </c>
      <c r="D238" s="10" t="s">
        <v>293</v>
      </c>
      <c r="E238" s="10" t="s">
        <v>210</v>
      </c>
      <c r="F238" s="10" t="s">
        <v>55</v>
      </c>
      <c r="G238" s="10">
        <v>700</v>
      </c>
      <c r="H238" s="14">
        <v>19434</v>
      </c>
      <c r="I238" s="20">
        <f t="shared" si="37"/>
        <v>18073.62</v>
      </c>
      <c r="J238" s="4">
        <f t="shared" si="34"/>
        <v>25.8194571428571</v>
      </c>
      <c r="K238" s="12">
        <f t="shared" si="35"/>
        <v>27.7628571428571</v>
      </c>
      <c r="L238" s="4">
        <f t="shared" si="36"/>
        <v>15447.5384615385</v>
      </c>
    </row>
    <row r="239" hidden="1" spans="1:12">
      <c r="A239" s="4"/>
      <c r="B239" s="11" t="s">
        <v>300</v>
      </c>
      <c r="C239" s="10" t="s">
        <v>640</v>
      </c>
      <c r="D239" s="10" t="s">
        <v>641</v>
      </c>
      <c r="E239" s="10" t="s">
        <v>382</v>
      </c>
      <c r="F239" s="10" t="s">
        <v>22</v>
      </c>
      <c r="G239" s="10">
        <v>600</v>
      </c>
      <c r="H239" s="14">
        <v>12808</v>
      </c>
      <c r="I239" s="20">
        <f t="shared" si="37"/>
        <v>11911.44</v>
      </c>
      <c r="J239" s="4">
        <f t="shared" si="34"/>
        <v>19.8524</v>
      </c>
      <c r="K239" s="12">
        <f t="shared" si="35"/>
        <v>21.3466666666667</v>
      </c>
      <c r="L239" s="4">
        <f t="shared" si="36"/>
        <v>10180.7179487179</v>
      </c>
    </row>
    <row r="240" hidden="1" spans="1:12">
      <c r="A240" s="4"/>
      <c r="B240" s="11" t="s">
        <v>232</v>
      </c>
      <c r="C240" s="10" t="s">
        <v>642</v>
      </c>
      <c r="D240" s="10" t="s">
        <v>234</v>
      </c>
      <c r="E240" s="10" t="s">
        <v>232</v>
      </c>
      <c r="F240" s="10" t="s">
        <v>55</v>
      </c>
      <c r="G240" s="10">
        <v>400</v>
      </c>
      <c r="H240" s="14">
        <v>44700</v>
      </c>
      <c r="I240" s="20">
        <f t="shared" si="37"/>
        <v>41571</v>
      </c>
      <c r="J240" s="4">
        <f t="shared" si="34"/>
        <v>103.9275</v>
      </c>
      <c r="K240" s="12">
        <f t="shared" si="35"/>
        <v>111.75</v>
      </c>
      <c r="L240" s="4">
        <f t="shared" si="36"/>
        <v>35530.7692307692</v>
      </c>
    </row>
    <row r="241" hidden="1" spans="1:12">
      <c r="A241" s="4"/>
      <c r="B241" s="11" t="s">
        <v>232</v>
      </c>
      <c r="C241" s="10" t="s">
        <v>643</v>
      </c>
      <c r="D241" s="10" t="s">
        <v>644</v>
      </c>
      <c r="E241" s="10" t="s">
        <v>232</v>
      </c>
      <c r="F241" s="10" t="s">
        <v>55</v>
      </c>
      <c r="G241" s="10">
        <v>100</v>
      </c>
      <c r="H241" s="14">
        <v>3099.9969</v>
      </c>
      <c r="I241" s="20">
        <f t="shared" si="37"/>
        <v>2882.997117</v>
      </c>
      <c r="J241" s="4">
        <f t="shared" si="34"/>
        <v>28.82997117</v>
      </c>
      <c r="K241" s="12">
        <f t="shared" si="35"/>
        <v>30.999969</v>
      </c>
      <c r="L241" s="4">
        <f t="shared" si="36"/>
        <v>2464.1001</v>
      </c>
    </row>
    <row r="242" hidden="1" spans="1:12">
      <c r="A242" s="4"/>
      <c r="B242" s="11" t="s">
        <v>232</v>
      </c>
      <c r="C242" s="10" t="s">
        <v>643</v>
      </c>
      <c r="D242" s="10" t="s">
        <v>234</v>
      </c>
      <c r="E242" s="10" t="s">
        <v>232</v>
      </c>
      <c r="F242" s="10" t="s">
        <v>55</v>
      </c>
      <c r="G242" s="10">
        <v>200</v>
      </c>
      <c r="H242" s="14">
        <v>6100.0056</v>
      </c>
      <c r="I242" s="20">
        <f t="shared" si="37"/>
        <v>5673.005208</v>
      </c>
      <c r="J242" s="4">
        <f t="shared" si="34"/>
        <v>28.36502604</v>
      </c>
      <c r="K242" s="12">
        <f t="shared" si="35"/>
        <v>30.500028</v>
      </c>
      <c r="L242" s="4">
        <f t="shared" si="36"/>
        <v>4848.7224</v>
      </c>
    </row>
    <row r="243" hidden="1" spans="1:12">
      <c r="A243" s="4"/>
      <c r="B243" s="11" t="s">
        <v>104</v>
      </c>
      <c r="C243" s="10" t="s">
        <v>645</v>
      </c>
      <c r="D243" s="10" t="s">
        <v>646</v>
      </c>
      <c r="E243" s="10" t="s">
        <v>647</v>
      </c>
      <c r="F243" s="10" t="s">
        <v>55</v>
      </c>
      <c r="G243" s="10">
        <v>255</v>
      </c>
      <c r="H243" s="14">
        <v>4426.8</v>
      </c>
      <c r="I243" s="20">
        <f t="shared" si="37"/>
        <v>4116.924</v>
      </c>
      <c r="J243" s="4">
        <f t="shared" si="34"/>
        <v>16.1448</v>
      </c>
      <c r="K243" s="12">
        <f t="shared" si="35"/>
        <v>17.36</v>
      </c>
      <c r="L243" s="4">
        <f t="shared" si="36"/>
        <v>3518.73846153846</v>
      </c>
    </row>
    <row r="244" hidden="1" spans="1:12">
      <c r="A244" s="4"/>
      <c r="B244" s="11" t="s">
        <v>498</v>
      </c>
      <c r="C244" s="10" t="s">
        <v>648</v>
      </c>
      <c r="D244" s="10" t="s">
        <v>649</v>
      </c>
      <c r="E244" s="10" t="s">
        <v>210</v>
      </c>
      <c r="F244" s="10" t="s">
        <v>55</v>
      </c>
      <c r="G244" s="10">
        <v>1220</v>
      </c>
      <c r="H244" s="14">
        <v>54828.01</v>
      </c>
      <c r="I244" s="20">
        <f t="shared" si="37"/>
        <v>50990.0493</v>
      </c>
      <c r="J244" s="4">
        <f t="shared" si="34"/>
        <v>41.7951223770492</v>
      </c>
      <c r="K244" s="12">
        <f t="shared" si="35"/>
        <v>44.9409918032787</v>
      </c>
      <c r="L244" s="4">
        <f t="shared" si="36"/>
        <v>43581.2387179487</v>
      </c>
    </row>
    <row r="245" hidden="1" spans="1:12">
      <c r="A245" s="4"/>
      <c r="B245" s="11" t="s">
        <v>210</v>
      </c>
      <c r="C245" s="10" t="s">
        <v>648</v>
      </c>
      <c r="D245" s="10" t="s">
        <v>650</v>
      </c>
      <c r="E245" s="10" t="s">
        <v>210</v>
      </c>
      <c r="F245" s="10" t="s">
        <v>55</v>
      </c>
      <c r="G245" s="10">
        <v>3264</v>
      </c>
      <c r="H245" s="14">
        <v>60755.61</v>
      </c>
      <c r="I245" s="20">
        <f t="shared" si="37"/>
        <v>56502.7173</v>
      </c>
      <c r="J245" s="4">
        <f t="shared" si="34"/>
        <v>17.3108815257353</v>
      </c>
      <c r="K245" s="12">
        <f t="shared" si="35"/>
        <v>18.6138511029412</v>
      </c>
      <c r="L245" s="4">
        <f t="shared" si="36"/>
        <v>48292.9207692308</v>
      </c>
    </row>
    <row r="246" hidden="1" spans="1:12">
      <c r="A246" s="4"/>
      <c r="B246" s="11" t="s">
        <v>651</v>
      </c>
      <c r="C246" s="12" t="s">
        <v>652</v>
      </c>
      <c r="D246" s="12" t="s">
        <v>254</v>
      </c>
      <c r="E246" s="12" t="s">
        <v>653</v>
      </c>
      <c r="F246" s="4"/>
      <c r="G246" s="4">
        <v>1440</v>
      </c>
      <c r="H246" s="15">
        <v>33984.0072</v>
      </c>
      <c r="I246" s="20">
        <f t="shared" si="37"/>
        <v>31605.126696</v>
      </c>
      <c r="J246" s="4">
        <f t="shared" si="34"/>
        <v>21.94800465</v>
      </c>
      <c r="K246" s="12">
        <f t="shared" si="35"/>
        <v>23.600005</v>
      </c>
      <c r="L246" s="4">
        <f t="shared" si="36"/>
        <v>27012.9288</v>
      </c>
    </row>
    <row r="247" s="2" customFormat="1" hidden="1" spans="1:12">
      <c r="A247" s="21"/>
      <c r="B247" s="11" t="s">
        <v>76</v>
      </c>
      <c r="C247" s="10" t="s">
        <v>654</v>
      </c>
      <c r="D247" s="10" t="s">
        <v>655</v>
      </c>
      <c r="E247" s="10" t="s">
        <v>656</v>
      </c>
      <c r="F247" s="10" t="s">
        <v>55</v>
      </c>
      <c r="G247" s="10">
        <v>60</v>
      </c>
      <c r="H247" s="14">
        <f>258.6*3</f>
        <v>775.8</v>
      </c>
      <c r="I247" s="20">
        <f t="shared" si="37"/>
        <v>721.494</v>
      </c>
      <c r="J247" s="21">
        <f t="shared" si="34"/>
        <v>12.0249</v>
      </c>
      <c r="K247" s="12">
        <f t="shared" si="35"/>
        <v>12.93</v>
      </c>
      <c r="L247" s="21">
        <f t="shared" si="36"/>
        <v>616.661538461538</v>
      </c>
    </row>
    <row r="248" hidden="1" spans="1:12">
      <c r="A248" s="4"/>
      <c r="B248" s="11" t="s">
        <v>595</v>
      </c>
      <c r="C248" s="12" t="s">
        <v>657</v>
      </c>
      <c r="D248" s="12" t="s">
        <v>658</v>
      </c>
      <c r="E248" s="12" t="s">
        <v>659</v>
      </c>
      <c r="F248" s="12" t="s">
        <v>55</v>
      </c>
      <c r="G248" s="12">
        <v>50</v>
      </c>
      <c r="H248" s="15">
        <v>1395.9972</v>
      </c>
      <c r="I248" s="20">
        <f t="shared" si="37"/>
        <v>1298.277396</v>
      </c>
      <c r="J248" s="4">
        <f t="shared" si="34"/>
        <v>25.96554792</v>
      </c>
      <c r="K248" s="12">
        <f t="shared" si="35"/>
        <v>27.919944</v>
      </c>
      <c r="L248" s="4">
        <f t="shared" si="36"/>
        <v>1109.6388</v>
      </c>
    </row>
    <row r="249" hidden="1" spans="1:12">
      <c r="A249" s="4"/>
      <c r="B249" s="11" t="s">
        <v>28</v>
      </c>
      <c r="C249" s="10" t="s">
        <v>660</v>
      </c>
      <c r="D249" s="10" t="s">
        <v>661</v>
      </c>
      <c r="E249" s="10" t="s">
        <v>662</v>
      </c>
      <c r="F249" s="10" t="s">
        <v>152</v>
      </c>
      <c r="G249" s="10">
        <v>200</v>
      </c>
      <c r="H249" s="14">
        <v>6614</v>
      </c>
      <c r="I249" s="20">
        <f t="shared" si="37"/>
        <v>6151.02</v>
      </c>
      <c r="J249" s="4">
        <f t="shared" si="34"/>
        <v>30.7551</v>
      </c>
      <c r="K249" s="12">
        <f t="shared" si="35"/>
        <v>33.07</v>
      </c>
      <c r="L249" s="4">
        <f t="shared" si="36"/>
        <v>5257.28205128205</v>
      </c>
    </row>
    <row r="250" hidden="1" spans="1:12">
      <c r="A250" s="4"/>
      <c r="B250" s="11" t="s">
        <v>663</v>
      </c>
      <c r="C250" s="12" t="s">
        <v>660</v>
      </c>
      <c r="D250" s="12" t="s">
        <v>661</v>
      </c>
      <c r="E250" s="12" t="s">
        <v>664</v>
      </c>
      <c r="F250" s="12" t="s">
        <v>152</v>
      </c>
      <c r="G250" s="12">
        <v>8000</v>
      </c>
      <c r="H250" s="14">
        <v>264321.99</v>
      </c>
      <c r="I250" s="20">
        <f t="shared" si="37"/>
        <v>245819.4507</v>
      </c>
      <c r="J250" s="4">
        <f t="shared" si="34"/>
        <v>30.7274313375</v>
      </c>
      <c r="K250" s="12">
        <f t="shared" si="35"/>
        <v>33.04024875</v>
      </c>
      <c r="L250" s="4">
        <f t="shared" si="36"/>
        <v>210102.094615385</v>
      </c>
    </row>
    <row r="251" hidden="1" spans="1:12">
      <c r="A251" s="4"/>
      <c r="B251" s="11" t="s">
        <v>665</v>
      </c>
      <c r="C251" s="10" t="s">
        <v>666</v>
      </c>
      <c r="D251" s="10" t="s">
        <v>667</v>
      </c>
      <c r="E251" s="10" t="s">
        <v>668</v>
      </c>
      <c r="F251" s="10" t="s">
        <v>55</v>
      </c>
      <c r="G251" s="10">
        <v>800</v>
      </c>
      <c r="H251" s="14">
        <v>8400.01</v>
      </c>
      <c r="I251" s="20">
        <f t="shared" ref="I251:I274" si="38">H251*0.93</f>
        <v>7812.0093</v>
      </c>
      <c r="J251" s="4">
        <f t="shared" si="34"/>
        <v>9.765011625</v>
      </c>
      <c r="K251" s="12">
        <f t="shared" si="35"/>
        <v>10.5000125</v>
      </c>
      <c r="L251" s="4">
        <f t="shared" si="36"/>
        <v>6676.93102564103</v>
      </c>
    </row>
    <row r="252" hidden="1" spans="1:12">
      <c r="A252" s="4"/>
      <c r="B252" s="11" t="s">
        <v>76</v>
      </c>
      <c r="C252" s="10" t="s">
        <v>669</v>
      </c>
      <c r="D252" s="10" t="s">
        <v>560</v>
      </c>
      <c r="E252" s="10" t="s">
        <v>670</v>
      </c>
      <c r="F252" s="10" t="s">
        <v>55</v>
      </c>
      <c r="G252" s="10">
        <v>10</v>
      </c>
      <c r="H252" s="14">
        <v>420.5</v>
      </c>
      <c r="I252" s="20">
        <f t="shared" si="38"/>
        <v>391.065</v>
      </c>
      <c r="J252" s="4">
        <f t="shared" ref="J252:J274" si="39">I252/G252</f>
        <v>39.1065</v>
      </c>
      <c r="K252" s="12">
        <f t="shared" ref="K252:K274" si="40">H252/G252</f>
        <v>42.05</v>
      </c>
      <c r="L252" s="4">
        <f t="shared" ref="L252:L274" si="41">I252/1.17</f>
        <v>334.24358974359</v>
      </c>
    </row>
    <row r="253" s="2" customFormat="1" hidden="1" spans="1:12">
      <c r="A253" s="21"/>
      <c r="B253" s="11" t="s">
        <v>60</v>
      </c>
      <c r="C253" s="10" t="s">
        <v>669</v>
      </c>
      <c r="D253" s="10" t="s">
        <v>376</v>
      </c>
      <c r="E253" s="10" t="s">
        <v>671</v>
      </c>
      <c r="F253" s="10" t="s">
        <v>152</v>
      </c>
      <c r="G253" s="10">
        <f>720*6</f>
        <v>4320</v>
      </c>
      <c r="H253" s="14">
        <f>8388.00000002952*6</f>
        <v>50328.0000001771</v>
      </c>
      <c r="I253" s="20">
        <f t="shared" si="38"/>
        <v>46805.0400001647</v>
      </c>
      <c r="J253" s="21">
        <f t="shared" si="39"/>
        <v>10.8345000000381</v>
      </c>
      <c r="K253" s="12">
        <f t="shared" si="40"/>
        <v>11.650000000041</v>
      </c>
      <c r="L253" s="21">
        <f t="shared" si="41"/>
        <v>40004.3076924485</v>
      </c>
    </row>
    <row r="254" hidden="1" spans="1:12">
      <c r="A254" s="4"/>
      <c r="B254" s="11" t="s">
        <v>236</v>
      </c>
      <c r="C254" s="10" t="s">
        <v>672</v>
      </c>
      <c r="D254" s="10" t="s">
        <v>293</v>
      </c>
      <c r="E254" s="10" t="s">
        <v>673</v>
      </c>
      <c r="F254" s="10" t="s">
        <v>55</v>
      </c>
      <c r="G254" s="10">
        <v>20</v>
      </c>
      <c r="H254" s="14">
        <v>516.8</v>
      </c>
      <c r="I254" s="20">
        <f t="shared" si="38"/>
        <v>480.624</v>
      </c>
      <c r="J254" s="4">
        <f t="shared" si="39"/>
        <v>24.0312</v>
      </c>
      <c r="K254" s="12">
        <f t="shared" si="40"/>
        <v>25.84</v>
      </c>
      <c r="L254" s="4">
        <f t="shared" si="41"/>
        <v>410.789743589744</v>
      </c>
    </row>
    <row r="255" hidden="1" spans="1:12">
      <c r="A255" s="4"/>
      <c r="B255" s="11" t="s">
        <v>153</v>
      </c>
      <c r="C255" s="10" t="s">
        <v>672</v>
      </c>
      <c r="D255" s="10" t="s">
        <v>293</v>
      </c>
      <c r="E255" s="10" t="s">
        <v>674</v>
      </c>
      <c r="F255" s="10" t="s">
        <v>55</v>
      </c>
      <c r="G255" s="10">
        <v>10</v>
      </c>
      <c r="H255" s="14">
        <v>278.999999999999</v>
      </c>
      <c r="I255" s="20">
        <f t="shared" si="38"/>
        <v>259.469999999999</v>
      </c>
      <c r="J255" s="4">
        <f t="shared" si="39"/>
        <v>25.9469999999999</v>
      </c>
      <c r="K255" s="12">
        <f t="shared" si="40"/>
        <v>27.8999999999999</v>
      </c>
      <c r="L255" s="4">
        <f t="shared" si="41"/>
        <v>221.76923076923</v>
      </c>
    </row>
    <row r="256" hidden="1" spans="1:12">
      <c r="A256" s="4"/>
      <c r="B256" s="11" t="s">
        <v>76</v>
      </c>
      <c r="C256" s="10" t="s">
        <v>675</v>
      </c>
      <c r="D256" s="10" t="s">
        <v>186</v>
      </c>
      <c r="E256" s="10" t="s">
        <v>676</v>
      </c>
      <c r="F256" s="10" t="s">
        <v>22</v>
      </c>
      <c r="G256" s="10">
        <v>30</v>
      </c>
      <c r="H256" s="14">
        <v>204</v>
      </c>
      <c r="I256" s="20">
        <f t="shared" si="38"/>
        <v>189.72</v>
      </c>
      <c r="J256" s="4">
        <f t="shared" si="39"/>
        <v>6.324</v>
      </c>
      <c r="K256" s="12">
        <f t="shared" si="40"/>
        <v>6.8</v>
      </c>
      <c r="L256" s="4">
        <f t="shared" si="41"/>
        <v>162.153846153846</v>
      </c>
    </row>
    <row r="257" hidden="1" spans="1:12">
      <c r="A257" s="4"/>
      <c r="B257" s="11" t="s">
        <v>76</v>
      </c>
      <c r="C257" s="12" t="s">
        <v>675</v>
      </c>
      <c r="D257" s="12" t="s">
        <v>186</v>
      </c>
      <c r="E257" s="12" t="s">
        <v>677</v>
      </c>
      <c r="F257" s="12" t="s">
        <v>22</v>
      </c>
      <c r="G257" s="12">
        <v>300</v>
      </c>
      <c r="H257" s="14">
        <v>1116</v>
      </c>
      <c r="I257" s="20">
        <f t="shared" si="38"/>
        <v>1037.88</v>
      </c>
      <c r="J257" s="4">
        <f t="shared" si="39"/>
        <v>3.4596</v>
      </c>
      <c r="K257" s="12">
        <f t="shared" si="40"/>
        <v>3.72</v>
      </c>
      <c r="L257" s="4">
        <f t="shared" si="41"/>
        <v>887.076923076923</v>
      </c>
    </row>
    <row r="258" hidden="1" spans="1:12">
      <c r="A258" s="4"/>
      <c r="B258" s="11" t="s">
        <v>300</v>
      </c>
      <c r="C258" s="12" t="s">
        <v>678</v>
      </c>
      <c r="D258" s="12" t="s">
        <v>679</v>
      </c>
      <c r="E258" s="12" t="s">
        <v>680</v>
      </c>
      <c r="F258" s="12" t="s">
        <v>152</v>
      </c>
      <c r="G258" s="12">
        <v>900</v>
      </c>
      <c r="H258" s="14">
        <f>19755.0054*3</f>
        <v>59265.0162</v>
      </c>
      <c r="I258" s="20">
        <f t="shared" si="38"/>
        <v>55116.465066</v>
      </c>
      <c r="J258" s="4">
        <f t="shared" si="39"/>
        <v>61.24051674</v>
      </c>
      <c r="K258" s="12">
        <f t="shared" si="40"/>
        <v>65.850018</v>
      </c>
      <c r="L258" s="4">
        <f t="shared" si="41"/>
        <v>47108.0898</v>
      </c>
    </row>
    <row r="259" hidden="1" spans="1:12">
      <c r="A259" s="4"/>
      <c r="B259" s="11" t="s">
        <v>248</v>
      </c>
      <c r="C259" s="10" t="s">
        <v>681</v>
      </c>
      <c r="D259" s="10" t="s">
        <v>682</v>
      </c>
      <c r="E259" s="10" t="s">
        <v>248</v>
      </c>
      <c r="F259" s="10" t="s">
        <v>251</v>
      </c>
      <c r="G259" s="10">
        <v>2</v>
      </c>
      <c r="H259" s="15">
        <v>73</v>
      </c>
      <c r="I259" s="20">
        <f t="shared" si="38"/>
        <v>67.89</v>
      </c>
      <c r="J259" s="4">
        <f t="shared" si="39"/>
        <v>33.945</v>
      </c>
      <c r="K259" s="12">
        <f t="shared" si="40"/>
        <v>36.5</v>
      </c>
      <c r="L259" s="4">
        <f t="shared" si="41"/>
        <v>58.025641025641</v>
      </c>
    </row>
    <row r="260" hidden="1" spans="1:12">
      <c r="A260" s="4"/>
      <c r="B260" s="16"/>
      <c r="C260" s="12" t="s">
        <v>683</v>
      </c>
      <c r="D260" s="12" t="s">
        <v>684</v>
      </c>
      <c r="E260" s="12" t="s">
        <v>685</v>
      </c>
      <c r="F260" s="12"/>
      <c r="G260" s="12">
        <v>1400</v>
      </c>
      <c r="H260" s="14">
        <v>29820</v>
      </c>
      <c r="I260" s="20">
        <f t="shared" si="38"/>
        <v>27732.6</v>
      </c>
      <c r="J260" s="4">
        <f t="shared" si="39"/>
        <v>19.809</v>
      </c>
      <c r="K260" s="12">
        <f t="shared" si="40"/>
        <v>21.3</v>
      </c>
      <c r="L260" s="4">
        <f t="shared" si="41"/>
        <v>23703.0769230769</v>
      </c>
    </row>
    <row r="261" hidden="1" spans="1:12">
      <c r="A261" s="4"/>
      <c r="B261" s="11" t="s">
        <v>686</v>
      </c>
      <c r="C261" s="10" t="s">
        <v>687</v>
      </c>
      <c r="D261" s="10" t="s">
        <v>688</v>
      </c>
      <c r="E261" s="10" t="s">
        <v>689</v>
      </c>
      <c r="F261" s="10" t="s">
        <v>55</v>
      </c>
      <c r="G261" s="10">
        <v>2298</v>
      </c>
      <c r="H261" s="14">
        <v>77777.92</v>
      </c>
      <c r="I261" s="20">
        <f t="shared" si="38"/>
        <v>72333.4656</v>
      </c>
      <c r="J261" s="4">
        <f t="shared" si="39"/>
        <v>31.4767039164491</v>
      </c>
      <c r="K261" s="12">
        <f t="shared" si="40"/>
        <v>33.8459181897302</v>
      </c>
      <c r="L261" s="4">
        <f t="shared" si="41"/>
        <v>61823.4748717949</v>
      </c>
    </row>
    <row r="262" hidden="1" spans="1:12">
      <c r="A262" s="4"/>
      <c r="B262" s="11" t="s">
        <v>690</v>
      </c>
      <c r="C262" s="10" t="s">
        <v>691</v>
      </c>
      <c r="D262" s="10" t="s">
        <v>692</v>
      </c>
      <c r="E262" s="10" t="s">
        <v>693</v>
      </c>
      <c r="F262" s="10" t="s">
        <v>152</v>
      </c>
      <c r="G262" s="10">
        <v>500</v>
      </c>
      <c r="H262" s="14">
        <v>19150</v>
      </c>
      <c r="I262" s="20">
        <f t="shared" si="38"/>
        <v>17809.5</v>
      </c>
      <c r="J262" s="4">
        <f t="shared" si="39"/>
        <v>35.619</v>
      </c>
      <c r="K262" s="12">
        <f t="shared" si="40"/>
        <v>38.3</v>
      </c>
      <c r="L262" s="4">
        <f t="shared" si="41"/>
        <v>15221.7948717949</v>
      </c>
    </row>
    <row r="263" hidden="1" spans="1:12">
      <c r="A263" s="4"/>
      <c r="B263" s="11" t="s">
        <v>694</v>
      </c>
      <c r="C263" s="10" t="s">
        <v>691</v>
      </c>
      <c r="D263" s="10" t="s">
        <v>692</v>
      </c>
      <c r="E263" s="10" t="s">
        <v>695</v>
      </c>
      <c r="F263" s="10" t="s">
        <v>152</v>
      </c>
      <c r="G263" s="10">
        <v>12000</v>
      </c>
      <c r="H263" s="14">
        <v>491760.00000504</v>
      </c>
      <c r="I263" s="20">
        <f t="shared" si="38"/>
        <v>457336.800004687</v>
      </c>
      <c r="J263" s="4">
        <f t="shared" si="39"/>
        <v>38.1114000003906</v>
      </c>
      <c r="K263" s="12">
        <f t="shared" si="40"/>
        <v>40.98000000042</v>
      </c>
      <c r="L263" s="4">
        <f t="shared" si="41"/>
        <v>390886.15385016</v>
      </c>
    </row>
    <row r="264" hidden="1" spans="1:12">
      <c r="A264" s="4"/>
      <c r="B264" s="11" t="s">
        <v>696</v>
      </c>
      <c r="C264" s="11" t="s">
        <v>697</v>
      </c>
      <c r="D264" s="10" t="s">
        <v>698</v>
      </c>
      <c r="E264" s="10" t="s">
        <v>699</v>
      </c>
      <c r="F264" s="10" t="s">
        <v>152</v>
      </c>
      <c r="G264" s="10">
        <v>120</v>
      </c>
      <c r="H264" s="14">
        <v>10799.9999999892</v>
      </c>
      <c r="I264" s="20">
        <f t="shared" si="38"/>
        <v>10043.99999999</v>
      </c>
      <c r="J264" s="4">
        <f t="shared" si="39"/>
        <v>83.6999999999163</v>
      </c>
      <c r="K264" s="12">
        <f t="shared" si="40"/>
        <v>89.99999999991</v>
      </c>
      <c r="L264" s="4">
        <f t="shared" si="41"/>
        <v>8584.6153846068</v>
      </c>
    </row>
    <row r="265" hidden="1" spans="1:12">
      <c r="A265" s="4"/>
      <c r="B265" s="11" t="s">
        <v>459</v>
      </c>
      <c r="C265" s="11" t="s">
        <v>697</v>
      </c>
      <c r="D265" s="10" t="s">
        <v>698</v>
      </c>
      <c r="E265" s="10" t="s">
        <v>700</v>
      </c>
      <c r="F265" s="10" t="s">
        <v>152</v>
      </c>
      <c r="G265" s="10">
        <v>100</v>
      </c>
      <c r="H265" s="14">
        <v>9500.000000049</v>
      </c>
      <c r="I265" s="20">
        <f t="shared" si="38"/>
        <v>8835.00000004557</v>
      </c>
      <c r="J265" s="4">
        <f t="shared" si="39"/>
        <v>88.3500000004557</v>
      </c>
      <c r="K265" s="12">
        <f t="shared" si="40"/>
        <v>95.00000000049</v>
      </c>
      <c r="L265" s="4">
        <f t="shared" si="41"/>
        <v>7551.282051321</v>
      </c>
    </row>
    <row r="266" hidden="1" spans="1:12">
      <c r="A266" s="4"/>
      <c r="B266" s="11" t="s">
        <v>701</v>
      </c>
      <c r="C266" s="10" t="s">
        <v>702</v>
      </c>
      <c r="D266" s="10" t="s">
        <v>703</v>
      </c>
      <c r="E266" s="10" t="s">
        <v>704</v>
      </c>
      <c r="F266" s="10" t="s">
        <v>55</v>
      </c>
      <c r="G266" s="10">
        <v>800</v>
      </c>
      <c r="H266" s="14">
        <v>22944</v>
      </c>
      <c r="I266" s="20">
        <f t="shared" si="38"/>
        <v>21337.92</v>
      </c>
      <c r="J266" s="4">
        <f t="shared" si="39"/>
        <v>26.6724</v>
      </c>
      <c r="K266" s="12">
        <f t="shared" si="40"/>
        <v>28.68</v>
      </c>
      <c r="L266" s="4">
        <f t="shared" si="41"/>
        <v>18237.5384615385</v>
      </c>
    </row>
    <row r="267" hidden="1" spans="1:12">
      <c r="A267" s="4"/>
      <c r="B267" s="11" t="s">
        <v>705</v>
      </c>
      <c r="C267" s="10" t="s">
        <v>706</v>
      </c>
      <c r="D267" s="10" t="s">
        <v>707</v>
      </c>
      <c r="E267" s="10" t="s">
        <v>708</v>
      </c>
      <c r="F267" s="10" t="s">
        <v>152</v>
      </c>
      <c r="G267" s="10">
        <v>750</v>
      </c>
      <c r="H267" s="14">
        <v>17425</v>
      </c>
      <c r="I267" s="20">
        <f t="shared" ref="I267:I274" si="42">H267*0.930777</f>
        <v>16218.789225</v>
      </c>
      <c r="J267" s="4">
        <f t="shared" si="39"/>
        <v>21.6250523</v>
      </c>
      <c r="K267" s="12">
        <f t="shared" si="40"/>
        <v>23.2333333333333</v>
      </c>
      <c r="L267" s="4">
        <f t="shared" si="41"/>
        <v>13862.2130128205</v>
      </c>
    </row>
    <row r="268" hidden="1" spans="1:12">
      <c r="A268" s="4"/>
      <c r="B268" s="11" t="s">
        <v>76</v>
      </c>
      <c r="C268" s="10" t="s">
        <v>709</v>
      </c>
      <c r="D268" s="10" t="s">
        <v>710</v>
      </c>
      <c r="E268" s="10" t="s">
        <v>620</v>
      </c>
      <c r="F268" s="10" t="s">
        <v>55</v>
      </c>
      <c r="G268" s="10">
        <v>520</v>
      </c>
      <c r="H268" s="14">
        <v>1612</v>
      </c>
      <c r="I268" s="20">
        <f t="shared" si="42"/>
        <v>1500.412524</v>
      </c>
      <c r="J268" s="4">
        <f t="shared" si="39"/>
        <v>2.8854087</v>
      </c>
      <c r="K268" s="12">
        <f t="shared" si="40"/>
        <v>3.1</v>
      </c>
      <c r="L268" s="4">
        <f t="shared" si="41"/>
        <v>1282.40386666667</v>
      </c>
    </row>
    <row r="269" hidden="1" spans="1:12">
      <c r="A269" s="4"/>
      <c r="B269" s="11" t="s">
        <v>612</v>
      </c>
      <c r="C269" s="10" t="s">
        <v>709</v>
      </c>
      <c r="D269" s="10" t="s">
        <v>710</v>
      </c>
      <c r="E269" s="10" t="s">
        <v>315</v>
      </c>
      <c r="F269" s="10" t="s">
        <v>55</v>
      </c>
      <c r="G269" s="10">
        <v>100</v>
      </c>
      <c r="H269" s="14">
        <v>310</v>
      </c>
      <c r="I269" s="20">
        <f t="shared" si="42"/>
        <v>288.54087</v>
      </c>
      <c r="J269" s="4">
        <f t="shared" si="39"/>
        <v>2.8854087</v>
      </c>
      <c r="K269" s="12">
        <f t="shared" si="40"/>
        <v>3.1</v>
      </c>
      <c r="L269" s="4">
        <f t="shared" si="41"/>
        <v>246.616128205128</v>
      </c>
    </row>
    <row r="270" hidden="1" spans="1:12">
      <c r="A270" s="4"/>
      <c r="B270" s="11" t="s">
        <v>148</v>
      </c>
      <c r="C270" s="10" t="s">
        <v>711</v>
      </c>
      <c r="D270" s="10" t="s">
        <v>712</v>
      </c>
      <c r="E270" s="10" t="s">
        <v>151</v>
      </c>
      <c r="F270" s="10" t="s">
        <v>152</v>
      </c>
      <c r="G270" s="10">
        <v>250</v>
      </c>
      <c r="H270" s="14">
        <v>50455</v>
      </c>
      <c r="I270" s="20">
        <f t="shared" si="42"/>
        <v>46962.353535</v>
      </c>
      <c r="J270" s="4">
        <f t="shared" si="39"/>
        <v>187.84941414</v>
      </c>
      <c r="K270" s="12">
        <f t="shared" si="40"/>
        <v>201.82</v>
      </c>
      <c r="L270" s="4">
        <f t="shared" si="41"/>
        <v>40138.7637051282</v>
      </c>
    </row>
    <row r="271" hidden="1" spans="1:12">
      <c r="A271" s="4"/>
      <c r="B271" s="11" t="s">
        <v>713</v>
      </c>
      <c r="C271" s="10" t="s">
        <v>714</v>
      </c>
      <c r="D271" s="10" t="s">
        <v>715</v>
      </c>
      <c r="E271" s="10" t="s">
        <v>716</v>
      </c>
      <c r="F271" s="10" t="s">
        <v>152</v>
      </c>
      <c r="G271" s="10">
        <v>800</v>
      </c>
      <c r="H271" s="14">
        <v>9112</v>
      </c>
      <c r="I271" s="20">
        <f t="shared" si="42"/>
        <v>8481.240024</v>
      </c>
      <c r="J271" s="4">
        <f t="shared" si="39"/>
        <v>10.60155003</v>
      </c>
      <c r="K271" s="12">
        <f t="shared" si="40"/>
        <v>11.39</v>
      </c>
      <c r="L271" s="4">
        <f t="shared" si="41"/>
        <v>7248.9230974359</v>
      </c>
    </row>
    <row r="272" hidden="1" spans="1:12">
      <c r="A272" s="4"/>
      <c r="B272" s="16"/>
      <c r="C272" s="10" t="s">
        <v>717</v>
      </c>
      <c r="D272" s="10" t="s">
        <v>718</v>
      </c>
      <c r="E272" s="10" t="s">
        <v>54</v>
      </c>
      <c r="F272" s="10" t="s">
        <v>719</v>
      </c>
      <c r="G272" s="4">
        <v>4</v>
      </c>
      <c r="H272" s="15">
        <v>1630</v>
      </c>
      <c r="I272" s="20">
        <f t="shared" si="42"/>
        <v>1517.16651</v>
      </c>
      <c r="J272" s="4">
        <f t="shared" si="39"/>
        <v>379.2916275</v>
      </c>
      <c r="K272" s="12">
        <f t="shared" si="40"/>
        <v>407.5</v>
      </c>
      <c r="L272" s="4">
        <f t="shared" si="41"/>
        <v>1296.72351282051</v>
      </c>
    </row>
    <row r="273" hidden="1" spans="1:12">
      <c r="A273" s="4"/>
      <c r="B273" s="11" t="s">
        <v>720</v>
      </c>
      <c r="C273" s="10" t="s">
        <v>721</v>
      </c>
      <c r="D273" s="10" t="s">
        <v>317</v>
      </c>
      <c r="E273" s="10" t="s">
        <v>722</v>
      </c>
      <c r="F273" s="10" t="s">
        <v>55</v>
      </c>
      <c r="G273" s="10">
        <v>1630</v>
      </c>
      <c r="H273" s="14">
        <v>24808.01</v>
      </c>
      <c r="I273" s="20">
        <f t="shared" si="42"/>
        <v>23090.72512377</v>
      </c>
      <c r="J273" s="4">
        <f t="shared" si="39"/>
        <v>14.1660890329877</v>
      </c>
      <c r="K273" s="12">
        <f t="shared" si="40"/>
        <v>15.2196380368098</v>
      </c>
      <c r="L273" s="4">
        <f t="shared" si="41"/>
        <v>19735.6624989487</v>
      </c>
    </row>
    <row r="274" hidden="1" spans="1:12">
      <c r="A274" s="4"/>
      <c r="B274" s="11" t="s">
        <v>720</v>
      </c>
      <c r="C274" s="10" t="s">
        <v>721</v>
      </c>
      <c r="D274" s="10" t="s">
        <v>451</v>
      </c>
      <c r="E274" s="10" t="s">
        <v>722</v>
      </c>
      <c r="F274" s="10" t="s">
        <v>55</v>
      </c>
      <c r="G274" s="10">
        <v>630</v>
      </c>
      <c r="H274" s="14">
        <v>4620</v>
      </c>
      <c r="I274" s="20">
        <f t="shared" si="42"/>
        <v>4300.18974</v>
      </c>
      <c r="J274" s="4">
        <f t="shared" si="39"/>
        <v>6.825698</v>
      </c>
      <c r="K274" s="12">
        <f t="shared" si="40"/>
        <v>7.33333333333333</v>
      </c>
      <c r="L274" s="4">
        <f t="shared" si="41"/>
        <v>3675.37584615385</v>
      </c>
    </row>
    <row r="275" hidden="1" spans="1:12">
      <c r="A275" s="4"/>
      <c r="B275" s="11" t="s">
        <v>723</v>
      </c>
      <c r="C275" s="10" t="s">
        <v>724</v>
      </c>
      <c r="D275" s="10" t="s">
        <v>117</v>
      </c>
      <c r="E275" s="10" t="s">
        <v>725</v>
      </c>
      <c r="F275" s="10" t="s">
        <v>22</v>
      </c>
      <c r="G275" s="10">
        <v>400</v>
      </c>
      <c r="H275" s="14">
        <f>3918.0024*2</f>
        <v>7836.0048</v>
      </c>
      <c r="I275" s="20">
        <f t="shared" ref="I275:I319" si="43">H275*0.930777</f>
        <v>7293.5730397296</v>
      </c>
      <c r="J275" s="4">
        <f t="shared" ref="J275:J312" si="44">I275/G275</f>
        <v>18.233932599324</v>
      </c>
      <c r="K275" s="12">
        <f t="shared" ref="K275:K312" si="45">H275/G275</f>
        <v>19.590012</v>
      </c>
      <c r="L275" s="4">
        <f t="shared" ref="L275:L312" si="46">I275/1.17</f>
        <v>6233.82311088</v>
      </c>
    </row>
    <row r="276" hidden="1" spans="1:12">
      <c r="A276" s="4"/>
      <c r="B276" s="11" t="s">
        <v>229</v>
      </c>
      <c r="C276" s="10" t="s">
        <v>724</v>
      </c>
      <c r="D276" s="10" t="s">
        <v>117</v>
      </c>
      <c r="E276" s="10" t="s">
        <v>229</v>
      </c>
      <c r="F276" s="10" t="s">
        <v>22</v>
      </c>
      <c r="G276" s="10">
        <v>2000</v>
      </c>
      <c r="H276" s="14">
        <v>25999.9974</v>
      </c>
      <c r="I276" s="20">
        <f t="shared" si="43"/>
        <v>24200.1995799798</v>
      </c>
      <c r="J276" s="4">
        <f t="shared" si="44"/>
        <v>12.1000997899899</v>
      </c>
      <c r="K276" s="12">
        <f t="shared" si="45"/>
        <v>12.9999987</v>
      </c>
      <c r="L276" s="4">
        <f t="shared" si="46"/>
        <v>20683.93126494</v>
      </c>
    </row>
    <row r="277" hidden="1" spans="1:12">
      <c r="A277" s="4"/>
      <c r="B277" s="11" t="s">
        <v>723</v>
      </c>
      <c r="C277" s="11" t="s">
        <v>726</v>
      </c>
      <c r="D277" s="10" t="s">
        <v>727</v>
      </c>
      <c r="E277" s="10" t="s">
        <v>728</v>
      </c>
      <c r="F277" s="10" t="s">
        <v>516</v>
      </c>
      <c r="G277" s="10">
        <v>2000</v>
      </c>
      <c r="H277" s="14">
        <v>40800</v>
      </c>
      <c r="I277" s="20">
        <f t="shared" si="43"/>
        <v>37975.7016</v>
      </c>
      <c r="J277" s="4">
        <f t="shared" si="44"/>
        <v>18.9878508</v>
      </c>
      <c r="K277" s="12">
        <f t="shared" si="45"/>
        <v>20.4</v>
      </c>
      <c r="L277" s="4">
        <f t="shared" si="46"/>
        <v>32457.8646153846</v>
      </c>
    </row>
    <row r="278" hidden="1" spans="1:12">
      <c r="A278" s="4"/>
      <c r="B278" s="16"/>
      <c r="C278" s="12" t="s">
        <v>729</v>
      </c>
      <c r="D278" s="12" t="s">
        <v>730</v>
      </c>
      <c r="E278" s="12" t="s">
        <v>731</v>
      </c>
      <c r="F278" s="12"/>
      <c r="G278" s="12">
        <v>250</v>
      </c>
      <c r="H278" s="14">
        <v>450</v>
      </c>
      <c r="I278" s="20">
        <f t="shared" si="43"/>
        <v>418.84965</v>
      </c>
      <c r="J278" s="4">
        <f t="shared" si="44"/>
        <v>1.6753986</v>
      </c>
      <c r="K278" s="12">
        <f t="shared" si="45"/>
        <v>1.8</v>
      </c>
      <c r="L278" s="4">
        <f t="shared" si="46"/>
        <v>357.991153846154</v>
      </c>
    </row>
    <row r="279" hidden="1" spans="1:12">
      <c r="A279" s="4"/>
      <c r="B279" s="16"/>
      <c r="C279" s="12" t="s">
        <v>729</v>
      </c>
      <c r="D279" s="12" t="s">
        <v>732</v>
      </c>
      <c r="E279" s="12" t="s">
        <v>731</v>
      </c>
      <c r="F279" s="12"/>
      <c r="G279" s="12">
        <v>250</v>
      </c>
      <c r="H279" s="14">
        <v>450</v>
      </c>
      <c r="I279" s="20">
        <f t="shared" si="43"/>
        <v>418.84965</v>
      </c>
      <c r="J279" s="4">
        <f t="shared" si="44"/>
        <v>1.6753986</v>
      </c>
      <c r="K279" s="12">
        <f t="shared" si="45"/>
        <v>1.8</v>
      </c>
      <c r="L279" s="4">
        <f t="shared" si="46"/>
        <v>357.991153846154</v>
      </c>
    </row>
    <row r="280" hidden="1" spans="1:12">
      <c r="A280" s="4"/>
      <c r="B280" s="16"/>
      <c r="C280" s="12" t="s">
        <v>729</v>
      </c>
      <c r="D280" s="22" t="s">
        <v>733</v>
      </c>
      <c r="E280" s="12" t="s">
        <v>731</v>
      </c>
      <c r="F280" s="12"/>
      <c r="G280" s="12">
        <v>250</v>
      </c>
      <c r="H280" s="14">
        <v>550</v>
      </c>
      <c r="I280" s="20">
        <f t="shared" si="43"/>
        <v>511.92735</v>
      </c>
      <c r="J280" s="4">
        <f t="shared" si="44"/>
        <v>2.0477094</v>
      </c>
      <c r="K280" s="12">
        <f t="shared" si="45"/>
        <v>2.2</v>
      </c>
      <c r="L280" s="4">
        <f t="shared" si="46"/>
        <v>437.544743589744</v>
      </c>
    </row>
    <row r="281" hidden="1" spans="1:12">
      <c r="A281" s="4"/>
      <c r="B281" s="11" t="s">
        <v>119</v>
      </c>
      <c r="C281" s="10" t="s">
        <v>734</v>
      </c>
      <c r="D281" s="10" t="s">
        <v>735</v>
      </c>
      <c r="E281" s="10" t="s">
        <v>736</v>
      </c>
      <c r="F281" s="10" t="s">
        <v>55</v>
      </c>
      <c r="G281" s="4">
        <v>70</v>
      </c>
      <c r="H281" s="15">
        <v>280</v>
      </c>
      <c r="I281" s="20">
        <f t="shared" si="43"/>
        <v>260.61756</v>
      </c>
      <c r="J281" s="4">
        <f t="shared" si="44"/>
        <v>3.723108</v>
      </c>
      <c r="K281" s="12">
        <f t="shared" si="45"/>
        <v>4</v>
      </c>
      <c r="L281" s="4">
        <f t="shared" si="46"/>
        <v>222.750051282051</v>
      </c>
    </row>
    <row r="282" hidden="1" spans="1:12">
      <c r="A282" s="4"/>
      <c r="B282" s="11" t="s">
        <v>498</v>
      </c>
      <c r="C282" s="10" t="s">
        <v>737</v>
      </c>
      <c r="D282" s="10" t="s">
        <v>738</v>
      </c>
      <c r="E282" s="10" t="s">
        <v>210</v>
      </c>
      <c r="F282" s="10" t="s">
        <v>55</v>
      </c>
      <c r="G282" s="10">
        <v>750</v>
      </c>
      <c r="H282" s="14">
        <v>11566</v>
      </c>
      <c r="I282" s="20">
        <f t="shared" si="43"/>
        <v>10765.366782</v>
      </c>
      <c r="J282" s="4">
        <f t="shared" si="44"/>
        <v>14.353822376</v>
      </c>
      <c r="K282" s="12">
        <f t="shared" si="45"/>
        <v>15.4213333333333</v>
      </c>
      <c r="L282" s="4">
        <f t="shared" si="46"/>
        <v>9201.16818974359</v>
      </c>
    </row>
    <row r="283" hidden="1" spans="1:12">
      <c r="A283" s="4"/>
      <c r="B283" s="11" t="s">
        <v>104</v>
      </c>
      <c r="C283" s="10" t="s">
        <v>739</v>
      </c>
      <c r="D283" s="10" t="s">
        <v>740</v>
      </c>
      <c r="E283" s="10" t="s">
        <v>16</v>
      </c>
      <c r="F283" s="10" t="s">
        <v>22</v>
      </c>
      <c r="G283" s="4">
        <v>360</v>
      </c>
      <c r="H283" s="15">
        <v>2509.2</v>
      </c>
      <c r="I283" s="20">
        <f t="shared" si="43"/>
        <v>2335.5056484</v>
      </c>
      <c r="J283" s="4">
        <f t="shared" si="44"/>
        <v>6.48751569</v>
      </c>
      <c r="K283" s="12">
        <f t="shared" si="45"/>
        <v>6.97</v>
      </c>
      <c r="L283" s="4">
        <f t="shared" si="46"/>
        <v>1996.15867384615</v>
      </c>
    </row>
    <row r="284" hidden="1" spans="1:12">
      <c r="A284" s="4"/>
      <c r="B284" s="11" t="s">
        <v>210</v>
      </c>
      <c r="C284" s="10" t="s">
        <v>741</v>
      </c>
      <c r="D284" s="10" t="s">
        <v>742</v>
      </c>
      <c r="E284" s="10" t="s">
        <v>210</v>
      </c>
      <c r="F284" s="10" t="s">
        <v>55</v>
      </c>
      <c r="G284" s="10">
        <v>310</v>
      </c>
      <c r="H284" s="14">
        <v>6138</v>
      </c>
      <c r="I284" s="20">
        <f t="shared" si="43"/>
        <v>5713.109226</v>
      </c>
      <c r="J284" s="4">
        <f t="shared" si="44"/>
        <v>18.4293846</v>
      </c>
      <c r="K284" s="12">
        <f t="shared" si="45"/>
        <v>19.8</v>
      </c>
      <c r="L284" s="4">
        <f t="shared" si="46"/>
        <v>4882.99933846154</v>
      </c>
    </row>
    <row r="285" hidden="1" spans="1:12">
      <c r="A285" s="4"/>
      <c r="B285" s="11" t="s">
        <v>743</v>
      </c>
      <c r="C285" s="10" t="s">
        <v>744</v>
      </c>
      <c r="D285" s="10" t="s">
        <v>745</v>
      </c>
      <c r="E285" s="10" t="s">
        <v>746</v>
      </c>
      <c r="F285" s="10" t="s">
        <v>55</v>
      </c>
      <c r="G285" s="10">
        <v>7210</v>
      </c>
      <c r="H285" s="14">
        <v>163072</v>
      </c>
      <c r="I285" s="20">
        <f t="shared" si="43"/>
        <v>151783.666944</v>
      </c>
      <c r="J285" s="4">
        <f t="shared" si="44"/>
        <v>21.0518262058252</v>
      </c>
      <c r="K285" s="12">
        <f t="shared" si="45"/>
        <v>22.6174757281553</v>
      </c>
      <c r="L285" s="4">
        <f t="shared" si="46"/>
        <v>129729.629866667</v>
      </c>
    </row>
    <row r="286" hidden="1" spans="1:12">
      <c r="A286" s="4"/>
      <c r="B286" s="10" t="s">
        <v>210</v>
      </c>
      <c r="C286" s="10" t="s">
        <v>744</v>
      </c>
      <c r="D286" s="10" t="s">
        <v>747</v>
      </c>
      <c r="E286" s="10" t="s">
        <v>210</v>
      </c>
      <c r="F286" s="10" t="s">
        <v>55</v>
      </c>
      <c r="G286" s="10">
        <v>800</v>
      </c>
      <c r="H286" s="14">
        <v>30400.0047</v>
      </c>
      <c r="I286" s="20">
        <f t="shared" si="43"/>
        <v>28295.6251746519</v>
      </c>
      <c r="J286" s="4">
        <f t="shared" si="44"/>
        <v>35.3695314683149</v>
      </c>
      <c r="K286" s="12">
        <f t="shared" si="45"/>
        <v>38.000005875</v>
      </c>
      <c r="L286" s="4">
        <f t="shared" si="46"/>
        <v>24184.29502107</v>
      </c>
    </row>
    <row r="287" hidden="1" spans="1:12">
      <c r="A287" s="4"/>
      <c r="B287" s="10" t="s">
        <v>748</v>
      </c>
      <c r="C287" s="10" t="s">
        <v>749</v>
      </c>
      <c r="D287" s="10" t="s">
        <v>750</v>
      </c>
      <c r="E287" s="10" t="s">
        <v>748</v>
      </c>
      <c r="F287" s="10" t="s">
        <v>55</v>
      </c>
      <c r="G287" s="10">
        <v>200</v>
      </c>
      <c r="H287" s="14">
        <v>4147.999999884</v>
      </c>
      <c r="I287" s="20">
        <f t="shared" si="43"/>
        <v>3860.86299589203</v>
      </c>
      <c r="J287" s="4">
        <f t="shared" si="44"/>
        <v>19.3043149794602</v>
      </c>
      <c r="K287" s="12">
        <f t="shared" si="45"/>
        <v>20.73999999942</v>
      </c>
      <c r="L287" s="4">
        <f t="shared" si="46"/>
        <v>3299.88290247182</v>
      </c>
    </row>
    <row r="288" hidden="1" spans="1:12">
      <c r="A288" s="4"/>
      <c r="B288" s="11" t="s">
        <v>187</v>
      </c>
      <c r="C288" s="12" t="s">
        <v>749</v>
      </c>
      <c r="D288" s="12" t="s">
        <v>751</v>
      </c>
      <c r="E288" s="12" t="s">
        <v>752</v>
      </c>
      <c r="F288" s="12"/>
      <c r="G288" s="12">
        <v>600</v>
      </c>
      <c r="H288" s="14">
        <v>14880.0015</v>
      </c>
      <c r="I288" s="20">
        <f t="shared" si="43"/>
        <v>13849.9631561655</v>
      </c>
      <c r="J288" s="4">
        <f t="shared" si="44"/>
        <v>23.0832719269425</v>
      </c>
      <c r="K288" s="12">
        <f t="shared" si="45"/>
        <v>24.8000025</v>
      </c>
      <c r="L288" s="4">
        <f t="shared" si="46"/>
        <v>11837.57534715</v>
      </c>
    </row>
    <row r="289" hidden="1" spans="1:12">
      <c r="A289" s="4"/>
      <c r="B289" s="11" t="s">
        <v>76</v>
      </c>
      <c r="C289" s="12" t="s">
        <v>753</v>
      </c>
      <c r="D289" s="12" t="s">
        <v>754</v>
      </c>
      <c r="E289" s="12" t="s">
        <v>755</v>
      </c>
      <c r="F289" s="12" t="s">
        <v>22</v>
      </c>
      <c r="G289" s="12">
        <v>1530</v>
      </c>
      <c r="H289" s="14">
        <v>9577.82</v>
      </c>
      <c r="I289" s="20">
        <f t="shared" si="43"/>
        <v>8914.81456614</v>
      </c>
      <c r="J289" s="4">
        <f t="shared" si="44"/>
        <v>5.82667618701961</v>
      </c>
      <c r="K289" s="12">
        <f t="shared" si="45"/>
        <v>6.26001307189542</v>
      </c>
      <c r="L289" s="4">
        <f t="shared" si="46"/>
        <v>7619.49962917949</v>
      </c>
    </row>
    <row r="290" hidden="1" spans="1:12">
      <c r="A290" s="4"/>
      <c r="B290" s="11" t="s">
        <v>76</v>
      </c>
      <c r="C290" s="12" t="s">
        <v>756</v>
      </c>
      <c r="D290" s="12" t="s">
        <v>754</v>
      </c>
      <c r="E290" s="12" t="s">
        <v>755</v>
      </c>
      <c r="F290" s="12" t="s">
        <v>22</v>
      </c>
      <c r="G290" s="4">
        <v>1410</v>
      </c>
      <c r="H290" s="15">
        <v>12660.59</v>
      </c>
      <c r="I290" s="20">
        <f t="shared" si="43"/>
        <v>11784.18597843</v>
      </c>
      <c r="J290" s="4">
        <f t="shared" si="44"/>
        <v>8.35757870810638</v>
      </c>
      <c r="K290" s="12">
        <f t="shared" si="45"/>
        <v>8.97914184397163</v>
      </c>
      <c r="L290" s="4">
        <f t="shared" si="46"/>
        <v>10071.9538277179</v>
      </c>
    </row>
    <row r="291" hidden="1" spans="1:12">
      <c r="A291" s="4"/>
      <c r="B291" s="11" t="s">
        <v>119</v>
      </c>
      <c r="C291" s="10" t="s">
        <v>757</v>
      </c>
      <c r="D291" s="10" t="s">
        <v>84</v>
      </c>
      <c r="E291" s="10" t="s">
        <v>758</v>
      </c>
      <c r="F291" s="10" t="s">
        <v>516</v>
      </c>
      <c r="G291" s="10">
        <v>5</v>
      </c>
      <c r="H291" s="14">
        <v>25</v>
      </c>
      <c r="I291" s="20">
        <f t="shared" si="43"/>
        <v>23.269425</v>
      </c>
      <c r="J291" s="4">
        <f t="shared" si="44"/>
        <v>4.653885</v>
      </c>
      <c r="K291" s="12">
        <f t="shared" si="45"/>
        <v>5</v>
      </c>
      <c r="L291" s="4">
        <f t="shared" si="46"/>
        <v>19.8883974358974</v>
      </c>
    </row>
    <row r="292" hidden="1" spans="1:12">
      <c r="A292" s="4"/>
      <c r="B292" s="11" t="s">
        <v>119</v>
      </c>
      <c r="C292" s="11" t="s">
        <v>759</v>
      </c>
      <c r="D292" s="12" t="s">
        <v>84</v>
      </c>
      <c r="E292" s="12" t="s">
        <v>256</v>
      </c>
      <c r="F292" s="12" t="s">
        <v>55</v>
      </c>
      <c r="G292" s="12">
        <v>10</v>
      </c>
      <c r="H292" s="14">
        <v>16</v>
      </c>
      <c r="I292" s="20">
        <f t="shared" si="43"/>
        <v>14.892432</v>
      </c>
      <c r="J292" s="4">
        <f t="shared" si="44"/>
        <v>1.4892432</v>
      </c>
      <c r="K292" s="12">
        <f t="shared" si="45"/>
        <v>1.6</v>
      </c>
      <c r="L292" s="4">
        <f t="shared" si="46"/>
        <v>12.7285743589744</v>
      </c>
    </row>
    <row r="293" hidden="1" spans="1:12">
      <c r="A293" s="4"/>
      <c r="B293" s="11" t="s">
        <v>760</v>
      </c>
      <c r="C293" s="10" t="s">
        <v>761</v>
      </c>
      <c r="D293" s="10" t="s">
        <v>762</v>
      </c>
      <c r="E293" s="10" t="s">
        <v>763</v>
      </c>
      <c r="F293" s="10" t="s">
        <v>55</v>
      </c>
      <c r="G293" s="10">
        <v>500</v>
      </c>
      <c r="H293" s="14">
        <v>12439.99</v>
      </c>
      <c r="I293" s="20">
        <f t="shared" si="43"/>
        <v>11578.85657223</v>
      </c>
      <c r="J293" s="4">
        <f t="shared" si="44"/>
        <v>23.15771314446</v>
      </c>
      <c r="K293" s="12">
        <f t="shared" si="45"/>
        <v>24.87998</v>
      </c>
      <c r="L293" s="4">
        <f t="shared" si="46"/>
        <v>9896.45860874359</v>
      </c>
    </row>
    <row r="294" hidden="1" spans="1:12">
      <c r="A294" s="4"/>
      <c r="B294" s="11" t="s">
        <v>760</v>
      </c>
      <c r="C294" s="10" t="s">
        <v>761</v>
      </c>
      <c r="D294" s="10" t="s">
        <v>764</v>
      </c>
      <c r="E294" s="10" t="s">
        <v>760</v>
      </c>
      <c r="F294" s="10" t="s">
        <v>55</v>
      </c>
      <c r="G294" s="10">
        <v>1097</v>
      </c>
      <c r="H294" s="14">
        <v>27327.2</v>
      </c>
      <c r="I294" s="20">
        <f t="shared" si="43"/>
        <v>25435.5292344</v>
      </c>
      <c r="J294" s="4">
        <f t="shared" si="44"/>
        <v>23.1864441516864</v>
      </c>
      <c r="K294" s="12">
        <f t="shared" si="45"/>
        <v>24.9108477666363</v>
      </c>
      <c r="L294" s="4">
        <f t="shared" si="46"/>
        <v>21739.7685764103</v>
      </c>
    </row>
    <row r="295" hidden="1" spans="1:12">
      <c r="A295" s="4"/>
      <c r="B295" s="11" t="s">
        <v>765</v>
      </c>
      <c r="C295" s="10" t="s">
        <v>766</v>
      </c>
      <c r="D295" s="10" t="s">
        <v>767</v>
      </c>
      <c r="E295" s="10" t="s">
        <v>765</v>
      </c>
      <c r="F295" s="10" t="s">
        <v>55</v>
      </c>
      <c r="G295" s="10">
        <v>1600</v>
      </c>
      <c r="H295" s="14">
        <v>29280</v>
      </c>
      <c r="I295" s="20">
        <f t="shared" si="43"/>
        <v>27253.15056</v>
      </c>
      <c r="J295" s="4">
        <f t="shared" si="44"/>
        <v>17.0332191</v>
      </c>
      <c r="K295" s="12">
        <f t="shared" si="45"/>
        <v>18.3</v>
      </c>
      <c r="L295" s="4">
        <f t="shared" si="46"/>
        <v>23293.2910769231</v>
      </c>
    </row>
    <row r="296" hidden="1" spans="1:12">
      <c r="A296" s="4"/>
      <c r="B296" s="11" t="s">
        <v>28</v>
      </c>
      <c r="C296" s="10" t="s">
        <v>768</v>
      </c>
      <c r="D296" s="10" t="s">
        <v>769</v>
      </c>
      <c r="E296" s="10" t="s">
        <v>770</v>
      </c>
      <c r="F296" s="10" t="s">
        <v>152</v>
      </c>
      <c r="G296" s="10">
        <v>200</v>
      </c>
      <c r="H296" s="14">
        <f>2482*2</f>
        <v>4964</v>
      </c>
      <c r="I296" s="20">
        <f t="shared" si="43"/>
        <v>4620.377028</v>
      </c>
      <c r="J296" s="4">
        <f t="shared" si="44"/>
        <v>23.10188514</v>
      </c>
      <c r="K296" s="12">
        <f t="shared" si="45"/>
        <v>24.82</v>
      </c>
      <c r="L296" s="4">
        <f t="shared" si="46"/>
        <v>3949.04019487179</v>
      </c>
    </row>
    <row r="297" hidden="1" spans="1:12">
      <c r="A297" s="4"/>
      <c r="B297" s="11" t="s">
        <v>771</v>
      </c>
      <c r="C297" s="10" t="s">
        <v>772</v>
      </c>
      <c r="D297" s="10" t="s">
        <v>773</v>
      </c>
      <c r="E297" s="10" t="s">
        <v>771</v>
      </c>
      <c r="F297" s="10" t="s">
        <v>22</v>
      </c>
      <c r="G297" s="10">
        <v>480</v>
      </c>
      <c r="H297" s="14">
        <v>10434</v>
      </c>
      <c r="I297" s="20">
        <f t="shared" si="43"/>
        <v>9711.727218</v>
      </c>
      <c r="J297" s="4">
        <f t="shared" si="44"/>
        <v>20.2327650375</v>
      </c>
      <c r="K297" s="12">
        <f t="shared" si="45"/>
        <v>21.7375</v>
      </c>
      <c r="L297" s="4">
        <f t="shared" si="46"/>
        <v>8300.62155384615</v>
      </c>
    </row>
    <row r="298" hidden="1" spans="1:12">
      <c r="A298" s="4"/>
      <c r="B298" s="11" t="s">
        <v>774</v>
      </c>
      <c r="C298" s="10" t="s">
        <v>775</v>
      </c>
      <c r="D298" s="10" t="s">
        <v>776</v>
      </c>
      <c r="E298" s="10" t="s">
        <v>777</v>
      </c>
      <c r="F298" s="10" t="s">
        <v>55</v>
      </c>
      <c r="G298" s="10">
        <v>400</v>
      </c>
      <c r="H298" s="14">
        <v>10768</v>
      </c>
      <c r="I298" s="20">
        <f t="shared" si="43"/>
        <v>10022.606736</v>
      </c>
      <c r="J298" s="4">
        <f t="shared" si="44"/>
        <v>25.05651684</v>
      </c>
      <c r="K298" s="12">
        <f t="shared" si="45"/>
        <v>26.92</v>
      </c>
      <c r="L298" s="4">
        <f t="shared" si="46"/>
        <v>8566.33054358974</v>
      </c>
    </row>
    <row r="299" hidden="1" spans="1:12">
      <c r="A299" s="4"/>
      <c r="B299" s="16"/>
      <c r="C299" s="10" t="s">
        <v>778</v>
      </c>
      <c r="D299" s="10" t="s">
        <v>779</v>
      </c>
      <c r="E299" s="10" t="s">
        <v>780</v>
      </c>
      <c r="F299" s="10" t="s">
        <v>55</v>
      </c>
      <c r="G299" s="10">
        <v>2700</v>
      </c>
      <c r="H299" s="14">
        <v>71145</v>
      </c>
      <c r="I299" s="20">
        <f t="shared" si="43"/>
        <v>66220.129665</v>
      </c>
      <c r="J299" s="4">
        <f t="shared" si="44"/>
        <v>24.52597395</v>
      </c>
      <c r="K299" s="12">
        <f t="shared" si="45"/>
        <v>26.35</v>
      </c>
      <c r="L299" s="4">
        <f t="shared" si="46"/>
        <v>56598.4014230769</v>
      </c>
    </row>
    <row r="300" hidden="1" spans="1:12">
      <c r="A300" s="4"/>
      <c r="B300" s="11" t="s">
        <v>28</v>
      </c>
      <c r="C300" s="10" t="s">
        <v>781</v>
      </c>
      <c r="D300" s="10" t="s">
        <v>782</v>
      </c>
      <c r="E300" s="10" t="s">
        <v>783</v>
      </c>
      <c r="F300" s="10" t="s">
        <v>55</v>
      </c>
      <c r="G300" s="10">
        <v>78444</v>
      </c>
      <c r="H300" s="14">
        <v>163572</v>
      </c>
      <c r="I300" s="20">
        <f t="shared" si="43"/>
        <v>152249.055444</v>
      </c>
      <c r="J300" s="4">
        <f t="shared" si="44"/>
        <v>1.94086297797155</v>
      </c>
      <c r="K300" s="12">
        <f t="shared" si="45"/>
        <v>2.08520728162766</v>
      </c>
      <c r="L300" s="4">
        <f t="shared" si="46"/>
        <v>130127.397815385</v>
      </c>
    </row>
    <row r="301" hidden="1" spans="1:12">
      <c r="A301" s="4"/>
      <c r="B301" s="11" t="s">
        <v>210</v>
      </c>
      <c r="C301" s="10" t="s">
        <v>784</v>
      </c>
      <c r="D301" s="10" t="s">
        <v>785</v>
      </c>
      <c r="E301" s="10" t="s">
        <v>210</v>
      </c>
      <c r="F301" s="10" t="s">
        <v>55</v>
      </c>
      <c r="G301" s="10">
        <v>180</v>
      </c>
      <c r="H301" s="14">
        <v>4372</v>
      </c>
      <c r="I301" s="20">
        <f t="shared" si="43"/>
        <v>4069.357044</v>
      </c>
      <c r="J301" s="4">
        <f t="shared" si="44"/>
        <v>22.6075391333333</v>
      </c>
      <c r="K301" s="12">
        <f t="shared" si="45"/>
        <v>24.2888888888889</v>
      </c>
      <c r="L301" s="4">
        <f t="shared" si="46"/>
        <v>3478.08294358974</v>
      </c>
    </row>
    <row r="302" hidden="1" spans="1:12">
      <c r="A302" s="4"/>
      <c r="B302" s="11" t="s">
        <v>210</v>
      </c>
      <c r="C302" s="10" t="s">
        <v>784</v>
      </c>
      <c r="D302" s="10" t="s">
        <v>786</v>
      </c>
      <c r="E302" s="10" t="s">
        <v>210</v>
      </c>
      <c r="F302" s="10" t="s">
        <v>55</v>
      </c>
      <c r="G302" s="10">
        <v>12</v>
      </c>
      <c r="H302" s="14">
        <v>1287.00000000468</v>
      </c>
      <c r="I302" s="20">
        <f t="shared" si="43"/>
        <v>1197.90999900436</v>
      </c>
      <c r="J302" s="4">
        <f t="shared" si="44"/>
        <v>99.825833250363</v>
      </c>
      <c r="K302" s="12">
        <f t="shared" si="45"/>
        <v>107.25000000039</v>
      </c>
      <c r="L302" s="4">
        <f t="shared" si="46"/>
        <v>1023.85470000372</v>
      </c>
    </row>
    <row r="303" hidden="1" spans="1:12">
      <c r="A303" s="4"/>
      <c r="B303" s="11" t="s">
        <v>28</v>
      </c>
      <c r="C303" s="10" t="s">
        <v>787</v>
      </c>
      <c r="D303" s="10" t="s">
        <v>62</v>
      </c>
      <c r="E303" s="10" t="s">
        <v>134</v>
      </c>
      <c r="F303" s="10" t="s">
        <v>22</v>
      </c>
      <c r="G303" s="10">
        <v>120</v>
      </c>
      <c r="H303" s="14">
        <f>1158*2</f>
        <v>2316</v>
      </c>
      <c r="I303" s="20">
        <f t="shared" si="43"/>
        <v>2155.679532</v>
      </c>
      <c r="J303" s="4">
        <f t="shared" si="44"/>
        <v>17.9639961</v>
      </c>
      <c r="K303" s="12">
        <f t="shared" si="45"/>
        <v>19.3</v>
      </c>
      <c r="L303" s="4">
        <f t="shared" si="46"/>
        <v>1842.46113846154</v>
      </c>
    </row>
    <row r="304" hidden="1" spans="1:12">
      <c r="A304" s="4"/>
      <c r="B304" s="11" t="s">
        <v>788</v>
      </c>
      <c r="C304" s="10" t="s">
        <v>787</v>
      </c>
      <c r="D304" s="10" t="s">
        <v>789</v>
      </c>
      <c r="E304" s="10" t="s">
        <v>790</v>
      </c>
      <c r="F304" s="10" t="s">
        <v>22</v>
      </c>
      <c r="G304" s="10">
        <v>150</v>
      </c>
      <c r="H304" s="14">
        <v>2820</v>
      </c>
      <c r="I304" s="20">
        <f t="shared" si="43"/>
        <v>2624.79114</v>
      </c>
      <c r="J304" s="4">
        <f t="shared" si="44"/>
        <v>17.4986076</v>
      </c>
      <c r="K304" s="12">
        <f t="shared" si="45"/>
        <v>18.8</v>
      </c>
      <c r="L304" s="4">
        <f t="shared" si="46"/>
        <v>2243.41123076923</v>
      </c>
    </row>
    <row r="305" hidden="1" spans="1:12">
      <c r="A305" s="4"/>
      <c r="B305" s="11" t="s">
        <v>207</v>
      </c>
      <c r="C305" s="10" t="s">
        <v>791</v>
      </c>
      <c r="D305" s="10" t="s">
        <v>792</v>
      </c>
      <c r="E305" s="10" t="s">
        <v>793</v>
      </c>
      <c r="F305" s="10" t="s">
        <v>55</v>
      </c>
      <c r="G305" s="10">
        <v>2350</v>
      </c>
      <c r="H305" s="14">
        <v>46518.3</v>
      </c>
      <c r="I305" s="20">
        <f t="shared" si="43"/>
        <v>43298.1637191</v>
      </c>
      <c r="J305" s="4">
        <f t="shared" si="44"/>
        <v>18.424750518766</v>
      </c>
      <c r="K305" s="12">
        <f t="shared" si="45"/>
        <v>19.7950212765957</v>
      </c>
      <c r="L305" s="4">
        <f t="shared" si="46"/>
        <v>37006.9775376923</v>
      </c>
    </row>
    <row r="306" hidden="1" spans="1:12">
      <c r="A306" s="4"/>
      <c r="B306" s="11" t="s">
        <v>76</v>
      </c>
      <c r="C306" s="10" t="s">
        <v>794</v>
      </c>
      <c r="D306" s="10" t="s">
        <v>795</v>
      </c>
      <c r="E306" s="10" t="s">
        <v>796</v>
      </c>
      <c r="F306" s="10" t="s">
        <v>55</v>
      </c>
      <c r="G306" s="10">
        <v>10</v>
      </c>
      <c r="H306" s="14">
        <v>1016.7</v>
      </c>
      <c r="I306" s="20">
        <f t="shared" si="43"/>
        <v>946.3209759</v>
      </c>
      <c r="J306" s="4">
        <f t="shared" si="44"/>
        <v>94.63209759</v>
      </c>
      <c r="K306" s="12">
        <f t="shared" si="45"/>
        <v>101.67</v>
      </c>
      <c r="L306" s="4">
        <f t="shared" si="46"/>
        <v>808.821346923077</v>
      </c>
    </row>
    <row r="307" hidden="1" spans="1:12">
      <c r="A307" s="4"/>
      <c r="B307" s="11" t="s">
        <v>199</v>
      </c>
      <c r="C307" s="10" t="s">
        <v>794</v>
      </c>
      <c r="D307" s="10" t="s">
        <v>797</v>
      </c>
      <c r="E307" s="10" t="s">
        <v>798</v>
      </c>
      <c r="F307" s="10" t="s">
        <v>55</v>
      </c>
      <c r="G307" s="10">
        <v>150</v>
      </c>
      <c r="H307" s="14">
        <v>11640.0000000375</v>
      </c>
      <c r="I307" s="20">
        <f t="shared" si="43"/>
        <v>10834.2442800349</v>
      </c>
      <c r="J307" s="4">
        <f t="shared" si="44"/>
        <v>72.2282952002327</v>
      </c>
      <c r="K307" s="12">
        <f t="shared" si="45"/>
        <v>77.60000000025</v>
      </c>
      <c r="L307" s="4">
        <f t="shared" si="46"/>
        <v>9260.03784618368</v>
      </c>
    </row>
    <row r="308" hidden="1" spans="1:12">
      <c r="A308" s="4"/>
      <c r="B308" s="16"/>
      <c r="C308" s="12" t="s">
        <v>799</v>
      </c>
      <c r="D308" s="12" t="s">
        <v>800</v>
      </c>
      <c r="E308" s="23" t="s">
        <v>801</v>
      </c>
      <c r="F308" s="12"/>
      <c r="G308" s="12">
        <v>20</v>
      </c>
      <c r="H308" s="14">
        <v>54000.0000000001</v>
      </c>
      <c r="I308" s="20">
        <f t="shared" si="43"/>
        <v>50261.9580000001</v>
      </c>
      <c r="J308" s="4">
        <f t="shared" si="44"/>
        <v>2513.0979</v>
      </c>
      <c r="K308" s="12">
        <f t="shared" si="45"/>
        <v>2700.00000000001</v>
      </c>
      <c r="L308" s="4">
        <f t="shared" si="46"/>
        <v>42958.9384615385</v>
      </c>
    </row>
    <row r="309" hidden="1" spans="1:12">
      <c r="A309" s="4"/>
      <c r="B309" s="16"/>
      <c r="C309" s="12" t="s">
        <v>799</v>
      </c>
      <c r="D309" s="12" t="s">
        <v>800</v>
      </c>
      <c r="E309" s="12" t="s">
        <v>489</v>
      </c>
      <c r="F309" s="12"/>
      <c r="G309" s="12">
        <v>32</v>
      </c>
      <c r="H309" s="14">
        <v>105600</v>
      </c>
      <c r="I309" s="20">
        <f t="shared" si="43"/>
        <v>98290.0512</v>
      </c>
      <c r="J309" s="4">
        <f t="shared" si="44"/>
        <v>3071.5641</v>
      </c>
      <c r="K309" s="12">
        <f t="shared" si="45"/>
        <v>3300</v>
      </c>
      <c r="L309" s="4">
        <f t="shared" si="46"/>
        <v>84008.5907692308</v>
      </c>
    </row>
    <row r="310" hidden="1" spans="1:12">
      <c r="A310" s="4"/>
      <c r="B310" s="16"/>
      <c r="C310" s="10" t="s">
        <v>802</v>
      </c>
      <c r="D310" s="10" t="s">
        <v>803</v>
      </c>
      <c r="E310" s="10" t="s">
        <v>505</v>
      </c>
      <c r="F310" s="10" t="s">
        <v>55</v>
      </c>
      <c r="G310" s="10">
        <v>255</v>
      </c>
      <c r="H310" s="14">
        <v>2523.89</v>
      </c>
      <c r="I310" s="20">
        <f t="shared" si="43"/>
        <v>2349.17876253</v>
      </c>
      <c r="J310" s="4">
        <f t="shared" si="44"/>
        <v>9.21246573541176</v>
      </c>
      <c r="K310" s="12">
        <f t="shared" si="45"/>
        <v>9.89760784313725</v>
      </c>
      <c r="L310" s="4">
        <f t="shared" si="46"/>
        <v>2007.84509617949</v>
      </c>
    </row>
    <row r="311" hidden="1" spans="1:12">
      <c r="A311" s="4"/>
      <c r="B311" s="12" t="s">
        <v>804</v>
      </c>
      <c r="C311" s="12" t="s">
        <v>805</v>
      </c>
      <c r="D311" s="12" t="s">
        <v>806</v>
      </c>
      <c r="E311" s="12" t="s">
        <v>804</v>
      </c>
      <c r="F311" s="12" t="s">
        <v>55</v>
      </c>
      <c r="G311" s="12">
        <v>1000</v>
      </c>
      <c r="H311" s="14">
        <f>3839.9985*5</f>
        <v>19199.9925</v>
      </c>
      <c r="I311" s="20">
        <f t="shared" si="43"/>
        <v>17870.9114191725</v>
      </c>
      <c r="J311" s="4">
        <f t="shared" si="44"/>
        <v>17.8709114191725</v>
      </c>
      <c r="K311" s="12">
        <f t="shared" si="45"/>
        <v>19.1999925</v>
      </c>
      <c r="L311" s="4">
        <f t="shared" si="46"/>
        <v>15274.28326425</v>
      </c>
    </row>
    <row r="312" hidden="1" spans="1:12">
      <c r="A312" s="4"/>
      <c r="B312" s="11" t="s">
        <v>60</v>
      </c>
      <c r="C312" s="10" t="s">
        <v>807</v>
      </c>
      <c r="D312" s="10" t="s">
        <v>808</v>
      </c>
      <c r="E312" s="10" t="s">
        <v>809</v>
      </c>
      <c r="F312" s="10" t="s">
        <v>55</v>
      </c>
      <c r="G312" s="10">
        <v>2400</v>
      </c>
      <c r="H312" s="14">
        <v>38844</v>
      </c>
      <c r="I312" s="20">
        <f t="shared" si="43"/>
        <v>36155.101788</v>
      </c>
      <c r="J312" s="4">
        <f t="shared" si="44"/>
        <v>15.064625745</v>
      </c>
      <c r="K312" s="12">
        <f t="shared" si="45"/>
        <v>16.185</v>
      </c>
      <c r="L312" s="4">
        <f t="shared" si="46"/>
        <v>30901.7964</v>
      </c>
    </row>
    <row r="313" hidden="1" spans="1:12">
      <c r="A313" s="4"/>
      <c r="B313" s="11" t="s">
        <v>60</v>
      </c>
      <c r="C313" s="10" t="s">
        <v>807</v>
      </c>
      <c r="D313" s="17" t="s">
        <v>810</v>
      </c>
      <c r="E313" s="10" t="s">
        <v>809</v>
      </c>
      <c r="F313" s="10" t="s">
        <v>473</v>
      </c>
      <c r="G313" s="10">
        <v>600</v>
      </c>
      <c r="H313" s="14">
        <v>19260.0018</v>
      </c>
      <c r="I313" s="20">
        <f t="shared" si="43"/>
        <v>17926.7666953986</v>
      </c>
      <c r="J313" s="4">
        <f t="shared" ref="J313:J347" si="47">I313/G313</f>
        <v>29.877944492331</v>
      </c>
      <c r="K313" s="12">
        <f t="shared" ref="K313:K347" si="48">H313/G313</f>
        <v>32.100003</v>
      </c>
      <c r="L313" s="4">
        <f t="shared" ref="L313:L347" si="49">I313/1.17</f>
        <v>15322.02281658</v>
      </c>
    </row>
    <row r="314" hidden="1" spans="1:12">
      <c r="A314" s="4"/>
      <c r="B314" s="11" t="s">
        <v>811</v>
      </c>
      <c r="C314" s="10" t="s">
        <v>812</v>
      </c>
      <c r="D314" s="10" t="s">
        <v>813</v>
      </c>
      <c r="E314" s="10" t="s">
        <v>814</v>
      </c>
      <c r="F314" s="10" t="s">
        <v>55</v>
      </c>
      <c r="G314" s="4">
        <v>150</v>
      </c>
      <c r="H314" s="15">
        <v>3881.4</v>
      </c>
      <c r="I314" s="20">
        <f t="shared" si="43"/>
        <v>3612.7178478</v>
      </c>
      <c r="J314" s="4">
        <f t="shared" si="47"/>
        <v>24.084785652</v>
      </c>
      <c r="K314" s="12">
        <f t="shared" si="48"/>
        <v>25.876</v>
      </c>
      <c r="L314" s="4">
        <f t="shared" si="49"/>
        <v>3087.79303230769</v>
      </c>
    </row>
    <row r="315" hidden="1" spans="1:12">
      <c r="A315" s="4"/>
      <c r="B315" s="16"/>
      <c r="C315" s="10" t="s">
        <v>815</v>
      </c>
      <c r="D315" s="10" t="s">
        <v>816</v>
      </c>
      <c r="E315" s="10" t="s">
        <v>817</v>
      </c>
      <c r="F315" s="10" t="s">
        <v>22</v>
      </c>
      <c r="G315" s="10">
        <v>600</v>
      </c>
      <c r="H315" s="14">
        <v>13427.9964</v>
      </c>
      <c r="I315" s="20">
        <f t="shared" si="43"/>
        <v>12498.4702052028</v>
      </c>
      <c r="J315" s="4">
        <f t="shared" si="47"/>
        <v>20.830783675338</v>
      </c>
      <c r="K315" s="12">
        <f t="shared" si="48"/>
        <v>22.379994</v>
      </c>
      <c r="L315" s="4">
        <f t="shared" si="49"/>
        <v>10682.45316684</v>
      </c>
    </row>
    <row r="316" hidden="1" spans="1:12">
      <c r="A316" s="4"/>
      <c r="B316" s="11" t="s">
        <v>498</v>
      </c>
      <c r="C316" s="10" t="s">
        <v>818</v>
      </c>
      <c r="D316" s="10" t="s">
        <v>819</v>
      </c>
      <c r="E316" s="10" t="s">
        <v>210</v>
      </c>
      <c r="F316" s="10" t="s">
        <v>55</v>
      </c>
      <c r="G316" s="10">
        <v>268</v>
      </c>
      <c r="H316" s="14">
        <v>5781.61</v>
      </c>
      <c r="I316" s="20">
        <f t="shared" si="43"/>
        <v>5381.38961097</v>
      </c>
      <c r="J316" s="4">
        <f t="shared" si="47"/>
        <v>20.0798119812313</v>
      </c>
      <c r="K316" s="12">
        <f t="shared" si="48"/>
        <v>21.573171641791</v>
      </c>
      <c r="L316" s="4">
        <f t="shared" si="49"/>
        <v>4599.47829997436</v>
      </c>
    </row>
    <row r="317" hidden="1" spans="1:12">
      <c r="A317" s="4"/>
      <c r="B317" s="11" t="s">
        <v>60</v>
      </c>
      <c r="C317" s="10" t="s">
        <v>820</v>
      </c>
      <c r="D317" s="10" t="s">
        <v>821</v>
      </c>
      <c r="E317" s="10" t="s">
        <v>822</v>
      </c>
      <c r="F317" s="10" t="s">
        <v>55</v>
      </c>
      <c r="G317" s="10">
        <v>480</v>
      </c>
      <c r="H317" s="14">
        <f>6335.9999999712*2</f>
        <v>12671.9999999424</v>
      </c>
      <c r="I317" s="20">
        <f t="shared" si="43"/>
        <v>11794.8061439464</v>
      </c>
      <c r="J317" s="4">
        <f t="shared" si="47"/>
        <v>24.5725127998883</v>
      </c>
      <c r="K317" s="12">
        <f t="shared" si="48"/>
        <v>26.39999999988</v>
      </c>
      <c r="L317" s="4">
        <f t="shared" si="49"/>
        <v>10081.0308922619</v>
      </c>
    </row>
    <row r="318" hidden="1" spans="1:12">
      <c r="A318" s="4"/>
      <c r="B318" s="11" t="s">
        <v>76</v>
      </c>
      <c r="C318" s="12" t="s">
        <v>823</v>
      </c>
      <c r="D318" s="12" t="s">
        <v>824</v>
      </c>
      <c r="E318" s="12" t="s">
        <v>825</v>
      </c>
      <c r="F318" s="12" t="s">
        <v>22</v>
      </c>
      <c r="G318" s="12">
        <v>90</v>
      </c>
      <c r="H318" s="14">
        <v>202.5</v>
      </c>
      <c r="I318" s="20">
        <f t="shared" si="43"/>
        <v>188.4823425</v>
      </c>
      <c r="J318" s="4">
        <f t="shared" si="47"/>
        <v>2.09424825</v>
      </c>
      <c r="K318" s="12">
        <f t="shared" si="48"/>
        <v>2.25</v>
      </c>
      <c r="L318" s="4">
        <f t="shared" si="49"/>
        <v>161.096019230769</v>
      </c>
    </row>
    <row r="319" hidden="1" spans="1:12">
      <c r="A319" s="4"/>
      <c r="B319" s="11" t="s">
        <v>28</v>
      </c>
      <c r="C319" s="10" t="s">
        <v>826</v>
      </c>
      <c r="D319" s="10" t="s">
        <v>376</v>
      </c>
      <c r="E319" s="10"/>
      <c r="F319" s="10" t="s">
        <v>22</v>
      </c>
      <c r="G319" s="10">
        <v>1500</v>
      </c>
      <c r="H319" s="14">
        <v>49560</v>
      </c>
      <c r="I319" s="20">
        <f t="shared" si="43"/>
        <v>46129.30812</v>
      </c>
      <c r="J319" s="4">
        <f t="shared" si="47"/>
        <v>30.75287208</v>
      </c>
      <c r="K319" s="12">
        <f t="shared" si="48"/>
        <v>33.04</v>
      </c>
      <c r="L319" s="4">
        <f t="shared" si="49"/>
        <v>39426.7590769231</v>
      </c>
    </row>
    <row r="320" hidden="1" spans="1:12">
      <c r="A320" s="4"/>
      <c r="B320" s="11" t="s">
        <v>319</v>
      </c>
      <c r="C320" s="10" t="s">
        <v>827</v>
      </c>
      <c r="D320" s="10" t="s">
        <v>389</v>
      </c>
      <c r="E320" s="10" t="s">
        <v>828</v>
      </c>
      <c r="F320" s="10" t="s">
        <v>152</v>
      </c>
      <c r="G320" s="10">
        <v>1200</v>
      </c>
      <c r="H320" s="14">
        <v>45852</v>
      </c>
      <c r="I320" s="20">
        <f t="shared" ref="I320:I336" si="50">H320*0.930777</f>
        <v>42677.987004</v>
      </c>
      <c r="J320" s="4">
        <f t="shared" si="47"/>
        <v>35.56498917</v>
      </c>
      <c r="K320" s="12">
        <f t="shared" si="48"/>
        <v>38.21</v>
      </c>
      <c r="L320" s="4">
        <f t="shared" si="49"/>
        <v>36476.9119692308</v>
      </c>
    </row>
    <row r="321" hidden="1" spans="1:12">
      <c r="A321" s="4"/>
      <c r="B321" s="11" t="s">
        <v>60</v>
      </c>
      <c r="C321" s="10" t="s">
        <v>827</v>
      </c>
      <c r="D321" s="10" t="s">
        <v>829</v>
      </c>
      <c r="E321" s="10" t="s">
        <v>830</v>
      </c>
      <c r="F321" s="10" t="s">
        <v>152</v>
      </c>
      <c r="G321" s="10">
        <v>3000</v>
      </c>
      <c r="H321" s="14">
        <v>61350.00000129</v>
      </c>
      <c r="I321" s="20">
        <f t="shared" si="50"/>
        <v>57103.1689512007</v>
      </c>
      <c r="J321" s="4">
        <f t="shared" si="47"/>
        <v>19.0343896504002</v>
      </c>
      <c r="K321" s="12">
        <f t="shared" si="48"/>
        <v>20.45000000043</v>
      </c>
      <c r="L321" s="4">
        <f t="shared" si="49"/>
        <v>48806.1273087185</v>
      </c>
    </row>
    <row r="322" hidden="1" spans="1:12">
      <c r="A322" s="4"/>
      <c r="B322" s="11" t="s">
        <v>28</v>
      </c>
      <c r="C322" s="10" t="s">
        <v>826</v>
      </c>
      <c r="D322" s="10" t="s">
        <v>182</v>
      </c>
      <c r="E322" s="10" t="s">
        <v>831</v>
      </c>
      <c r="F322" s="10" t="s">
        <v>152</v>
      </c>
      <c r="G322" s="10">
        <v>3600</v>
      </c>
      <c r="H322" s="14">
        <v>63647.999999532</v>
      </c>
      <c r="I322" s="20">
        <f t="shared" si="50"/>
        <v>59242.0944955644</v>
      </c>
      <c r="J322" s="4">
        <f t="shared" si="47"/>
        <v>16.456137359879</v>
      </c>
      <c r="K322" s="12">
        <f t="shared" si="48"/>
        <v>17.67999999987</v>
      </c>
      <c r="L322" s="4">
        <f t="shared" si="49"/>
        <v>50634.2687996277</v>
      </c>
    </row>
    <row r="323" hidden="1" spans="1:12">
      <c r="A323" s="4"/>
      <c r="B323" s="11" t="s">
        <v>76</v>
      </c>
      <c r="C323" s="10" t="s">
        <v>826</v>
      </c>
      <c r="D323" s="10" t="s">
        <v>692</v>
      </c>
      <c r="E323" s="10" t="s">
        <v>832</v>
      </c>
      <c r="F323" s="10" t="s">
        <v>152</v>
      </c>
      <c r="G323" s="10">
        <v>300</v>
      </c>
      <c r="H323" s="14">
        <v>450</v>
      </c>
      <c r="I323" s="20">
        <f t="shared" si="50"/>
        <v>418.84965</v>
      </c>
      <c r="J323" s="4">
        <f t="shared" si="47"/>
        <v>1.3961655</v>
      </c>
      <c r="K323" s="12">
        <f t="shared" si="48"/>
        <v>1.5</v>
      </c>
      <c r="L323" s="4">
        <f t="shared" si="49"/>
        <v>357.991153846154</v>
      </c>
    </row>
    <row r="324" hidden="1" spans="1:12">
      <c r="A324" s="4"/>
      <c r="B324" s="11" t="s">
        <v>210</v>
      </c>
      <c r="C324" s="10" t="s">
        <v>833</v>
      </c>
      <c r="D324" s="10" t="s">
        <v>834</v>
      </c>
      <c r="E324" s="10" t="s">
        <v>210</v>
      </c>
      <c r="F324" s="10" t="s">
        <v>55</v>
      </c>
      <c r="G324" s="10">
        <v>4002</v>
      </c>
      <c r="H324" s="14">
        <v>41901.6</v>
      </c>
      <c r="I324" s="20">
        <f t="shared" si="50"/>
        <v>39001.0455432</v>
      </c>
      <c r="J324" s="4">
        <f t="shared" si="47"/>
        <v>9.74538869145427</v>
      </c>
      <c r="K324" s="12">
        <f t="shared" si="48"/>
        <v>10.4701649175412</v>
      </c>
      <c r="L324" s="4">
        <f t="shared" si="49"/>
        <v>33334.22696</v>
      </c>
    </row>
    <row r="325" hidden="1" spans="1:12">
      <c r="A325" s="4"/>
      <c r="B325" s="11" t="s">
        <v>104</v>
      </c>
      <c r="C325" s="10" t="s">
        <v>835</v>
      </c>
      <c r="D325" s="10" t="s">
        <v>560</v>
      </c>
      <c r="E325" s="10" t="s">
        <v>836</v>
      </c>
      <c r="F325" s="10" t="s">
        <v>55</v>
      </c>
      <c r="G325" s="10">
        <v>100</v>
      </c>
      <c r="H325" s="14">
        <v>1050</v>
      </c>
      <c r="I325" s="20">
        <f t="shared" si="50"/>
        <v>977.31585</v>
      </c>
      <c r="J325" s="4">
        <f t="shared" si="47"/>
        <v>9.7731585</v>
      </c>
      <c r="K325" s="12">
        <f t="shared" si="48"/>
        <v>10.5</v>
      </c>
      <c r="L325" s="4">
        <f t="shared" si="49"/>
        <v>835.312692307692</v>
      </c>
    </row>
    <row r="326" hidden="1" spans="1:12">
      <c r="A326" s="4"/>
      <c r="B326" s="11" t="s">
        <v>76</v>
      </c>
      <c r="C326" s="10" t="s">
        <v>835</v>
      </c>
      <c r="D326" s="10" t="s">
        <v>560</v>
      </c>
      <c r="E326" s="10" t="s">
        <v>837</v>
      </c>
      <c r="F326" s="10" t="s">
        <v>55</v>
      </c>
      <c r="G326" s="10">
        <v>10</v>
      </c>
      <c r="H326" s="14">
        <v>45</v>
      </c>
      <c r="I326" s="20">
        <f t="shared" si="50"/>
        <v>41.884965</v>
      </c>
      <c r="J326" s="4">
        <f t="shared" si="47"/>
        <v>4.1884965</v>
      </c>
      <c r="K326" s="12">
        <f t="shared" si="48"/>
        <v>4.5</v>
      </c>
      <c r="L326" s="4">
        <f t="shared" si="49"/>
        <v>35.7991153846154</v>
      </c>
    </row>
    <row r="327" hidden="1" spans="1:12">
      <c r="A327" s="4"/>
      <c r="B327" s="11" t="s">
        <v>663</v>
      </c>
      <c r="C327" s="12" t="s">
        <v>838</v>
      </c>
      <c r="D327" s="12" t="s">
        <v>839</v>
      </c>
      <c r="E327" s="12" t="s">
        <v>840</v>
      </c>
      <c r="F327" s="12" t="s">
        <v>22</v>
      </c>
      <c r="G327" s="12">
        <v>330</v>
      </c>
      <c r="H327" s="14">
        <v>24235.2</v>
      </c>
      <c r="I327" s="20">
        <f t="shared" si="50"/>
        <v>22557.5667504</v>
      </c>
      <c r="J327" s="4">
        <f t="shared" si="47"/>
        <v>68.35626288</v>
      </c>
      <c r="K327" s="12">
        <f t="shared" si="48"/>
        <v>73.44</v>
      </c>
      <c r="L327" s="4">
        <f t="shared" si="49"/>
        <v>19279.9715815385</v>
      </c>
    </row>
    <row r="328" hidden="1" spans="1:12">
      <c r="A328" s="4"/>
      <c r="B328" s="11" t="s">
        <v>841</v>
      </c>
      <c r="C328" s="12" t="s">
        <v>842</v>
      </c>
      <c r="D328" s="12" t="s">
        <v>614</v>
      </c>
      <c r="E328" s="12" t="s">
        <v>843</v>
      </c>
      <c r="F328" s="12"/>
      <c r="G328" s="12">
        <v>800</v>
      </c>
      <c r="H328" s="14">
        <v>12800.02</v>
      </c>
      <c r="I328" s="20">
        <f t="shared" si="50"/>
        <v>11913.96421554</v>
      </c>
      <c r="J328" s="4">
        <f t="shared" si="47"/>
        <v>14.892455269425</v>
      </c>
      <c r="K328" s="12">
        <f t="shared" si="48"/>
        <v>16.000025</v>
      </c>
      <c r="L328" s="4">
        <f t="shared" si="49"/>
        <v>10182.8753978974</v>
      </c>
    </row>
    <row r="329" hidden="1" spans="1:12">
      <c r="A329" s="4"/>
      <c r="B329" s="11" t="s">
        <v>76</v>
      </c>
      <c r="C329" s="10" t="s">
        <v>844</v>
      </c>
      <c r="D329" s="10" t="s">
        <v>845</v>
      </c>
      <c r="E329" s="11" t="s">
        <v>846</v>
      </c>
      <c r="F329" s="10" t="s">
        <v>55</v>
      </c>
      <c r="G329" s="10">
        <v>60</v>
      </c>
      <c r="H329" s="14">
        <v>1367.9999999874</v>
      </c>
      <c r="I329" s="20">
        <f t="shared" si="50"/>
        <v>1273.30293598827</v>
      </c>
      <c r="J329" s="4">
        <f t="shared" si="47"/>
        <v>21.2217155998045</v>
      </c>
      <c r="K329" s="12">
        <f t="shared" si="48"/>
        <v>22.79999999979</v>
      </c>
      <c r="L329" s="4">
        <f t="shared" si="49"/>
        <v>1088.29310768228</v>
      </c>
    </row>
    <row r="330" hidden="1" spans="1:12">
      <c r="A330" s="4"/>
      <c r="B330" s="11" t="s">
        <v>847</v>
      </c>
      <c r="C330" s="11" t="s">
        <v>848</v>
      </c>
      <c r="D330" s="10" t="s">
        <v>849</v>
      </c>
      <c r="E330" s="10" t="s">
        <v>847</v>
      </c>
      <c r="F330" s="10" t="s">
        <v>22</v>
      </c>
      <c r="G330" s="10">
        <v>1000</v>
      </c>
      <c r="H330" s="14">
        <v>18144</v>
      </c>
      <c r="I330" s="20">
        <f t="shared" si="50"/>
        <v>16888.017888</v>
      </c>
      <c r="J330" s="4">
        <f t="shared" si="47"/>
        <v>16.888017888</v>
      </c>
      <c r="K330" s="12">
        <f t="shared" si="48"/>
        <v>18.144</v>
      </c>
      <c r="L330" s="4">
        <f t="shared" si="49"/>
        <v>14434.2033230769</v>
      </c>
    </row>
    <row r="331" hidden="1" spans="1:12">
      <c r="A331" s="4"/>
      <c r="B331" s="11" t="s">
        <v>76</v>
      </c>
      <c r="C331" s="10" t="s">
        <v>844</v>
      </c>
      <c r="D331" s="10" t="s">
        <v>845</v>
      </c>
      <c r="E331" s="10" t="s">
        <v>846</v>
      </c>
      <c r="F331" s="10" t="s">
        <v>55</v>
      </c>
      <c r="G331" s="10">
        <v>60</v>
      </c>
      <c r="H331" s="14">
        <v>629.999999999999</v>
      </c>
      <c r="I331" s="20">
        <f t="shared" si="50"/>
        <v>586.389509999999</v>
      </c>
      <c r="J331" s="4">
        <f t="shared" si="47"/>
        <v>9.77315849999998</v>
      </c>
      <c r="K331" s="12">
        <f t="shared" si="48"/>
        <v>10.5</v>
      </c>
      <c r="L331" s="4">
        <f t="shared" si="49"/>
        <v>501.187615384615</v>
      </c>
    </row>
    <row r="332" hidden="1" spans="1:12">
      <c r="A332" s="4"/>
      <c r="B332" s="11" t="s">
        <v>847</v>
      </c>
      <c r="C332" s="11" t="s">
        <v>848</v>
      </c>
      <c r="D332" s="12" t="s">
        <v>850</v>
      </c>
      <c r="E332" s="12" t="s">
        <v>847</v>
      </c>
      <c r="F332" s="12"/>
      <c r="G332" s="12">
        <v>4800</v>
      </c>
      <c r="H332" s="14">
        <f>51839.9973*2</f>
        <v>103679.9946</v>
      </c>
      <c r="I332" s="20">
        <f t="shared" si="50"/>
        <v>96502.9543338042</v>
      </c>
      <c r="J332" s="4">
        <f t="shared" si="47"/>
        <v>20.1047821528759</v>
      </c>
      <c r="K332" s="12">
        <f t="shared" si="48"/>
        <v>21.599998875</v>
      </c>
      <c r="L332" s="4">
        <f t="shared" si="49"/>
        <v>82481.15755026</v>
      </c>
    </row>
    <row r="333" hidden="1" spans="1:12">
      <c r="A333" s="4"/>
      <c r="B333" s="12" t="s">
        <v>851</v>
      </c>
      <c r="C333" s="12" t="s">
        <v>852</v>
      </c>
      <c r="D333" s="12" t="s">
        <v>853</v>
      </c>
      <c r="E333" s="12" t="s">
        <v>851</v>
      </c>
      <c r="F333" s="12"/>
      <c r="G333" s="12">
        <v>800</v>
      </c>
      <c r="H333" s="14">
        <v>15024</v>
      </c>
      <c r="I333" s="20">
        <f t="shared" si="50"/>
        <v>13983.993648</v>
      </c>
      <c r="J333" s="4">
        <f t="shared" si="47"/>
        <v>17.47999206</v>
      </c>
      <c r="K333" s="12">
        <f t="shared" si="48"/>
        <v>18.78</v>
      </c>
      <c r="L333" s="4">
        <f t="shared" si="49"/>
        <v>11952.1313230769</v>
      </c>
    </row>
    <row r="334" hidden="1" spans="1:12">
      <c r="A334" s="4"/>
      <c r="B334" s="11" t="s">
        <v>817</v>
      </c>
      <c r="C334" s="10" t="s">
        <v>854</v>
      </c>
      <c r="D334" s="10" t="s">
        <v>855</v>
      </c>
      <c r="E334" s="10" t="s">
        <v>817</v>
      </c>
      <c r="F334" s="10" t="s">
        <v>55</v>
      </c>
      <c r="G334" s="10">
        <v>1200</v>
      </c>
      <c r="H334" s="14">
        <v>35520</v>
      </c>
      <c r="I334" s="20">
        <f t="shared" si="50"/>
        <v>33061.19904</v>
      </c>
      <c r="J334" s="4">
        <f t="shared" si="47"/>
        <v>27.5509992</v>
      </c>
      <c r="K334" s="12">
        <f t="shared" si="48"/>
        <v>29.6</v>
      </c>
      <c r="L334" s="4">
        <f t="shared" si="49"/>
        <v>28257.4350769231</v>
      </c>
    </row>
    <row r="335" hidden="1" spans="1:12">
      <c r="A335" s="4"/>
      <c r="B335" s="11" t="s">
        <v>28</v>
      </c>
      <c r="C335" s="10" t="s">
        <v>856</v>
      </c>
      <c r="D335" s="10" t="s">
        <v>857</v>
      </c>
      <c r="E335" s="10" t="s">
        <v>357</v>
      </c>
      <c r="F335" s="10" t="s">
        <v>55</v>
      </c>
      <c r="G335" s="10">
        <v>870</v>
      </c>
      <c r="H335" s="14">
        <v>19269</v>
      </c>
      <c r="I335" s="20">
        <f t="shared" si="50"/>
        <v>17935.142013</v>
      </c>
      <c r="J335" s="4">
        <f t="shared" si="47"/>
        <v>20.615105762069</v>
      </c>
      <c r="K335" s="12">
        <f t="shared" si="48"/>
        <v>22.148275862069</v>
      </c>
      <c r="L335" s="4">
        <f t="shared" si="49"/>
        <v>15329.1812076923</v>
      </c>
    </row>
    <row r="336" hidden="1" spans="1:12">
      <c r="A336" s="4"/>
      <c r="B336" s="11" t="s">
        <v>119</v>
      </c>
      <c r="C336" s="10" t="s">
        <v>856</v>
      </c>
      <c r="D336" s="10" t="s">
        <v>858</v>
      </c>
      <c r="E336" s="10" t="s">
        <v>859</v>
      </c>
      <c r="F336" s="10" t="s">
        <v>55</v>
      </c>
      <c r="G336" s="10">
        <v>30</v>
      </c>
      <c r="H336" s="14">
        <v>204</v>
      </c>
      <c r="I336" s="20">
        <f t="shared" si="50"/>
        <v>189.878508</v>
      </c>
      <c r="J336" s="4">
        <f t="shared" si="47"/>
        <v>6.3292836</v>
      </c>
      <c r="K336" s="12">
        <f t="shared" si="48"/>
        <v>6.8</v>
      </c>
      <c r="L336" s="4">
        <f t="shared" si="49"/>
        <v>162.289323076923</v>
      </c>
    </row>
    <row r="337" hidden="1" spans="1:12">
      <c r="A337" s="4"/>
      <c r="B337" s="11" t="s">
        <v>76</v>
      </c>
      <c r="C337" s="10" t="s">
        <v>860</v>
      </c>
      <c r="D337" s="10" t="s">
        <v>186</v>
      </c>
      <c r="E337" s="10" t="s">
        <v>561</v>
      </c>
      <c r="F337" s="10" t="s">
        <v>22</v>
      </c>
      <c r="G337" s="10">
        <v>70</v>
      </c>
      <c r="H337" s="14">
        <v>511</v>
      </c>
      <c r="I337" s="20">
        <f t="shared" ref="I337:I347" si="51">H337*0.929666</f>
        <v>475.059326</v>
      </c>
      <c r="J337" s="4">
        <f t="shared" si="47"/>
        <v>6.7865618</v>
      </c>
      <c r="K337" s="12">
        <f t="shared" si="48"/>
        <v>7.3</v>
      </c>
      <c r="L337" s="4">
        <f t="shared" si="49"/>
        <v>406.033611965812</v>
      </c>
    </row>
    <row r="338" hidden="1" spans="1:12">
      <c r="A338" s="4"/>
      <c r="B338" s="11" t="s">
        <v>319</v>
      </c>
      <c r="C338" s="11" t="s">
        <v>861</v>
      </c>
      <c r="D338" s="10" t="s">
        <v>740</v>
      </c>
      <c r="E338" s="10" t="s">
        <v>862</v>
      </c>
      <c r="F338" s="10" t="s">
        <v>22</v>
      </c>
      <c r="G338" s="10">
        <v>2400</v>
      </c>
      <c r="H338" s="14">
        <v>60888</v>
      </c>
      <c r="I338" s="20">
        <f t="shared" si="51"/>
        <v>56605.503408</v>
      </c>
      <c r="J338" s="4">
        <f t="shared" si="47"/>
        <v>23.58562642</v>
      </c>
      <c r="K338" s="12">
        <f t="shared" si="48"/>
        <v>25.37</v>
      </c>
      <c r="L338" s="4">
        <f t="shared" si="49"/>
        <v>48380.7721435897</v>
      </c>
    </row>
    <row r="339" hidden="1" spans="1:12">
      <c r="A339" s="4"/>
      <c r="B339" s="11" t="s">
        <v>28</v>
      </c>
      <c r="C339" s="10" t="s">
        <v>863</v>
      </c>
      <c r="D339" s="10" t="s">
        <v>864</v>
      </c>
      <c r="E339" s="10" t="s">
        <v>608</v>
      </c>
      <c r="F339" s="10" t="s">
        <v>152</v>
      </c>
      <c r="G339" s="10">
        <v>900</v>
      </c>
      <c r="H339" s="14">
        <v>6915</v>
      </c>
      <c r="I339" s="20">
        <f t="shared" si="51"/>
        <v>6428.64039</v>
      </c>
      <c r="J339" s="4">
        <f t="shared" si="47"/>
        <v>7.14293376666667</v>
      </c>
      <c r="K339" s="12">
        <f t="shared" si="48"/>
        <v>7.68333333333333</v>
      </c>
      <c r="L339" s="4">
        <f t="shared" si="49"/>
        <v>5494.56443589744</v>
      </c>
    </row>
    <row r="340" hidden="1" spans="1:12">
      <c r="A340" s="4"/>
      <c r="B340" s="11" t="s">
        <v>723</v>
      </c>
      <c r="C340" s="10" t="s">
        <v>865</v>
      </c>
      <c r="D340" s="10" t="s">
        <v>866</v>
      </c>
      <c r="E340" s="10" t="s">
        <v>867</v>
      </c>
      <c r="F340" s="10" t="s">
        <v>55</v>
      </c>
      <c r="G340" s="10">
        <v>900</v>
      </c>
      <c r="H340" s="14">
        <v>22500</v>
      </c>
      <c r="I340" s="20">
        <f t="shared" si="51"/>
        <v>20917.485</v>
      </c>
      <c r="J340" s="4">
        <f t="shared" si="47"/>
        <v>23.24165</v>
      </c>
      <c r="K340" s="12">
        <f t="shared" si="48"/>
        <v>25</v>
      </c>
      <c r="L340" s="4">
        <f t="shared" si="49"/>
        <v>17878.1923076923</v>
      </c>
    </row>
    <row r="341" hidden="1" spans="1:12">
      <c r="A341" s="4"/>
      <c r="B341" s="11" t="s">
        <v>76</v>
      </c>
      <c r="C341" s="12" t="s">
        <v>868</v>
      </c>
      <c r="D341" s="12" t="s">
        <v>869</v>
      </c>
      <c r="E341" s="12" t="s">
        <v>870</v>
      </c>
      <c r="F341" s="12" t="s">
        <v>871</v>
      </c>
      <c r="G341" s="12">
        <v>450</v>
      </c>
      <c r="H341" s="14">
        <v>247.5</v>
      </c>
      <c r="I341" s="20">
        <f t="shared" si="51"/>
        <v>230.092335</v>
      </c>
      <c r="J341" s="4">
        <f t="shared" si="47"/>
        <v>0.5113163</v>
      </c>
      <c r="K341" s="12">
        <f t="shared" si="48"/>
        <v>0.55</v>
      </c>
      <c r="L341" s="4">
        <f t="shared" si="49"/>
        <v>196.660115384615</v>
      </c>
    </row>
    <row r="342" hidden="1" spans="1:12">
      <c r="A342" s="4"/>
      <c r="B342" s="11" t="s">
        <v>872</v>
      </c>
      <c r="C342" s="10" t="s">
        <v>873</v>
      </c>
      <c r="D342" s="10" t="s">
        <v>776</v>
      </c>
      <c r="E342" s="10" t="s">
        <v>874</v>
      </c>
      <c r="F342" s="10" t="s">
        <v>55</v>
      </c>
      <c r="G342" s="10">
        <v>10</v>
      </c>
      <c r="H342" s="14">
        <v>47.9999999934</v>
      </c>
      <c r="I342" s="20">
        <f t="shared" si="51"/>
        <v>44.6239679938642</v>
      </c>
      <c r="J342" s="4">
        <f t="shared" si="47"/>
        <v>4.46239679938642</v>
      </c>
      <c r="K342" s="12">
        <f t="shared" si="48"/>
        <v>4.79999999934</v>
      </c>
      <c r="L342" s="4">
        <f t="shared" si="49"/>
        <v>38.1401435844993</v>
      </c>
    </row>
    <row r="343" hidden="1" spans="1:12">
      <c r="A343" s="4"/>
      <c r="B343" s="11" t="s">
        <v>872</v>
      </c>
      <c r="C343" s="10" t="s">
        <v>873</v>
      </c>
      <c r="D343" s="17" t="s">
        <v>776</v>
      </c>
      <c r="E343" s="10" t="s">
        <v>875</v>
      </c>
      <c r="F343" s="10" t="s">
        <v>473</v>
      </c>
      <c r="G343" s="10">
        <v>400</v>
      </c>
      <c r="H343" s="14">
        <v>9360</v>
      </c>
      <c r="I343" s="20">
        <f t="shared" si="51"/>
        <v>8701.67376</v>
      </c>
      <c r="J343" s="4">
        <f t="shared" si="47"/>
        <v>21.7541844</v>
      </c>
      <c r="K343" s="12">
        <f t="shared" si="48"/>
        <v>23.4</v>
      </c>
      <c r="L343" s="4">
        <f t="shared" si="49"/>
        <v>7437.328</v>
      </c>
    </row>
    <row r="344" hidden="1" spans="1:12">
      <c r="A344" s="4"/>
      <c r="B344" s="11" t="s">
        <v>16</v>
      </c>
      <c r="C344" s="12" t="s">
        <v>876</v>
      </c>
      <c r="D344" s="12" t="s">
        <v>877</v>
      </c>
      <c r="E344" s="12" t="s">
        <v>878</v>
      </c>
      <c r="F344" s="4"/>
      <c r="G344" s="10">
        <v>214200</v>
      </c>
      <c r="H344" s="14">
        <v>1277400</v>
      </c>
      <c r="I344" s="20">
        <f t="shared" si="51"/>
        <v>1187555.3484</v>
      </c>
      <c r="J344" s="4">
        <f t="shared" si="47"/>
        <v>5.5441426162465</v>
      </c>
      <c r="K344" s="12">
        <f t="shared" si="48"/>
        <v>5.96358543417367</v>
      </c>
      <c r="L344" s="4">
        <f t="shared" si="49"/>
        <v>1015004.57128205</v>
      </c>
    </row>
    <row r="345" hidden="1" spans="1:12">
      <c r="A345" s="4"/>
      <c r="B345" s="11" t="s">
        <v>879</v>
      </c>
      <c r="C345" s="10" t="s">
        <v>880</v>
      </c>
      <c r="D345" s="10" t="s">
        <v>881</v>
      </c>
      <c r="E345" s="10" t="s">
        <v>882</v>
      </c>
      <c r="F345" s="10" t="s">
        <v>55</v>
      </c>
      <c r="G345" s="10">
        <v>350</v>
      </c>
      <c r="H345" s="14">
        <v>6180.4</v>
      </c>
      <c r="I345" s="20">
        <f t="shared" si="51"/>
        <v>5745.7077464</v>
      </c>
      <c r="J345" s="4">
        <f t="shared" si="47"/>
        <v>16.4163078468571</v>
      </c>
      <c r="K345" s="12">
        <f t="shared" si="48"/>
        <v>17.6582857142857</v>
      </c>
      <c r="L345" s="4">
        <f t="shared" si="49"/>
        <v>4910.8613217094</v>
      </c>
    </row>
    <row r="346" hidden="1" spans="1:12">
      <c r="A346" s="4"/>
      <c r="B346" s="11" t="s">
        <v>883</v>
      </c>
      <c r="C346" s="10" t="s">
        <v>884</v>
      </c>
      <c r="D346" s="10" t="s">
        <v>885</v>
      </c>
      <c r="E346" s="10" t="s">
        <v>886</v>
      </c>
      <c r="F346" s="10" t="s">
        <v>55</v>
      </c>
      <c r="G346" s="10">
        <v>3000</v>
      </c>
      <c r="H346" s="14">
        <v>55799.99999847</v>
      </c>
      <c r="I346" s="20">
        <f t="shared" si="51"/>
        <v>51875.3627985776</v>
      </c>
      <c r="J346" s="4">
        <f t="shared" si="47"/>
        <v>17.2917875995259</v>
      </c>
      <c r="K346" s="12">
        <f t="shared" si="48"/>
        <v>18.59999999949</v>
      </c>
      <c r="L346" s="4">
        <f t="shared" si="49"/>
        <v>44337.9169218612</v>
      </c>
    </row>
    <row r="347" hidden="1" spans="1:12">
      <c r="A347" s="4"/>
      <c r="B347" s="11" t="s">
        <v>883</v>
      </c>
      <c r="C347" s="10" t="s">
        <v>884</v>
      </c>
      <c r="D347" s="10" t="s">
        <v>887</v>
      </c>
      <c r="E347" s="10" t="s">
        <v>886</v>
      </c>
      <c r="F347" s="10" t="s">
        <v>55</v>
      </c>
      <c r="G347" s="10">
        <v>4000</v>
      </c>
      <c r="H347" s="14">
        <v>153600.00000228</v>
      </c>
      <c r="I347" s="20">
        <f t="shared" si="51"/>
        <v>142796.69760212</v>
      </c>
      <c r="J347" s="4">
        <f t="shared" si="47"/>
        <v>35.6991744005299</v>
      </c>
      <c r="K347" s="12">
        <f t="shared" si="48"/>
        <v>38.40000000057</v>
      </c>
      <c r="L347" s="4">
        <f t="shared" si="49"/>
        <v>122048.459488991</v>
      </c>
    </row>
    <row r="348" hidden="1" spans="1:12">
      <c r="A348" s="4"/>
      <c r="B348" s="16"/>
      <c r="C348" s="12" t="s">
        <v>888</v>
      </c>
      <c r="D348" s="12"/>
      <c r="E348" s="12" t="s">
        <v>889</v>
      </c>
      <c r="F348" s="12"/>
      <c r="G348" s="12">
        <v>65000</v>
      </c>
      <c r="H348" s="14">
        <v>9750</v>
      </c>
      <c r="I348" s="20">
        <f t="shared" ref="I348:I386" si="52">H348*0.929666</f>
        <v>9064.2435</v>
      </c>
      <c r="J348" s="4">
        <f t="shared" ref="J348:J378" si="53">I348/G348</f>
        <v>0.1394499</v>
      </c>
      <c r="K348" s="12">
        <f t="shared" ref="K348:K378" si="54">H348/G348</f>
        <v>0.15</v>
      </c>
      <c r="L348" s="4">
        <f t="shared" ref="L348:L378" si="55">I348/1.17</f>
        <v>7747.21666666667</v>
      </c>
    </row>
    <row r="349" hidden="1" spans="1:12">
      <c r="A349" s="4"/>
      <c r="B349" s="11" t="s">
        <v>60</v>
      </c>
      <c r="C349" s="10" t="s">
        <v>890</v>
      </c>
      <c r="D349" s="10" t="s">
        <v>182</v>
      </c>
      <c r="E349" s="10" t="s">
        <v>891</v>
      </c>
      <c r="F349" s="10" t="s">
        <v>152</v>
      </c>
      <c r="G349" s="10">
        <v>12000</v>
      </c>
      <c r="H349" s="14">
        <v>170790</v>
      </c>
      <c r="I349" s="20">
        <f t="shared" si="52"/>
        <v>158777.65614</v>
      </c>
      <c r="J349" s="4">
        <f t="shared" si="53"/>
        <v>13.231471345</v>
      </c>
      <c r="K349" s="12">
        <f t="shared" si="54"/>
        <v>14.2325</v>
      </c>
      <c r="L349" s="4">
        <f t="shared" si="55"/>
        <v>135707.398410256</v>
      </c>
    </row>
    <row r="350" hidden="1" spans="1:12">
      <c r="A350" s="4"/>
      <c r="B350" s="11" t="s">
        <v>892</v>
      </c>
      <c r="C350" s="10" t="s">
        <v>893</v>
      </c>
      <c r="D350" s="10" t="s">
        <v>894</v>
      </c>
      <c r="E350" s="10" t="s">
        <v>895</v>
      </c>
      <c r="F350" s="10" t="s">
        <v>55</v>
      </c>
      <c r="G350" s="10">
        <v>132</v>
      </c>
      <c r="H350" s="14">
        <v>4996.8</v>
      </c>
      <c r="I350" s="20">
        <f t="shared" si="52"/>
        <v>4645.3550688</v>
      </c>
      <c r="J350" s="4">
        <f t="shared" si="53"/>
        <v>35.1920838545455</v>
      </c>
      <c r="K350" s="12">
        <f t="shared" si="54"/>
        <v>37.8545454545455</v>
      </c>
      <c r="L350" s="4">
        <f t="shared" si="55"/>
        <v>3970.38894769231</v>
      </c>
    </row>
    <row r="351" hidden="1" spans="1:12">
      <c r="A351" s="4"/>
      <c r="B351" s="11" t="s">
        <v>104</v>
      </c>
      <c r="C351" s="10" t="s">
        <v>896</v>
      </c>
      <c r="D351" s="10" t="s">
        <v>897</v>
      </c>
      <c r="E351" s="10" t="s">
        <v>118</v>
      </c>
      <c r="F351" s="10" t="s">
        <v>55</v>
      </c>
      <c r="G351" s="10">
        <v>30</v>
      </c>
      <c r="H351" s="14">
        <v>36</v>
      </c>
      <c r="I351" s="20">
        <f t="shared" si="52"/>
        <v>33.467976</v>
      </c>
      <c r="J351" s="4">
        <f t="shared" si="53"/>
        <v>1.1155992</v>
      </c>
      <c r="K351" s="12">
        <f t="shared" si="54"/>
        <v>1.2</v>
      </c>
      <c r="L351" s="4">
        <f t="shared" si="55"/>
        <v>28.6051076923077</v>
      </c>
    </row>
    <row r="352" hidden="1" spans="1:12">
      <c r="A352" s="4"/>
      <c r="B352" s="11" t="s">
        <v>119</v>
      </c>
      <c r="C352" s="10" t="s">
        <v>898</v>
      </c>
      <c r="D352" s="10" t="s">
        <v>899</v>
      </c>
      <c r="E352" s="10" t="s">
        <v>256</v>
      </c>
      <c r="F352" s="10" t="s">
        <v>55</v>
      </c>
      <c r="G352" s="10">
        <v>40</v>
      </c>
      <c r="H352" s="14">
        <v>60</v>
      </c>
      <c r="I352" s="20">
        <f t="shared" si="52"/>
        <v>55.77996</v>
      </c>
      <c r="J352" s="4">
        <f t="shared" si="53"/>
        <v>1.394499</v>
      </c>
      <c r="K352" s="12">
        <f t="shared" si="54"/>
        <v>1.5</v>
      </c>
      <c r="L352" s="4">
        <f t="shared" si="55"/>
        <v>47.6751794871795</v>
      </c>
    </row>
    <row r="353" hidden="1" spans="1:12">
      <c r="A353" s="4"/>
      <c r="B353" s="11" t="s">
        <v>119</v>
      </c>
      <c r="C353" s="10" t="s">
        <v>898</v>
      </c>
      <c r="D353" s="10" t="s">
        <v>900</v>
      </c>
      <c r="E353" s="10" t="s">
        <v>628</v>
      </c>
      <c r="F353" s="10" t="s">
        <v>55</v>
      </c>
      <c r="G353" s="10">
        <v>30</v>
      </c>
      <c r="H353" s="14">
        <v>45</v>
      </c>
      <c r="I353" s="20">
        <f t="shared" si="52"/>
        <v>41.83497</v>
      </c>
      <c r="J353" s="4">
        <f t="shared" si="53"/>
        <v>1.394499</v>
      </c>
      <c r="K353" s="12">
        <f t="shared" si="54"/>
        <v>1.5</v>
      </c>
      <c r="L353" s="4">
        <f t="shared" si="55"/>
        <v>35.7563846153846</v>
      </c>
    </row>
    <row r="354" hidden="1" spans="1:12">
      <c r="A354" s="4"/>
      <c r="B354" s="11" t="s">
        <v>76</v>
      </c>
      <c r="C354" s="12" t="s">
        <v>896</v>
      </c>
      <c r="D354" s="12" t="s">
        <v>901</v>
      </c>
      <c r="E354" s="12" t="s">
        <v>902</v>
      </c>
      <c r="F354" s="12" t="s">
        <v>55</v>
      </c>
      <c r="G354" s="12">
        <v>20</v>
      </c>
      <c r="H354" s="14">
        <v>20</v>
      </c>
      <c r="I354" s="20">
        <f t="shared" si="52"/>
        <v>18.59332</v>
      </c>
      <c r="J354" s="4">
        <f t="shared" si="53"/>
        <v>0.929666</v>
      </c>
      <c r="K354" s="12">
        <f t="shared" si="54"/>
        <v>1</v>
      </c>
      <c r="L354" s="4">
        <f t="shared" si="55"/>
        <v>15.8917264957265</v>
      </c>
    </row>
    <row r="355" hidden="1" spans="1:12">
      <c r="A355" s="4"/>
      <c r="B355" s="11" t="s">
        <v>232</v>
      </c>
      <c r="C355" s="10" t="s">
        <v>903</v>
      </c>
      <c r="D355" s="10" t="s">
        <v>904</v>
      </c>
      <c r="E355" s="10" t="s">
        <v>232</v>
      </c>
      <c r="F355" s="10" t="s">
        <v>55</v>
      </c>
      <c r="G355" s="10">
        <v>2000</v>
      </c>
      <c r="H355" s="14">
        <v>26999.9964</v>
      </c>
      <c r="I355" s="20">
        <f t="shared" si="52"/>
        <v>25100.9786532024</v>
      </c>
      <c r="J355" s="4">
        <f t="shared" si="53"/>
        <v>12.5504893266012</v>
      </c>
      <c r="K355" s="12">
        <f t="shared" si="54"/>
        <v>13.4999982</v>
      </c>
      <c r="L355" s="4">
        <f t="shared" si="55"/>
        <v>21453.82790872</v>
      </c>
    </row>
    <row r="356" hidden="1" spans="1:12">
      <c r="A356" s="4"/>
      <c r="B356" s="11" t="s">
        <v>905</v>
      </c>
      <c r="C356" s="10" t="s">
        <v>903</v>
      </c>
      <c r="D356" s="10" t="s">
        <v>906</v>
      </c>
      <c r="E356" s="10" t="s">
        <v>907</v>
      </c>
      <c r="F356" s="10" t="s">
        <v>55</v>
      </c>
      <c r="G356" s="10">
        <v>250</v>
      </c>
      <c r="H356" s="14">
        <v>5698</v>
      </c>
      <c r="I356" s="20">
        <f t="shared" si="52"/>
        <v>5297.236868</v>
      </c>
      <c r="J356" s="4">
        <f t="shared" si="53"/>
        <v>21.188947472</v>
      </c>
      <c r="K356" s="12">
        <f t="shared" si="54"/>
        <v>22.792</v>
      </c>
      <c r="L356" s="4">
        <f t="shared" si="55"/>
        <v>4527.55287863248</v>
      </c>
    </row>
    <row r="357" hidden="1" spans="1:12">
      <c r="A357" s="4"/>
      <c r="B357" s="11" t="s">
        <v>76</v>
      </c>
      <c r="C357" s="12" t="s">
        <v>908</v>
      </c>
      <c r="D357" s="12" t="s">
        <v>909</v>
      </c>
      <c r="E357" s="12" t="s">
        <v>910</v>
      </c>
      <c r="F357" s="12" t="s">
        <v>55</v>
      </c>
      <c r="G357" s="12">
        <v>160</v>
      </c>
      <c r="H357" s="14">
        <v>396.81</v>
      </c>
      <c r="I357" s="20">
        <f t="shared" si="52"/>
        <v>368.90076546</v>
      </c>
      <c r="J357" s="4">
        <f t="shared" si="53"/>
        <v>2.305629784125</v>
      </c>
      <c r="K357" s="12">
        <f t="shared" si="54"/>
        <v>2.4800625</v>
      </c>
      <c r="L357" s="4">
        <f t="shared" si="55"/>
        <v>315.299799538462</v>
      </c>
    </row>
    <row r="358" hidden="1" spans="1:12">
      <c r="A358" s="4"/>
      <c r="B358" s="11" t="s">
        <v>459</v>
      </c>
      <c r="C358" s="10" t="s">
        <v>911</v>
      </c>
      <c r="D358" s="10" t="s">
        <v>912</v>
      </c>
      <c r="E358" s="10" t="s">
        <v>874</v>
      </c>
      <c r="F358" s="10" t="s">
        <v>55</v>
      </c>
      <c r="G358" s="10">
        <v>2000</v>
      </c>
      <c r="H358" s="14">
        <v>56640.01</v>
      </c>
      <c r="I358" s="20">
        <f t="shared" si="52"/>
        <v>52656.29153666</v>
      </c>
      <c r="J358" s="4">
        <f t="shared" si="53"/>
        <v>26.32814576833</v>
      </c>
      <c r="K358" s="12">
        <f t="shared" si="54"/>
        <v>28.320005</v>
      </c>
      <c r="L358" s="4">
        <f t="shared" si="55"/>
        <v>45005.3773817607</v>
      </c>
    </row>
    <row r="359" hidden="1" spans="1:12">
      <c r="A359" s="4"/>
      <c r="B359" s="11" t="s">
        <v>210</v>
      </c>
      <c r="C359" s="10" t="s">
        <v>913</v>
      </c>
      <c r="D359" s="10" t="s">
        <v>914</v>
      </c>
      <c r="E359" s="10" t="s">
        <v>210</v>
      </c>
      <c r="F359" s="10" t="s">
        <v>55</v>
      </c>
      <c r="G359" s="10">
        <v>220</v>
      </c>
      <c r="H359" s="14">
        <v>5568</v>
      </c>
      <c r="I359" s="20">
        <f t="shared" si="52"/>
        <v>5176.380288</v>
      </c>
      <c r="J359" s="4">
        <f t="shared" si="53"/>
        <v>23.5290013090909</v>
      </c>
      <c r="K359" s="12">
        <f t="shared" si="54"/>
        <v>25.3090909090909</v>
      </c>
      <c r="L359" s="4">
        <f t="shared" si="55"/>
        <v>4424.25665641026</v>
      </c>
    </row>
    <row r="360" hidden="1" spans="1:12">
      <c r="A360" s="4"/>
      <c r="B360" s="11" t="s">
        <v>210</v>
      </c>
      <c r="C360" s="10" t="s">
        <v>913</v>
      </c>
      <c r="D360" s="10" t="s">
        <v>915</v>
      </c>
      <c r="E360" s="10" t="s">
        <v>210</v>
      </c>
      <c r="F360" s="10" t="s">
        <v>55</v>
      </c>
      <c r="G360" s="10">
        <v>24</v>
      </c>
      <c r="H360" s="14">
        <v>2673</v>
      </c>
      <c r="I360" s="20">
        <f t="shared" si="52"/>
        <v>2484.997218</v>
      </c>
      <c r="J360" s="4">
        <f t="shared" si="53"/>
        <v>103.54155075</v>
      </c>
      <c r="K360" s="12">
        <f t="shared" si="54"/>
        <v>111.375</v>
      </c>
      <c r="L360" s="4">
        <f t="shared" si="55"/>
        <v>2123.92924615385</v>
      </c>
    </row>
    <row r="361" hidden="1" spans="1:12">
      <c r="A361" s="4"/>
      <c r="B361" s="16"/>
      <c r="C361" s="10" t="s">
        <v>916</v>
      </c>
      <c r="D361" s="10" t="s">
        <v>917</v>
      </c>
      <c r="E361" s="10" t="s">
        <v>763</v>
      </c>
      <c r="F361" s="10" t="s">
        <v>55</v>
      </c>
      <c r="G361" s="10">
        <v>96</v>
      </c>
      <c r="H361" s="14">
        <v>6451.2045</v>
      </c>
      <c r="I361" s="20">
        <f t="shared" si="52"/>
        <v>5997.465482697</v>
      </c>
      <c r="J361" s="4">
        <f t="shared" si="53"/>
        <v>62.4735987780938</v>
      </c>
      <c r="K361" s="12">
        <f t="shared" si="54"/>
        <v>67.200046875</v>
      </c>
      <c r="L361" s="4">
        <f t="shared" si="55"/>
        <v>5126.0388741</v>
      </c>
    </row>
    <row r="362" hidden="1" spans="1:12">
      <c r="A362" s="4"/>
      <c r="B362" s="16"/>
      <c r="C362" s="10" t="s">
        <v>916</v>
      </c>
      <c r="D362" s="10" t="s">
        <v>918</v>
      </c>
      <c r="E362" s="10" t="s">
        <v>919</v>
      </c>
      <c r="F362" s="10" t="s">
        <v>55</v>
      </c>
      <c r="G362" s="10">
        <v>288</v>
      </c>
      <c r="H362" s="14">
        <v>24816</v>
      </c>
      <c r="I362" s="20">
        <f t="shared" si="52"/>
        <v>23070.591456</v>
      </c>
      <c r="J362" s="4">
        <f t="shared" si="53"/>
        <v>80.1062203333333</v>
      </c>
      <c r="K362" s="12">
        <f t="shared" si="54"/>
        <v>86.1666666666667</v>
      </c>
      <c r="L362" s="4">
        <f t="shared" si="55"/>
        <v>19718.4542358974</v>
      </c>
    </row>
    <row r="363" hidden="1" spans="1:12">
      <c r="A363" s="4"/>
      <c r="B363" s="16"/>
      <c r="C363" s="10" t="s">
        <v>916</v>
      </c>
      <c r="D363" s="10" t="s">
        <v>918</v>
      </c>
      <c r="E363" s="10" t="s">
        <v>760</v>
      </c>
      <c r="F363" s="10" t="s">
        <v>55</v>
      </c>
      <c r="G363" s="10">
        <v>108</v>
      </c>
      <c r="H363" s="14">
        <v>11491.2</v>
      </c>
      <c r="I363" s="20">
        <f t="shared" si="52"/>
        <v>10682.9779392</v>
      </c>
      <c r="J363" s="4">
        <f t="shared" si="53"/>
        <v>98.9164624</v>
      </c>
      <c r="K363" s="12">
        <f t="shared" si="54"/>
        <v>106.4</v>
      </c>
      <c r="L363" s="4">
        <f t="shared" si="55"/>
        <v>9130.75037538462</v>
      </c>
    </row>
    <row r="364" hidden="1" spans="1:12">
      <c r="A364" s="4"/>
      <c r="B364" s="16"/>
      <c r="C364" s="10" t="s">
        <v>920</v>
      </c>
      <c r="D364" s="10" t="s">
        <v>655</v>
      </c>
      <c r="E364" s="10" t="s">
        <v>921</v>
      </c>
      <c r="F364" s="10" t="s">
        <v>55</v>
      </c>
      <c r="G364" s="10">
        <v>430</v>
      </c>
      <c r="H364" s="14">
        <v>6994</v>
      </c>
      <c r="I364" s="20">
        <f t="shared" si="52"/>
        <v>6502.084004</v>
      </c>
      <c r="J364" s="4">
        <f t="shared" si="53"/>
        <v>15.1211255906977</v>
      </c>
      <c r="K364" s="12">
        <f t="shared" si="54"/>
        <v>16.2651162790698</v>
      </c>
      <c r="L364" s="4">
        <f t="shared" si="55"/>
        <v>5557.33675555556</v>
      </c>
    </row>
    <row r="365" hidden="1" spans="1:12">
      <c r="A365" s="4"/>
      <c r="B365" s="11" t="s">
        <v>76</v>
      </c>
      <c r="C365" s="10" t="s">
        <v>922</v>
      </c>
      <c r="D365" s="10" t="s">
        <v>923</v>
      </c>
      <c r="E365" s="10" t="s">
        <v>924</v>
      </c>
      <c r="F365" s="10" t="s">
        <v>55</v>
      </c>
      <c r="G365" s="10">
        <v>20</v>
      </c>
      <c r="H365" s="14">
        <v>70</v>
      </c>
      <c r="I365" s="20">
        <f t="shared" si="52"/>
        <v>65.07662</v>
      </c>
      <c r="J365" s="4">
        <f t="shared" si="53"/>
        <v>3.253831</v>
      </c>
      <c r="K365" s="12">
        <f t="shared" si="54"/>
        <v>3.5</v>
      </c>
      <c r="L365" s="4">
        <f t="shared" si="55"/>
        <v>55.6210427350427</v>
      </c>
    </row>
    <row r="366" hidden="1" spans="1:12">
      <c r="A366" s="4"/>
      <c r="B366" s="11" t="s">
        <v>76</v>
      </c>
      <c r="C366" s="10" t="s">
        <v>922</v>
      </c>
      <c r="D366" s="10" t="s">
        <v>925</v>
      </c>
      <c r="E366" s="10" t="s">
        <v>736</v>
      </c>
      <c r="F366" s="10" t="s">
        <v>55</v>
      </c>
      <c r="G366" s="10">
        <v>10</v>
      </c>
      <c r="H366" s="14">
        <v>32.0000000000001</v>
      </c>
      <c r="I366" s="20">
        <f t="shared" si="52"/>
        <v>29.7493120000001</v>
      </c>
      <c r="J366" s="4">
        <f t="shared" si="53"/>
        <v>2.97493120000001</v>
      </c>
      <c r="K366" s="12">
        <f t="shared" si="54"/>
        <v>3.20000000000001</v>
      </c>
      <c r="L366" s="4">
        <f t="shared" si="55"/>
        <v>25.4267623931625</v>
      </c>
    </row>
    <row r="367" hidden="1" spans="1:12">
      <c r="A367" s="4"/>
      <c r="B367" s="11" t="s">
        <v>926</v>
      </c>
      <c r="C367" s="10" t="s">
        <v>927</v>
      </c>
      <c r="D367" s="10" t="s">
        <v>928</v>
      </c>
      <c r="E367" s="10" t="s">
        <v>929</v>
      </c>
      <c r="F367" s="10" t="s">
        <v>152</v>
      </c>
      <c r="G367" s="10">
        <v>360</v>
      </c>
      <c r="H367" s="14">
        <v>4600</v>
      </c>
      <c r="I367" s="20">
        <f t="shared" si="52"/>
        <v>4276.4636</v>
      </c>
      <c r="J367" s="4">
        <f t="shared" si="53"/>
        <v>11.8790655555556</v>
      </c>
      <c r="K367" s="12">
        <f t="shared" si="54"/>
        <v>12.7777777777778</v>
      </c>
      <c r="L367" s="4">
        <f t="shared" si="55"/>
        <v>3655.09709401709</v>
      </c>
    </row>
    <row r="368" hidden="1" spans="1:12">
      <c r="A368" s="4"/>
      <c r="B368" s="11" t="s">
        <v>210</v>
      </c>
      <c r="C368" s="10" t="s">
        <v>930</v>
      </c>
      <c r="D368" s="10" t="s">
        <v>931</v>
      </c>
      <c r="E368" s="10" t="s">
        <v>210</v>
      </c>
      <c r="F368" s="10" t="s">
        <v>55</v>
      </c>
      <c r="G368" s="10">
        <v>448</v>
      </c>
      <c r="H368" s="14">
        <v>5667</v>
      </c>
      <c r="I368" s="20">
        <f t="shared" si="52"/>
        <v>5268.417222</v>
      </c>
      <c r="J368" s="4">
        <f t="shared" si="53"/>
        <v>11.7598598705357</v>
      </c>
      <c r="K368" s="12">
        <f t="shared" si="54"/>
        <v>12.6495535714286</v>
      </c>
      <c r="L368" s="4">
        <f t="shared" si="55"/>
        <v>4502.9207025641</v>
      </c>
    </row>
    <row r="369" hidden="1" spans="1:12">
      <c r="A369" s="4"/>
      <c r="B369" s="11" t="s">
        <v>76</v>
      </c>
      <c r="C369" s="10" t="s">
        <v>932</v>
      </c>
      <c r="D369" s="10" t="s">
        <v>933</v>
      </c>
      <c r="E369" s="10" t="s">
        <v>934</v>
      </c>
      <c r="F369" s="10" t="s">
        <v>22</v>
      </c>
      <c r="G369" s="10">
        <v>530</v>
      </c>
      <c r="H369" s="14">
        <v>6476.57</v>
      </c>
      <c r="I369" s="20">
        <f t="shared" si="52"/>
        <v>6021.04692562</v>
      </c>
      <c r="J369" s="4">
        <f t="shared" si="53"/>
        <v>11.3604658973962</v>
      </c>
      <c r="K369" s="12">
        <f t="shared" si="54"/>
        <v>12.2199433962264</v>
      </c>
      <c r="L369" s="4">
        <f t="shared" si="55"/>
        <v>5146.19395352137</v>
      </c>
    </row>
    <row r="370" hidden="1" spans="1:12">
      <c r="A370" s="4"/>
      <c r="B370" s="11" t="s">
        <v>210</v>
      </c>
      <c r="C370" s="10" t="s">
        <v>935</v>
      </c>
      <c r="D370" s="10" t="s">
        <v>293</v>
      </c>
      <c r="E370" s="10" t="s">
        <v>210</v>
      </c>
      <c r="F370" s="10" t="s">
        <v>55</v>
      </c>
      <c r="G370" s="10">
        <v>1220</v>
      </c>
      <c r="H370" s="14">
        <v>17600</v>
      </c>
      <c r="I370" s="20">
        <f t="shared" si="52"/>
        <v>16362.1216</v>
      </c>
      <c r="J370" s="4">
        <f t="shared" si="53"/>
        <v>13.4115750819672</v>
      </c>
      <c r="K370" s="12">
        <f t="shared" si="54"/>
        <v>14.4262295081967</v>
      </c>
      <c r="L370" s="4">
        <f t="shared" si="55"/>
        <v>13984.7193162393</v>
      </c>
    </row>
    <row r="371" hidden="1" spans="1:12">
      <c r="A371" s="4"/>
      <c r="B371" s="11" t="s">
        <v>107</v>
      </c>
      <c r="C371" s="10" t="s">
        <v>936</v>
      </c>
      <c r="D371" s="10" t="s">
        <v>937</v>
      </c>
      <c r="E371" s="10" t="s">
        <v>107</v>
      </c>
      <c r="F371" s="10" t="s">
        <v>17</v>
      </c>
      <c r="G371" s="10">
        <v>120</v>
      </c>
      <c r="H371" s="14">
        <v>13800.0000000564</v>
      </c>
      <c r="I371" s="20">
        <f t="shared" si="52"/>
        <v>12829.3908000524</v>
      </c>
      <c r="J371" s="4">
        <f t="shared" si="53"/>
        <v>106.911590000437</v>
      </c>
      <c r="K371" s="12">
        <f t="shared" si="54"/>
        <v>115.00000000047</v>
      </c>
      <c r="L371" s="4">
        <f t="shared" si="55"/>
        <v>10965.2912820961</v>
      </c>
    </row>
    <row r="372" hidden="1" spans="1:12">
      <c r="A372" s="4"/>
      <c r="B372" s="11" t="s">
        <v>160</v>
      </c>
      <c r="C372" s="10" t="s">
        <v>936</v>
      </c>
      <c r="D372" s="10" t="s">
        <v>938</v>
      </c>
      <c r="E372" s="10" t="s">
        <v>107</v>
      </c>
      <c r="F372" s="10" t="s">
        <v>17</v>
      </c>
      <c r="G372" s="10">
        <v>60</v>
      </c>
      <c r="H372" s="14">
        <v>459</v>
      </c>
      <c r="I372" s="20">
        <f t="shared" si="52"/>
        <v>426.716694</v>
      </c>
      <c r="J372" s="4">
        <f t="shared" si="53"/>
        <v>7.1119449</v>
      </c>
      <c r="K372" s="12">
        <f t="shared" si="54"/>
        <v>7.65</v>
      </c>
      <c r="L372" s="4">
        <f t="shared" si="55"/>
        <v>364.715123076923</v>
      </c>
    </row>
    <row r="373" hidden="1" spans="1:12">
      <c r="A373" s="4"/>
      <c r="B373" s="11" t="s">
        <v>939</v>
      </c>
      <c r="C373" s="10" t="s">
        <v>940</v>
      </c>
      <c r="D373" s="10" t="s">
        <v>941</v>
      </c>
      <c r="E373" s="10" t="s">
        <v>256</v>
      </c>
      <c r="F373" s="10" t="s">
        <v>55</v>
      </c>
      <c r="G373" s="10">
        <v>1000</v>
      </c>
      <c r="H373" s="14">
        <v>46780</v>
      </c>
      <c r="I373" s="20">
        <f t="shared" si="52"/>
        <v>43489.77548</v>
      </c>
      <c r="J373" s="4">
        <f t="shared" si="53"/>
        <v>43.48977548</v>
      </c>
      <c r="K373" s="12">
        <f t="shared" si="54"/>
        <v>46.78</v>
      </c>
      <c r="L373" s="4">
        <f t="shared" si="55"/>
        <v>37170.7482735043</v>
      </c>
    </row>
    <row r="374" hidden="1" spans="1:12">
      <c r="A374" s="4"/>
      <c r="B374" s="11" t="s">
        <v>76</v>
      </c>
      <c r="C374" s="10" t="s">
        <v>942</v>
      </c>
      <c r="D374" s="10" t="s">
        <v>943</v>
      </c>
      <c r="E374" s="10" t="s">
        <v>944</v>
      </c>
      <c r="F374" s="10" t="s">
        <v>55</v>
      </c>
      <c r="G374" s="10">
        <v>250</v>
      </c>
      <c r="H374" s="14">
        <v>1017.5</v>
      </c>
      <c r="I374" s="20">
        <f t="shared" si="52"/>
        <v>945.935155</v>
      </c>
      <c r="J374" s="4">
        <f t="shared" si="53"/>
        <v>3.78374062</v>
      </c>
      <c r="K374" s="12">
        <f t="shared" si="54"/>
        <v>4.07</v>
      </c>
      <c r="L374" s="4">
        <f t="shared" si="55"/>
        <v>808.491585470086</v>
      </c>
    </row>
    <row r="375" hidden="1" spans="1:12">
      <c r="A375" s="4"/>
      <c r="B375" s="11" t="s">
        <v>945</v>
      </c>
      <c r="C375" s="10" t="s">
        <v>946</v>
      </c>
      <c r="D375" s="10" t="s">
        <v>947</v>
      </c>
      <c r="E375" s="10" t="s">
        <v>945</v>
      </c>
      <c r="F375" s="10" t="s">
        <v>55</v>
      </c>
      <c r="G375" s="10">
        <v>390</v>
      </c>
      <c r="H375" s="14">
        <v>4036.50000002106</v>
      </c>
      <c r="I375" s="20">
        <f t="shared" si="52"/>
        <v>3752.59680901958</v>
      </c>
      <c r="J375" s="4">
        <f t="shared" si="53"/>
        <v>9.6220431000502</v>
      </c>
      <c r="K375" s="12">
        <f t="shared" si="54"/>
        <v>10.350000000054</v>
      </c>
      <c r="L375" s="4">
        <f t="shared" si="55"/>
        <v>3207.34770001673</v>
      </c>
    </row>
    <row r="376" hidden="1" spans="1:12">
      <c r="A376" s="4"/>
      <c r="B376" s="11" t="s">
        <v>119</v>
      </c>
      <c r="C376" s="10" t="s">
        <v>948</v>
      </c>
      <c r="D376" s="10" t="s">
        <v>949</v>
      </c>
      <c r="E376" s="10" t="s">
        <v>950</v>
      </c>
      <c r="F376" s="10" t="s">
        <v>152</v>
      </c>
      <c r="G376" s="10">
        <v>100</v>
      </c>
      <c r="H376" s="14">
        <v>200</v>
      </c>
      <c r="I376" s="20">
        <f t="shared" si="52"/>
        <v>185.9332</v>
      </c>
      <c r="J376" s="4">
        <f t="shared" si="53"/>
        <v>1.859332</v>
      </c>
      <c r="K376" s="12">
        <f t="shared" si="54"/>
        <v>2</v>
      </c>
      <c r="L376" s="4">
        <f t="shared" si="55"/>
        <v>158.917264957265</v>
      </c>
    </row>
    <row r="377" hidden="1" spans="1:12">
      <c r="A377" s="4"/>
      <c r="B377" s="11" t="s">
        <v>76</v>
      </c>
      <c r="C377" s="10" t="s">
        <v>946</v>
      </c>
      <c r="D377" s="10" t="s">
        <v>951</v>
      </c>
      <c r="E377" s="10" t="s">
        <v>952</v>
      </c>
      <c r="F377" s="10" t="s">
        <v>55</v>
      </c>
      <c r="G377" s="10">
        <v>20</v>
      </c>
      <c r="H377" s="14">
        <v>38</v>
      </c>
      <c r="I377" s="20">
        <f t="shared" si="52"/>
        <v>35.327308</v>
      </c>
      <c r="J377" s="4">
        <f t="shared" si="53"/>
        <v>1.7663654</v>
      </c>
      <c r="K377" s="12">
        <f t="shared" si="54"/>
        <v>1.9</v>
      </c>
      <c r="L377" s="4">
        <f t="shared" si="55"/>
        <v>30.1942803418803</v>
      </c>
    </row>
    <row r="378" hidden="1" spans="1:12">
      <c r="A378" s="4"/>
      <c r="B378" s="11" t="s">
        <v>300</v>
      </c>
      <c r="C378" s="11" t="s">
        <v>953</v>
      </c>
      <c r="D378" s="12" t="s">
        <v>359</v>
      </c>
      <c r="E378" s="12" t="s">
        <v>954</v>
      </c>
      <c r="F378" s="12" t="s">
        <v>55</v>
      </c>
      <c r="G378" s="12">
        <v>600</v>
      </c>
      <c r="H378" s="14">
        <v>42000</v>
      </c>
      <c r="I378" s="20">
        <f t="shared" si="52"/>
        <v>39045.972</v>
      </c>
      <c r="J378" s="4">
        <f t="shared" si="53"/>
        <v>65.07662</v>
      </c>
      <c r="K378" s="12">
        <f t="shared" si="54"/>
        <v>70</v>
      </c>
      <c r="L378" s="4">
        <f t="shared" si="55"/>
        <v>33372.6256410256</v>
      </c>
    </row>
    <row r="379" hidden="1" spans="1:12">
      <c r="A379" s="4"/>
      <c r="B379" s="11" t="s">
        <v>148</v>
      </c>
      <c r="C379" s="10" t="s">
        <v>955</v>
      </c>
      <c r="D379" s="10" t="s">
        <v>956</v>
      </c>
      <c r="E379" s="10" t="s">
        <v>151</v>
      </c>
      <c r="F379" s="10" t="s">
        <v>152</v>
      </c>
      <c r="G379" s="10">
        <v>300</v>
      </c>
      <c r="H379" s="14">
        <v>26787</v>
      </c>
      <c r="I379" s="20">
        <f t="shared" si="52"/>
        <v>24902.963142</v>
      </c>
      <c r="J379" s="4">
        <f t="shared" ref="J379:J387" si="56">I379/G379</f>
        <v>83.00987714</v>
      </c>
      <c r="K379" s="12">
        <f t="shared" ref="K379:K387" si="57">H379/G379</f>
        <v>89.29</v>
      </c>
      <c r="L379" s="4">
        <f t="shared" ref="L379:L387" si="58">I379/1.17</f>
        <v>21284.5838820513</v>
      </c>
    </row>
    <row r="380" hidden="1" spans="1:12">
      <c r="A380" s="4"/>
      <c r="B380" s="11" t="s">
        <v>148</v>
      </c>
      <c r="C380" s="10" t="s">
        <v>955</v>
      </c>
      <c r="D380" s="10" t="s">
        <v>957</v>
      </c>
      <c r="E380" s="10" t="s">
        <v>151</v>
      </c>
      <c r="F380" s="10" t="s">
        <v>152</v>
      </c>
      <c r="G380" s="10">
        <v>180</v>
      </c>
      <c r="H380" s="14">
        <v>13692.6</v>
      </c>
      <c r="I380" s="20">
        <f t="shared" si="52"/>
        <v>12729.5446716</v>
      </c>
      <c r="J380" s="4">
        <f t="shared" si="56"/>
        <v>70.71969262</v>
      </c>
      <c r="K380" s="12">
        <f t="shared" si="57"/>
        <v>76.07</v>
      </c>
      <c r="L380" s="4">
        <f t="shared" si="58"/>
        <v>10879.9527107692</v>
      </c>
    </row>
    <row r="381" hidden="1" spans="1:12">
      <c r="A381" s="4"/>
      <c r="B381" s="16"/>
      <c r="C381" s="12" t="s">
        <v>958</v>
      </c>
      <c r="D381" s="12" t="s">
        <v>959</v>
      </c>
      <c r="E381" s="12" t="s">
        <v>960</v>
      </c>
      <c r="F381" s="12"/>
      <c r="G381" s="12">
        <v>300</v>
      </c>
      <c r="H381" s="14">
        <v>1500</v>
      </c>
      <c r="I381" s="20">
        <f t="shared" si="52"/>
        <v>1394.499</v>
      </c>
      <c r="J381" s="4">
        <f t="shared" si="56"/>
        <v>4.64833</v>
      </c>
      <c r="K381" s="12">
        <f t="shared" si="57"/>
        <v>5</v>
      </c>
      <c r="L381" s="4">
        <f t="shared" si="58"/>
        <v>1191.87948717949</v>
      </c>
    </row>
    <row r="382" hidden="1" spans="1:12">
      <c r="A382" s="4"/>
      <c r="B382" s="11" t="s">
        <v>76</v>
      </c>
      <c r="C382" s="10" t="s">
        <v>961</v>
      </c>
      <c r="D382" s="10" t="s">
        <v>84</v>
      </c>
      <c r="E382" s="10" t="s">
        <v>962</v>
      </c>
      <c r="F382" s="10" t="s">
        <v>55</v>
      </c>
      <c r="G382" s="10">
        <v>400</v>
      </c>
      <c r="H382" s="14">
        <v>1040</v>
      </c>
      <c r="I382" s="20">
        <f t="shared" si="52"/>
        <v>966.85264</v>
      </c>
      <c r="J382" s="4">
        <f t="shared" si="56"/>
        <v>2.4171316</v>
      </c>
      <c r="K382" s="12">
        <f t="shared" si="57"/>
        <v>2.6</v>
      </c>
      <c r="L382" s="4">
        <f t="shared" si="58"/>
        <v>826.369777777778</v>
      </c>
    </row>
    <row r="383" hidden="1" spans="1:12">
      <c r="A383" s="4"/>
      <c r="B383" s="11" t="s">
        <v>13</v>
      </c>
      <c r="C383" s="10" t="s">
        <v>961</v>
      </c>
      <c r="D383" s="10" t="s">
        <v>33</v>
      </c>
      <c r="E383" s="10" t="s">
        <v>16</v>
      </c>
      <c r="F383" s="10" t="s">
        <v>22</v>
      </c>
      <c r="G383" s="10">
        <v>3320</v>
      </c>
      <c r="H383" s="14">
        <v>8067.6</v>
      </c>
      <c r="I383" s="20">
        <f t="shared" si="52"/>
        <v>7500.1734216</v>
      </c>
      <c r="J383" s="4">
        <f t="shared" si="56"/>
        <v>2.25908838</v>
      </c>
      <c r="K383" s="12">
        <f t="shared" si="57"/>
        <v>2.43</v>
      </c>
      <c r="L383" s="4">
        <f t="shared" si="58"/>
        <v>6410.40463384615</v>
      </c>
    </row>
    <row r="384" hidden="1" spans="1:12">
      <c r="A384" s="4"/>
      <c r="B384" s="16"/>
      <c r="C384" s="12" t="s">
        <v>963</v>
      </c>
      <c r="D384" s="12" t="s">
        <v>964</v>
      </c>
      <c r="E384" s="12" t="s">
        <v>965</v>
      </c>
      <c r="F384" s="12"/>
      <c r="G384" s="12">
        <v>800</v>
      </c>
      <c r="H384" s="14">
        <v>2152</v>
      </c>
      <c r="I384" s="20">
        <f t="shared" si="52"/>
        <v>2000.641232</v>
      </c>
      <c r="J384" s="4">
        <f t="shared" si="56"/>
        <v>2.50080154</v>
      </c>
      <c r="K384" s="12">
        <f t="shared" si="57"/>
        <v>2.69</v>
      </c>
      <c r="L384" s="4">
        <f t="shared" si="58"/>
        <v>1709.94977094017</v>
      </c>
    </row>
    <row r="385" hidden="1" spans="1:12">
      <c r="A385" s="4"/>
      <c r="B385" s="16"/>
      <c r="C385" s="12" t="s">
        <v>963</v>
      </c>
      <c r="D385" s="12" t="s">
        <v>966</v>
      </c>
      <c r="E385" s="12" t="s">
        <v>965</v>
      </c>
      <c r="F385" s="12"/>
      <c r="G385" s="12">
        <v>1600</v>
      </c>
      <c r="H385" s="14">
        <v>4304</v>
      </c>
      <c r="I385" s="20">
        <f t="shared" si="52"/>
        <v>4001.282464</v>
      </c>
      <c r="J385" s="4">
        <f t="shared" si="56"/>
        <v>2.50080154</v>
      </c>
      <c r="K385" s="12">
        <f t="shared" si="57"/>
        <v>2.69</v>
      </c>
      <c r="L385" s="4">
        <f t="shared" si="58"/>
        <v>3419.89954188034</v>
      </c>
    </row>
    <row r="386" hidden="1" spans="1:12">
      <c r="A386" s="4"/>
      <c r="B386" s="16"/>
      <c r="C386" s="12" t="s">
        <v>963</v>
      </c>
      <c r="D386" s="12" t="s">
        <v>967</v>
      </c>
      <c r="E386" s="12" t="s">
        <v>965</v>
      </c>
      <c r="F386" s="12"/>
      <c r="G386" s="12">
        <v>1868</v>
      </c>
      <c r="H386" s="14">
        <v>5336</v>
      </c>
      <c r="I386" s="20">
        <f t="shared" si="52"/>
        <v>4960.697776</v>
      </c>
      <c r="J386" s="4">
        <f t="shared" si="56"/>
        <v>2.65561979443255</v>
      </c>
      <c r="K386" s="12">
        <f t="shared" si="57"/>
        <v>2.85653104925053</v>
      </c>
      <c r="L386" s="4">
        <f t="shared" si="58"/>
        <v>4239.91262905983</v>
      </c>
    </row>
    <row r="387" hidden="1" spans="1:12">
      <c r="A387" s="4"/>
      <c r="B387" s="11" t="s">
        <v>76</v>
      </c>
      <c r="C387" s="11" t="s">
        <v>968</v>
      </c>
      <c r="D387" s="10" t="s">
        <v>969</v>
      </c>
      <c r="E387" s="10" t="s">
        <v>256</v>
      </c>
      <c r="F387" s="10" t="s">
        <v>55</v>
      </c>
      <c r="G387" s="10">
        <v>43</v>
      </c>
      <c r="H387" s="14">
        <v>430</v>
      </c>
      <c r="I387" s="20">
        <f t="shared" ref="I387:I406" si="59">H387*0.929666</f>
        <v>399.75638</v>
      </c>
      <c r="J387" s="4">
        <f t="shared" ref="J387:J417" si="60">I387/G387</f>
        <v>9.29666</v>
      </c>
      <c r="K387" s="12">
        <f t="shared" ref="K387:K417" si="61">H387/G387</f>
        <v>10</v>
      </c>
      <c r="L387" s="4">
        <f t="shared" ref="L387:L417" si="62">I387/1.17</f>
        <v>341.67211965812</v>
      </c>
    </row>
    <row r="388" hidden="1" spans="1:12">
      <c r="A388" s="4"/>
      <c r="B388" s="11" t="s">
        <v>970</v>
      </c>
      <c r="C388" s="10" t="s">
        <v>971</v>
      </c>
      <c r="D388" s="10" t="s">
        <v>972</v>
      </c>
      <c r="E388" s="10" t="s">
        <v>973</v>
      </c>
      <c r="F388" s="10" t="s">
        <v>152</v>
      </c>
      <c r="G388" s="10">
        <v>1440</v>
      </c>
      <c r="H388" s="14">
        <f>47289.6*2</f>
        <v>94579.2</v>
      </c>
      <c r="I388" s="20">
        <f t="shared" si="59"/>
        <v>87927.0665472</v>
      </c>
      <c r="J388" s="4">
        <f t="shared" si="60"/>
        <v>61.06046288</v>
      </c>
      <c r="K388" s="12">
        <f t="shared" si="61"/>
        <v>65.68</v>
      </c>
      <c r="L388" s="4">
        <f t="shared" si="62"/>
        <v>75151.3389292308</v>
      </c>
    </row>
    <row r="389" hidden="1" spans="1:12">
      <c r="A389" s="4"/>
      <c r="B389" s="11" t="s">
        <v>76</v>
      </c>
      <c r="C389" s="12" t="s">
        <v>968</v>
      </c>
      <c r="D389" s="12" t="s">
        <v>974</v>
      </c>
      <c r="E389" s="12" t="s">
        <v>902</v>
      </c>
      <c r="F389" s="12" t="s">
        <v>55</v>
      </c>
      <c r="G389" s="12">
        <v>10</v>
      </c>
      <c r="H389" s="14">
        <v>53</v>
      </c>
      <c r="I389" s="20">
        <f t="shared" si="59"/>
        <v>49.272298</v>
      </c>
      <c r="J389" s="4">
        <f t="shared" si="60"/>
        <v>4.9272298</v>
      </c>
      <c r="K389" s="12">
        <f t="shared" si="61"/>
        <v>5.3</v>
      </c>
      <c r="L389" s="4">
        <f t="shared" si="62"/>
        <v>42.1130752136752</v>
      </c>
    </row>
    <row r="390" hidden="1" spans="1:12">
      <c r="A390" s="4"/>
      <c r="B390" s="11" t="s">
        <v>663</v>
      </c>
      <c r="C390" s="10" t="s">
        <v>975</v>
      </c>
      <c r="D390" s="10" t="s">
        <v>976</v>
      </c>
      <c r="E390" s="10" t="s">
        <v>977</v>
      </c>
      <c r="F390" s="10" t="s">
        <v>55</v>
      </c>
      <c r="G390" s="10">
        <v>350</v>
      </c>
      <c r="H390" s="14">
        <v>10237.5</v>
      </c>
      <c r="I390" s="20">
        <f t="shared" si="59"/>
        <v>9517.455675</v>
      </c>
      <c r="J390" s="4">
        <f t="shared" si="60"/>
        <v>27.1927305</v>
      </c>
      <c r="K390" s="12">
        <f t="shared" si="61"/>
        <v>29.25</v>
      </c>
      <c r="L390" s="4">
        <f t="shared" si="62"/>
        <v>8134.5775</v>
      </c>
    </row>
    <row r="391" hidden="1" spans="1:12">
      <c r="A391" s="4"/>
      <c r="B391" s="11" t="s">
        <v>978</v>
      </c>
      <c r="C391" s="12" t="s">
        <v>979</v>
      </c>
      <c r="D391" s="12" t="s">
        <v>980</v>
      </c>
      <c r="E391" s="12" t="s">
        <v>978</v>
      </c>
      <c r="F391" s="12" t="s">
        <v>55</v>
      </c>
      <c r="G391" s="12">
        <v>100</v>
      </c>
      <c r="H391" s="14">
        <v>2059.9956</v>
      </c>
      <c r="I391" s="20">
        <f t="shared" si="59"/>
        <v>1915.1078694696</v>
      </c>
      <c r="J391" s="4">
        <f t="shared" si="60"/>
        <v>19.151078694696</v>
      </c>
      <c r="K391" s="12">
        <f t="shared" si="61"/>
        <v>20.599956</v>
      </c>
      <c r="L391" s="4">
        <f t="shared" si="62"/>
        <v>1636.84433288</v>
      </c>
    </row>
    <row r="392" hidden="1" spans="1:12">
      <c r="A392" s="4"/>
      <c r="B392" s="11" t="s">
        <v>978</v>
      </c>
      <c r="C392" s="12" t="s">
        <v>979</v>
      </c>
      <c r="D392" s="12" t="s">
        <v>981</v>
      </c>
      <c r="E392" s="12" t="s">
        <v>978</v>
      </c>
      <c r="F392" s="12" t="s">
        <v>55</v>
      </c>
      <c r="G392" s="12">
        <v>1200</v>
      </c>
      <c r="H392" s="14">
        <f>12159.9972*3</f>
        <v>36479.9916</v>
      </c>
      <c r="I392" s="20">
        <f t="shared" si="59"/>
        <v>33914.2078708056</v>
      </c>
      <c r="J392" s="4">
        <f t="shared" si="60"/>
        <v>28.261839892338</v>
      </c>
      <c r="K392" s="12">
        <f t="shared" si="61"/>
        <v>30.399993</v>
      </c>
      <c r="L392" s="4">
        <f t="shared" si="62"/>
        <v>28986.50245368</v>
      </c>
    </row>
    <row r="393" hidden="1" spans="1:12">
      <c r="A393" s="4"/>
      <c r="B393" s="11" t="s">
        <v>76</v>
      </c>
      <c r="C393" s="10" t="s">
        <v>982</v>
      </c>
      <c r="D393" s="10" t="s">
        <v>186</v>
      </c>
      <c r="E393" s="10" t="s">
        <v>211</v>
      </c>
      <c r="F393" s="10" t="s">
        <v>22</v>
      </c>
      <c r="G393" s="10">
        <v>60</v>
      </c>
      <c r="H393" s="14">
        <v>219</v>
      </c>
      <c r="I393" s="20">
        <f t="shared" si="59"/>
        <v>203.596854</v>
      </c>
      <c r="J393" s="4">
        <f t="shared" si="60"/>
        <v>3.3932809</v>
      </c>
      <c r="K393" s="12">
        <f t="shared" si="61"/>
        <v>3.65</v>
      </c>
      <c r="L393" s="4">
        <f t="shared" si="62"/>
        <v>174.014405128205</v>
      </c>
    </row>
    <row r="394" hidden="1" spans="1:12">
      <c r="A394" s="4"/>
      <c r="B394" s="11" t="s">
        <v>319</v>
      </c>
      <c r="C394" s="10" t="s">
        <v>983</v>
      </c>
      <c r="D394" s="10" t="s">
        <v>984</v>
      </c>
      <c r="E394" s="10" t="s">
        <v>985</v>
      </c>
      <c r="F394" s="10" t="s">
        <v>55</v>
      </c>
      <c r="G394" s="10">
        <v>100</v>
      </c>
      <c r="H394" s="14">
        <v>1793</v>
      </c>
      <c r="I394" s="20">
        <f t="shared" si="59"/>
        <v>1666.891138</v>
      </c>
      <c r="J394" s="4">
        <f t="shared" si="60"/>
        <v>16.66891138</v>
      </c>
      <c r="K394" s="12">
        <f t="shared" si="61"/>
        <v>17.93</v>
      </c>
      <c r="L394" s="4">
        <f t="shared" si="62"/>
        <v>1424.69328034188</v>
      </c>
    </row>
    <row r="395" hidden="1" spans="1:12">
      <c r="A395" s="4"/>
      <c r="B395" s="11" t="s">
        <v>76</v>
      </c>
      <c r="C395" s="10" t="s">
        <v>986</v>
      </c>
      <c r="D395" s="10" t="s">
        <v>987</v>
      </c>
      <c r="E395" s="10" t="s">
        <v>988</v>
      </c>
      <c r="F395" s="10" t="s">
        <v>55</v>
      </c>
      <c r="G395" s="10">
        <v>40</v>
      </c>
      <c r="H395" s="14">
        <v>626</v>
      </c>
      <c r="I395" s="20">
        <f t="shared" si="59"/>
        <v>581.970916</v>
      </c>
      <c r="J395" s="4">
        <f t="shared" si="60"/>
        <v>14.5492729</v>
      </c>
      <c r="K395" s="12">
        <f t="shared" si="61"/>
        <v>15.65</v>
      </c>
      <c r="L395" s="4">
        <f t="shared" si="62"/>
        <v>497.411039316239</v>
      </c>
    </row>
    <row r="396" hidden="1" spans="1:12">
      <c r="A396" s="4"/>
      <c r="B396" s="11" t="s">
        <v>76</v>
      </c>
      <c r="C396" s="10" t="s">
        <v>989</v>
      </c>
      <c r="D396" s="10" t="s">
        <v>599</v>
      </c>
      <c r="E396" s="10" t="s">
        <v>990</v>
      </c>
      <c r="F396" s="10" t="s">
        <v>55</v>
      </c>
      <c r="G396" s="10">
        <v>50</v>
      </c>
      <c r="H396" s="14">
        <v>91.5</v>
      </c>
      <c r="I396" s="20">
        <f t="shared" si="59"/>
        <v>85.064439</v>
      </c>
      <c r="J396" s="4">
        <f t="shared" si="60"/>
        <v>1.70128878</v>
      </c>
      <c r="K396" s="12">
        <f t="shared" si="61"/>
        <v>1.83</v>
      </c>
      <c r="L396" s="4">
        <f t="shared" si="62"/>
        <v>72.7046487179487</v>
      </c>
    </row>
    <row r="397" hidden="1" spans="1:12">
      <c r="A397" s="4"/>
      <c r="B397" s="11" t="s">
        <v>104</v>
      </c>
      <c r="C397" s="10" t="s">
        <v>991</v>
      </c>
      <c r="D397" s="10" t="s">
        <v>384</v>
      </c>
      <c r="E397" s="10" t="s">
        <v>992</v>
      </c>
      <c r="F397" s="10" t="s">
        <v>22</v>
      </c>
      <c r="G397" s="10">
        <v>30</v>
      </c>
      <c r="H397" s="14">
        <v>138</v>
      </c>
      <c r="I397" s="20">
        <f t="shared" si="59"/>
        <v>128.293908</v>
      </c>
      <c r="J397" s="4">
        <f t="shared" si="60"/>
        <v>4.2764636</v>
      </c>
      <c r="K397" s="12">
        <f t="shared" si="61"/>
        <v>4.6</v>
      </c>
      <c r="L397" s="4">
        <f t="shared" si="62"/>
        <v>109.652912820513</v>
      </c>
    </row>
    <row r="398" hidden="1" spans="1:12">
      <c r="A398" s="4"/>
      <c r="B398" s="11" t="s">
        <v>76</v>
      </c>
      <c r="C398" s="10" t="s">
        <v>993</v>
      </c>
      <c r="D398" s="10" t="s">
        <v>994</v>
      </c>
      <c r="E398" s="10" t="s">
        <v>995</v>
      </c>
      <c r="F398" s="10" t="s">
        <v>22</v>
      </c>
      <c r="G398" s="10">
        <v>20</v>
      </c>
      <c r="H398" s="14">
        <v>323.8</v>
      </c>
      <c r="I398" s="20">
        <f t="shared" si="59"/>
        <v>301.0258508</v>
      </c>
      <c r="J398" s="4">
        <f t="shared" si="60"/>
        <v>15.05129254</v>
      </c>
      <c r="K398" s="12">
        <f t="shared" si="61"/>
        <v>16.19</v>
      </c>
      <c r="L398" s="4">
        <f t="shared" si="62"/>
        <v>257.287051965812</v>
      </c>
    </row>
    <row r="399" hidden="1" spans="1:12">
      <c r="A399" s="4"/>
      <c r="B399" s="11" t="s">
        <v>76</v>
      </c>
      <c r="C399" s="10" t="s">
        <v>996</v>
      </c>
      <c r="D399" s="10" t="s">
        <v>997</v>
      </c>
      <c r="E399" s="10" t="s">
        <v>676</v>
      </c>
      <c r="F399" s="10" t="s">
        <v>55</v>
      </c>
      <c r="G399" s="10">
        <v>30</v>
      </c>
      <c r="H399" s="14">
        <v>360</v>
      </c>
      <c r="I399" s="20">
        <f t="shared" si="59"/>
        <v>334.67976</v>
      </c>
      <c r="J399" s="4">
        <f t="shared" si="60"/>
        <v>11.155992</v>
      </c>
      <c r="K399" s="12">
        <f t="shared" si="61"/>
        <v>12</v>
      </c>
      <c r="L399" s="4">
        <f t="shared" si="62"/>
        <v>286.051076923077</v>
      </c>
    </row>
    <row r="400" hidden="1" spans="1:12">
      <c r="A400" s="4"/>
      <c r="B400" s="11" t="s">
        <v>76</v>
      </c>
      <c r="C400" s="10" t="s">
        <v>998</v>
      </c>
      <c r="D400" s="10" t="s">
        <v>999</v>
      </c>
      <c r="E400" s="10" t="s">
        <v>1000</v>
      </c>
      <c r="F400" s="10" t="s">
        <v>55</v>
      </c>
      <c r="G400" s="10">
        <v>20</v>
      </c>
      <c r="H400" s="14">
        <v>240</v>
      </c>
      <c r="I400" s="20">
        <f t="shared" si="59"/>
        <v>223.11984</v>
      </c>
      <c r="J400" s="4">
        <f t="shared" si="60"/>
        <v>11.155992</v>
      </c>
      <c r="K400" s="12">
        <f t="shared" si="61"/>
        <v>12</v>
      </c>
      <c r="L400" s="4">
        <f t="shared" si="62"/>
        <v>190.700717948718</v>
      </c>
    </row>
    <row r="401" hidden="1" spans="1:12">
      <c r="A401" s="4"/>
      <c r="B401" s="11" t="s">
        <v>76</v>
      </c>
      <c r="C401" s="10" t="s">
        <v>1001</v>
      </c>
      <c r="D401" s="10" t="s">
        <v>1002</v>
      </c>
      <c r="E401" s="10" t="s">
        <v>1003</v>
      </c>
      <c r="F401" s="10" t="s">
        <v>55</v>
      </c>
      <c r="G401" s="10">
        <v>50</v>
      </c>
      <c r="H401" s="14">
        <v>682.5</v>
      </c>
      <c r="I401" s="20">
        <f t="shared" si="59"/>
        <v>634.497045</v>
      </c>
      <c r="J401" s="4">
        <f t="shared" si="60"/>
        <v>12.6899409</v>
      </c>
      <c r="K401" s="12">
        <f t="shared" si="61"/>
        <v>13.65</v>
      </c>
      <c r="L401" s="4">
        <f t="shared" si="62"/>
        <v>542.305166666667</v>
      </c>
    </row>
    <row r="402" hidden="1" spans="1:12">
      <c r="A402" s="4"/>
      <c r="B402" s="11" t="s">
        <v>28</v>
      </c>
      <c r="C402" s="10" t="s">
        <v>1004</v>
      </c>
      <c r="D402" s="10" t="s">
        <v>599</v>
      </c>
      <c r="E402" s="10" t="s">
        <v>465</v>
      </c>
      <c r="F402" s="10" t="s">
        <v>55</v>
      </c>
      <c r="G402" s="10">
        <v>50</v>
      </c>
      <c r="H402" s="14">
        <v>1245.49999999999</v>
      </c>
      <c r="I402" s="20">
        <f t="shared" si="59"/>
        <v>1157.89900299999</v>
      </c>
      <c r="J402" s="4">
        <f t="shared" si="60"/>
        <v>23.1579800599998</v>
      </c>
      <c r="K402" s="12">
        <f t="shared" si="61"/>
        <v>24.9099999999998</v>
      </c>
      <c r="L402" s="4">
        <f t="shared" si="62"/>
        <v>989.65726752136</v>
      </c>
    </row>
    <row r="403" hidden="1" spans="1:12">
      <c r="A403" s="4"/>
      <c r="B403" s="11" t="s">
        <v>319</v>
      </c>
      <c r="C403" s="10" t="s">
        <v>1005</v>
      </c>
      <c r="D403" s="10" t="s">
        <v>1006</v>
      </c>
      <c r="E403" s="10"/>
      <c r="F403" s="10" t="s">
        <v>55</v>
      </c>
      <c r="G403" s="10">
        <v>240</v>
      </c>
      <c r="H403" s="14">
        <v>3933.6000001272</v>
      </c>
      <c r="I403" s="20">
        <f t="shared" si="59"/>
        <v>3656.93417771825</v>
      </c>
      <c r="J403" s="4">
        <f t="shared" si="60"/>
        <v>15.2372257404927</v>
      </c>
      <c r="K403" s="12">
        <f t="shared" si="61"/>
        <v>16.39000000053</v>
      </c>
      <c r="L403" s="4">
        <f t="shared" si="62"/>
        <v>3125.58476728056</v>
      </c>
    </row>
    <row r="404" hidden="1" spans="1:12">
      <c r="A404" s="4"/>
      <c r="B404" s="11" t="s">
        <v>1007</v>
      </c>
      <c r="C404" s="10" t="s">
        <v>1008</v>
      </c>
      <c r="D404" s="10" t="s">
        <v>1009</v>
      </c>
      <c r="E404" s="10"/>
      <c r="F404" s="10" t="s">
        <v>55</v>
      </c>
      <c r="G404" s="10">
        <v>480</v>
      </c>
      <c r="H404" s="14">
        <v>15062.4000002736</v>
      </c>
      <c r="I404" s="20">
        <f t="shared" si="59"/>
        <v>14003.0011586544</v>
      </c>
      <c r="J404" s="4">
        <f t="shared" si="60"/>
        <v>29.1729190805299</v>
      </c>
      <c r="K404" s="12">
        <f t="shared" si="61"/>
        <v>31.38000000057</v>
      </c>
      <c r="L404" s="4">
        <f t="shared" si="62"/>
        <v>11968.3770586789</v>
      </c>
    </row>
    <row r="405" hidden="1" spans="1:12">
      <c r="A405" s="4"/>
      <c r="B405" s="11" t="s">
        <v>470</v>
      </c>
      <c r="C405" s="10" t="s">
        <v>1010</v>
      </c>
      <c r="D405" s="10" t="s">
        <v>1011</v>
      </c>
      <c r="E405" s="10" t="s">
        <v>1012</v>
      </c>
      <c r="F405" s="10" t="s">
        <v>55</v>
      </c>
      <c r="G405" s="10">
        <v>300</v>
      </c>
      <c r="H405" s="14">
        <v>6861</v>
      </c>
      <c r="I405" s="20">
        <f t="shared" si="59"/>
        <v>6378.438426</v>
      </c>
      <c r="J405" s="4">
        <f t="shared" si="60"/>
        <v>21.26146142</v>
      </c>
      <c r="K405" s="12">
        <f t="shared" si="61"/>
        <v>22.87</v>
      </c>
      <c r="L405" s="4">
        <f t="shared" si="62"/>
        <v>5451.65677435897</v>
      </c>
    </row>
    <row r="406" hidden="1" spans="1:12">
      <c r="A406" s="4"/>
      <c r="B406" s="11" t="s">
        <v>76</v>
      </c>
      <c r="C406" s="10" t="s">
        <v>1013</v>
      </c>
      <c r="D406" s="10" t="s">
        <v>1014</v>
      </c>
      <c r="E406" s="10" t="s">
        <v>1015</v>
      </c>
      <c r="F406" s="10" t="s">
        <v>1016</v>
      </c>
      <c r="G406" s="10">
        <v>10</v>
      </c>
      <c r="H406" s="14">
        <v>15</v>
      </c>
      <c r="I406" s="20">
        <f t="shared" si="59"/>
        <v>13.94499</v>
      </c>
      <c r="J406" s="4">
        <f t="shared" si="60"/>
        <v>1.394499</v>
      </c>
      <c r="K406" s="12">
        <f t="shared" si="61"/>
        <v>1.5</v>
      </c>
      <c r="L406" s="4">
        <f t="shared" si="62"/>
        <v>11.9187948717949</v>
      </c>
    </row>
    <row r="407" hidden="1" spans="1:12">
      <c r="A407" s="4"/>
      <c r="B407" s="11" t="s">
        <v>76</v>
      </c>
      <c r="C407" s="10" t="s">
        <v>1017</v>
      </c>
      <c r="D407" s="10" t="s">
        <v>1018</v>
      </c>
      <c r="E407" s="10" t="s">
        <v>1019</v>
      </c>
      <c r="F407" s="10" t="s">
        <v>22</v>
      </c>
      <c r="G407" s="10">
        <v>30</v>
      </c>
      <c r="H407" s="14">
        <v>90</v>
      </c>
      <c r="I407" s="20">
        <f t="shared" ref="I407:I446" si="63">H407*0.929666</f>
        <v>83.66994</v>
      </c>
      <c r="J407" s="4">
        <f t="shared" si="60"/>
        <v>2.788998</v>
      </c>
      <c r="K407" s="12">
        <f t="shared" si="61"/>
        <v>3</v>
      </c>
      <c r="L407" s="4">
        <f t="shared" si="62"/>
        <v>71.5127692307692</v>
      </c>
    </row>
    <row r="408" hidden="1" spans="1:12">
      <c r="A408" s="4"/>
      <c r="B408" s="11" t="s">
        <v>28</v>
      </c>
      <c r="C408" s="10" t="s">
        <v>1020</v>
      </c>
      <c r="D408" s="10" t="s">
        <v>1021</v>
      </c>
      <c r="E408" s="10" t="s">
        <v>1022</v>
      </c>
      <c r="F408" s="10" t="s">
        <v>55</v>
      </c>
      <c r="G408" s="10">
        <v>400</v>
      </c>
      <c r="H408" s="14">
        <v>6324</v>
      </c>
      <c r="I408" s="20">
        <f t="shared" si="63"/>
        <v>5879.207784</v>
      </c>
      <c r="J408" s="4">
        <f t="shared" si="60"/>
        <v>14.69801946</v>
      </c>
      <c r="K408" s="12">
        <f t="shared" si="61"/>
        <v>15.81</v>
      </c>
      <c r="L408" s="4">
        <f t="shared" si="62"/>
        <v>5024.96391794872</v>
      </c>
    </row>
    <row r="409" hidden="1" spans="1:12">
      <c r="A409" s="4"/>
      <c r="B409" s="11" t="s">
        <v>76</v>
      </c>
      <c r="C409" s="10" t="s">
        <v>1023</v>
      </c>
      <c r="D409" s="10" t="s">
        <v>1024</v>
      </c>
      <c r="E409" s="10" t="s">
        <v>1025</v>
      </c>
      <c r="F409" s="10" t="s">
        <v>55</v>
      </c>
      <c r="G409" s="10">
        <v>50</v>
      </c>
      <c r="H409" s="14">
        <v>92.5</v>
      </c>
      <c r="I409" s="20">
        <f t="shared" si="63"/>
        <v>85.994105</v>
      </c>
      <c r="J409" s="4">
        <f t="shared" si="60"/>
        <v>1.7198821</v>
      </c>
      <c r="K409" s="12">
        <f t="shared" si="61"/>
        <v>1.85</v>
      </c>
      <c r="L409" s="4">
        <f t="shared" si="62"/>
        <v>73.4992350427351</v>
      </c>
    </row>
    <row r="410" hidden="1" spans="1:12">
      <c r="A410" s="4"/>
      <c r="B410" s="11" t="s">
        <v>115</v>
      </c>
      <c r="C410" s="11" t="s">
        <v>1026</v>
      </c>
      <c r="D410" s="10" t="s">
        <v>1027</v>
      </c>
      <c r="E410" s="10" t="s">
        <v>1028</v>
      </c>
      <c r="F410" s="10" t="s">
        <v>22</v>
      </c>
      <c r="G410" s="10">
        <v>20</v>
      </c>
      <c r="H410" s="14">
        <v>62.6</v>
      </c>
      <c r="I410" s="20">
        <f t="shared" si="63"/>
        <v>58.1970916</v>
      </c>
      <c r="J410" s="4">
        <f t="shared" si="60"/>
        <v>2.90985458</v>
      </c>
      <c r="K410" s="12">
        <f t="shared" si="61"/>
        <v>3.13</v>
      </c>
      <c r="L410" s="4">
        <f t="shared" si="62"/>
        <v>49.7411039316239</v>
      </c>
    </row>
    <row r="411" hidden="1" spans="1:12">
      <c r="A411" s="4"/>
      <c r="B411" s="11" t="s">
        <v>119</v>
      </c>
      <c r="C411" s="10" t="s">
        <v>1029</v>
      </c>
      <c r="D411" s="10" t="s">
        <v>824</v>
      </c>
      <c r="E411" s="10" t="s">
        <v>1030</v>
      </c>
      <c r="F411" s="10" t="s">
        <v>22</v>
      </c>
      <c r="G411" s="10">
        <v>600</v>
      </c>
      <c r="H411" s="14">
        <v>1799.9999999982</v>
      </c>
      <c r="I411" s="20">
        <f t="shared" si="63"/>
        <v>1673.39879999833</v>
      </c>
      <c r="J411" s="4">
        <f t="shared" si="60"/>
        <v>2.78899799999721</v>
      </c>
      <c r="K411" s="12">
        <f t="shared" si="61"/>
        <v>2.999999999997</v>
      </c>
      <c r="L411" s="4">
        <f t="shared" si="62"/>
        <v>1430.25538461395</v>
      </c>
    </row>
    <row r="412" hidden="1" spans="1:12">
      <c r="A412" s="4"/>
      <c r="B412" s="11" t="s">
        <v>148</v>
      </c>
      <c r="C412" s="10" t="s">
        <v>1031</v>
      </c>
      <c r="D412" s="10" t="s">
        <v>150</v>
      </c>
      <c r="E412" s="10" t="s">
        <v>151</v>
      </c>
      <c r="F412" s="10" t="s">
        <v>152</v>
      </c>
      <c r="G412" s="10">
        <v>600</v>
      </c>
      <c r="H412" s="14">
        <v>34500</v>
      </c>
      <c r="I412" s="20">
        <f t="shared" si="63"/>
        <v>32073.477</v>
      </c>
      <c r="J412" s="4">
        <f t="shared" si="60"/>
        <v>53.455795</v>
      </c>
      <c r="K412" s="12">
        <f t="shared" si="61"/>
        <v>57.5</v>
      </c>
      <c r="L412" s="4">
        <f t="shared" si="62"/>
        <v>27413.2282051282</v>
      </c>
    </row>
    <row r="413" hidden="1" spans="1:12">
      <c r="A413" s="4"/>
      <c r="B413" s="11" t="s">
        <v>1032</v>
      </c>
      <c r="C413" s="10" t="s">
        <v>1033</v>
      </c>
      <c r="D413" s="10" t="s">
        <v>1034</v>
      </c>
      <c r="E413" s="10" t="s">
        <v>1035</v>
      </c>
      <c r="F413" s="10" t="s">
        <v>55</v>
      </c>
      <c r="G413" s="10">
        <v>200</v>
      </c>
      <c r="H413" s="14">
        <v>16600</v>
      </c>
      <c r="I413" s="20">
        <f t="shared" si="63"/>
        <v>15432.4556</v>
      </c>
      <c r="J413" s="4">
        <f t="shared" si="60"/>
        <v>77.162278</v>
      </c>
      <c r="K413" s="12">
        <f t="shared" si="61"/>
        <v>83</v>
      </c>
      <c r="L413" s="4">
        <f t="shared" si="62"/>
        <v>13190.132991453</v>
      </c>
    </row>
    <row r="414" hidden="1" spans="1:12">
      <c r="A414" s="4"/>
      <c r="B414" s="11" t="s">
        <v>153</v>
      </c>
      <c r="C414" s="10" t="s">
        <v>1036</v>
      </c>
      <c r="D414" s="10" t="s">
        <v>1037</v>
      </c>
      <c r="E414" s="10" t="s">
        <v>1038</v>
      </c>
      <c r="F414" s="10" t="s">
        <v>152</v>
      </c>
      <c r="G414" s="10">
        <v>15</v>
      </c>
      <c r="H414" s="14">
        <v>345</v>
      </c>
      <c r="I414" s="20">
        <f t="shared" si="63"/>
        <v>320.73477</v>
      </c>
      <c r="J414" s="4">
        <f t="shared" si="60"/>
        <v>21.382318</v>
      </c>
      <c r="K414" s="12">
        <f t="shared" si="61"/>
        <v>23</v>
      </c>
      <c r="L414" s="4">
        <f t="shared" si="62"/>
        <v>274.132282051282</v>
      </c>
    </row>
    <row r="415" hidden="1" spans="1:12">
      <c r="A415" s="4"/>
      <c r="B415" s="11" t="s">
        <v>153</v>
      </c>
      <c r="C415" s="10" t="s">
        <v>1039</v>
      </c>
      <c r="D415" s="10" t="s">
        <v>1040</v>
      </c>
      <c r="E415" s="10" t="s">
        <v>1041</v>
      </c>
      <c r="F415" s="10" t="s">
        <v>22</v>
      </c>
      <c r="G415" s="10">
        <v>60</v>
      </c>
      <c r="H415" s="14">
        <v>5328</v>
      </c>
      <c r="I415" s="20">
        <f t="shared" si="63"/>
        <v>4953.260448</v>
      </c>
      <c r="J415" s="4">
        <f t="shared" si="60"/>
        <v>82.5543408</v>
      </c>
      <c r="K415" s="12">
        <f t="shared" si="61"/>
        <v>88.8</v>
      </c>
      <c r="L415" s="4">
        <f t="shared" si="62"/>
        <v>4233.55593846154</v>
      </c>
    </row>
    <row r="416" hidden="1" spans="1:12">
      <c r="A416" s="4"/>
      <c r="B416" s="11" t="s">
        <v>153</v>
      </c>
      <c r="C416" s="10" t="s">
        <v>1042</v>
      </c>
      <c r="D416" s="10" t="s">
        <v>1043</v>
      </c>
      <c r="E416" s="10" t="s">
        <v>1044</v>
      </c>
      <c r="F416" s="10" t="s">
        <v>22</v>
      </c>
      <c r="G416" s="10">
        <v>120</v>
      </c>
      <c r="H416" s="14">
        <v>3240</v>
      </c>
      <c r="I416" s="20">
        <f t="shared" si="63"/>
        <v>3012.11784</v>
      </c>
      <c r="J416" s="4">
        <f t="shared" si="60"/>
        <v>25.100982</v>
      </c>
      <c r="K416" s="12">
        <f t="shared" si="61"/>
        <v>27</v>
      </c>
      <c r="L416" s="4">
        <f t="shared" si="62"/>
        <v>2574.45969230769</v>
      </c>
    </row>
    <row r="417" hidden="1" spans="1:12">
      <c r="A417" s="4"/>
      <c r="B417" s="11" t="s">
        <v>1045</v>
      </c>
      <c r="C417" s="10" t="s">
        <v>1046</v>
      </c>
      <c r="D417" s="10" t="s">
        <v>1047</v>
      </c>
      <c r="E417" s="10" t="s">
        <v>1048</v>
      </c>
      <c r="F417" s="10" t="s">
        <v>55</v>
      </c>
      <c r="G417" s="10">
        <v>100</v>
      </c>
      <c r="H417" s="14">
        <v>17180</v>
      </c>
      <c r="I417" s="20">
        <f t="shared" si="63"/>
        <v>15971.66188</v>
      </c>
      <c r="J417" s="4">
        <f t="shared" si="60"/>
        <v>159.7166188</v>
      </c>
      <c r="K417" s="12">
        <f t="shared" si="61"/>
        <v>171.8</v>
      </c>
      <c r="L417" s="4">
        <f t="shared" si="62"/>
        <v>13650.9930598291</v>
      </c>
    </row>
    <row r="418" hidden="1" spans="1:12">
      <c r="A418" s="4"/>
      <c r="B418" s="11" t="s">
        <v>1045</v>
      </c>
      <c r="C418" s="10" t="s">
        <v>1049</v>
      </c>
      <c r="D418" s="10" t="s">
        <v>1050</v>
      </c>
      <c r="E418" s="10" t="s">
        <v>1048</v>
      </c>
      <c r="F418" s="10" t="s">
        <v>55</v>
      </c>
      <c r="G418" s="10">
        <v>100</v>
      </c>
      <c r="H418" s="14">
        <v>23180</v>
      </c>
      <c r="I418" s="20">
        <f t="shared" si="63"/>
        <v>21549.65788</v>
      </c>
      <c r="J418" s="4">
        <f t="shared" ref="J418:J449" si="64">I418/G418</f>
        <v>215.4965788</v>
      </c>
      <c r="K418" s="12">
        <f t="shared" ref="K418:K449" si="65">H418/G418</f>
        <v>231.8</v>
      </c>
      <c r="L418" s="4">
        <f t="shared" ref="L418:L449" si="66">I418/1.17</f>
        <v>18418.511008547</v>
      </c>
    </row>
    <row r="419" hidden="1" spans="1:12">
      <c r="A419" s="4"/>
      <c r="B419" s="11" t="s">
        <v>1045</v>
      </c>
      <c r="C419" s="10" t="s">
        <v>1051</v>
      </c>
      <c r="D419" s="10" t="s">
        <v>1052</v>
      </c>
      <c r="E419" s="10" t="s">
        <v>1053</v>
      </c>
      <c r="F419" s="10" t="s">
        <v>152</v>
      </c>
      <c r="G419" s="10">
        <v>2100</v>
      </c>
      <c r="H419" s="14">
        <v>195300</v>
      </c>
      <c r="I419" s="20">
        <f t="shared" si="63"/>
        <v>181563.7698</v>
      </c>
      <c r="J419" s="4">
        <f t="shared" si="64"/>
        <v>86.458938</v>
      </c>
      <c r="K419" s="12">
        <f t="shared" si="65"/>
        <v>93</v>
      </c>
      <c r="L419" s="4">
        <f t="shared" si="66"/>
        <v>155182.709230769</v>
      </c>
    </row>
    <row r="420" hidden="1" spans="1:12">
      <c r="A420" s="4"/>
      <c r="B420" s="11" t="s">
        <v>153</v>
      </c>
      <c r="C420" s="10" t="s">
        <v>1054</v>
      </c>
      <c r="D420" s="10" t="s">
        <v>1055</v>
      </c>
      <c r="E420" s="10" t="s">
        <v>1056</v>
      </c>
      <c r="F420" s="10" t="s">
        <v>55</v>
      </c>
      <c r="G420" s="10">
        <v>30</v>
      </c>
      <c r="H420" s="14">
        <v>161.999999999999</v>
      </c>
      <c r="I420" s="20">
        <f t="shared" si="63"/>
        <v>150.605891999999</v>
      </c>
      <c r="J420" s="4">
        <f t="shared" si="64"/>
        <v>5.02019639999997</v>
      </c>
      <c r="K420" s="12">
        <f t="shared" si="65"/>
        <v>5.39999999999997</v>
      </c>
      <c r="L420" s="4">
        <f t="shared" si="66"/>
        <v>128.722984615384</v>
      </c>
    </row>
    <row r="421" hidden="1" spans="1:12">
      <c r="A421" s="4"/>
      <c r="B421" s="11" t="s">
        <v>399</v>
      </c>
      <c r="C421" s="10" t="s">
        <v>400</v>
      </c>
      <c r="D421" s="10" t="s">
        <v>1057</v>
      </c>
      <c r="E421" s="10" t="s">
        <v>402</v>
      </c>
      <c r="F421" s="10" t="s">
        <v>55</v>
      </c>
      <c r="G421" s="10">
        <v>90</v>
      </c>
      <c r="H421" s="14">
        <v>1215</v>
      </c>
      <c r="I421" s="20">
        <f t="shared" si="63"/>
        <v>1129.54419</v>
      </c>
      <c r="J421" s="4">
        <f t="shared" si="64"/>
        <v>12.550491</v>
      </c>
      <c r="K421" s="12">
        <f t="shared" si="65"/>
        <v>13.5</v>
      </c>
      <c r="L421" s="4">
        <f t="shared" si="66"/>
        <v>965.422384615385</v>
      </c>
    </row>
    <row r="422" hidden="1" spans="1:12">
      <c r="A422" s="4"/>
      <c r="B422" s="11" t="s">
        <v>148</v>
      </c>
      <c r="C422" s="10" t="s">
        <v>1058</v>
      </c>
      <c r="D422" s="10" t="s">
        <v>1059</v>
      </c>
      <c r="E422" s="10" t="s">
        <v>151</v>
      </c>
      <c r="F422" s="10" t="s">
        <v>152</v>
      </c>
      <c r="G422" s="10">
        <v>50</v>
      </c>
      <c r="H422" s="14">
        <v>2875</v>
      </c>
      <c r="I422" s="20">
        <f t="shared" si="63"/>
        <v>2672.78975</v>
      </c>
      <c r="J422" s="4">
        <f t="shared" si="64"/>
        <v>53.455795</v>
      </c>
      <c r="K422" s="12">
        <f t="shared" si="65"/>
        <v>57.5</v>
      </c>
      <c r="L422" s="4">
        <f t="shared" si="66"/>
        <v>2284.43568376068</v>
      </c>
    </row>
    <row r="423" hidden="1" spans="1:12">
      <c r="A423" s="4"/>
      <c r="B423" s="11" t="s">
        <v>153</v>
      </c>
      <c r="C423" s="10" t="s">
        <v>1060</v>
      </c>
      <c r="D423" s="10" t="s">
        <v>1061</v>
      </c>
      <c r="E423" s="10" t="s">
        <v>1062</v>
      </c>
      <c r="F423" s="10" t="s">
        <v>55</v>
      </c>
      <c r="G423" s="10">
        <v>50</v>
      </c>
      <c r="H423" s="14">
        <v>875</v>
      </c>
      <c r="I423" s="20">
        <f t="shared" si="63"/>
        <v>813.45775</v>
      </c>
      <c r="J423" s="4">
        <f t="shared" si="64"/>
        <v>16.269155</v>
      </c>
      <c r="K423" s="12">
        <f t="shared" si="65"/>
        <v>17.5</v>
      </c>
      <c r="L423" s="4">
        <f t="shared" si="66"/>
        <v>695.263034188034</v>
      </c>
    </row>
    <row r="424" hidden="1" spans="1:12">
      <c r="A424" s="4"/>
      <c r="B424" s="11" t="s">
        <v>153</v>
      </c>
      <c r="C424" s="10" t="s">
        <v>1063</v>
      </c>
      <c r="D424" s="10" t="s">
        <v>1064</v>
      </c>
      <c r="E424" s="10" t="s">
        <v>1056</v>
      </c>
      <c r="F424" s="10" t="s">
        <v>55</v>
      </c>
      <c r="G424" s="10">
        <v>20</v>
      </c>
      <c r="H424" s="14">
        <v>260.8</v>
      </c>
      <c r="I424" s="20">
        <f t="shared" si="63"/>
        <v>242.4568928</v>
      </c>
      <c r="J424" s="4">
        <f t="shared" si="64"/>
        <v>12.12284464</v>
      </c>
      <c r="K424" s="12">
        <f t="shared" si="65"/>
        <v>13.04</v>
      </c>
      <c r="L424" s="4">
        <f t="shared" si="66"/>
        <v>207.228113504274</v>
      </c>
    </row>
    <row r="425" hidden="1" spans="1:12">
      <c r="A425" s="4"/>
      <c r="B425" s="11" t="s">
        <v>153</v>
      </c>
      <c r="C425" s="10" t="s">
        <v>1065</v>
      </c>
      <c r="D425" s="10" t="s">
        <v>93</v>
      </c>
      <c r="E425" s="10" t="s">
        <v>118</v>
      </c>
      <c r="F425" s="10" t="s">
        <v>22</v>
      </c>
      <c r="G425" s="10">
        <v>1000</v>
      </c>
      <c r="H425" s="14">
        <v>1549.99999999999</v>
      </c>
      <c r="I425" s="20">
        <f t="shared" si="63"/>
        <v>1440.98229999999</v>
      </c>
      <c r="J425" s="4">
        <f t="shared" si="64"/>
        <v>1.44098229999999</v>
      </c>
      <c r="K425" s="12">
        <f t="shared" si="65"/>
        <v>1.54999999999999</v>
      </c>
      <c r="L425" s="4">
        <f t="shared" si="66"/>
        <v>1231.6088034188</v>
      </c>
    </row>
    <row r="426" hidden="1" spans="1:12">
      <c r="A426" s="4"/>
      <c r="B426" s="11" t="s">
        <v>60</v>
      </c>
      <c r="C426" s="10" t="s">
        <v>1066</v>
      </c>
      <c r="D426" s="10" t="s">
        <v>1067</v>
      </c>
      <c r="E426" s="10" t="s">
        <v>671</v>
      </c>
      <c r="F426" s="10" t="s">
        <v>55</v>
      </c>
      <c r="G426" s="10">
        <v>1200</v>
      </c>
      <c r="H426" s="14">
        <v>22319.999999388</v>
      </c>
      <c r="I426" s="20">
        <f t="shared" si="63"/>
        <v>20750.145119431</v>
      </c>
      <c r="J426" s="4">
        <f t="shared" si="64"/>
        <v>17.2917875995259</v>
      </c>
      <c r="K426" s="12">
        <f t="shared" si="65"/>
        <v>18.59999999949</v>
      </c>
      <c r="L426" s="4">
        <f t="shared" si="66"/>
        <v>17735.1667687445</v>
      </c>
    </row>
    <row r="427" hidden="1" spans="1:12">
      <c r="A427" s="4"/>
      <c r="B427" s="11" t="s">
        <v>236</v>
      </c>
      <c r="C427" s="10" t="s">
        <v>1068</v>
      </c>
      <c r="D427" s="10" t="s">
        <v>1069</v>
      </c>
      <c r="E427" s="10" t="s">
        <v>1070</v>
      </c>
      <c r="F427" s="10" t="s">
        <v>55</v>
      </c>
      <c r="G427" s="10">
        <v>100</v>
      </c>
      <c r="H427" s="14">
        <v>1994.999999967</v>
      </c>
      <c r="I427" s="20">
        <f t="shared" si="63"/>
        <v>1854.68366996932</v>
      </c>
      <c r="J427" s="4">
        <f t="shared" si="64"/>
        <v>18.5468366996932</v>
      </c>
      <c r="K427" s="12">
        <f t="shared" si="65"/>
        <v>19.94999999967</v>
      </c>
      <c r="L427" s="4">
        <f t="shared" si="66"/>
        <v>1585.1997179225</v>
      </c>
    </row>
    <row r="428" hidden="1" spans="1:12">
      <c r="A428" s="4"/>
      <c r="B428" s="11" t="s">
        <v>1071</v>
      </c>
      <c r="C428" s="10" t="s">
        <v>1072</v>
      </c>
      <c r="D428" s="10" t="s">
        <v>792</v>
      </c>
      <c r="E428" s="10" t="s">
        <v>1071</v>
      </c>
      <c r="F428" s="10" t="s">
        <v>55</v>
      </c>
      <c r="G428" s="10">
        <v>252</v>
      </c>
      <c r="H428" s="14">
        <v>8568.0000000504</v>
      </c>
      <c r="I428" s="20">
        <f t="shared" si="63"/>
        <v>7965.37828804686</v>
      </c>
      <c r="J428" s="4">
        <f t="shared" si="64"/>
        <v>31.6086440001859</v>
      </c>
      <c r="K428" s="12">
        <f t="shared" si="65"/>
        <v>34.0000000002</v>
      </c>
      <c r="L428" s="4">
        <f t="shared" si="66"/>
        <v>6808.01563080928</v>
      </c>
    </row>
    <row r="429" hidden="1" spans="1:12">
      <c r="A429" s="4"/>
      <c r="B429" s="11" t="s">
        <v>1073</v>
      </c>
      <c r="C429" s="10" t="s">
        <v>1074</v>
      </c>
      <c r="D429" s="10" t="s">
        <v>1075</v>
      </c>
      <c r="E429" s="10" t="s">
        <v>256</v>
      </c>
      <c r="F429" s="10" t="s">
        <v>152</v>
      </c>
      <c r="G429" s="10">
        <v>3000</v>
      </c>
      <c r="H429" s="14">
        <v>44460.00000117</v>
      </c>
      <c r="I429" s="20">
        <f t="shared" si="63"/>
        <v>41332.9503610877</v>
      </c>
      <c r="J429" s="4">
        <f t="shared" si="64"/>
        <v>13.7776501203626</v>
      </c>
      <c r="K429" s="12">
        <f t="shared" si="65"/>
        <v>14.82000000039</v>
      </c>
      <c r="L429" s="4">
        <f t="shared" si="66"/>
        <v>35327.3080009297</v>
      </c>
    </row>
    <row r="430" hidden="1" spans="1:12">
      <c r="A430" s="4"/>
      <c r="B430" s="11" t="s">
        <v>1076</v>
      </c>
      <c r="C430" s="10" t="s">
        <v>1077</v>
      </c>
      <c r="D430" s="10" t="s">
        <v>1078</v>
      </c>
      <c r="E430" s="10" t="s">
        <v>1076</v>
      </c>
      <c r="F430" s="10" t="s">
        <v>55</v>
      </c>
      <c r="G430" s="10">
        <v>1500</v>
      </c>
      <c r="H430" s="14">
        <v>25335.00000018</v>
      </c>
      <c r="I430" s="20">
        <f t="shared" si="63"/>
        <v>23553.0881101673</v>
      </c>
      <c r="J430" s="4">
        <f t="shared" si="64"/>
        <v>15.7020587401116</v>
      </c>
      <c r="K430" s="12">
        <f t="shared" si="65"/>
        <v>16.89000000012</v>
      </c>
      <c r="L430" s="4">
        <f t="shared" si="66"/>
        <v>20130.8445386046</v>
      </c>
    </row>
    <row r="431" hidden="1" spans="1:12">
      <c r="A431" s="4"/>
      <c r="B431" s="11" t="s">
        <v>1079</v>
      </c>
      <c r="C431" s="10" t="s">
        <v>1080</v>
      </c>
      <c r="D431" s="10" t="s">
        <v>692</v>
      </c>
      <c r="E431" s="10" t="s">
        <v>836</v>
      </c>
      <c r="F431" s="10" t="s">
        <v>152</v>
      </c>
      <c r="G431" s="10">
        <v>210</v>
      </c>
      <c r="H431" s="14">
        <v>3402.0737099622</v>
      </c>
      <c r="I431" s="20">
        <f t="shared" si="63"/>
        <v>3162.79225764572</v>
      </c>
      <c r="J431" s="4">
        <f t="shared" si="64"/>
        <v>15.0609155125987</v>
      </c>
      <c r="K431" s="12">
        <f t="shared" si="65"/>
        <v>16.20035099982</v>
      </c>
      <c r="L431" s="4">
        <f t="shared" si="66"/>
        <v>2703.24124585104</v>
      </c>
    </row>
    <row r="432" hidden="1" spans="1:12">
      <c r="A432" s="4"/>
      <c r="B432" s="11" t="s">
        <v>28</v>
      </c>
      <c r="C432" s="11" t="s">
        <v>1081</v>
      </c>
      <c r="D432" s="10" t="s">
        <v>894</v>
      </c>
      <c r="E432" s="10" t="s">
        <v>1082</v>
      </c>
      <c r="F432" s="10" t="s">
        <v>55</v>
      </c>
      <c r="G432" s="10">
        <v>20</v>
      </c>
      <c r="H432" s="14">
        <v>441.799999992</v>
      </c>
      <c r="I432" s="20">
        <f t="shared" si="63"/>
        <v>410.726438792563</v>
      </c>
      <c r="J432" s="4">
        <f t="shared" si="64"/>
        <v>20.5363219396281</v>
      </c>
      <c r="K432" s="12">
        <f t="shared" si="65"/>
        <v>22.0899999996</v>
      </c>
      <c r="L432" s="4">
        <f t="shared" si="66"/>
        <v>351.048238284242</v>
      </c>
    </row>
    <row r="433" hidden="1" spans="1:12">
      <c r="A433" s="4"/>
      <c r="B433" s="11" t="s">
        <v>71</v>
      </c>
      <c r="C433" s="10" t="s">
        <v>1083</v>
      </c>
      <c r="D433" s="10" t="s">
        <v>1084</v>
      </c>
      <c r="E433" s="10" t="s">
        <v>1085</v>
      </c>
      <c r="F433" s="10" t="s">
        <v>55</v>
      </c>
      <c r="G433" s="10">
        <v>20</v>
      </c>
      <c r="H433" s="14">
        <v>929.4000000012</v>
      </c>
      <c r="I433" s="20">
        <f t="shared" si="63"/>
        <v>864.031580401116</v>
      </c>
      <c r="J433" s="4">
        <f t="shared" si="64"/>
        <v>43.2015790200558</v>
      </c>
      <c r="K433" s="12">
        <f t="shared" si="65"/>
        <v>46.47000000006</v>
      </c>
      <c r="L433" s="4">
        <f t="shared" si="66"/>
        <v>738.488530257364</v>
      </c>
    </row>
    <row r="434" hidden="1" spans="1:12">
      <c r="A434" s="4"/>
      <c r="B434" s="11" t="s">
        <v>1086</v>
      </c>
      <c r="C434" s="10" t="s">
        <v>1087</v>
      </c>
      <c r="D434" s="10" t="s">
        <v>1088</v>
      </c>
      <c r="E434" s="10" t="s">
        <v>1089</v>
      </c>
      <c r="F434" s="10" t="s">
        <v>55</v>
      </c>
      <c r="G434" s="10">
        <v>360</v>
      </c>
      <c r="H434" s="14">
        <v>5828.39993521656</v>
      </c>
      <c r="I434" s="20">
        <f t="shared" si="63"/>
        <v>5418.46525417304</v>
      </c>
      <c r="J434" s="4">
        <f t="shared" si="64"/>
        <v>15.0512923727029</v>
      </c>
      <c r="K434" s="12">
        <f t="shared" si="65"/>
        <v>16.189999820046</v>
      </c>
      <c r="L434" s="4">
        <f t="shared" si="66"/>
        <v>4631.16688390858</v>
      </c>
    </row>
    <row r="435" hidden="1" spans="1:12">
      <c r="A435" s="4"/>
      <c r="B435" s="11" t="s">
        <v>13</v>
      </c>
      <c r="C435" s="10" t="s">
        <v>1090</v>
      </c>
      <c r="D435" s="10" t="s">
        <v>33</v>
      </c>
      <c r="E435" s="10" t="s">
        <v>16</v>
      </c>
      <c r="F435" s="10" t="s">
        <v>17</v>
      </c>
      <c r="G435" s="10">
        <v>1000</v>
      </c>
      <c r="H435" s="14">
        <v>4500.000000054</v>
      </c>
      <c r="I435" s="20">
        <f t="shared" si="63"/>
        <v>4183.4970000502</v>
      </c>
      <c r="J435" s="4">
        <f t="shared" si="64"/>
        <v>4.1834970000502</v>
      </c>
      <c r="K435" s="12">
        <f t="shared" si="65"/>
        <v>4.500000000054</v>
      </c>
      <c r="L435" s="4">
        <f t="shared" si="66"/>
        <v>3575.63846158137</v>
      </c>
    </row>
    <row r="436" hidden="1" spans="1:12">
      <c r="A436" s="4"/>
      <c r="B436" s="11" t="s">
        <v>199</v>
      </c>
      <c r="C436" s="10" t="s">
        <v>1091</v>
      </c>
      <c r="D436" s="10" t="s">
        <v>314</v>
      </c>
      <c r="E436" s="10" t="s">
        <v>902</v>
      </c>
      <c r="F436" s="10" t="s">
        <v>55</v>
      </c>
      <c r="G436" s="10">
        <v>360</v>
      </c>
      <c r="H436" s="14">
        <v>719.9946</v>
      </c>
      <c r="I436" s="20">
        <f t="shared" si="63"/>
        <v>669.3544998036</v>
      </c>
      <c r="J436" s="4">
        <f t="shared" si="64"/>
        <v>1.85931805501</v>
      </c>
      <c r="K436" s="12">
        <f t="shared" si="65"/>
        <v>1.999985</v>
      </c>
      <c r="L436" s="4">
        <f t="shared" si="66"/>
        <v>572.09786308</v>
      </c>
    </row>
    <row r="437" hidden="1" spans="1:12">
      <c r="A437" s="4"/>
      <c r="B437" s="11" t="s">
        <v>1092</v>
      </c>
      <c r="C437" s="10" t="s">
        <v>1093</v>
      </c>
      <c r="D437" s="10" t="s">
        <v>1094</v>
      </c>
      <c r="E437" s="10" t="s">
        <v>1095</v>
      </c>
      <c r="F437" s="10" t="s">
        <v>55</v>
      </c>
      <c r="G437" s="10">
        <v>30</v>
      </c>
      <c r="H437" s="14">
        <v>480</v>
      </c>
      <c r="I437" s="20">
        <f t="shared" si="63"/>
        <v>446.23968</v>
      </c>
      <c r="J437" s="4">
        <f t="shared" si="64"/>
        <v>14.874656</v>
      </c>
      <c r="K437" s="12">
        <f t="shared" si="65"/>
        <v>16</v>
      </c>
      <c r="L437" s="4">
        <f t="shared" si="66"/>
        <v>381.401435897436</v>
      </c>
    </row>
    <row r="438" hidden="1" spans="1:12">
      <c r="A438" s="4"/>
      <c r="B438" s="11" t="s">
        <v>153</v>
      </c>
      <c r="C438" s="11" t="s">
        <v>1096</v>
      </c>
      <c r="D438" s="17" t="s">
        <v>1097</v>
      </c>
      <c r="E438" s="10" t="s">
        <v>1098</v>
      </c>
      <c r="F438" s="10" t="s">
        <v>55</v>
      </c>
      <c r="G438" s="10">
        <v>30</v>
      </c>
      <c r="H438" s="14">
        <v>480</v>
      </c>
      <c r="I438" s="20">
        <f t="shared" si="63"/>
        <v>446.23968</v>
      </c>
      <c r="J438" s="4">
        <f t="shared" si="64"/>
        <v>14.874656</v>
      </c>
      <c r="K438" s="12">
        <f t="shared" si="65"/>
        <v>16</v>
      </c>
      <c r="L438" s="4">
        <f t="shared" si="66"/>
        <v>381.401435897436</v>
      </c>
    </row>
    <row r="439" hidden="1" spans="1:12">
      <c r="A439" s="4"/>
      <c r="B439" s="11" t="s">
        <v>28</v>
      </c>
      <c r="C439" s="10" t="s">
        <v>1099</v>
      </c>
      <c r="D439" s="10" t="s">
        <v>1100</v>
      </c>
      <c r="E439" s="10" t="s">
        <v>1101</v>
      </c>
      <c r="F439" s="10" t="s">
        <v>55</v>
      </c>
      <c r="G439" s="10">
        <v>50</v>
      </c>
      <c r="H439" s="14">
        <v>1000</v>
      </c>
      <c r="I439" s="20">
        <f t="shared" si="63"/>
        <v>929.666</v>
      </c>
      <c r="J439" s="4">
        <f t="shared" si="64"/>
        <v>18.59332</v>
      </c>
      <c r="K439" s="12">
        <f t="shared" si="65"/>
        <v>20</v>
      </c>
      <c r="L439" s="4">
        <f t="shared" si="66"/>
        <v>794.586324786325</v>
      </c>
    </row>
    <row r="440" hidden="1" spans="1:12">
      <c r="A440" s="4"/>
      <c r="B440" s="11" t="s">
        <v>1102</v>
      </c>
      <c r="C440" s="10" t="s">
        <v>1103</v>
      </c>
      <c r="D440" s="10" t="s">
        <v>1104</v>
      </c>
      <c r="E440" s="10" t="s">
        <v>1102</v>
      </c>
      <c r="F440" s="10" t="s">
        <v>473</v>
      </c>
      <c r="G440" s="10">
        <v>800</v>
      </c>
      <c r="H440" s="14">
        <v>16624.0035</v>
      </c>
      <c r="I440" s="20">
        <f t="shared" si="63"/>
        <v>15454.770837831</v>
      </c>
      <c r="J440" s="4">
        <f t="shared" si="64"/>
        <v>19.3184635472887</v>
      </c>
      <c r="K440" s="12">
        <f t="shared" si="65"/>
        <v>20.780004375</v>
      </c>
      <c r="L440" s="4">
        <f t="shared" si="66"/>
        <v>13209.2058443</v>
      </c>
    </row>
    <row r="441" hidden="1" spans="1:12">
      <c r="A441" s="4"/>
      <c r="B441" s="11" t="s">
        <v>300</v>
      </c>
      <c r="C441" s="10" t="s">
        <v>1105</v>
      </c>
      <c r="D441" s="10" t="s">
        <v>1106</v>
      </c>
      <c r="E441" s="10" t="s">
        <v>1107</v>
      </c>
      <c r="F441" s="10" t="s">
        <v>55</v>
      </c>
      <c r="G441" s="10">
        <v>400</v>
      </c>
      <c r="H441" s="14">
        <v>16399.9953</v>
      </c>
      <c r="I441" s="20">
        <f t="shared" si="63"/>
        <v>15246.5180305698</v>
      </c>
      <c r="J441" s="4">
        <f t="shared" si="64"/>
        <v>38.1162950764245</v>
      </c>
      <c r="K441" s="12">
        <f t="shared" si="65"/>
        <v>40.99998825</v>
      </c>
      <c r="L441" s="4">
        <f t="shared" si="66"/>
        <v>13031.21199194</v>
      </c>
    </row>
    <row r="442" hidden="1" spans="1:12">
      <c r="A442" s="4"/>
      <c r="B442" s="11" t="s">
        <v>1108</v>
      </c>
      <c r="C442" s="10" t="s">
        <v>1109</v>
      </c>
      <c r="D442" s="10" t="s">
        <v>1110</v>
      </c>
      <c r="E442" s="10" t="s">
        <v>1111</v>
      </c>
      <c r="F442" s="10" t="s">
        <v>55</v>
      </c>
      <c r="G442" s="10">
        <v>300</v>
      </c>
      <c r="H442" s="14">
        <v>7649.9982</v>
      </c>
      <c r="I442" s="20">
        <f t="shared" si="63"/>
        <v>7111.9432266012</v>
      </c>
      <c r="J442" s="4">
        <f t="shared" si="64"/>
        <v>23.706477422004</v>
      </c>
      <c r="K442" s="12">
        <f t="shared" si="65"/>
        <v>25.499994</v>
      </c>
      <c r="L442" s="4">
        <f t="shared" si="66"/>
        <v>6078.58395436</v>
      </c>
    </row>
    <row r="443" hidden="1" spans="1:12">
      <c r="A443" s="4"/>
      <c r="B443" s="11" t="s">
        <v>1112</v>
      </c>
      <c r="C443" s="10" t="s">
        <v>1113</v>
      </c>
      <c r="D443" s="10" t="s">
        <v>1114</v>
      </c>
      <c r="E443" s="10" t="s">
        <v>1115</v>
      </c>
      <c r="F443" s="10" t="s">
        <v>22</v>
      </c>
      <c r="G443" s="10">
        <v>300</v>
      </c>
      <c r="H443" s="14">
        <v>8160.0012</v>
      </c>
      <c r="I443" s="20">
        <f t="shared" si="63"/>
        <v>7586.0756755992</v>
      </c>
      <c r="J443" s="4">
        <f t="shared" si="64"/>
        <v>25.286918918664</v>
      </c>
      <c r="K443" s="12">
        <f t="shared" si="65"/>
        <v>27.200004</v>
      </c>
      <c r="L443" s="4">
        <f t="shared" si="66"/>
        <v>6483.82536376</v>
      </c>
    </row>
    <row r="444" hidden="1" spans="1:12">
      <c r="A444" s="4"/>
      <c r="B444" s="11" t="s">
        <v>1116</v>
      </c>
      <c r="C444" s="10" t="s">
        <v>1117</v>
      </c>
      <c r="D444" s="10" t="s">
        <v>1118</v>
      </c>
      <c r="E444" s="10" t="s">
        <v>1119</v>
      </c>
      <c r="F444" s="10" t="s">
        <v>55</v>
      </c>
      <c r="G444" s="10">
        <v>2</v>
      </c>
      <c r="H444" s="14">
        <v>580</v>
      </c>
      <c r="I444" s="20">
        <f t="shared" si="63"/>
        <v>539.20628</v>
      </c>
      <c r="J444" s="4">
        <f t="shared" si="64"/>
        <v>269.60314</v>
      </c>
      <c r="K444" s="12">
        <f t="shared" si="65"/>
        <v>290</v>
      </c>
      <c r="L444" s="4">
        <f t="shared" si="66"/>
        <v>460.860068376068</v>
      </c>
    </row>
    <row r="445" hidden="1" spans="1:12">
      <c r="A445" s="4"/>
      <c r="B445" s="11" t="s">
        <v>1116</v>
      </c>
      <c r="C445" s="10" t="s">
        <v>1120</v>
      </c>
      <c r="D445" s="10" t="s">
        <v>1121</v>
      </c>
      <c r="E445" s="10" t="s">
        <v>54</v>
      </c>
      <c r="F445" s="10" t="s">
        <v>719</v>
      </c>
      <c r="G445" s="10">
        <v>1</v>
      </c>
      <c r="H445" s="14">
        <v>550</v>
      </c>
      <c r="I445" s="20">
        <f t="shared" si="63"/>
        <v>511.3163</v>
      </c>
      <c r="J445" s="4">
        <f t="shared" si="64"/>
        <v>511.3163</v>
      </c>
      <c r="K445" s="12">
        <f t="shared" si="65"/>
        <v>550</v>
      </c>
      <c r="L445" s="4">
        <f t="shared" si="66"/>
        <v>437.022478632479</v>
      </c>
    </row>
    <row r="446" hidden="1" spans="1:12">
      <c r="A446" s="4"/>
      <c r="B446" s="11" t="s">
        <v>1122</v>
      </c>
      <c r="C446" s="11" t="s">
        <v>1123</v>
      </c>
      <c r="D446" s="10" t="s">
        <v>1124</v>
      </c>
      <c r="E446" s="10" t="s">
        <v>1125</v>
      </c>
      <c r="F446" s="10" t="s">
        <v>55</v>
      </c>
      <c r="G446" s="10">
        <v>1200</v>
      </c>
      <c r="H446" s="14">
        <v>7800</v>
      </c>
      <c r="I446" s="20">
        <f t="shared" si="63"/>
        <v>7251.3948</v>
      </c>
      <c r="J446" s="4">
        <f t="shared" si="64"/>
        <v>6.042829</v>
      </c>
      <c r="K446" s="12">
        <f t="shared" si="65"/>
        <v>6.5</v>
      </c>
      <c r="L446" s="4">
        <f t="shared" si="66"/>
        <v>6197.77333333333</v>
      </c>
    </row>
    <row r="447" hidden="1" spans="1:12">
      <c r="A447" s="4"/>
      <c r="B447" s="11" t="s">
        <v>1126</v>
      </c>
      <c r="C447" s="11" t="s">
        <v>1127</v>
      </c>
      <c r="D447" s="10" t="s">
        <v>1128</v>
      </c>
      <c r="E447" s="10" t="s">
        <v>1126</v>
      </c>
      <c r="F447" s="10" t="s">
        <v>55</v>
      </c>
      <c r="G447" s="10">
        <v>50</v>
      </c>
      <c r="H447" s="14">
        <v>1449.999999981</v>
      </c>
      <c r="I447" s="20">
        <f t="shared" ref="I447:I469" si="67">H447*0.929666</f>
        <v>1348.01569998234</v>
      </c>
      <c r="J447" s="4">
        <f t="shared" si="64"/>
        <v>26.9603139996467</v>
      </c>
      <c r="K447" s="12">
        <f t="shared" si="65"/>
        <v>28.99999999962</v>
      </c>
      <c r="L447" s="4">
        <f t="shared" si="66"/>
        <v>1152.15017092507</v>
      </c>
    </row>
    <row r="448" hidden="1" spans="1:12">
      <c r="A448" s="4"/>
      <c r="B448" s="11" t="s">
        <v>1129</v>
      </c>
      <c r="C448" s="10" t="s">
        <v>1130</v>
      </c>
      <c r="D448" s="10" t="s">
        <v>1131</v>
      </c>
      <c r="E448" s="10" t="s">
        <v>1132</v>
      </c>
      <c r="F448" s="10" t="s">
        <v>152</v>
      </c>
      <c r="G448" s="10">
        <v>1200</v>
      </c>
      <c r="H448" s="14">
        <v>22440.000000132</v>
      </c>
      <c r="I448" s="20">
        <f t="shared" si="67"/>
        <v>20861.7050401227</v>
      </c>
      <c r="J448" s="4">
        <f t="shared" si="64"/>
        <v>17.3847542001023</v>
      </c>
      <c r="K448" s="12">
        <f t="shared" si="65"/>
        <v>18.70000000011</v>
      </c>
      <c r="L448" s="4">
        <f t="shared" si="66"/>
        <v>17830.51712831</v>
      </c>
    </row>
    <row r="449" hidden="1" spans="1:12">
      <c r="A449" s="4"/>
      <c r="B449" s="11" t="s">
        <v>160</v>
      </c>
      <c r="C449" s="10" t="s">
        <v>1133</v>
      </c>
      <c r="D449" s="10" t="s">
        <v>568</v>
      </c>
      <c r="E449" s="10" t="s">
        <v>1134</v>
      </c>
      <c r="F449" s="10" t="s">
        <v>17</v>
      </c>
      <c r="G449" s="10">
        <v>60</v>
      </c>
      <c r="H449" s="14">
        <v>588.00000000222</v>
      </c>
      <c r="I449" s="20">
        <f t="shared" si="67"/>
        <v>546.643608002064</v>
      </c>
      <c r="J449" s="4">
        <f t="shared" ref="J449:J512" si="68">I449/G449</f>
        <v>9.1107268000344</v>
      </c>
      <c r="K449" s="12">
        <f t="shared" ref="K449:K512" si="69">H449/G449</f>
        <v>9.800000000037</v>
      </c>
      <c r="L449" s="4">
        <f t="shared" ref="L449:L512" si="70">I449/1.17</f>
        <v>467.216758976123</v>
      </c>
    </row>
    <row r="450" hidden="1" spans="1:12">
      <c r="A450" s="4"/>
      <c r="B450" s="11" t="s">
        <v>76</v>
      </c>
      <c r="C450" s="11" t="s">
        <v>1135</v>
      </c>
      <c r="D450" s="10" t="s">
        <v>1136</v>
      </c>
      <c r="E450" s="10" t="s">
        <v>1137</v>
      </c>
      <c r="F450" s="10"/>
      <c r="G450" s="10">
        <v>5</v>
      </c>
      <c r="H450" s="14">
        <v>174.0000000024</v>
      </c>
      <c r="I450" s="20">
        <f t="shared" si="67"/>
        <v>161.761884002231</v>
      </c>
      <c r="J450" s="4">
        <f t="shared" si="68"/>
        <v>32.3523768004462</v>
      </c>
      <c r="K450" s="12">
        <f t="shared" si="69"/>
        <v>34.80000000048</v>
      </c>
      <c r="L450" s="4">
        <f t="shared" si="70"/>
        <v>138.258020514727</v>
      </c>
    </row>
    <row r="451" hidden="1" spans="1:12">
      <c r="A451" s="4"/>
      <c r="B451" s="11" t="s">
        <v>1138</v>
      </c>
      <c r="C451" s="10" t="s">
        <v>1139</v>
      </c>
      <c r="D451" s="10" t="s">
        <v>1140</v>
      </c>
      <c r="E451" s="10" t="s">
        <v>16</v>
      </c>
      <c r="F451" s="10" t="s">
        <v>22</v>
      </c>
      <c r="G451" s="10">
        <v>360</v>
      </c>
      <c r="H451" s="14">
        <v>7560</v>
      </c>
      <c r="I451" s="20">
        <f t="shared" si="67"/>
        <v>7028.27496</v>
      </c>
      <c r="J451" s="4">
        <f t="shared" si="68"/>
        <v>19.522986</v>
      </c>
      <c r="K451" s="12">
        <f t="shared" si="69"/>
        <v>21</v>
      </c>
      <c r="L451" s="4">
        <f t="shared" si="70"/>
        <v>6007.07261538462</v>
      </c>
    </row>
    <row r="452" hidden="1" spans="1:12">
      <c r="A452" s="4"/>
      <c r="B452" s="11" t="s">
        <v>1141</v>
      </c>
      <c r="C452" s="10" t="s">
        <v>1142</v>
      </c>
      <c r="D452" s="10" t="s">
        <v>1143</v>
      </c>
      <c r="E452" s="10" t="s">
        <v>1141</v>
      </c>
      <c r="F452" s="10" t="s">
        <v>55</v>
      </c>
      <c r="G452" s="10">
        <v>200</v>
      </c>
      <c r="H452" s="14">
        <v>2599.999999974</v>
      </c>
      <c r="I452" s="20">
        <f t="shared" si="67"/>
        <v>2417.13159997583</v>
      </c>
      <c r="J452" s="4">
        <f t="shared" si="68"/>
        <v>12.0856579998791</v>
      </c>
      <c r="K452" s="12">
        <f t="shared" si="69"/>
        <v>12.99999999987</v>
      </c>
      <c r="L452" s="4">
        <f t="shared" si="70"/>
        <v>2065.92444442379</v>
      </c>
    </row>
    <row r="453" hidden="1" spans="1:12">
      <c r="A453" s="4"/>
      <c r="B453" s="11" t="s">
        <v>1144</v>
      </c>
      <c r="C453" s="11" t="s">
        <v>1145</v>
      </c>
      <c r="D453" s="10" t="s">
        <v>324</v>
      </c>
      <c r="E453" s="10" t="s">
        <v>1146</v>
      </c>
      <c r="F453" s="10" t="s">
        <v>55</v>
      </c>
      <c r="G453" s="10">
        <v>200</v>
      </c>
      <c r="H453" s="14">
        <v>8200.000000062</v>
      </c>
      <c r="I453" s="20">
        <f t="shared" si="67"/>
        <v>7623.26120005764</v>
      </c>
      <c r="J453" s="4">
        <f t="shared" si="68"/>
        <v>38.1163060002882</v>
      </c>
      <c r="K453" s="12">
        <f t="shared" si="69"/>
        <v>41.00000000031</v>
      </c>
      <c r="L453" s="4">
        <f t="shared" si="70"/>
        <v>6515.60786329713</v>
      </c>
    </row>
    <row r="454" hidden="1" spans="1:12">
      <c r="A454" s="4"/>
      <c r="B454" s="11" t="s">
        <v>248</v>
      </c>
      <c r="C454" s="10" t="s">
        <v>1147</v>
      </c>
      <c r="D454" s="10" t="s">
        <v>250</v>
      </c>
      <c r="E454" s="10" t="s">
        <v>248</v>
      </c>
      <c r="F454" s="10" t="s">
        <v>251</v>
      </c>
      <c r="G454" s="10">
        <v>3</v>
      </c>
      <c r="H454" s="14">
        <v>105</v>
      </c>
      <c r="I454" s="20">
        <f t="shared" si="67"/>
        <v>97.61493</v>
      </c>
      <c r="J454" s="4">
        <f t="shared" si="68"/>
        <v>32.53831</v>
      </c>
      <c r="K454" s="12">
        <f t="shared" si="69"/>
        <v>35</v>
      </c>
      <c r="L454" s="4">
        <f t="shared" si="70"/>
        <v>83.4315641025641</v>
      </c>
    </row>
    <row r="455" hidden="1" spans="1:12">
      <c r="A455" s="4"/>
      <c r="B455" s="11" t="s">
        <v>119</v>
      </c>
      <c r="C455" s="10" t="s">
        <v>1148</v>
      </c>
      <c r="D455" s="10" t="s">
        <v>1149</v>
      </c>
      <c r="E455" s="10" t="s">
        <v>256</v>
      </c>
      <c r="F455" s="10" t="s">
        <v>55</v>
      </c>
      <c r="G455" s="10">
        <v>10</v>
      </c>
      <c r="H455" s="14">
        <v>16</v>
      </c>
      <c r="I455" s="20">
        <f t="shared" si="67"/>
        <v>14.874656</v>
      </c>
      <c r="J455" s="4">
        <f t="shared" si="68"/>
        <v>1.4874656</v>
      </c>
      <c r="K455" s="12">
        <f t="shared" si="69"/>
        <v>1.6</v>
      </c>
      <c r="L455" s="4">
        <f t="shared" si="70"/>
        <v>12.7133811965812</v>
      </c>
    </row>
    <row r="456" hidden="1" spans="1:12">
      <c r="A456" s="4"/>
      <c r="B456" s="11" t="s">
        <v>119</v>
      </c>
      <c r="C456" s="10" t="s">
        <v>1150</v>
      </c>
      <c r="D456" s="10" t="s">
        <v>1151</v>
      </c>
      <c r="E456" s="10" t="s">
        <v>1152</v>
      </c>
      <c r="F456" s="10" t="s">
        <v>55</v>
      </c>
      <c r="G456" s="10">
        <v>20</v>
      </c>
      <c r="H456" s="14">
        <v>496</v>
      </c>
      <c r="I456" s="20">
        <f t="shared" si="67"/>
        <v>461.114336</v>
      </c>
      <c r="J456" s="4">
        <f t="shared" si="68"/>
        <v>23.0557168</v>
      </c>
      <c r="K456" s="12">
        <f t="shared" si="69"/>
        <v>24.8</v>
      </c>
      <c r="L456" s="4">
        <f t="shared" si="70"/>
        <v>394.114817094017</v>
      </c>
    </row>
    <row r="457" hidden="1" spans="1:12">
      <c r="A457" s="4"/>
      <c r="B457" s="11" t="s">
        <v>104</v>
      </c>
      <c r="C457" s="10" t="s">
        <v>1153</v>
      </c>
      <c r="D457" s="10" t="s">
        <v>655</v>
      </c>
      <c r="E457" s="10" t="s">
        <v>1154</v>
      </c>
      <c r="F457" s="10" t="s">
        <v>55</v>
      </c>
      <c r="G457" s="10">
        <v>20</v>
      </c>
      <c r="H457" s="14">
        <v>46</v>
      </c>
      <c r="I457" s="20">
        <f t="shared" si="67"/>
        <v>42.764636</v>
      </c>
      <c r="J457" s="4">
        <f t="shared" si="68"/>
        <v>2.1382318</v>
      </c>
      <c r="K457" s="12">
        <f t="shared" si="69"/>
        <v>2.3</v>
      </c>
      <c r="L457" s="4">
        <f t="shared" si="70"/>
        <v>36.5509709401709</v>
      </c>
    </row>
    <row r="458" hidden="1" spans="1:12">
      <c r="A458" s="4"/>
      <c r="B458" s="11" t="s">
        <v>76</v>
      </c>
      <c r="C458" s="10" t="s">
        <v>1155</v>
      </c>
      <c r="D458" s="10" t="s">
        <v>560</v>
      </c>
      <c r="E458" s="10" t="s">
        <v>1156</v>
      </c>
      <c r="F458" s="10" t="s">
        <v>55</v>
      </c>
      <c r="G458" s="10">
        <v>10</v>
      </c>
      <c r="H458" s="14">
        <v>95</v>
      </c>
      <c r="I458" s="20">
        <f t="shared" si="67"/>
        <v>88.31827</v>
      </c>
      <c r="J458" s="4">
        <f t="shared" si="68"/>
        <v>8.831827</v>
      </c>
      <c r="K458" s="12">
        <f t="shared" si="69"/>
        <v>9.5</v>
      </c>
      <c r="L458" s="4">
        <f t="shared" si="70"/>
        <v>75.4857008547009</v>
      </c>
    </row>
    <row r="459" hidden="1" spans="1:12">
      <c r="A459" s="4"/>
      <c r="B459" s="11" t="s">
        <v>248</v>
      </c>
      <c r="C459" s="10" t="s">
        <v>1157</v>
      </c>
      <c r="D459" s="10" t="s">
        <v>250</v>
      </c>
      <c r="E459" s="10" t="s">
        <v>248</v>
      </c>
      <c r="F459" s="10" t="s">
        <v>251</v>
      </c>
      <c r="G459" s="10">
        <v>1</v>
      </c>
      <c r="H459" s="14">
        <v>45</v>
      </c>
      <c r="I459" s="20">
        <f t="shared" si="67"/>
        <v>41.83497</v>
      </c>
      <c r="J459" s="4">
        <f t="shared" si="68"/>
        <v>41.83497</v>
      </c>
      <c r="K459" s="12">
        <f t="shared" si="69"/>
        <v>45</v>
      </c>
      <c r="L459" s="4">
        <f t="shared" si="70"/>
        <v>35.7563846153846</v>
      </c>
    </row>
    <row r="460" hidden="1" spans="1:12">
      <c r="A460" s="4"/>
      <c r="B460" s="11" t="s">
        <v>248</v>
      </c>
      <c r="C460" s="10" t="s">
        <v>1158</v>
      </c>
      <c r="D460" s="10" t="s">
        <v>544</v>
      </c>
      <c r="E460" s="10" t="s">
        <v>248</v>
      </c>
      <c r="F460" s="10" t="s">
        <v>251</v>
      </c>
      <c r="G460" s="10">
        <v>1</v>
      </c>
      <c r="H460" s="14">
        <v>115</v>
      </c>
      <c r="I460" s="20">
        <f t="shared" si="67"/>
        <v>106.91159</v>
      </c>
      <c r="J460" s="4">
        <f t="shared" si="68"/>
        <v>106.91159</v>
      </c>
      <c r="K460" s="12">
        <f t="shared" si="69"/>
        <v>115</v>
      </c>
      <c r="L460" s="4">
        <f t="shared" si="70"/>
        <v>91.3774273504274</v>
      </c>
    </row>
    <row r="461" hidden="1" spans="1:12">
      <c r="A461" s="4"/>
      <c r="B461" s="11" t="s">
        <v>248</v>
      </c>
      <c r="C461" s="10" t="s">
        <v>1159</v>
      </c>
      <c r="D461" s="10" t="s">
        <v>1160</v>
      </c>
      <c r="E461" s="10" t="s">
        <v>248</v>
      </c>
      <c r="F461" s="10" t="s">
        <v>251</v>
      </c>
      <c r="G461" s="10">
        <v>1</v>
      </c>
      <c r="H461" s="14">
        <v>25</v>
      </c>
      <c r="I461" s="20">
        <f t="shared" si="67"/>
        <v>23.24165</v>
      </c>
      <c r="J461" s="4">
        <f t="shared" si="68"/>
        <v>23.24165</v>
      </c>
      <c r="K461" s="12">
        <f t="shared" si="69"/>
        <v>25</v>
      </c>
      <c r="L461" s="4">
        <f t="shared" si="70"/>
        <v>19.8646581196581</v>
      </c>
    </row>
    <row r="462" hidden="1" spans="1:12">
      <c r="A462" s="4"/>
      <c r="B462" s="11" t="s">
        <v>248</v>
      </c>
      <c r="C462" s="10" t="s">
        <v>1161</v>
      </c>
      <c r="D462" s="10" t="s">
        <v>541</v>
      </c>
      <c r="E462" s="10" t="s">
        <v>248</v>
      </c>
      <c r="F462" s="10" t="s">
        <v>251</v>
      </c>
      <c r="G462" s="10">
        <v>1</v>
      </c>
      <c r="H462" s="14">
        <v>45</v>
      </c>
      <c r="I462" s="20">
        <f t="shared" si="67"/>
        <v>41.83497</v>
      </c>
      <c r="J462" s="4">
        <f t="shared" si="68"/>
        <v>41.83497</v>
      </c>
      <c r="K462" s="12">
        <f t="shared" si="69"/>
        <v>45</v>
      </c>
      <c r="L462" s="4">
        <f t="shared" si="70"/>
        <v>35.7563846153846</v>
      </c>
    </row>
    <row r="463" hidden="1" spans="1:12">
      <c r="A463" s="4"/>
      <c r="B463" s="11" t="s">
        <v>248</v>
      </c>
      <c r="C463" s="10" t="s">
        <v>1162</v>
      </c>
      <c r="D463" s="10" t="s">
        <v>544</v>
      </c>
      <c r="E463" s="10" t="s">
        <v>248</v>
      </c>
      <c r="F463" s="10" t="s">
        <v>251</v>
      </c>
      <c r="G463" s="10">
        <v>1</v>
      </c>
      <c r="H463" s="14">
        <v>60</v>
      </c>
      <c r="I463" s="20">
        <f t="shared" si="67"/>
        <v>55.77996</v>
      </c>
      <c r="J463" s="4">
        <f t="shared" si="68"/>
        <v>55.77996</v>
      </c>
      <c r="K463" s="12">
        <f t="shared" si="69"/>
        <v>60</v>
      </c>
      <c r="L463" s="4">
        <f t="shared" si="70"/>
        <v>47.6751794871795</v>
      </c>
    </row>
    <row r="464" hidden="1" spans="1:12">
      <c r="A464" s="4"/>
      <c r="B464" s="11" t="s">
        <v>248</v>
      </c>
      <c r="C464" s="10" t="s">
        <v>1163</v>
      </c>
      <c r="D464" s="10" t="s">
        <v>544</v>
      </c>
      <c r="E464" s="10" t="s">
        <v>248</v>
      </c>
      <c r="F464" s="10" t="s">
        <v>251</v>
      </c>
      <c r="G464" s="10">
        <v>1</v>
      </c>
      <c r="H464" s="14">
        <v>280</v>
      </c>
      <c r="I464" s="20">
        <f t="shared" si="67"/>
        <v>260.30648</v>
      </c>
      <c r="J464" s="4">
        <f t="shared" si="68"/>
        <v>260.30648</v>
      </c>
      <c r="K464" s="12">
        <f t="shared" si="69"/>
        <v>280</v>
      </c>
      <c r="L464" s="4">
        <f t="shared" si="70"/>
        <v>222.484170940171</v>
      </c>
    </row>
    <row r="465" hidden="1" spans="1:12">
      <c r="A465" s="4"/>
      <c r="B465" s="11" t="s">
        <v>76</v>
      </c>
      <c r="C465" s="12" t="s">
        <v>1164</v>
      </c>
      <c r="D465" s="12" t="s">
        <v>1165</v>
      </c>
      <c r="E465" s="12" t="s">
        <v>870</v>
      </c>
      <c r="F465" s="12" t="s">
        <v>22</v>
      </c>
      <c r="G465" s="12">
        <v>20</v>
      </c>
      <c r="H465" s="14">
        <v>22.6044</v>
      </c>
      <c r="I465" s="20">
        <f t="shared" si="67"/>
        <v>21.0145421304</v>
      </c>
      <c r="J465" s="4">
        <f t="shared" si="68"/>
        <v>1.05072710652</v>
      </c>
      <c r="K465" s="12">
        <f t="shared" si="69"/>
        <v>1.13022</v>
      </c>
      <c r="L465" s="4">
        <f t="shared" si="70"/>
        <v>17.96114712</v>
      </c>
    </row>
    <row r="466" hidden="1" spans="1:12">
      <c r="A466" s="4"/>
      <c r="B466" s="11" t="s">
        <v>1166</v>
      </c>
      <c r="C466" s="12" t="s">
        <v>1167</v>
      </c>
      <c r="D466" s="12" t="s">
        <v>1168</v>
      </c>
      <c r="E466" s="12" t="s">
        <v>1169</v>
      </c>
      <c r="F466" s="12" t="s">
        <v>55</v>
      </c>
      <c r="G466" s="12">
        <v>300</v>
      </c>
      <c r="H466" s="14">
        <v>8547.0021</v>
      </c>
      <c r="I466" s="20">
        <f t="shared" si="67"/>
        <v>7945.8572542986</v>
      </c>
      <c r="J466" s="4">
        <f t="shared" si="68"/>
        <v>26.486190847662</v>
      </c>
      <c r="K466" s="12">
        <f t="shared" si="69"/>
        <v>28.490007</v>
      </c>
      <c r="L466" s="4">
        <f t="shared" si="70"/>
        <v>6791.33098658</v>
      </c>
    </row>
    <row r="467" hidden="1" spans="1:12">
      <c r="A467" s="4"/>
      <c r="B467" s="11" t="s">
        <v>76</v>
      </c>
      <c r="C467" s="12" t="s">
        <v>1170</v>
      </c>
      <c r="D467" s="12" t="s">
        <v>1171</v>
      </c>
      <c r="E467" s="12" t="s">
        <v>1172</v>
      </c>
      <c r="F467" s="12" t="s">
        <v>22</v>
      </c>
      <c r="G467" s="12">
        <v>20</v>
      </c>
      <c r="H467" s="14">
        <v>96.0000000000001</v>
      </c>
      <c r="I467" s="20">
        <f t="shared" si="67"/>
        <v>89.2479360000001</v>
      </c>
      <c r="J467" s="4">
        <f t="shared" si="68"/>
        <v>4.4623968</v>
      </c>
      <c r="K467" s="12">
        <f t="shared" si="69"/>
        <v>4.80000000000001</v>
      </c>
      <c r="L467" s="4">
        <f t="shared" si="70"/>
        <v>76.2802871794873</v>
      </c>
    </row>
    <row r="468" hidden="1" spans="1:12">
      <c r="A468" s="4"/>
      <c r="B468" s="11" t="s">
        <v>76</v>
      </c>
      <c r="C468" s="12" t="s">
        <v>1173</v>
      </c>
      <c r="D468" s="12" t="s">
        <v>1174</v>
      </c>
      <c r="E468" s="12" t="s">
        <v>1175</v>
      </c>
      <c r="F468" s="12" t="s">
        <v>55</v>
      </c>
      <c r="G468" s="12">
        <v>20</v>
      </c>
      <c r="H468" s="14">
        <v>92.8</v>
      </c>
      <c r="I468" s="20">
        <f t="shared" si="67"/>
        <v>86.2730048</v>
      </c>
      <c r="J468" s="4">
        <f t="shared" si="68"/>
        <v>4.31365024</v>
      </c>
      <c r="K468" s="12">
        <f t="shared" si="69"/>
        <v>4.64</v>
      </c>
      <c r="L468" s="4">
        <f t="shared" si="70"/>
        <v>73.7376109401709</v>
      </c>
    </row>
    <row r="469" hidden="1" spans="1:12">
      <c r="A469" s="4"/>
      <c r="B469" s="11" t="s">
        <v>76</v>
      </c>
      <c r="C469" s="12" t="s">
        <v>1176</v>
      </c>
      <c r="D469" s="12" t="s">
        <v>1177</v>
      </c>
      <c r="E469" s="12" t="s">
        <v>1178</v>
      </c>
      <c r="F469" s="12" t="s">
        <v>22</v>
      </c>
      <c r="G469" s="12">
        <v>40</v>
      </c>
      <c r="H469" s="14">
        <v>152</v>
      </c>
      <c r="I469" s="20">
        <f t="shared" si="67"/>
        <v>141.309232</v>
      </c>
      <c r="J469" s="4">
        <f t="shared" si="68"/>
        <v>3.5327308</v>
      </c>
      <c r="K469" s="12">
        <f t="shared" si="69"/>
        <v>3.8</v>
      </c>
      <c r="L469" s="4">
        <f t="shared" si="70"/>
        <v>120.777121367521</v>
      </c>
    </row>
    <row r="470" hidden="1" spans="1:12">
      <c r="A470" s="4"/>
      <c r="B470" s="11" t="s">
        <v>76</v>
      </c>
      <c r="C470" s="12" t="s">
        <v>1179</v>
      </c>
      <c r="D470" s="12" t="s">
        <v>1180</v>
      </c>
      <c r="E470" s="12" t="s">
        <v>1181</v>
      </c>
      <c r="F470" s="12" t="s">
        <v>55</v>
      </c>
      <c r="G470" s="12">
        <v>40</v>
      </c>
      <c r="H470" s="14">
        <v>168</v>
      </c>
      <c r="I470" s="20">
        <f t="shared" ref="I470:I499" si="71">H470*0.929666</f>
        <v>156.183888</v>
      </c>
      <c r="J470" s="4">
        <f t="shared" si="68"/>
        <v>3.9045972</v>
      </c>
      <c r="K470" s="12">
        <f t="shared" si="69"/>
        <v>4.2</v>
      </c>
      <c r="L470" s="4">
        <f t="shared" si="70"/>
        <v>133.490502564103</v>
      </c>
    </row>
    <row r="471" hidden="1" spans="1:12">
      <c r="A471" s="4"/>
      <c r="B471" s="11" t="s">
        <v>76</v>
      </c>
      <c r="C471" s="12" t="s">
        <v>1182</v>
      </c>
      <c r="D471" s="12" t="s">
        <v>1183</v>
      </c>
      <c r="E471" s="12" t="s">
        <v>1184</v>
      </c>
      <c r="F471" s="12" t="s">
        <v>55</v>
      </c>
      <c r="G471" s="12">
        <v>80</v>
      </c>
      <c r="H471" s="14">
        <v>434.4</v>
      </c>
      <c r="I471" s="20">
        <f t="shared" si="71"/>
        <v>403.8469104</v>
      </c>
      <c r="J471" s="4">
        <f t="shared" si="68"/>
        <v>5.04808638</v>
      </c>
      <c r="K471" s="12">
        <f t="shared" si="69"/>
        <v>5.43</v>
      </c>
      <c r="L471" s="4">
        <f t="shared" si="70"/>
        <v>345.168299487179</v>
      </c>
    </row>
    <row r="472" hidden="1" spans="1:12">
      <c r="A472" s="4"/>
      <c r="B472" s="11" t="s">
        <v>76</v>
      </c>
      <c r="C472" s="12" t="s">
        <v>1185</v>
      </c>
      <c r="D472" s="12" t="s">
        <v>1186</v>
      </c>
      <c r="E472" s="12" t="s">
        <v>1187</v>
      </c>
      <c r="F472" s="12" t="s">
        <v>55</v>
      </c>
      <c r="G472" s="12">
        <v>60</v>
      </c>
      <c r="H472" s="14">
        <v>1065.6</v>
      </c>
      <c r="I472" s="20">
        <f t="shared" si="71"/>
        <v>990.6520896</v>
      </c>
      <c r="J472" s="4">
        <f t="shared" si="68"/>
        <v>16.51086816</v>
      </c>
      <c r="K472" s="12">
        <f t="shared" si="69"/>
        <v>17.76</v>
      </c>
      <c r="L472" s="4">
        <f t="shared" si="70"/>
        <v>846.711187692308</v>
      </c>
    </row>
    <row r="473" hidden="1" spans="1:12">
      <c r="A473" s="4"/>
      <c r="B473" s="11" t="s">
        <v>1188</v>
      </c>
      <c r="C473" s="12" t="s">
        <v>1189</v>
      </c>
      <c r="D473" s="12" t="s">
        <v>1190</v>
      </c>
      <c r="E473" s="12" t="s">
        <v>1191</v>
      </c>
      <c r="F473" s="12" t="s">
        <v>152</v>
      </c>
      <c r="G473" s="12">
        <v>10</v>
      </c>
      <c r="H473" s="14">
        <v>140</v>
      </c>
      <c r="I473" s="20">
        <f t="shared" si="71"/>
        <v>130.15324</v>
      </c>
      <c r="J473" s="4">
        <f t="shared" si="68"/>
        <v>13.015324</v>
      </c>
      <c r="K473" s="12">
        <f t="shared" si="69"/>
        <v>14</v>
      </c>
      <c r="L473" s="4">
        <f t="shared" si="70"/>
        <v>111.242085470085</v>
      </c>
    </row>
    <row r="474" hidden="1" spans="1:12">
      <c r="A474" s="4"/>
      <c r="B474" s="11" t="s">
        <v>1192</v>
      </c>
      <c r="C474" s="12" t="s">
        <v>1193</v>
      </c>
      <c r="D474" s="12" t="s">
        <v>1194</v>
      </c>
      <c r="E474" s="12" t="s">
        <v>1195</v>
      </c>
      <c r="F474" s="12" t="s">
        <v>577</v>
      </c>
      <c r="G474" s="12">
        <v>1</v>
      </c>
      <c r="H474" s="14">
        <v>20</v>
      </c>
      <c r="I474" s="20">
        <f t="shared" si="71"/>
        <v>18.59332</v>
      </c>
      <c r="J474" s="4">
        <f t="shared" si="68"/>
        <v>18.59332</v>
      </c>
      <c r="K474" s="12">
        <f t="shared" si="69"/>
        <v>20</v>
      </c>
      <c r="L474" s="4">
        <f t="shared" si="70"/>
        <v>15.8917264957265</v>
      </c>
    </row>
    <row r="475" hidden="1" spans="1:12">
      <c r="A475" s="4"/>
      <c r="B475" s="11" t="s">
        <v>1192</v>
      </c>
      <c r="C475" s="12" t="s">
        <v>1196</v>
      </c>
      <c r="D475" s="12" t="s">
        <v>1197</v>
      </c>
      <c r="E475" s="12" t="s">
        <v>1195</v>
      </c>
      <c r="F475" s="12" t="s">
        <v>1198</v>
      </c>
      <c r="G475" s="12">
        <v>1</v>
      </c>
      <c r="H475" s="14">
        <v>90</v>
      </c>
      <c r="I475" s="20">
        <f t="shared" si="71"/>
        <v>83.66994</v>
      </c>
      <c r="J475" s="4">
        <f t="shared" si="68"/>
        <v>83.66994</v>
      </c>
      <c r="K475" s="12">
        <f t="shared" si="69"/>
        <v>90</v>
      </c>
      <c r="L475" s="4">
        <f t="shared" si="70"/>
        <v>71.5127692307692</v>
      </c>
    </row>
    <row r="476" hidden="1" spans="1:12">
      <c r="A476" s="4"/>
      <c r="B476" s="11" t="s">
        <v>1192</v>
      </c>
      <c r="C476" s="12" t="s">
        <v>1199</v>
      </c>
      <c r="D476" s="12" t="s">
        <v>1200</v>
      </c>
      <c r="E476" s="12" t="s">
        <v>1195</v>
      </c>
      <c r="F476" s="12" t="s">
        <v>1198</v>
      </c>
      <c r="G476" s="12">
        <v>1</v>
      </c>
      <c r="H476" s="14">
        <v>450</v>
      </c>
      <c r="I476" s="20">
        <f t="shared" si="71"/>
        <v>418.3497</v>
      </c>
      <c r="J476" s="4">
        <f t="shared" si="68"/>
        <v>418.3497</v>
      </c>
      <c r="K476" s="12">
        <f t="shared" si="69"/>
        <v>450</v>
      </c>
      <c r="L476" s="4">
        <f t="shared" si="70"/>
        <v>357.563846153846</v>
      </c>
    </row>
    <row r="477" hidden="1" spans="1:12">
      <c r="A477" s="4"/>
      <c r="B477" s="12" t="s">
        <v>1201</v>
      </c>
      <c r="C477" s="12" t="s">
        <v>1202</v>
      </c>
      <c r="D477" s="12"/>
      <c r="E477" s="12" t="s">
        <v>1201</v>
      </c>
      <c r="F477" s="12" t="s">
        <v>577</v>
      </c>
      <c r="G477" s="12">
        <v>1</v>
      </c>
      <c r="H477" s="14">
        <v>1200</v>
      </c>
      <c r="I477" s="20">
        <f t="shared" si="71"/>
        <v>1115.5992</v>
      </c>
      <c r="J477" s="4">
        <f t="shared" si="68"/>
        <v>1115.5992</v>
      </c>
      <c r="K477" s="12">
        <f t="shared" si="69"/>
        <v>1200</v>
      </c>
      <c r="L477" s="4">
        <f t="shared" si="70"/>
        <v>953.50358974359</v>
      </c>
    </row>
    <row r="478" hidden="1" spans="1:12">
      <c r="A478" s="4"/>
      <c r="B478" s="12" t="s">
        <v>1201</v>
      </c>
      <c r="C478" s="12" t="s">
        <v>1203</v>
      </c>
      <c r="D478" s="12"/>
      <c r="E478" s="12" t="s">
        <v>1201</v>
      </c>
      <c r="F478" s="12" t="s">
        <v>577</v>
      </c>
      <c r="G478" s="12">
        <v>1</v>
      </c>
      <c r="H478" s="14">
        <v>650.000000000001</v>
      </c>
      <c r="I478" s="20">
        <f t="shared" si="71"/>
        <v>604.282900000001</v>
      </c>
      <c r="J478" s="4">
        <f t="shared" si="68"/>
        <v>604.282900000001</v>
      </c>
      <c r="K478" s="12">
        <f t="shared" si="69"/>
        <v>650.000000000001</v>
      </c>
      <c r="L478" s="4">
        <f t="shared" si="70"/>
        <v>516.481111111112</v>
      </c>
    </row>
    <row r="479" hidden="1" spans="1:12">
      <c r="A479" s="4"/>
      <c r="B479" s="11" t="s">
        <v>1204</v>
      </c>
      <c r="C479" s="12" t="s">
        <v>1205</v>
      </c>
      <c r="D479" s="12"/>
      <c r="E479" s="12" t="s">
        <v>1206</v>
      </c>
      <c r="F479" s="12" t="s">
        <v>1207</v>
      </c>
      <c r="G479" s="12">
        <v>1</v>
      </c>
      <c r="H479" s="14">
        <v>40</v>
      </c>
      <c r="I479" s="20">
        <f t="shared" si="71"/>
        <v>37.18664</v>
      </c>
      <c r="J479" s="4">
        <f t="shared" si="68"/>
        <v>37.18664</v>
      </c>
      <c r="K479" s="12">
        <f t="shared" si="69"/>
        <v>40</v>
      </c>
      <c r="L479" s="4">
        <f t="shared" si="70"/>
        <v>31.783452991453</v>
      </c>
    </row>
    <row r="480" hidden="1" spans="1:12">
      <c r="A480" s="4"/>
      <c r="B480" s="11" t="s">
        <v>1204</v>
      </c>
      <c r="C480" s="12" t="s">
        <v>1208</v>
      </c>
      <c r="D480" s="12"/>
      <c r="E480" s="12" t="s">
        <v>1206</v>
      </c>
      <c r="F480" s="12" t="s">
        <v>1207</v>
      </c>
      <c r="G480" s="12">
        <v>1</v>
      </c>
      <c r="H480" s="14">
        <v>55</v>
      </c>
      <c r="I480" s="20">
        <f t="shared" si="71"/>
        <v>51.13163</v>
      </c>
      <c r="J480" s="4">
        <f t="shared" si="68"/>
        <v>51.13163</v>
      </c>
      <c r="K480" s="12">
        <f t="shared" si="69"/>
        <v>55</v>
      </c>
      <c r="L480" s="4">
        <f t="shared" si="70"/>
        <v>43.7022478632479</v>
      </c>
    </row>
    <row r="481" hidden="1" spans="1:12">
      <c r="A481" s="4"/>
      <c r="B481" s="11" t="s">
        <v>1209</v>
      </c>
      <c r="C481" s="12" t="s">
        <v>1210</v>
      </c>
      <c r="D481" s="12"/>
      <c r="E481" s="12" t="s">
        <v>1211</v>
      </c>
      <c r="F481" s="12"/>
      <c r="G481" s="12">
        <v>24</v>
      </c>
      <c r="H481" s="14">
        <v>1080</v>
      </c>
      <c r="I481" s="20">
        <f t="shared" si="71"/>
        <v>1004.03928</v>
      </c>
      <c r="J481" s="4">
        <f t="shared" si="68"/>
        <v>41.83497</v>
      </c>
      <c r="K481" s="12">
        <f t="shared" si="69"/>
        <v>45</v>
      </c>
      <c r="L481" s="4">
        <f t="shared" si="70"/>
        <v>858.153230769231</v>
      </c>
    </row>
    <row r="482" hidden="1" spans="1:12">
      <c r="A482" s="4"/>
      <c r="B482" s="11" t="s">
        <v>1212</v>
      </c>
      <c r="C482" s="12" t="s">
        <v>1213</v>
      </c>
      <c r="D482" s="12" t="s">
        <v>1214</v>
      </c>
      <c r="E482" s="12" t="s">
        <v>1212</v>
      </c>
      <c r="F482" s="12"/>
      <c r="G482" s="12">
        <v>70</v>
      </c>
      <c r="H482" s="14">
        <v>3675</v>
      </c>
      <c r="I482" s="20">
        <f t="shared" si="71"/>
        <v>3416.52255</v>
      </c>
      <c r="J482" s="4">
        <f t="shared" si="68"/>
        <v>48.807465</v>
      </c>
      <c r="K482" s="12">
        <f t="shared" si="69"/>
        <v>52.5</v>
      </c>
      <c r="L482" s="4">
        <f t="shared" si="70"/>
        <v>2920.10474358974</v>
      </c>
    </row>
    <row r="483" hidden="1" spans="1:12">
      <c r="A483" s="4"/>
      <c r="B483" s="11" t="s">
        <v>1192</v>
      </c>
      <c r="C483" s="12" t="s">
        <v>1215</v>
      </c>
      <c r="D483" s="12" t="s">
        <v>568</v>
      </c>
      <c r="E483" s="12" t="s">
        <v>1216</v>
      </c>
      <c r="F483" s="12"/>
      <c r="G483" s="12">
        <v>40</v>
      </c>
      <c r="H483" s="14">
        <v>480</v>
      </c>
      <c r="I483" s="20">
        <f t="shared" si="71"/>
        <v>446.23968</v>
      </c>
      <c r="J483" s="4">
        <f t="shared" si="68"/>
        <v>11.155992</v>
      </c>
      <c r="K483" s="12">
        <f t="shared" si="69"/>
        <v>12</v>
      </c>
      <c r="L483" s="4">
        <f t="shared" si="70"/>
        <v>381.401435897436</v>
      </c>
    </row>
    <row r="484" hidden="1" spans="1:12">
      <c r="A484" s="4"/>
      <c r="B484" s="11" t="s">
        <v>1217</v>
      </c>
      <c r="C484" s="12" t="s">
        <v>1218</v>
      </c>
      <c r="D484" s="12" t="s">
        <v>1219</v>
      </c>
      <c r="E484" s="12" t="s">
        <v>1217</v>
      </c>
      <c r="F484" s="12"/>
      <c r="G484" s="12">
        <v>100</v>
      </c>
      <c r="H484" s="14">
        <v>550</v>
      </c>
      <c r="I484" s="20">
        <f t="shared" si="71"/>
        <v>511.3163</v>
      </c>
      <c r="J484" s="4">
        <f t="shared" si="68"/>
        <v>5.113163</v>
      </c>
      <c r="K484" s="12">
        <f t="shared" si="69"/>
        <v>5.5</v>
      </c>
      <c r="L484" s="4">
        <f t="shared" si="70"/>
        <v>437.022478632479</v>
      </c>
    </row>
    <row r="485" hidden="1" spans="1:12">
      <c r="A485" s="4"/>
      <c r="B485" s="11" t="s">
        <v>879</v>
      </c>
      <c r="C485" s="10" t="s">
        <v>1220</v>
      </c>
      <c r="D485" s="10" t="s">
        <v>205</v>
      </c>
      <c r="E485" s="10" t="s">
        <v>1221</v>
      </c>
      <c r="F485" s="10" t="s">
        <v>55</v>
      </c>
      <c r="G485" s="10">
        <v>990</v>
      </c>
      <c r="H485" s="14">
        <v>21918</v>
      </c>
      <c r="I485" s="20">
        <f t="shared" si="71"/>
        <v>20376.419388</v>
      </c>
      <c r="J485" s="4">
        <f t="shared" si="68"/>
        <v>20.5822418060606</v>
      </c>
      <c r="K485" s="12">
        <f t="shared" si="69"/>
        <v>22.1393939393939</v>
      </c>
      <c r="L485" s="4">
        <f t="shared" si="70"/>
        <v>17415.7430666667</v>
      </c>
    </row>
    <row r="486" hidden="1" spans="1:12">
      <c r="A486" s="4"/>
      <c r="B486" s="11" t="s">
        <v>1222</v>
      </c>
      <c r="C486" s="12" t="s">
        <v>1223</v>
      </c>
      <c r="D486" s="12" t="s">
        <v>1224</v>
      </c>
      <c r="E486" s="12" t="s">
        <v>1225</v>
      </c>
      <c r="F486" s="12"/>
      <c r="G486" s="12">
        <v>23400</v>
      </c>
      <c r="H486" s="14">
        <v>549576</v>
      </c>
      <c r="I486" s="20">
        <f t="shared" si="71"/>
        <v>510922.121616</v>
      </c>
      <c r="J486" s="4">
        <f t="shared" si="68"/>
        <v>21.8342787015385</v>
      </c>
      <c r="K486" s="12">
        <f t="shared" si="69"/>
        <v>23.4861538461538</v>
      </c>
      <c r="L486" s="4">
        <f t="shared" si="70"/>
        <v>436685.574030769</v>
      </c>
    </row>
    <row r="487" hidden="1" spans="1:12">
      <c r="A487" s="4"/>
      <c r="B487" s="11" t="s">
        <v>104</v>
      </c>
      <c r="C487" s="10" t="s">
        <v>1226</v>
      </c>
      <c r="D487" s="10" t="s">
        <v>314</v>
      </c>
      <c r="E487" s="10" t="s">
        <v>429</v>
      </c>
      <c r="F487" s="10" t="s">
        <v>55</v>
      </c>
      <c r="G487" s="10">
        <v>100</v>
      </c>
      <c r="H487" s="14">
        <v>608</v>
      </c>
      <c r="I487" s="20">
        <f t="shared" si="71"/>
        <v>565.236928</v>
      </c>
      <c r="J487" s="4">
        <f t="shared" si="68"/>
        <v>5.65236928</v>
      </c>
      <c r="K487" s="12">
        <f t="shared" si="69"/>
        <v>6.08</v>
      </c>
      <c r="L487" s="4">
        <f t="shared" si="70"/>
        <v>483.108485470086</v>
      </c>
    </row>
    <row r="488" hidden="1" spans="1:12">
      <c r="A488" s="4"/>
      <c r="B488" s="11" t="s">
        <v>13</v>
      </c>
      <c r="C488" s="10" t="s">
        <v>1227</v>
      </c>
      <c r="D488" s="10" t="s">
        <v>33</v>
      </c>
      <c r="E488" s="10" t="s">
        <v>19</v>
      </c>
      <c r="F488" s="10" t="s">
        <v>17</v>
      </c>
      <c r="G488" s="10">
        <v>3000</v>
      </c>
      <c r="H488" s="14">
        <v>13499.9982</v>
      </c>
      <c r="I488" s="20">
        <f t="shared" si="71"/>
        <v>12550.4893266012</v>
      </c>
      <c r="J488" s="4">
        <f t="shared" si="68"/>
        <v>4.1834964422004</v>
      </c>
      <c r="K488" s="12">
        <f t="shared" si="69"/>
        <v>4.4999994</v>
      </c>
      <c r="L488" s="4">
        <f t="shared" si="70"/>
        <v>10726.91395436</v>
      </c>
    </row>
    <row r="489" hidden="1" spans="1:12">
      <c r="A489" s="4"/>
      <c r="B489" s="11" t="s">
        <v>1228</v>
      </c>
      <c r="C489" s="10" t="s">
        <v>1226</v>
      </c>
      <c r="D489" s="10" t="s">
        <v>314</v>
      </c>
      <c r="E489" s="10" t="s">
        <v>950</v>
      </c>
      <c r="F489" s="10" t="s">
        <v>152</v>
      </c>
      <c r="G489" s="10">
        <v>180</v>
      </c>
      <c r="H489" s="14">
        <v>504.0009</v>
      </c>
      <c r="I489" s="20">
        <f t="shared" si="71"/>
        <v>468.5525006994</v>
      </c>
      <c r="J489" s="4">
        <f t="shared" si="68"/>
        <v>2.60306944833</v>
      </c>
      <c r="K489" s="12">
        <f t="shared" si="69"/>
        <v>2.800005</v>
      </c>
      <c r="L489" s="4">
        <f t="shared" si="70"/>
        <v>400.47222282</v>
      </c>
    </row>
    <row r="490" hidden="1" spans="1:12">
      <c r="A490" s="4"/>
      <c r="B490" s="11" t="s">
        <v>25</v>
      </c>
      <c r="C490" s="10" t="s">
        <v>1227</v>
      </c>
      <c r="D490" s="10" t="s">
        <v>754</v>
      </c>
      <c r="E490" s="10" t="s">
        <v>26</v>
      </c>
      <c r="F490" s="10" t="s">
        <v>55</v>
      </c>
      <c r="G490" s="10">
        <v>80</v>
      </c>
      <c r="H490" s="14">
        <v>120.000000000001</v>
      </c>
      <c r="I490" s="20">
        <f t="shared" si="71"/>
        <v>111.559920000001</v>
      </c>
      <c r="J490" s="4">
        <f t="shared" si="68"/>
        <v>1.39449900000001</v>
      </c>
      <c r="K490" s="12">
        <f t="shared" si="69"/>
        <v>1.50000000000001</v>
      </c>
      <c r="L490" s="4">
        <f t="shared" si="70"/>
        <v>95.3503589743598</v>
      </c>
    </row>
    <row r="491" hidden="1" spans="1:12">
      <c r="A491" s="4"/>
      <c r="B491" s="11" t="s">
        <v>1229</v>
      </c>
      <c r="C491" s="10" t="s">
        <v>1230</v>
      </c>
      <c r="D491" s="10" t="s">
        <v>1231</v>
      </c>
      <c r="E491" s="10" t="s">
        <v>1229</v>
      </c>
      <c r="F491" s="10" t="s">
        <v>55</v>
      </c>
      <c r="G491" s="10">
        <v>101045</v>
      </c>
      <c r="H491" s="14">
        <v>3158691.2</v>
      </c>
      <c r="I491" s="20">
        <f t="shared" si="71"/>
        <v>2936527.8131392</v>
      </c>
      <c r="J491" s="4">
        <f t="shared" si="68"/>
        <v>29.0615845726082</v>
      </c>
      <c r="K491" s="12">
        <f t="shared" si="69"/>
        <v>31.2602424662279</v>
      </c>
      <c r="L491" s="4">
        <f t="shared" si="70"/>
        <v>2509852.83174291</v>
      </c>
    </row>
    <row r="492" hidden="1" spans="1:12">
      <c r="A492" s="4"/>
      <c r="B492" s="11" t="s">
        <v>1229</v>
      </c>
      <c r="C492" s="10" t="s">
        <v>1230</v>
      </c>
      <c r="D492" s="10" t="s">
        <v>792</v>
      </c>
      <c r="E492" s="10" t="s">
        <v>1229</v>
      </c>
      <c r="F492" s="10" t="s">
        <v>55</v>
      </c>
      <c r="G492" s="10">
        <v>18000</v>
      </c>
      <c r="H492" s="14">
        <v>353696.45</v>
      </c>
      <c r="I492" s="20">
        <f t="shared" ref="I492:I494" si="72">H492*0.9293</f>
        <v>328690.110985</v>
      </c>
      <c r="J492" s="4">
        <f t="shared" si="68"/>
        <v>18.2605617213889</v>
      </c>
      <c r="K492" s="12">
        <f t="shared" si="69"/>
        <v>19.6498027777778</v>
      </c>
      <c r="L492" s="4">
        <f t="shared" si="70"/>
        <v>280931.718790598</v>
      </c>
    </row>
    <row r="493" hidden="1" spans="1:12">
      <c r="A493" s="4"/>
      <c r="B493" s="11" t="s">
        <v>1229</v>
      </c>
      <c r="C493" s="10" t="s">
        <v>1230</v>
      </c>
      <c r="D493" s="10" t="s">
        <v>1232</v>
      </c>
      <c r="E493" s="10" t="s">
        <v>1229</v>
      </c>
      <c r="F493" s="10" t="s">
        <v>55</v>
      </c>
      <c r="G493" s="10">
        <v>630</v>
      </c>
      <c r="H493" s="14">
        <v>11790</v>
      </c>
      <c r="I493" s="20">
        <f t="shared" si="72"/>
        <v>10956.447</v>
      </c>
      <c r="J493" s="4">
        <f t="shared" si="68"/>
        <v>17.3911857142857</v>
      </c>
      <c r="K493" s="12">
        <f t="shared" si="69"/>
        <v>18.7142857142857</v>
      </c>
      <c r="L493" s="4">
        <f t="shared" si="70"/>
        <v>9364.48461538462</v>
      </c>
    </row>
    <row r="494" hidden="1" spans="1:12">
      <c r="A494" s="4"/>
      <c r="B494" s="10" t="s">
        <v>1233</v>
      </c>
      <c r="C494" s="10" t="s">
        <v>1230</v>
      </c>
      <c r="D494" s="10" t="s">
        <v>792</v>
      </c>
      <c r="E494" s="10" t="s">
        <v>1233</v>
      </c>
      <c r="F494" s="10" t="s">
        <v>55</v>
      </c>
      <c r="G494" s="10">
        <v>60</v>
      </c>
      <c r="H494" s="14">
        <v>560</v>
      </c>
      <c r="I494" s="20">
        <f t="shared" si="72"/>
        <v>520.408</v>
      </c>
      <c r="J494" s="4">
        <f t="shared" si="68"/>
        <v>8.67346666666667</v>
      </c>
      <c r="K494" s="12">
        <f t="shared" si="69"/>
        <v>9.33333333333333</v>
      </c>
      <c r="L494" s="4">
        <f t="shared" si="70"/>
        <v>444.793162393162</v>
      </c>
    </row>
    <row r="495" hidden="1" spans="1:12">
      <c r="A495" s="4"/>
      <c r="B495" s="11" t="s">
        <v>13</v>
      </c>
      <c r="C495" s="10" t="s">
        <v>1234</v>
      </c>
      <c r="D495" s="10" t="s">
        <v>1235</v>
      </c>
      <c r="E495" s="10" t="s">
        <v>16</v>
      </c>
      <c r="F495" s="10" t="s">
        <v>17</v>
      </c>
      <c r="G495" s="4">
        <v>9000</v>
      </c>
      <c r="H495" s="15">
        <v>40230</v>
      </c>
      <c r="I495" s="20">
        <f t="shared" ref="I495:I505" si="73">H495*0.929777</f>
        <v>37404.92871</v>
      </c>
      <c r="J495" s="4">
        <f t="shared" si="68"/>
        <v>4.15610319</v>
      </c>
      <c r="K495" s="12">
        <f t="shared" si="69"/>
        <v>4.47</v>
      </c>
      <c r="L495" s="4">
        <f t="shared" si="70"/>
        <v>31970.0245384615</v>
      </c>
    </row>
    <row r="496" hidden="1" spans="1:12">
      <c r="A496" s="4"/>
      <c r="B496" s="11" t="s">
        <v>13</v>
      </c>
      <c r="C496" s="10" t="s">
        <v>1234</v>
      </c>
      <c r="D496" s="10" t="s">
        <v>1236</v>
      </c>
      <c r="E496" s="10" t="s">
        <v>16</v>
      </c>
      <c r="F496" s="10" t="s">
        <v>17</v>
      </c>
      <c r="G496" s="4">
        <v>12000</v>
      </c>
      <c r="H496" s="15">
        <v>49799.997</v>
      </c>
      <c r="I496" s="20">
        <f t="shared" si="73"/>
        <v>46302.891810669</v>
      </c>
      <c r="J496" s="4">
        <f t="shared" si="68"/>
        <v>3.85857431755575</v>
      </c>
      <c r="K496" s="12">
        <f t="shared" si="69"/>
        <v>4.14999975</v>
      </c>
      <c r="L496" s="4">
        <f t="shared" si="70"/>
        <v>39575.1212057</v>
      </c>
    </row>
    <row r="497" hidden="1" spans="1:12">
      <c r="A497" s="4"/>
      <c r="B497" s="11" t="s">
        <v>1237</v>
      </c>
      <c r="C497" s="10" t="s">
        <v>1238</v>
      </c>
      <c r="D497" s="10" t="s">
        <v>1239</v>
      </c>
      <c r="E497" s="10" t="s">
        <v>1237</v>
      </c>
      <c r="F497" s="10" t="s">
        <v>719</v>
      </c>
      <c r="G497" s="10">
        <v>1100</v>
      </c>
      <c r="H497" s="14">
        <v>39200</v>
      </c>
      <c r="I497" s="20">
        <f t="shared" si="73"/>
        <v>36447.2584</v>
      </c>
      <c r="J497" s="4">
        <f t="shared" si="68"/>
        <v>33.1338712727273</v>
      </c>
      <c r="K497" s="12">
        <f t="shared" si="69"/>
        <v>35.6363636363636</v>
      </c>
      <c r="L497" s="4">
        <f t="shared" si="70"/>
        <v>31151.5029059829</v>
      </c>
    </row>
    <row r="498" hidden="1" spans="1:12">
      <c r="A498" s="4"/>
      <c r="B498" s="11" t="s">
        <v>1237</v>
      </c>
      <c r="C498" s="10" t="s">
        <v>1238</v>
      </c>
      <c r="D498" s="10" t="s">
        <v>1240</v>
      </c>
      <c r="E498" s="10" t="s">
        <v>1237</v>
      </c>
      <c r="F498" s="10" t="s">
        <v>719</v>
      </c>
      <c r="G498" s="10">
        <v>1700</v>
      </c>
      <c r="H498" s="14">
        <v>61100</v>
      </c>
      <c r="I498" s="20">
        <f t="shared" si="73"/>
        <v>56809.3747</v>
      </c>
      <c r="J498" s="4">
        <f t="shared" si="68"/>
        <v>33.4172792352941</v>
      </c>
      <c r="K498" s="12">
        <f t="shared" si="69"/>
        <v>35.9411764705882</v>
      </c>
      <c r="L498" s="4">
        <f t="shared" si="70"/>
        <v>48555.0211111111</v>
      </c>
    </row>
    <row r="499" hidden="1" spans="1:12">
      <c r="A499" s="4"/>
      <c r="B499" s="16"/>
      <c r="C499" s="10" t="s">
        <v>1241</v>
      </c>
      <c r="D499" s="10" t="s">
        <v>1242</v>
      </c>
      <c r="E499" s="10" t="s">
        <v>505</v>
      </c>
      <c r="F499" s="10" t="s">
        <v>55</v>
      </c>
      <c r="G499" s="10">
        <v>210</v>
      </c>
      <c r="H499" s="14">
        <v>5070</v>
      </c>
      <c r="I499" s="20">
        <f t="shared" si="73"/>
        <v>4713.96939</v>
      </c>
      <c r="J499" s="4">
        <f t="shared" si="68"/>
        <v>22.4474732857143</v>
      </c>
      <c r="K499" s="12">
        <f t="shared" si="69"/>
        <v>24.1428571428571</v>
      </c>
      <c r="L499" s="4">
        <f t="shared" si="70"/>
        <v>4029.03366666667</v>
      </c>
    </row>
    <row r="500" hidden="1" spans="1:12">
      <c r="A500" s="4"/>
      <c r="B500" s="11" t="s">
        <v>1243</v>
      </c>
      <c r="C500" s="10" t="s">
        <v>1244</v>
      </c>
      <c r="D500" s="10" t="s">
        <v>1245</v>
      </c>
      <c r="E500" s="10" t="s">
        <v>1246</v>
      </c>
      <c r="F500" s="10" t="s">
        <v>152</v>
      </c>
      <c r="G500" s="10">
        <v>1800</v>
      </c>
      <c r="H500" s="14">
        <f>64176.000000138*3</f>
        <v>192528.000000414</v>
      </c>
      <c r="I500" s="20">
        <f t="shared" si="73"/>
        <v>179008.106256385</v>
      </c>
      <c r="J500" s="4">
        <f t="shared" si="68"/>
        <v>99.4489479202139</v>
      </c>
      <c r="K500" s="12">
        <f t="shared" si="69"/>
        <v>106.96000000023</v>
      </c>
      <c r="L500" s="4">
        <f t="shared" si="70"/>
        <v>152998.381415714</v>
      </c>
    </row>
    <row r="501" hidden="1" spans="1:12">
      <c r="A501" s="4"/>
      <c r="B501" s="11" t="s">
        <v>300</v>
      </c>
      <c r="C501" s="12" t="s">
        <v>1247</v>
      </c>
      <c r="D501" s="12" t="s">
        <v>1248</v>
      </c>
      <c r="E501" s="12" t="s">
        <v>1249</v>
      </c>
      <c r="F501" s="12" t="s">
        <v>22</v>
      </c>
      <c r="G501" s="12">
        <v>520</v>
      </c>
      <c r="H501" s="14">
        <v>38162.8</v>
      </c>
      <c r="I501" s="20">
        <f t="shared" si="73"/>
        <v>35482.8936956</v>
      </c>
      <c r="J501" s="4">
        <f t="shared" si="68"/>
        <v>68.23633403</v>
      </c>
      <c r="K501" s="12">
        <f t="shared" si="69"/>
        <v>73.39</v>
      </c>
      <c r="L501" s="4">
        <f t="shared" si="70"/>
        <v>30327.2595688889</v>
      </c>
    </row>
    <row r="502" hidden="1" spans="1:12">
      <c r="A502" s="4"/>
      <c r="B502" s="11" t="s">
        <v>1250</v>
      </c>
      <c r="C502" s="10" t="s">
        <v>1251</v>
      </c>
      <c r="D502" s="10" t="s">
        <v>401</v>
      </c>
      <c r="E502" s="10" t="s">
        <v>211</v>
      </c>
      <c r="F502" s="10" t="s">
        <v>55</v>
      </c>
      <c r="G502" s="10">
        <v>12</v>
      </c>
      <c r="H502" s="14">
        <v>119.9027999988</v>
      </c>
      <c r="I502" s="20">
        <f t="shared" si="73"/>
        <v>111.482865674484</v>
      </c>
      <c r="J502" s="4">
        <f t="shared" si="68"/>
        <v>9.29023880620702</v>
      </c>
      <c r="K502" s="12">
        <f t="shared" si="69"/>
        <v>9.9918999999</v>
      </c>
      <c r="L502" s="4">
        <f t="shared" si="70"/>
        <v>95.2845005764823</v>
      </c>
    </row>
    <row r="503" hidden="1" spans="1:12">
      <c r="A503" s="4"/>
      <c r="B503" s="11" t="s">
        <v>621</v>
      </c>
      <c r="C503" s="10" t="s">
        <v>1252</v>
      </c>
      <c r="D503" s="10" t="s">
        <v>359</v>
      </c>
      <c r="E503" s="10" t="s">
        <v>777</v>
      </c>
      <c r="F503" s="10" t="s">
        <v>55</v>
      </c>
      <c r="G503" s="10">
        <v>1100</v>
      </c>
      <c r="H503" s="14">
        <v>31570</v>
      </c>
      <c r="I503" s="20">
        <f t="shared" si="73"/>
        <v>29353.05989</v>
      </c>
      <c r="J503" s="4">
        <f t="shared" si="68"/>
        <v>26.6845999</v>
      </c>
      <c r="K503" s="12">
        <f t="shared" si="69"/>
        <v>28.7</v>
      </c>
      <c r="L503" s="4">
        <f t="shared" si="70"/>
        <v>25088.0853760684</v>
      </c>
    </row>
    <row r="504" hidden="1" spans="1:12">
      <c r="A504" s="4"/>
      <c r="B504" s="11" t="s">
        <v>1250</v>
      </c>
      <c r="C504" s="10" t="s">
        <v>1251</v>
      </c>
      <c r="D504" s="10" t="s">
        <v>401</v>
      </c>
      <c r="E504" s="10" t="s">
        <v>1253</v>
      </c>
      <c r="F504" s="10" t="s">
        <v>55</v>
      </c>
      <c r="G504" s="10">
        <v>60</v>
      </c>
      <c r="H504" s="14">
        <v>1920</v>
      </c>
      <c r="I504" s="20">
        <f t="shared" si="73"/>
        <v>1785.17184</v>
      </c>
      <c r="J504" s="4">
        <f t="shared" si="68"/>
        <v>29.752864</v>
      </c>
      <c r="K504" s="12">
        <f t="shared" si="69"/>
        <v>32</v>
      </c>
      <c r="L504" s="4">
        <f t="shared" si="70"/>
        <v>1525.7878974359</v>
      </c>
    </row>
    <row r="505" s="2" customFormat="1" hidden="1" spans="1:12">
      <c r="A505" s="21"/>
      <c r="B505" s="11" t="s">
        <v>720</v>
      </c>
      <c r="C505" s="10" t="s">
        <v>1254</v>
      </c>
      <c r="D505" s="10" t="s">
        <v>1255</v>
      </c>
      <c r="E505" s="10" t="s">
        <v>210</v>
      </c>
      <c r="F505" s="10" t="s">
        <v>473</v>
      </c>
      <c r="G505" s="10">
        <v>5206</v>
      </c>
      <c r="H505" s="14">
        <v>74223</v>
      </c>
      <c r="I505" s="20">
        <f t="shared" si="73"/>
        <v>69010.838271</v>
      </c>
      <c r="J505" s="21">
        <f t="shared" si="68"/>
        <v>13.2560196448329</v>
      </c>
      <c r="K505" s="12">
        <f t="shared" si="69"/>
        <v>14.2572032270457</v>
      </c>
      <c r="L505" s="21">
        <f t="shared" si="70"/>
        <v>58983.6224538462</v>
      </c>
    </row>
    <row r="506" s="2" customFormat="1" hidden="1" spans="1:12">
      <c r="A506" s="21"/>
      <c r="B506" s="16"/>
      <c r="C506" s="10" t="s">
        <v>1256</v>
      </c>
      <c r="D506" s="10" t="s">
        <v>213</v>
      </c>
      <c r="E506" s="11" t="s">
        <v>1257</v>
      </c>
      <c r="F506" s="10" t="s">
        <v>22</v>
      </c>
      <c r="G506" s="10">
        <v>1400</v>
      </c>
      <c r="H506" s="14">
        <v>19867.2</v>
      </c>
      <c r="I506" s="20">
        <f t="shared" ref="I506:I519" si="74">H506*0.929777</f>
        <v>18472.0656144</v>
      </c>
      <c r="J506" s="21">
        <f t="shared" si="68"/>
        <v>13.1943325817143</v>
      </c>
      <c r="K506" s="12">
        <f t="shared" si="69"/>
        <v>14.1908571428571</v>
      </c>
      <c r="L506" s="21">
        <f t="shared" si="70"/>
        <v>15788.0902687179</v>
      </c>
    </row>
    <row r="507" s="2" customFormat="1" hidden="1" spans="1:12">
      <c r="A507" s="21"/>
      <c r="B507" s="16"/>
      <c r="C507" s="10" t="s">
        <v>1258</v>
      </c>
      <c r="D507" s="10" t="s">
        <v>213</v>
      </c>
      <c r="E507" s="11" t="s">
        <v>1257</v>
      </c>
      <c r="F507" s="10" t="s">
        <v>22</v>
      </c>
      <c r="G507" s="10">
        <v>51</v>
      </c>
      <c r="H507" s="14">
        <v>969</v>
      </c>
      <c r="I507" s="20">
        <f t="shared" si="74"/>
        <v>900.953913</v>
      </c>
      <c r="J507" s="21">
        <f t="shared" si="68"/>
        <v>17.665763</v>
      </c>
      <c r="K507" s="12">
        <f t="shared" si="69"/>
        <v>19</v>
      </c>
      <c r="L507" s="21">
        <f t="shared" si="70"/>
        <v>770.046079487179</v>
      </c>
    </row>
    <row r="508" hidden="1" spans="1:12">
      <c r="A508" s="4"/>
      <c r="B508" s="16"/>
      <c r="C508" s="10" t="s">
        <v>1258</v>
      </c>
      <c r="D508" s="10" t="s">
        <v>1259</v>
      </c>
      <c r="E508" s="10" t="s">
        <v>1257</v>
      </c>
      <c r="F508" s="10" t="s">
        <v>55</v>
      </c>
      <c r="G508" s="10">
        <v>400</v>
      </c>
      <c r="H508" s="14">
        <v>7200.00000018</v>
      </c>
      <c r="I508" s="20">
        <f t="shared" si="74"/>
        <v>6694.39440016736</v>
      </c>
      <c r="J508" s="4">
        <f t="shared" si="68"/>
        <v>16.7359860004184</v>
      </c>
      <c r="K508" s="12">
        <f t="shared" si="69"/>
        <v>18.00000000045</v>
      </c>
      <c r="L508" s="4">
        <f t="shared" si="70"/>
        <v>5721.70461552766</v>
      </c>
    </row>
    <row r="509" hidden="1" spans="1:12">
      <c r="A509" s="4"/>
      <c r="B509" s="11" t="s">
        <v>720</v>
      </c>
      <c r="C509" s="10" t="s">
        <v>1260</v>
      </c>
      <c r="D509" s="10" t="s">
        <v>1261</v>
      </c>
      <c r="E509" s="10" t="s">
        <v>1262</v>
      </c>
      <c r="F509" s="10" t="s">
        <v>55</v>
      </c>
      <c r="G509" s="10">
        <v>2250</v>
      </c>
      <c r="H509" s="14">
        <v>30801.62</v>
      </c>
      <c r="I509" s="20">
        <f t="shared" si="74"/>
        <v>28638.63783874</v>
      </c>
      <c r="J509" s="4">
        <f t="shared" si="68"/>
        <v>12.7282834838844</v>
      </c>
      <c r="K509" s="12">
        <f t="shared" si="69"/>
        <v>13.6896088888889</v>
      </c>
      <c r="L509" s="4">
        <f t="shared" si="70"/>
        <v>24477.4682382393</v>
      </c>
    </row>
    <row r="510" hidden="1" spans="1:12">
      <c r="A510" s="4"/>
      <c r="B510" s="11" t="s">
        <v>1263</v>
      </c>
      <c r="C510" s="10" t="s">
        <v>1264</v>
      </c>
      <c r="D510" s="10" t="s">
        <v>1265</v>
      </c>
      <c r="E510" s="10" t="s">
        <v>97</v>
      </c>
      <c r="F510" s="10" t="s">
        <v>55</v>
      </c>
      <c r="G510" s="10">
        <v>1130</v>
      </c>
      <c r="H510" s="14">
        <v>40717.6</v>
      </c>
      <c r="I510" s="20">
        <f t="shared" si="74"/>
        <v>37858.2879752</v>
      </c>
      <c r="J510" s="4">
        <f t="shared" si="68"/>
        <v>33.5029097125664</v>
      </c>
      <c r="K510" s="12">
        <f t="shared" si="69"/>
        <v>36.0332743362832</v>
      </c>
      <c r="L510" s="4">
        <f t="shared" si="70"/>
        <v>32357.5110899145</v>
      </c>
    </row>
    <row r="511" hidden="1" spans="1:12">
      <c r="A511" s="4"/>
      <c r="B511" s="11" t="s">
        <v>1266</v>
      </c>
      <c r="C511" s="11" t="s">
        <v>1267</v>
      </c>
      <c r="D511" s="10" t="s">
        <v>1268</v>
      </c>
      <c r="E511" s="10" t="s">
        <v>1266</v>
      </c>
      <c r="F511" s="10" t="s">
        <v>55</v>
      </c>
      <c r="G511" s="10">
        <v>460</v>
      </c>
      <c r="H511" s="14">
        <v>9872.8</v>
      </c>
      <c r="I511" s="20">
        <f t="shared" si="74"/>
        <v>9179.5023656</v>
      </c>
      <c r="J511" s="4">
        <f t="shared" si="68"/>
        <v>19.9554399252174</v>
      </c>
      <c r="K511" s="12">
        <f t="shared" si="69"/>
        <v>21.4626086956522</v>
      </c>
      <c r="L511" s="4">
        <f t="shared" si="70"/>
        <v>7845.72851760684</v>
      </c>
    </row>
    <row r="512" hidden="1" spans="1:12">
      <c r="A512" s="4"/>
      <c r="B512" s="11" t="s">
        <v>28</v>
      </c>
      <c r="C512" s="11" t="s">
        <v>1269</v>
      </c>
      <c r="D512" s="11" t="s">
        <v>1270</v>
      </c>
      <c r="E512" s="11" t="s">
        <v>458</v>
      </c>
      <c r="F512" s="10" t="s">
        <v>22</v>
      </c>
      <c r="G512" s="10">
        <v>400</v>
      </c>
      <c r="H512" s="14">
        <v>20672</v>
      </c>
      <c r="I512" s="20">
        <f t="shared" si="74"/>
        <v>19220.350144</v>
      </c>
      <c r="J512" s="4">
        <f t="shared" ref="J512:J575" si="75">I512/G512</f>
        <v>48.05087536</v>
      </c>
      <c r="K512" s="12">
        <f t="shared" ref="K512:K575" si="76">H512/G512</f>
        <v>51.68</v>
      </c>
      <c r="L512" s="4">
        <f t="shared" ref="L512:L575" si="77">I512/1.17</f>
        <v>16427.6496957265</v>
      </c>
    </row>
    <row r="513" hidden="1" spans="1:12">
      <c r="A513" s="4"/>
      <c r="B513" s="11" t="s">
        <v>1228</v>
      </c>
      <c r="C513" s="10" t="s">
        <v>1271</v>
      </c>
      <c r="D513" s="10" t="s">
        <v>73</v>
      </c>
      <c r="E513" s="10" t="s">
        <v>1272</v>
      </c>
      <c r="F513" s="10" t="s">
        <v>55</v>
      </c>
      <c r="G513" s="10">
        <v>180</v>
      </c>
      <c r="H513" s="14">
        <v>11088</v>
      </c>
      <c r="I513" s="20">
        <f t="shared" si="74"/>
        <v>10309.367376</v>
      </c>
      <c r="J513" s="4">
        <f t="shared" si="75"/>
        <v>57.2742632</v>
      </c>
      <c r="K513" s="12">
        <f t="shared" si="76"/>
        <v>61.6</v>
      </c>
      <c r="L513" s="4">
        <f t="shared" si="77"/>
        <v>8811.42510769231</v>
      </c>
    </row>
    <row r="514" hidden="1" spans="1:12">
      <c r="A514" s="4"/>
      <c r="B514" s="11" t="s">
        <v>148</v>
      </c>
      <c r="C514" s="10" t="s">
        <v>1271</v>
      </c>
      <c r="D514" s="10" t="s">
        <v>1273</v>
      </c>
      <c r="E514" s="10" t="s">
        <v>886</v>
      </c>
      <c r="F514" s="10" t="s">
        <v>55</v>
      </c>
      <c r="G514" s="10">
        <v>600</v>
      </c>
      <c r="H514" s="14">
        <v>22920.0000003</v>
      </c>
      <c r="I514" s="20">
        <f t="shared" si="74"/>
        <v>21310.4888402789</v>
      </c>
      <c r="J514" s="4">
        <f t="shared" si="75"/>
        <v>35.5174814004649</v>
      </c>
      <c r="K514" s="12">
        <f t="shared" si="76"/>
        <v>38.2000000005</v>
      </c>
      <c r="L514" s="4">
        <f t="shared" si="77"/>
        <v>18214.0930258794</v>
      </c>
    </row>
    <row r="515" hidden="1" spans="1:12">
      <c r="A515" s="4"/>
      <c r="B515" s="11" t="s">
        <v>210</v>
      </c>
      <c r="C515" s="10" t="s">
        <v>1274</v>
      </c>
      <c r="D515" s="10" t="s">
        <v>785</v>
      </c>
      <c r="E515" s="10" t="s">
        <v>210</v>
      </c>
      <c r="F515" s="10" t="s">
        <v>22</v>
      </c>
      <c r="G515" s="10">
        <v>8905</v>
      </c>
      <c r="H515" s="14">
        <v>414445.6</v>
      </c>
      <c r="I515" s="20">
        <f t="shared" si="74"/>
        <v>385341.9866312</v>
      </c>
      <c r="J515" s="4">
        <f t="shared" si="75"/>
        <v>43.2725420136103</v>
      </c>
      <c r="K515" s="12">
        <f t="shared" si="76"/>
        <v>46.5407748455924</v>
      </c>
      <c r="L515" s="4">
        <f t="shared" si="77"/>
        <v>329352.125325812</v>
      </c>
    </row>
    <row r="516" hidden="1" spans="1:12">
      <c r="A516" s="4"/>
      <c r="B516" s="11" t="s">
        <v>76</v>
      </c>
      <c r="C516" s="10" t="s">
        <v>1275</v>
      </c>
      <c r="D516" s="10" t="s">
        <v>1276</v>
      </c>
      <c r="E516" s="10" t="s">
        <v>97</v>
      </c>
      <c r="F516" s="10" t="s">
        <v>55</v>
      </c>
      <c r="G516" s="10">
        <v>560</v>
      </c>
      <c r="H516" s="14">
        <v>9552</v>
      </c>
      <c r="I516" s="20">
        <f t="shared" si="74"/>
        <v>8881.229904</v>
      </c>
      <c r="J516" s="4">
        <f t="shared" si="75"/>
        <v>15.8593391142857</v>
      </c>
      <c r="K516" s="12">
        <f t="shared" si="76"/>
        <v>17.0571428571429</v>
      </c>
      <c r="L516" s="4">
        <f t="shared" si="77"/>
        <v>7590.79478974359</v>
      </c>
    </row>
    <row r="517" hidden="1" spans="1:12">
      <c r="A517" s="4"/>
      <c r="B517" s="11" t="s">
        <v>71</v>
      </c>
      <c r="C517" s="11" t="s">
        <v>1277</v>
      </c>
      <c r="D517" s="10" t="s">
        <v>1278</v>
      </c>
      <c r="E517" s="10" t="s">
        <v>327</v>
      </c>
      <c r="F517" s="10" t="s">
        <v>55</v>
      </c>
      <c r="G517" s="10">
        <v>200</v>
      </c>
      <c r="H517" s="14">
        <f>2388*2</f>
        <v>4776</v>
      </c>
      <c r="I517" s="20">
        <f t="shared" si="74"/>
        <v>4440.614952</v>
      </c>
      <c r="J517" s="4">
        <f t="shared" si="75"/>
        <v>22.20307476</v>
      </c>
      <c r="K517" s="12">
        <f t="shared" si="76"/>
        <v>23.88</v>
      </c>
      <c r="L517" s="4">
        <f t="shared" si="77"/>
        <v>3795.39739487179</v>
      </c>
    </row>
    <row r="518" hidden="1" spans="1:12">
      <c r="A518" s="4"/>
      <c r="B518" s="11" t="s">
        <v>470</v>
      </c>
      <c r="C518" s="10" t="s">
        <v>1279</v>
      </c>
      <c r="D518" s="10" t="s">
        <v>1280</v>
      </c>
      <c r="E518" s="10" t="s">
        <v>1281</v>
      </c>
      <c r="F518" s="10" t="s">
        <v>55</v>
      </c>
      <c r="G518" s="10">
        <v>720</v>
      </c>
      <c r="H518" s="14">
        <f>6839.9999998668*2</f>
        <v>13679.9999997336</v>
      </c>
      <c r="I518" s="20">
        <f t="shared" si="74"/>
        <v>12719.3493597523</v>
      </c>
      <c r="J518" s="4">
        <f t="shared" si="75"/>
        <v>17.665762999656</v>
      </c>
      <c r="K518" s="12">
        <f t="shared" si="76"/>
        <v>18.99999999963</v>
      </c>
      <c r="L518" s="4">
        <f t="shared" si="77"/>
        <v>10871.2387690191</v>
      </c>
    </row>
    <row r="519" hidden="1" spans="1:12">
      <c r="A519" s="4"/>
      <c r="B519" s="11" t="s">
        <v>1257</v>
      </c>
      <c r="C519" s="10" t="s">
        <v>1282</v>
      </c>
      <c r="D519" s="10" t="s">
        <v>1283</v>
      </c>
      <c r="E519" s="11" t="s">
        <v>1257</v>
      </c>
      <c r="F519" s="10" t="s">
        <v>55</v>
      </c>
      <c r="G519" s="10">
        <v>2430</v>
      </c>
      <c r="H519" s="14">
        <v>27217.8</v>
      </c>
      <c r="I519" s="20">
        <f t="shared" si="74"/>
        <v>25306.4844306</v>
      </c>
      <c r="J519" s="4">
        <f t="shared" si="75"/>
        <v>10.4141911237037</v>
      </c>
      <c r="K519" s="12">
        <f t="shared" si="76"/>
        <v>11.2007407407407</v>
      </c>
      <c r="L519" s="4">
        <f t="shared" si="77"/>
        <v>21629.4738723077</v>
      </c>
    </row>
    <row r="520" hidden="1" spans="1:12">
      <c r="A520" s="4"/>
      <c r="B520" s="11" t="s">
        <v>1284</v>
      </c>
      <c r="C520" s="10" t="s">
        <v>1285</v>
      </c>
      <c r="D520" s="10" t="s">
        <v>1286</v>
      </c>
      <c r="E520" s="11" t="s">
        <v>1284</v>
      </c>
      <c r="F520" s="10" t="s">
        <v>55</v>
      </c>
      <c r="G520" s="10">
        <v>2400</v>
      </c>
      <c r="H520" s="14">
        <v>103300</v>
      </c>
      <c r="I520" s="20">
        <f t="shared" ref="I520:I554" si="78">H520*0.93011</f>
        <v>96080.363</v>
      </c>
      <c r="J520" s="4">
        <f t="shared" si="75"/>
        <v>40.0334845833333</v>
      </c>
      <c r="K520" s="12">
        <f t="shared" si="76"/>
        <v>43.0416666666667</v>
      </c>
      <c r="L520" s="4">
        <f t="shared" si="77"/>
        <v>82119.9683760684</v>
      </c>
    </row>
    <row r="521" hidden="1" spans="1:12">
      <c r="A521" s="4"/>
      <c r="B521" s="11" t="s">
        <v>1284</v>
      </c>
      <c r="C521" s="10" t="s">
        <v>1285</v>
      </c>
      <c r="D521" s="10" t="s">
        <v>1287</v>
      </c>
      <c r="E521" s="11" t="s">
        <v>1284</v>
      </c>
      <c r="F521" s="10" t="s">
        <v>55</v>
      </c>
      <c r="G521" s="10">
        <v>600</v>
      </c>
      <c r="H521" s="14">
        <v>14699.997</v>
      </c>
      <c r="I521" s="20">
        <f t="shared" si="78"/>
        <v>13672.61420967</v>
      </c>
      <c r="J521" s="4">
        <f t="shared" si="75"/>
        <v>22.78769034945</v>
      </c>
      <c r="K521" s="12">
        <f t="shared" si="76"/>
        <v>24.499995</v>
      </c>
      <c r="L521" s="4">
        <f t="shared" si="77"/>
        <v>11685.995051</v>
      </c>
    </row>
    <row r="522" hidden="1" spans="1:12">
      <c r="A522" s="4"/>
      <c r="B522" s="11" t="s">
        <v>300</v>
      </c>
      <c r="C522" s="12" t="s">
        <v>1288</v>
      </c>
      <c r="D522" s="12" t="s">
        <v>1289</v>
      </c>
      <c r="E522" s="12" t="s">
        <v>1290</v>
      </c>
      <c r="F522" s="12" t="s">
        <v>152</v>
      </c>
      <c r="G522" s="12">
        <v>200</v>
      </c>
      <c r="H522" s="14">
        <f>8506.0053*2</f>
        <v>17012.0106</v>
      </c>
      <c r="I522" s="20">
        <f t="shared" si="78"/>
        <v>15823.041179166</v>
      </c>
      <c r="J522" s="4">
        <f t="shared" si="75"/>
        <v>79.11520589583</v>
      </c>
      <c r="K522" s="12">
        <f t="shared" si="76"/>
        <v>85.060053</v>
      </c>
      <c r="L522" s="4">
        <f t="shared" si="77"/>
        <v>13523.9668198</v>
      </c>
    </row>
    <row r="523" hidden="1" spans="1:12">
      <c r="A523" s="4"/>
      <c r="B523" s="11" t="s">
        <v>1192</v>
      </c>
      <c r="C523" s="12" t="s">
        <v>1291</v>
      </c>
      <c r="D523" s="12"/>
      <c r="E523" s="12" t="s">
        <v>1292</v>
      </c>
      <c r="F523" s="12"/>
      <c r="G523" s="12">
        <v>60</v>
      </c>
      <c r="H523" s="14">
        <v>4032</v>
      </c>
      <c r="I523" s="20">
        <f t="shared" si="78"/>
        <v>3750.20352</v>
      </c>
      <c r="J523" s="4">
        <f t="shared" si="75"/>
        <v>62.503392</v>
      </c>
      <c r="K523" s="12">
        <f t="shared" si="76"/>
        <v>67.2</v>
      </c>
      <c r="L523" s="4">
        <f t="shared" si="77"/>
        <v>3205.30215384615</v>
      </c>
    </row>
    <row r="524" hidden="1" spans="1:12">
      <c r="A524" s="4"/>
      <c r="B524" s="11" t="s">
        <v>104</v>
      </c>
      <c r="C524" s="10" t="s">
        <v>1293</v>
      </c>
      <c r="D524" s="10" t="s">
        <v>1043</v>
      </c>
      <c r="E524" s="10" t="s">
        <v>1041</v>
      </c>
      <c r="F524" s="10" t="s">
        <v>22</v>
      </c>
      <c r="G524" s="10">
        <v>30</v>
      </c>
      <c r="H524" s="14">
        <v>897.3</v>
      </c>
      <c r="I524" s="20">
        <f t="shared" si="78"/>
        <v>834.587703</v>
      </c>
      <c r="J524" s="4">
        <f t="shared" si="75"/>
        <v>27.8195901</v>
      </c>
      <c r="K524" s="12">
        <f t="shared" si="76"/>
        <v>29.91</v>
      </c>
      <c r="L524" s="4">
        <f t="shared" si="77"/>
        <v>713.322823076923</v>
      </c>
    </row>
    <row r="525" hidden="1" spans="1:12">
      <c r="A525" s="4"/>
      <c r="B525" s="11" t="s">
        <v>128</v>
      </c>
      <c r="C525" s="10" t="s">
        <v>1294</v>
      </c>
      <c r="D525" s="10" t="s">
        <v>1295</v>
      </c>
      <c r="E525" s="10" t="s">
        <v>128</v>
      </c>
      <c r="F525" s="10" t="s">
        <v>55</v>
      </c>
      <c r="G525" s="10">
        <v>180</v>
      </c>
      <c r="H525" s="14">
        <v>3605.4</v>
      </c>
      <c r="I525" s="20">
        <f t="shared" si="78"/>
        <v>3353.418594</v>
      </c>
      <c r="J525" s="4">
        <f t="shared" si="75"/>
        <v>18.6301033</v>
      </c>
      <c r="K525" s="12">
        <f t="shared" si="76"/>
        <v>20.03</v>
      </c>
      <c r="L525" s="4">
        <f t="shared" si="77"/>
        <v>2866.16973846154</v>
      </c>
    </row>
    <row r="526" hidden="1" spans="1:12">
      <c r="A526" s="4"/>
      <c r="B526" s="11" t="s">
        <v>1296</v>
      </c>
      <c r="C526" s="10" t="s">
        <v>1297</v>
      </c>
      <c r="D526" s="10"/>
      <c r="E526" s="10" t="s">
        <v>1298</v>
      </c>
      <c r="F526" s="10" t="s">
        <v>577</v>
      </c>
      <c r="G526" s="10">
        <v>3600</v>
      </c>
      <c r="H526" s="14">
        <v>1314</v>
      </c>
      <c r="I526" s="20">
        <f t="shared" si="78"/>
        <v>1222.16454</v>
      </c>
      <c r="J526" s="4">
        <f t="shared" si="75"/>
        <v>0.33949015</v>
      </c>
      <c r="K526" s="12">
        <f t="shared" si="76"/>
        <v>0.365</v>
      </c>
      <c r="L526" s="4">
        <f t="shared" si="77"/>
        <v>1044.58507692308</v>
      </c>
    </row>
    <row r="527" hidden="1" spans="1:12">
      <c r="A527" s="4"/>
      <c r="B527" s="11" t="s">
        <v>210</v>
      </c>
      <c r="C527" s="10" t="s">
        <v>1299</v>
      </c>
      <c r="D527" s="10" t="s">
        <v>1300</v>
      </c>
      <c r="E527" s="10" t="s">
        <v>210</v>
      </c>
      <c r="F527" s="10" t="s">
        <v>55</v>
      </c>
      <c r="G527" s="10">
        <v>1890</v>
      </c>
      <c r="H527" s="14">
        <v>25001</v>
      </c>
      <c r="I527" s="20">
        <f t="shared" si="78"/>
        <v>23253.68011</v>
      </c>
      <c r="J527" s="4">
        <f t="shared" si="75"/>
        <v>12.3035344497354</v>
      </c>
      <c r="K527" s="12">
        <f t="shared" si="76"/>
        <v>13.2280423280423</v>
      </c>
      <c r="L527" s="4">
        <f t="shared" si="77"/>
        <v>19874.9402649573</v>
      </c>
    </row>
    <row r="528" hidden="1" spans="1:12">
      <c r="A528" s="4"/>
      <c r="B528" s="11" t="s">
        <v>300</v>
      </c>
      <c r="C528" s="12" t="s">
        <v>1301</v>
      </c>
      <c r="D528" s="12" t="s">
        <v>1302</v>
      </c>
      <c r="E528" s="12" t="s">
        <v>1303</v>
      </c>
      <c r="F528" s="12" t="s">
        <v>55</v>
      </c>
      <c r="G528" s="12">
        <v>6400</v>
      </c>
      <c r="H528" s="14">
        <v>274944</v>
      </c>
      <c r="I528" s="20">
        <f t="shared" si="78"/>
        <v>255728.16384</v>
      </c>
      <c r="J528" s="4">
        <f t="shared" si="75"/>
        <v>39.9575256</v>
      </c>
      <c r="K528" s="12">
        <f t="shared" si="76"/>
        <v>42.96</v>
      </c>
      <c r="L528" s="4">
        <f t="shared" si="77"/>
        <v>218571.080205128</v>
      </c>
    </row>
    <row r="529" hidden="1" spans="1:12">
      <c r="A529" s="4"/>
      <c r="B529" s="11" t="s">
        <v>621</v>
      </c>
      <c r="C529" s="12" t="s">
        <v>1304</v>
      </c>
      <c r="D529" s="12" t="s">
        <v>588</v>
      </c>
      <c r="E529" s="12" t="s">
        <v>586</v>
      </c>
      <c r="F529" s="12" t="s">
        <v>55</v>
      </c>
      <c r="G529" s="12">
        <v>3500</v>
      </c>
      <c r="H529" s="14">
        <v>72345</v>
      </c>
      <c r="I529" s="20">
        <f t="shared" si="78"/>
        <v>67288.80795</v>
      </c>
      <c r="J529" s="4">
        <f t="shared" si="75"/>
        <v>19.2253737</v>
      </c>
      <c r="K529" s="12">
        <f t="shared" si="76"/>
        <v>20.67</v>
      </c>
      <c r="L529" s="4">
        <f t="shared" si="77"/>
        <v>57511.8016666667</v>
      </c>
    </row>
    <row r="530" hidden="1" spans="1:12">
      <c r="A530" s="4"/>
      <c r="B530" s="11" t="s">
        <v>128</v>
      </c>
      <c r="C530" s="10" t="s">
        <v>1305</v>
      </c>
      <c r="D530" s="10" t="s">
        <v>1306</v>
      </c>
      <c r="E530" s="10" t="s">
        <v>128</v>
      </c>
      <c r="F530" s="10" t="s">
        <v>55</v>
      </c>
      <c r="G530" s="10">
        <v>13600</v>
      </c>
      <c r="H530" s="14">
        <v>330072</v>
      </c>
      <c r="I530" s="20">
        <f t="shared" si="78"/>
        <v>307003.26792</v>
      </c>
      <c r="J530" s="4">
        <f t="shared" si="75"/>
        <v>22.5737697</v>
      </c>
      <c r="K530" s="12">
        <f t="shared" si="76"/>
        <v>24.27</v>
      </c>
      <c r="L530" s="4">
        <f t="shared" si="77"/>
        <v>262395.95548718</v>
      </c>
    </row>
    <row r="531" hidden="1" spans="1:12">
      <c r="A531" s="4"/>
      <c r="B531" s="11" t="s">
        <v>28</v>
      </c>
      <c r="C531" s="12" t="s">
        <v>1305</v>
      </c>
      <c r="D531" s="12" t="s">
        <v>1307</v>
      </c>
      <c r="E531" s="12" t="s">
        <v>1308</v>
      </c>
      <c r="F531" s="12"/>
      <c r="G531" s="12">
        <v>1200</v>
      </c>
      <c r="H531" s="14">
        <v>24780</v>
      </c>
      <c r="I531" s="20">
        <f t="shared" si="78"/>
        <v>23048.1258</v>
      </c>
      <c r="J531" s="4">
        <f t="shared" si="75"/>
        <v>19.2067715</v>
      </c>
      <c r="K531" s="12">
        <f t="shared" si="76"/>
        <v>20.65</v>
      </c>
      <c r="L531" s="4">
        <f t="shared" si="77"/>
        <v>19699.2528205128</v>
      </c>
    </row>
    <row r="532" hidden="1" spans="1:12">
      <c r="A532" s="4"/>
      <c r="B532" s="11" t="s">
        <v>128</v>
      </c>
      <c r="C532" s="10" t="s">
        <v>1309</v>
      </c>
      <c r="D532" s="10" t="s">
        <v>601</v>
      </c>
      <c r="E532" s="10" t="s">
        <v>128</v>
      </c>
      <c r="F532" s="10" t="s">
        <v>55</v>
      </c>
      <c r="G532" s="10">
        <v>100300</v>
      </c>
      <c r="H532" s="14">
        <v>539988</v>
      </c>
      <c r="I532" s="20">
        <f t="shared" si="78"/>
        <v>502248.23868</v>
      </c>
      <c r="J532" s="4">
        <f t="shared" si="75"/>
        <v>5.00746000677966</v>
      </c>
      <c r="K532" s="12">
        <f t="shared" si="76"/>
        <v>5.38372881355932</v>
      </c>
      <c r="L532" s="4">
        <f t="shared" si="77"/>
        <v>429271.998871795</v>
      </c>
    </row>
    <row r="533" hidden="1" spans="1:12">
      <c r="A533" s="4"/>
      <c r="B533" s="11" t="s">
        <v>128</v>
      </c>
      <c r="C533" s="10" t="s">
        <v>1309</v>
      </c>
      <c r="D533" s="10" t="s">
        <v>1302</v>
      </c>
      <c r="E533" s="24" t="s">
        <v>128</v>
      </c>
      <c r="F533" s="12" t="s">
        <v>55</v>
      </c>
      <c r="G533" s="10">
        <v>109450</v>
      </c>
      <c r="H533" s="14">
        <v>325610</v>
      </c>
      <c r="I533" s="20">
        <f t="shared" si="78"/>
        <v>302853.1171</v>
      </c>
      <c r="J533" s="4">
        <f t="shared" si="75"/>
        <v>2.76704538236638</v>
      </c>
      <c r="K533" s="12">
        <f t="shared" si="76"/>
        <v>2.97496573777981</v>
      </c>
      <c r="L533" s="4">
        <f t="shared" si="77"/>
        <v>258848.818034188</v>
      </c>
    </row>
    <row r="534" hidden="1" spans="1:12">
      <c r="A534" s="4"/>
      <c r="B534" s="10" t="s">
        <v>843</v>
      </c>
      <c r="C534" s="10" t="s">
        <v>1309</v>
      </c>
      <c r="D534" s="10" t="s">
        <v>1310</v>
      </c>
      <c r="E534" s="10" t="s">
        <v>843</v>
      </c>
      <c r="F534" s="10" t="s">
        <v>55</v>
      </c>
      <c r="G534" s="10">
        <v>6000</v>
      </c>
      <c r="H534" s="14">
        <v>86400.00000216</v>
      </c>
      <c r="I534" s="20">
        <f t="shared" si="78"/>
        <v>80361.504002009</v>
      </c>
      <c r="J534" s="4">
        <f t="shared" si="75"/>
        <v>13.3935840003348</v>
      </c>
      <c r="K534" s="12">
        <f t="shared" si="76"/>
        <v>14.40000000036</v>
      </c>
      <c r="L534" s="4">
        <f t="shared" si="77"/>
        <v>68685.0461555633</v>
      </c>
    </row>
    <row r="535" hidden="1" spans="1:12">
      <c r="A535" s="4"/>
      <c r="B535" s="10" t="s">
        <v>843</v>
      </c>
      <c r="C535" s="10" t="s">
        <v>1309</v>
      </c>
      <c r="D535" s="10" t="s">
        <v>1311</v>
      </c>
      <c r="E535" s="10" t="s">
        <v>843</v>
      </c>
      <c r="F535" s="10" t="s">
        <v>55</v>
      </c>
      <c r="G535" s="10">
        <v>1200</v>
      </c>
      <c r="H535" s="14">
        <v>24575.999999616</v>
      </c>
      <c r="I535" s="20">
        <f t="shared" si="78"/>
        <v>22858.3833596428</v>
      </c>
      <c r="J535" s="4">
        <f t="shared" si="75"/>
        <v>19.0486527997024</v>
      </c>
      <c r="K535" s="12">
        <f t="shared" si="76"/>
        <v>20.47999999968</v>
      </c>
      <c r="L535" s="4">
        <f t="shared" si="77"/>
        <v>19537.0797945665</v>
      </c>
    </row>
    <row r="536" hidden="1" spans="1:12">
      <c r="A536" s="4"/>
      <c r="B536" s="11" t="s">
        <v>128</v>
      </c>
      <c r="C536" s="25" t="s">
        <v>1309</v>
      </c>
      <c r="D536" s="26" t="s">
        <v>1306</v>
      </c>
      <c r="E536" s="24" t="s">
        <v>128</v>
      </c>
      <c r="F536" s="4"/>
      <c r="G536" s="27">
        <v>12080</v>
      </c>
      <c r="H536" s="27">
        <v>41072</v>
      </c>
      <c r="I536" s="20">
        <f t="shared" si="78"/>
        <v>38201.47792</v>
      </c>
      <c r="J536" s="4">
        <f t="shared" si="75"/>
        <v>3.162374</v>
      </c>
      <c r="K536" s="12">
        <f t="shared" si="76"/>
        <v>3.4</v>
      </c>
      <c r="L536" s="4">
        <f t="shared" si="77"/>
        <v>32650.8358290598</v>
      </c>
    </row>
    <row r="537" hidden="1" spans="1:12">
      <c r="A537" s="4"/>
      <c r="B537" s="11" t="s">
        <v>119</v>
      </c>
      <c r="C537" s="10" t="s">
        <v>1312</v>
      </c>
      <c r="D537" s="10" t="s">
        <v>317</v>
      </c>
      <c r="E537" s="10" t="s">
        <v>1313</v>
      </c>
      <c r="F537" s="10" t="s">
        <v>55</v>
      </c>
      <c r="G537" s="10">
        <v>30</v>
      </c>
      <c r="H537" s="14">
        <v>62</v>
      </c>
      <c r="I537" s="20">
        <f t="shared" si="78"/>
        <v>57.66682</v>
      </c>
      <c r="J537" s="4">
        <f t="shared" si="75"/>
        <v>1.92222733333333</v>
      </c>
      <c r="K537" s="12">
        <f t="shared" si="76"/>
        <v>2.06666666666667</v>
      </c>
      <c r="L537" s="4">
        <f t="shared" si="77"/>
        <v>49.2878803418803</v>
      </c>
    </row>
    <row r="538" hidden="1" spans="1:12">
      <c r="A538" s="4"/>
      <c r="B538" s="11" t="s">
        <v>119</v>
      </c>
      <c r="C538" s="12" t="s">
        <v>1314</v>
      </c>
      <c r="D538" s="12" t="s">
        <v>1302</v>
      </c>
      <c r="E538" s="12" t="s">
        <v>1315</v>
      </c>
      <c r="F538" s="12" t="s">
        <v>55</v>
      </c>
      <c r="G538" s="12">
        <v>6000</v>
      </c>
      <c r="H538" s="14">
        <v>144559.99</v>
      </c>
      <c r="I538" s="20">
        <f t="shared" si="78"/>
        <v>134456.6922989</v>
      </c>
      <c r="J538" s="4">
        <f t="shared" si="75"/>
        <v>22.4094487164833</v>
      </c>
      <c r="K538" s="12">
        <f t="shared" si="76"/>
        <v>24.0933316666667</v>
      </c>
      <c r="L538" s="4">
        <f t="shared" si="77"/>
        <v>114920.24982812</v>
      </c>
    </row>
    <row r="539" hidden="1" spans="1:12">
      <c r="A539" s="4"/>
      <c r="B539" s="11" t="s">
        <v>76</v>
      </c>
      <c r="C539" s="10" t="s">
        <v>1316</v>
      </c>
      <c r="D539" s="10" t="s">
        <v>1317</v>
      </c>
      <c r="E539" s="10" t="s">
        <v>1318</v>
      </c>
      <c r="F539" s="10" t="s">
        <v>55</v>
      </c>
      <c r="G539" s="10">
        <v>55</v>
      </c>
      <c r="H539" s="14">
        <v>385</v>
      </c>
      <c r="I539" s="20">
        <f t="shared" si="78"/>
        <v>358.09235</v>
      </c>
      <c r="J539" s="4">
        <f t="shared" si="75"/>
        <v>6.51077</v>
      </c>
      <c r="K539" s="12">
        <f t="shared" si="76"/>
        <v>7</v>
      </c>
      <c r="L539" s="4">
        <f t="shared" si="77"/>
        <v>306.061837606838</v>
      </c>
    </row>
    <row r="540" hidden="1" spans="1:12">
      <c r="A540" s="4"/>
      <c r="B540" s="11" t="s">
        <v>1319</v>
      </c>
      <c r="C540" s="10" t="s">
        <v>1320</v>
      </c>
      <c r="D540" s="10" t="s">
        <v>1078</v>
      </c>
      <c r="E540" s="10" t="s">
        <v>1321</v>
      </c>
      <c r="F540" s="10" t="s">
        <v>55</v>
      </c>
      <c r="G540" s="10">
        <v>390</v>
      </c>
      <c r="H540" s="14">
        <v>4425</v>
      </c>
      <c r="I540" s="20">
        <f t="shared" si="78"/>
        <v>4115.73675</v>
      </c>
      <c r="J540" s="4">
        <f t="shared" si="75"/>
        <v>10.5531711538462</v>
      </c>
      <c r="K540" s="12">
        <f t="shared" si="76"/>
        <v>11.3461538461538</v>
      </c>
      <c r="L540" s="4">
        <f t="shared" si="77"/>
        <v>3517.72371794872</v>
      </c>
    </row>
    <row r="541" hidden="1" spans="1:12">
      <c r="A541" s="4"/>
      <c r="B541" s="11" t="s">
        <v>1319</v>
      </c>
      <c r="C541" s="10" t="s">
        <v>1322</v>
      </c>
      <c r="D541" s="10" t="s">
        <v>1078</v>
      </c>
      <c r="E541" s="10" t="s">
        <v>1321</v>
      </c>
      <c r="F541" s="10" t="s">
        <v>55</v>
      </c>
      <c r="G541" s="10">
        <v>2400</v>
      </c>
      <c r="H541" s="14">
        <v>46800</v>
      </c>
      <c r="I541" s="20">
        <f t="shared" si="78"/>
        <v>43529.148</v>
      </c>
      <c r="J541" s="4">
        <f t="shared" si="75"/>
        <v>18.137145</v>
      </c>
      <c r="K541" s="12">
        <f t="shared" si="76"/>
        <v>19.5</v>
      </c>
      <c r="L541" s="4">
        <f t="shared" si="77"/>
        <v>37204.4</v>
      </c>
    </row>
    <row r="542" hidden="1" spans="1:12">
      <c r="A542" s="4"/>
      <c r="B542" s="11" t="s">
        <v>207</v>
      </c>
      <c r="C542" s="10" t="s">
        <v>1322</v>
      </c>
      <c r="D542" s="10" t="s">
        <v>1078</v>
      </c>
      <c r="E542" s="10" t="s">
        <v>1126</v>
      </c>
      <c r="F542" s="10" t="s">
        <v>55</v>
      </c>
      <c r="G542" s="10">
        <v>650</v>
      </c>
      <c r="H542" s="14">
        <v>13275</v>
      </c>
      <c r="I542" s="20">
        <f t="shared" si="78"/>
        <v>12347.21025</v>
      </c>
      <c r="J542" s="4">
        <f t="shared" si="75"/>
        <v>18.9957080769231</v>
      </c>
      <c r="K542" s="12">
        <f t="shared" si="76"/>
        <v>20.4230769230769</v>
      </c>
      <c r="L542" s="4">
        <f t="shared" si="77"/>
        <v>10553.1711538462</v>
      </c>
    </row>
    <row r="543" hidden="1" spans="1:12">
      <c r="A543" s="4"/>
      <c r="B543" s="11" t="s">
        <v>1319</v>
      </c>
      <c r="C543" s="10" t="s">
        <v>1323</v>
      </c>
      <c r="D543" s="10" t="s">
        <v>1324</v>
      </c>
      <c r="E543" s="10" t="s">
        <v>1321</v>
      </c>
      <c r="F543" s="10" t="s">
        <v>55</v>
      </c>
      <c r="G543" s="10">
        <v>1680</v>
      </c>
      <c r="H543" s="14">
        <v>34536</v>
      </c>
      <c r="I543" s="20">
        <f t="shared" si="78"/>
        <v>32122.27896</v>
      </c>
      <c r="J543" s="4">
        <f t="shared" si="75"/>
        <v>19.1204041428571</v>
      </c>
      <c r="K543" s="12">
        <f t="shared" si="76"/>
        <v>20.5571428571429</v>
      </c>
      <c r="L543" s="4">
        <f t="shared" si="77"/>
        <v>27454.9392820513</v>
      </c>
    </row>
    <row r="544" hidden="1" spans="1:12">
      <c r="A544" s="4"/>
      <c r="B544" s="11" t="s">
        <v>1319</v>
      </c>
      <c r="C544" s="10" t="s">
        <v>1325</v>
      </c>
      <c r="D544" s="10" t="s">
        <v>1078</v>
      </c>
      <c r="E544" s="10" t="s">
        <v>1321</v>
      </c>
      <c r="F544" s="10" t="s">
        <v>55</v>
      </c>
      <c r="G544" s="10">
        <v>1200</v>
      </c>
      <c r="H544" s="14">
        <v>17971.2</v>
      </c>
      <c r="I544" s="20">
        <f t="shared" si="78"/>
        <v>16715.192832</v>
      </c>
      <c r="J544" s="4">
        <f t="shared" si="75"/>
        <v>13.92932736</v>
      </c>
      <c r="K544" s="12">
        <f t="shared" si="76"/>
        <v>14.976</v>
      </c>
      <c r="L544" s="4">
        <f t="shared" si="77"/>
        <v>14286.4896</v>
      </c>
    </row>
    <row r="545" hidden="1" spans="1:12">
      <c r="A545" s="4"/>
      <c r="B545" s="11" t="s">
        <v>207</v>
      </c>
      <c r="C545" s="10" t="s">
        <v>1326</v>
      </c>
      <c r="D545" s="10" t="s">
        <v>1078</v>
      </c>
      <c r="E545" s="10" t="s">
        <v>1126</v>
      </c>
      <c r="F545" s="10" t="s">
        <v>55</v>
      </c>
      <c r="G545" s="10">
        <v>653</v>
      </c>
      <c r="H545" s="14">
        <v>10057.25</v>
      </c>
      <c r="I545" s="20">
        <f t="shared" si="78"/>
        <v>9354.3487975</v>
      </c>
      <c r="J545" s="4">
        <f t="shared" si="75"/>
        <v>14.3251895826953</v>
      </c>
      <c r="K545" s="12">
        <f t="shared" si="76"/>
        <v>15.4016079632466</v>
      </c>
      <c r="L545" s="4">
        <f t="shared" si="77"/>
        <v>7995.16991239316</v>
      </c>
    </row>
    <row r="546" hidden="1" spans="1:12">
      <c r="A546" s="4"/>
      <c r="B546" s="11" t="s">
        <v>207</v>
      </c>
      <c r="C546" s="10" t="s">
        <v>1327</v>
      </c>
      <c r="D546" s="10" t="s">
        <v>1324</v>
      </c>
      <c r="E546" s="10" t="s">
        <v>1126</v>
      </c>
      <c r="F546" s="10" t="s">
        <v>55</v>
      </c>
      <c r="G546" s="10">
        <v>2669</v>
      </c>
      <c r="H546" s="14">
        <v>140669.25</v>
      </c>
      <c r="I546" s="20">
        <f t="shared" si="78"/>
        <v>130837.8761175</v>
      </c>
      <c r="J546" s="4">
        <f t="shared" si="75"/>
        <v>49.0213098979018</v>
      </c>
      <c r="K546" s="12">
        <f t="shared" si="76"/>
        <v>52.7048520044961</v>
      </c>
      <c r="L546" s="4">
        <f t="shared" si="77"/>
        <v>111827.244544872</v>
      </c>
    </row>
    <row r="547" hidden="1" spans="1:12">
      <c r="A547" s="4"/>
      <c r="B547" s="11" t="s">
        <v>76</v>
      </c>
      <c r="C547" s="10" t="s">
        <v>1328</v>
      </c>
      <c r="D547" s="10" t="s">
        <v>1329</v>
      </c>
      <c r="E547" s="10" t="s">
        <v>270</v>
      </c>
      <c r="F547" s="10" t="s">
        <v>55</v>
      </c>
      <c r="G547" s="10">
        <v>80</v>
      </c>
      <c r="H547" s="14">
        <v>168</v>
      </c>
      <c r="I547" s="20">
        <f t="shared" si="78"/>
        <v>156.25848</v>
      </c>
      <c r="J547" s="4">
        <f t="shared" si="75"/>
        <v>1.953231</v>
      </c>
      <c r="K547" s="12">
        <f t="shared" si="76"/>
        <v>2.1</v>
      </c>
      <c r="L547" s="4">
        <f t="shared" si="77"/>
        <v>133.554256410256</v>
      </c>
    </row>
    <row r="548" hidden="1" spans="1:12">
      <c r="A548" s="4"/>
      <c r="B548" s="11" t="s">
        <v>612</v>
      </c>
      <c r="C548" s="10" t="s">
        <v>1330</v>
      </c>
      <c r="D548" s="10" t="s">
        <v>111</v>
      </c>
      <c r="E548" s="11" t="s">
        <v>315</v>
      </c>
      <c r="F548" s="10" t="s">
        <v>55</v>
      </c>
      <c r="G548" s="10">
        <v>1400</v>
      </c>
      <c r="H548" s="14">
        <v>2520.000000063</v>
      </c>
      <c r="I548" s="20">
        <f t="shared" si="78"/>
        <v>2343.8772000586</v>
      </c>
      <c r="J548" s="4">
        <f t="shared" si="75"/>
        <v>1.67419800004185</v>
      </c>
      <c r="K548" s="12">
        <f t="shared" si="76"/>
        <v>1.800000000045</v>
      </c>
      <c r="L548" s="4">
        <f t="shared" si="77"/>
        <v>2003.31384620393</v>
      </c>
    </row>
    <row r="549" hidden="1" spans="1:12">
      <c r="A549" s="4"/>
      <c r="B549" s="11" t="s">
        <v>76</v>
      </c>
      <c r="C549" s="10" t="s">
        <v>1330</v>
      </c>
      <c r="D549" s="10" t="s">
        <v>735</v>
      </c>
      <c r="E549" s="10" t="s">
        <v>1331</v>
      </c>
      <c r="F549" s="10" t="s">
        <v>55</v>
      </c>
      <c r="G549" s="10">
        <v>100</v>
      </c>
      <c r="H549" s="14">
        <v>180</v>
      </c>
      <c r="I549" s="20">
        <f t="shared" si="78"/>
        <v>167.4198</v>
      </c>
      <c r="J549" s="4">
        <f t="shared" si="75"/>
        <v>1.674198</v>
      </c>
      <c r="K549" s="12">
        <f t="shared" si="76"/>
        <v>1.8</v>
      </c>
      <c r="L549" s="4">
        <f t="shared" si="77"/>
        <v>143.093846153846</v>
      </c>
    </row>
    <row r="550" hidden="1" spans="1:12">
      <c r="A550" s="4"/>
      <c r="B550" s="11" t="s">
        <v>1229</v>
      </c>
      <c r="C550" s="10" t="s">
        <v>1332</v>
      </c>
      <c r="D550" s="10" t="s">
        <v>614</v>
      </c>
      <c r="E550" s="10" t="s">
        <v>1229</v>
      </c>
      <c r="F550" s="10" t="s">
        <v>55</v>
      </c>
      <c r="G550" s="10">
        <v>1706</v>
      </c>
      <c r="H550" s="14">
        <v>14764.27</v>
      </c>
      <c r="I550" s="20">
        <f t="shared" si="78"/>
        <v>13732.3951697</v>
      </c>
      <c r="J550" s="4">
        <f t="shared" si="75"/>
        <v>8.04946961881594</v>
      </c>
      <c r="K550" s="12">
        <f t="shared" si="76"/>
        <v>8.65432004689332</v>
      </c>
      <c r="L550" s="4">
        <f t="shared" si="77"/>
        <v>11737.0898886325</v>
      </c>
    </row>
    <row r="551" hidden="1" spans="1:12">
      <c r="A551" s="4"/>
      <c r="B551" s="11" t="s">
        <v>1126</v>
      </c>
      <c r="C551" s="10" t="s">
        <v>1333</v>
      </c>
      <c r="D551" s="10" t="s">
        <v>1334</v>
      </c>
      <c r="E551" s="10" t="s">
        <v>1126</v>
      </c>
      <c r="F551" s="10" t="s">
        <v>55</v>
      </c>
      <c r="G551" s="10">
        <v>10</v>
      </c>
      <c r="H551" s="14">
        <v>289.9999999962</v>
      </c>
      <c r="I551" s="20">
        <f t="shared" si="78"/>
        <v>269.731899996466</v>
      </c>
      <c r="J551" s="4">
        <f t="shared" si="75"/>
        <v>26.9731899996466</v>
      </c>
      <c r="K551" s="12">
        <f t="shared" si="76"/>
        <v>28.99999999962</v>
      </c>
      <c r="L551" s="4">
        <f t="shared" si="77"/>
        <v>230.540085467065</v>
      </c>
    </row>
    <row r="552" hidden="1" spans="1:12">
      <c r="A552" s="4"/>
      <c r="B552" s="11" t="s">
        <v>1126</v>
      </c>
      <c r="C552" s="10" t="s">
        <v>1335</v>
      </c>
      <c r="D552" s="10" t="s">
        <v>1336</v>
      </c>
      <c r="E552" s="10" t="s">
        <v>1126</v>
      </c>
      <c r="F552" s="10" t="s">
        <v>55</v>
      </c>
      <c r="G552" s="10">
        <v>15020</v>
      </c>
      <c r="H552" s="14">
        <v>393490</v>
      </c>
      <c r="I552" s="20">
        <f t="shared" si="78"/>
        <v>365988.9839</v>
      </c>
      <c r="J552" s="4">
        <f t="shared" si="75"/>
        <v>24.3667765579228</v>
      </c>
      <c r="K552" s="12">
        <f t="shared" si="76"/>
        <v>26.1977363515313</v>
      </c>
      <c r="L552" s="4">
        <f t="shared" si="77"/>
        <v>312811.097350427</v>
      </c>
    </row>
    <row r="553" hidden="1" spans="1:12">
      <c r="A553" s="4"/>
      <c r="B553" s="11" t="s">
        <v>1126</v>
      </c>
      <c r="C553" s="10" t="s">
        <v>1335</v>
      </c>
      <c r="D553" s="10" t="s">
        <v>1337</v>
      </c>
      <c r="E553" s="10" t="s">
        <v>1126</v>
      </c>
      <c r="F553" s="10" t="s">
        <v>55</v>
      </c>
      <c r="G553" s="10">
        <v>600</v>
      </c>
      <c r="H553" s="14">
        <v>8860</v>
      </c>
      <c r="I553" s="20">
        <f t="shared" si="78"/>
        <v>8240.7746</v>
      </c>
      <c r="J553" s="4">
        <f t="shared" si="75"/>
        <v>13.7346243333333</v>
      </c>
      <c r="K553" s="12">
        <f t="shared" si="76"/>
        <v>14.7666666666667</v>
      </c>
      <c r="L553" s="4">
        <f t="shared" si="77"/>
        <v>7043.39709401709</v>
      </c>
    </row>
    <row r="554" hidden="1" spans="1:12">
      <c r="A554" s="4"/>
      <c r="B554" s="11" t="s">
        <v>1126</v>
      </c>
      <c r="C554" s="10" t="s">
        <v>1335</v>
      </c>
      <c r="D554" s="10" t="s">
        <v>1338</v>
      </c>
      <c r="E554" s="10" t="s">
        <v>1126</v>
      </c>
      <c r="F554" s="10" t="s">
        <v>55</v>
      </c>
      <c r="G554" s="10">
        <v>900</v>
      </c>
      <c r="H554" s="14">
        <v>54420</v>
      </c>
      <c r="I554" s="20">
        <f t="shared" ref="I554:I557" si="79">H554*0.93012</f>
        <v>50617.1304</v>
      </c>
      <c r="J554" s="4">
        <f t="shared" si="75"/>
        <v>56.241256</v>
      </c>
      <c r="K554" s="12">
        <f t="shared" si="76"/>
        <v>60.4666666666667</v>
      </c>
      <c r="L554" s="4">
        <f t="shared" si="77"/>
        <v>43262.5046153846</v>
      </c>
    </row>
    <row r="555" hidden="1" spans="1:12">
      <c r="A555" s="4"/>
      <c r="B555" s="11" t="s">
        <v>76</v>
      </c>
      <c r="C555" s="10" t="s">
        <v>1339</v>
      </c>
      <c r="D555" s="10" t="s">
        <v>1340</v>
      </c>
      <c r="E555" s="10" t="s">
        <v>1025</v>
      </c>
      <c r="F555" s="10" t="s">
        <v>55</v>
      </c>
      <c r="G555" s="10">
        <v>450</v>
      </c>
      <c r="H555" s="14">
        <v>3510</v>
      </c>
      <c r="I555" s="20">
        <f t="shared" si="79"/>
        <v>3264.7212</v>
      </c>
      <c r="J555" s="4">
        <f t="shared" si="75"/>
        <v>7.254936</v>
      </c>
      <c r="K555" s="12">
        <f t="shared" si="76"/>
        <v>7.8</v>
      </c>
      <c r="L555" s="4">
        <f t="shared" si="77"/>
        <v>2790.36</v>
      </c>
    </row>
    <row r="556" hidden="1" spans="1:12">
      <c r="A556" s="4"/>
      <c r="B556" s="16"/>
      <c r="C556" s="10" t="s">
        <v>1341</v>
      </c>
      <c r="D556" s="10" t="s">
        <v>776</v>
      </c>
      <c r="E556" s="10" t="s">
        <v>210</v>
      </c>
      <c r="F556" s="10" t="s">
        <v>55</v>
      </c>
      <c r="G556" s="10">
        <v>40</v>
      </c>
      <c r="H556" s="14">
        <v>447</v>
      </c>
      <c r="I556" s="20">
        <f t="shared" si="79"/>
        <v>415.76364</v>
      </c>
      <c r="J556" s="4">
        <f t="shared" si="75"/>
        <v>10.394091</v>
      </c>
      <c r="K556" s="12">
        <f t="shared" si="76"/>
        <v>11.175</v>
      </c>
      <c r="L556" s="4">
        <f t="shared" si="77"/>
        <v>355.353538461538</v>
      </c>
    </row>
    <row r="557" hidden="1" spans="1:12">
      <c r="A557" s="4"/>
      <c r="B557" s="11" t="s">
        <v>1122</v>
      </c>
      <c r="C557" s="11" t="s">
        <v>1123</v>
      </c>
      <c r="D557" s="10" t="s">
        <v>1124</v>
      </c>
      <c r="E557" s="10" t="s">
        <v>1125</v>
      </c>
      <c r="F557" s="10" t="s">
        <v>55</v>
      </c>
      <c r="G557" s="10">
        <v>2100</v>
      </c>
      <c r="H557" s="14">
        <v>13650</v>
      </c>
      <c r="I557" s="20">
        <f t="shared" si="79"/>
        <v>12696.138</v>
      </c>
      <c r="J557" s="4">
        <f t="shared" si="75"/>
        <v>6.04578</v>
      </c>
      <c r="K557" s="12">
        <f t="shared" si="76"/>
        <v>6.5</v>
      </c>
      <c r="L557" s="4">
        <f t="shared" si="77"/>
        <v>10851.4</v>
      </c>
    </row>
    <row r="558" hidden="1" spans="1:12">
      <c r="A558" s="4"/>
      <c r="B558" s="11" t="s">
        <v>76</v>
      </c>
      <c r="C558" s="10" t="s">
        <v>1342</v>
      </c>
      <c r="D558" s="10" t="s">
        <v>1343</v>
      </c>
      <c r="E558" s="10" t="s">
        <v>564</v>
      </c>
      <c r="F558" s="10" t="s">
        <v>55</v>
      </c>
      <c r="G558" s="10">
        <v>30</v>
      </c>
      <c r="H558" s="14">
        <v>300</v>
      </c>
      <c r="I558" s="20">
        <f t="shared" ref="I558:I574" si="80">H558*0.93012</f>
        <v>279.036</v>
      </c>
      <c r="J558" s="4">
        <f t="shared" si="75"/>
        <v>9.3012</v>
      </c>
      <c r="K558" s="12">
        <f t="shared" si="76"/>
        <v>10</v>
      </c>
      <c r="L558" s="4">
        <f t="shared" si="77"/>
        <v>238.492307692308</v>
      </c>
    </row>
    <row r="559" hidden="1" spans="1:12">
      <c r="A559" s="4"/>
      <c r="B559" s="11" t="s">
        <v>1116</v>
      </c>
      <c r="C559" s="10" t="s">
        <v>1344</v>
      </c>
      <c r="D559" s="10" t="s">
        <v>718</v>
      </c>
      <c r="E559" s="10" t="s">
        <v>54</v>
      </c>
      <c r="F559" s="10" t="s">
        <v>719</v>
      </c>
      <c r="G559" s="10">
        <v>3</v>
      </c>
      <c r="H559" s="14">
        <v>1560</v>
      </c>
      <c r="I559" s="20">
        <f t="shared" si="80"/>
        <v>1450.9872</v>
      </c>
      <c r="J559" s="4">
        <f t="shared" si="75"/>
        <v>483.6624</v>
      </c>
      <c r="K559" s="12">
        <f t="shared" si="76"/>
        <v>520</v>
      </c>
      <c r="L559" s="4">
        <f t="shared" si="77"/>
        <v>1240.16</v>
      </c>
    </row>
    <row r="560" hidden="1" spans="1:12">
      <c r="A560" s="4"/>
      <c r="B560" s="11" t="s">
        <v>978</v>
      </c>
      <c r="C560" s="12" t="s">
        <v>1345</v>
      </c>
      <c r="D560" s="12" t="s">
        <v>792</v>
      </c>
      <c r="E560" s="12" t="s">
        <v>978</v>
      </c>
      <c r="F560" s="12" t="s">
        <v>55</v>
      </c>
      <c r="G560" s="12">
        <v>360</v>
      </c>
      <c r="H560" s="14">
        <f>2992.8015*3</f>
        <v>8978.4045</v>
      </c>
      <c r="I560" s="20">
        <f t="shared" si="80"/>
        <v>8350.99359354</v>
      </c>
      <c r="J560" s="4">
        <f t="shared" si="75"/>
        <v>23.1972044265</v>
      </c>
      <c r="K560" s="12">
        <f t="shared" si="76"/>
        <v>24.9400125</v>
      </c>
      <c r="L560" s="4">
        <f t="shared" si="77"/>
        <v>7137.601362</v>
      </c>
    </row>
    <row r="561" hidden="1" spans="1:12">
      <c r="A561" s="4"/>
      <c r="B561" s="11" t="s">
        <v>76</v>
      </c>
      <c r="C561" s="12" t="s">
        <v>1342</v>
      </c>
      <c r="D561" s="12" t="s">
        <v>1346</v>
      </c>
      <c r="E561" s="12" t="s">
        <v>564</v>
      </c>
      <c r="F561" s="12" t="s">
        <v>22</v>
      </c>
      <c r="G561" s="12">
        <v>60</v>
      </c>
      <c r="H561" s="14">
        <v>306.000000000001</v>
      </c>
      <c r="I561" s="20">
        <f t="shared" si="80"/>
        <v>284.616720000001</v>
      </c>
      <c r="J561" s="4">
        <f t="shared" si="75"/>
        <v>4.74361200000002</v>
      </c>
      <c r="K561" s="12">
        <f t="shared" si="76"/>
        <v>5.10000000000002</v>
      </c>
      <c r="L561" s="4">
        <f t="shared" si="77"/>
        <v>243.262153846155</v>
      </c>
    </row>
    <row r="562" hidden="1" spans="1:12">
      <c r="A562" s="4"/>
      <c r="B562" s="11" t="s">
        <v>76</v>
      </c>
      <c r="C562" s="10" t="s">
        <v>1347</v>
      </c>
      <c r="D562" s="10" t="s">
        <v>78</v>
      </c>
      <c r="E562" s="10" t="s">
        <v>1348</v>
      </c>
      <c r="F562" s="10" t="s">
        <v>22</v>
      </c>
      <c r="G562" s="10">
        <v>30</v>
      </c>
      <c r="H562" s="14">
        <v>234.9</v>
      </c>
      <c r="I562" s="20">
        <f t="shared" si="80"/>
        <v>218.485188</v>
      </c>
      <c r="J562" s="4">
        <f t="shared" si="75"/>
        <v>7.2828396</v>
      </c>
      <c r="K562" s="12">
        <f t="shared" si="76"/>
        <v>7.83</v>
      </c>
      <c r="L562" s="4">
        <f t="shared" si="77"/>
        <v>186.739476923077</v>
      </c>
    </row>
    <row r="563" hidden="1" spans="1:12">
      <c r="A563" s="4"/>
      <c r="B563" s="11" t="s">
        <v>76</v>
      </c>
      <c r="C563" s="10" t="s">
        <v>1347</v>
      </c>
      <c r="D563" s="10" t="s">
        <v>78</v>
      </c>
      <c r="E563" s="10" t="s">
        <v>1349</v>
      </c>
      <c r="F563" s="10" t="s">
        <v>22</v>
      </c>
      <c r="G563" s="10">
        <v>50</v>
      </c>
      <c r="H563" s="14">
        <v>391.49999999955</v>
      </c>
      <c r="I563" s="20">
        <f t="shared" si="80"/>
        <v>364.141979999581</v>
      </c>
      <c r="J563" s="4">
        <f t="shared" si="75"/>
        <v>7.28283959999163</v>
      </c>
      <c r="K563" s="12">
        <f t="shared" si="76"/>
        <v>7.829999999991</v>
      </c>
      <c r="L563" s="4">
        <f t="shared" si="77"/>
        <v>311.232461538104</v>
      </c>
    </row>
    <row r="564" hidden="1" spans="1:12">
      <c r="A564" s="4"/>
      <c r="B564" s="11" t="s">
        <v>1228</v>
      </c>
      <c r="C564" s="10" t="s">
        <v>1350</v>
      </c>
      <c r="D564" s="10" t="s">
        <v>710</v>
      </c>
      <c r="E564" s="10" t="s">
        <v>85</v>
      </c>
      <c r="F564" s="10" t="s">
        <v>55</v>
      </c>
      <c r="G564" s="10">
        <v>240</v>
      </c>
      <c r="H564" s="14">
        <v>4824.0036</v>
      </c>
      <c r="I564" s="20">
        <f t="shared" si="80"/>
        <v>4486.902228432</v>
      </c>
      <c r="J564" s="4">
        <f t="shared" si="75"/>
        <v>18.6954259518</v>
      </c>
      <c r="K564" s="12">
        <f t="shared" si="76"/>
        <v>20.100015</v>
      </c>
      <c r="L564" s="4">
        <f t="shared" si="77"/>
        <v>3834.9591696</v>
      </c>
    </row>
    <row r="565" hidden="1" spans="1:12">
      <c r="A565" s="4"/>
      <c r="B565" s="11" t="s">
        <v>621</v>
      </c>
      <c r="C565" s="12" t="s">
        <v>1351</v>
      </c>
      <c r="D565" s="12" t="s">
        <v>1352</v>
      </c>
      <c r="E565" s="12" t="s">
        <v>1353</v>
      </c>
      <c r="F565" s="12" t="s">
        <v>55</v>
      </c>
      <c r="G565" s="12">
        <v>90</v>
      </c>
      <c r="H565" s="14">
        <f>1409.1012*3</f>
        <v>4227.3036</v>
      </c>
      <c r="I565" s="20">
        <f t="shared" si="80"/>
        <v>3931.899624432</v>
      </c>
      <c r="J565" s="4">
        <f t="shared" si="75"/>
        <v>43.6877736048</v>
      </c>
      <c r="K565" s="12">
        <f t="shared" si="76"/>
        <v>46.97004</v>
      </c>
      <c r="L565" s="4">
        <f t="shared" si="77"/>
        <v>3360.5979696</v>
      </c>
    </row>
    <row r="566" hidden="1" spans="1:12">
      <c r="A566" s="4"/>
      <c r="B566" s="11" t="s">
        <v>1228</v>
      </c>
      <c r="C566" s="12" t="s">
        <v>1350</v>
      </c>
      <c r="D566" s="12" t="s">
        <v>1354</v>
      </c>
      <c r="E566" s="12" t="s">
        <v>85</v>
      </c>
      <c r="F566" s="12" t="s">
        <v>55</v>
      </c>
      <c r="G566" s="12">
        <v>10</v>
      </c>
      <c r="H566" s="14">
        <v>210.000000000001</v>
      </c>
      <c r="I566" s="20">
        <f t="shared" si="80"/>
        <v>195.325200000001</v>
      </c>
      <c r="J566" s="4">
        <f t="shared" si="75"/>
        <v>19.5325200000001</v>
      </c>
      <c r="K566" s="12">
        <f t="shared" si="76"/>
        <v>21.0000000000001</v>
      </c>
      <c r="L566" s="4">
        <f t="shared" si="77"/>
        <v>166.944615384616</v>
      </c>
    </row>
    <row r="567" hidden="1" spans="1:12">
      <c r="A567" s="4"/>
      <c r="B567" s="11" t="s">
        <v>210</v>
      </c>
      <c r="C567" s="10" t="s">
        <v>1355</v>
      </c>
      <c r="D567" s="10" t="s">
        <v>146</v>
      </c>
      <c r="E567" s="10" t="s">
        <v>210</v>
      </c>
      <c r="F567" s="10" t="s">
        <v>55</v>
      </c>
      <c r="G567" s="10">
        <v>510</v>
      </c>
      <c r="H567" s="14">
        <v>2725</v>
      </c>
      <c r="I567" s="20">
        <f t="shared" si="80"/>
        <v>2534.577</v>
      </c>
      <c r="J567" s="4">
        <f t="shared" si="75"/>
        <v>4.96975882352941</v>
      </c>
      <c r="K567" s="12">
        <f t="shared" si="76"/>
        <v>5.34313725490196</v>
      </c>
      <c r="L567" s="4">
        <f t="shared" si="77"/>
        <v>2166.30512820513</v>
      </c>
    </row>
    <row r="568" hidden="1" spans="1:12">
      <c r="A568" s="4"/>
      <c r="B568" s="11" t="s">
        <v>583</v>
      </c>
      <c r="C568" s="10" t="s">
        <v>1356</v>
      </c>
      <c r="D568" s="10" t="s">
        <v>754</v>
      </c>
      <c r="E568" s="10" t="s">
        <v>16</v>
      </c>
      <c r="F568" s="10" t="s">
        <v>55</v>
      </c>
      <c r="G568" s="10">
        <v>1200</v>
      </c>
      <c r="H568" s="14">
        <v>19428</v>
      </c>
      <c r="I568" s="20">
        <f t="shared" si="80"/>
        <v>18070.37136</v>
      </c>
      <c r="J568" s="4">
        <f t="shared" si="75"/>
        <v>15.0586428</v>
      </c>
      <c r="K568" s="12">
        <f t="shared" si="76"/>
        <v>16.19</v>
      </c>
      <c r="L568" s="4">
        <f t="shared" si="77"/>
        <v>15444.7618461538</v>
      </c>
    </row>
    <row r="569" hidden="1" spans="1:12">
      <c r="A569" s="4"/>
      <c r="B569" s="11" t="s">
        <v>1357</v>
      </c>
      <c r="C569" s="10" t="s">
        <v>1358</v>
      </c>
      <c r="D569" s="10" t="s">
        <v>1359</v>
      </c>
      <c r="E569" s="10" t="s">
        <v>1360</v>
      </c>
      <c r="F569" s="10" t="s">
        <v>55</v>
      </c>
      <c r="G569" s="10">
        <v>710</v>
      </c>
      <c r="H569" s="14">
        <v>22053</v>
      </c>
      <c r="I569" s="20">
        <f t="shared" si="80"/>
        <v>20511.93636</v>
      </c>
      <c r="J569" s="4">
        <f t="shared" si="75"/>
        <v>28.8900512112676</v>
      </c>
      <c r="K569" s="12">
        <f t="shared" si="76"/>
        <v>31.0605633802817</v>
      </c>
      <c r="L569" s="4">
        <f t="shared" si="77"/>
        <v>17531.5695384615</v>
      </c>
    </row>
    <row r="570" hidden="1" spans="1:12">
      <c r="A570" s="4"/>
      <c r="B570" s="11" t="s">
        <v>210</v>
      </c>
      <c r="C570" s="10" t="s">
        <v>1361</v>
      </c>
      <c r="D570" s="10" t="s">
        <v>655</v>
      </c>
      <c r="E570" s="10" t="s">
        <v>210</v>
      </c>
      <c r="F570" s="10" t="s">
        <v>55</v>
      </c>
      <c r="G570" s="10">
        <v>240</v>
      </c>
      <c r="H570" s="14">
        <v>2906</v>
      </c>
      <c r="I570" s="20">
        <f t="shared" si="80"/>
        <v>2702.92872</v>
      </c>
      <c r="J570" s="4">
        <f t="shared" si="75"/>
        <v>11.262203</v>
      </c>
      <c r="K570" s="12">
        <f t="shared" si="76"/>
        <v>12.1083333333333</v>
      </c>
      <c r="L570" s="4">
        <f t="shared" si="77"/>
        <v>2310.19548717949</v>
      </c>
    </row>
    <row r="571" hidden="1" spans="1:12">
      <c r="A571" s="4"/>
      <c r="B571" s="11" t="s">
        <v>210</v>
      </c>
      <c r="C571" s="10" t="s">
        <v>1362</v>
      </c>
      <c r="D571" s="10" t="s">
        <v>1363</v>
      </c>
      <c r="E571" s="10" t="s">
        <v>210</v>
      </c>
      <c r="F571" s="10" t="s">
        <v>55</v>
      </c>
      <c r="G571" s="10">
        <v>2487</v>
      </c>
      <c r="H571" s="14">
        <v>42968.4</v>
      </c>
      <c r="I571" s="20">
        <f t="shared" si="80"/>
        <v>39965.768208</v>
      </c>
      <c r="J571" s="4">
        <f t="shared" si="75"/>
        <v>16.0698706103739</v>
      </c>
      <c r="K571" s="12">
        <f t="shared" si="76"/>
        <v>17.2772014475271</v>
      </c>
      <c r="L571" s="4">
        <f t="shared" si="77"/>
        <v>34158.7762461539</v>
      </c>
    </row>
    <row r="572" hidden="1" spans="1:12">
      <c r="A572" s="4"/>
      <c r="B572" s="11" t="s">
        <v>1364</v>
      </c>
      <c r="C572" s="10" t="s">
        <v>1365</v>
      </c>
      <c r="D572" s="10" t="s">
        <v>635</v>
      </c>
      <c r="E572" s="10" t="s">
        <v>1366</v>
      </c>
      <c r="F572" s="10" t="s">
        <v>55</v>
      </c>
      <c r="G572" s="10">
        <v>100</v>
      </c>
      <c r="H572" s="14">
        <v>1792</v>
      </c>
      <c r="I572" s="20">
        <f t="shared" si="80"/>
        <v>1666.77504</v>
      </c>
      <c r="J572" s="4">
        <f t="shared" si="75"/>
        <v>16.6677504</v>
      </c>
      <c r="K572" s="12">
        <f t="shared" si="76"/>
        <v>17.92</v>
      </c>
      <c r="L572" s="4">
        <f t="shared" si="77"/>
        <v>1424.59405128205</v>
      </c>
    </row>
    <row r="573" hidden="1" spans="1:12">
      <c r="A573" s="4"/>
      <c r="B573" s="11" t="s">
        <v>104</v>
      </c>
      <c r="C573" s="10" t="s">
        <v>1365</v>
      </c>
      <c r="D573" s="10" t="s">
        <v>894</v>
      </c>
      <c r="E573" s="10" t="s">
        <v>634</v>
      </c>
      <c r="F573" s="10" t="s">
        <v>55</v>
      </c>
      <c r="G573" s="10">
        <v>60</v>
      </c>
      <c r="H573" s="14">
        <v>403.2</v>
      </c>
      <c r="I573" s="20">
        <f t="shared" si="80"/>
        <v>375.024384</v>
      </c>
      <c r="J573" s="4">
        <f t="shared" si="75"/>
        <v>6.2504064</v>
      </c>
      <c r="K573" s="12">
        <f t="shared" si="76"/>
        <v>6.72</v>
      </c>
      <c r="L573" s="4">
        <f t="shared" si="77"/>
        <v>320.533661538462</v>
      </c>
    </row>
    <row r="574" hidden="1" spans="1:12">
      <c r="A574" s="4"/>
      <c r="B574" s="11" t="s">
        <v>1364</v>
      </c>
      <c r="C574" s="12" t="s">
        <v>1365</v>
      </c>
      <c r="D574" s="12" t="s">
        <v>1367</v>
      </c>
      <c r="E574" s="12" t="s">
        <v>929</v>
      </c>
      <c r="F574" s="12" t="s">
        <v>55</v>
      </c>
      <c r="G574" s="12">
        <v>1200</v>
      </c>
      <c r="H574" s="14">
        <v>23364</v>
      </c>
      <c r="I574" s="20">
        <f t="shared" si="80"/>
        <v>21731.32368</v>
      </c>
      <c r="J574" s="4">
        <f t="shared" si="75"/>
        <v>18.1094364</v>
      </c>
      <c r="K574" s="12">
        <f t="shared" si="76"/>
        <v>19.47</v>
      </c>
      <c r="L574" s="4">
        <f t="shared" si="77"/>
        <v>18573.7809230769</v>
      </c>
    </row>
    <row r="575" hidden="1" spans="1:12">
      <c r="A575" s="4"/>
      <c r="B575" s="11" t="s">
        <v>76</v>
      </c>
      <c r="C575" s="10" t="s">
        <v>1368</v>
      </c>
      <c r="D575" s="10" t="s">
        <v>1369</v>
      </c>
      <c r="E575" s="11" t="s">
        <v>1370</v>
      </c>
      <c r="F575" s="10" t="s">
        <v>22</v>
      </c>
      <c r="G575" s="10">
        <v>400</v>
      </c>
      <c r="H575" s="14">
        <v>7687.999999836</v>
      </c>
      <c r="I575" s="20">
        <f t="shared" ref="I575:I582" si="81">H575*0.93012</f>
        <v>7150.76255984746</v>
      </c>
      <c r="J575" s="4">
        <f t="shared" ref="J575:J584" si="82">I575/G575</f>
        <v>17.8769063996186</v>
      </c>
      <c r="K575" s="12">
        <f t="shared" ref="K575:K584" si="83">H575/G575</f>
        <v>19.21999999959</v>
      </c>
      <c r="L575" s="4">
        <f t="shared" ref="L575:L584" si="84">I575/1.17</f>
        <v>6111.7628716645</v>
      </c>
    </row>
    <row r="576" hidden="1" spans="1:12">
      <c r="A576" s="4"/>
      <c r="B576" s="11" t="s">
        <v>28</v>
      </c>
      <c r="C576" s="10" t="s">
        <v>1371</v>
      </c>
      <c r="D576" s="10" t="s">
        <v>1372</v>
      </c>
      <c r="E576" s="10" t="s">
        <v>1373</v>
      </c>
      <c r="F576" s="10" t="s">
        <v>55</v>
      </c>
      <c r="G576" s="10">
        <v>30</v>
      </c>
      <c r="H576" s="14">
        <v>626.1</v>
      </c>
      <c r="I576" s="20">
        <f t="shared" si="81"/>
        <v>582.348132</v>
      </c>
      <c r="J576" s="4">
        <f t="shared" si="82"/>
        <v>19.4116044</v>
      </c>
      <c r="K576" s="12">
        <f t="shared" si="83"/>
        <v>20.87</v>
      </c>
      <c r="L576" s="4">
        <f t="shared" si="84"/>
        <v>497.733446153846</v>
      </c>
    </row>
    <row r="577" hidden="1" spans="1:12">
      <c r="A577" s="4"/>
      <c r="B577" s="11" t="s">
        <v>28</v>
      </c>
      <c r="C577" s="10" t="s">
        <v>1374</v>
      </c>
      <c r="D577" s="10" t="s">
        <v>1375</v>
      </c>
      <c r="E577" s="10" t="s">
        <v>1376</v>
      </c>
      <c r="F577" s="10" t="s">
        <v>55</v>
      </c>
      <c r="G577" s="10">
        <v>400</v>
      </c>
      <c r="H577" s="14">
        <v>3128</v>
      </c>
      <c r="I577" s="20">
        <f t="shared" si="81"/>
        <v>2909.41536</v>
      </c>
      <c r="J577" s="4">
        <f t="shared" si="82"/>
        <v>7.2735384</v>
      </c>
      <c r="K577" s="12">
        <f t="shared" si="83"/>
        <v>7.82</v>
      </c>
      <c r="L577" s="4">
        <f t="shared" si="84"/>
        <v>2486.67979487179</v>
      </c>
    </row>
    <row r="578" hidden="1" spans="1:12">
      <c r="A578" s="4"/>
      <c r="B578" s="11" t="s">
        <v>76</v>
      </c>
      <c r="C578" s="10" t="s">
        <v>1377</v>
      </c>
      <c r="D578" s="10" t="s">
        <v>1378</v>
      </c>
      <c r="E578" s="10" t="s">
        <v>1025</v>
      </c>
      <c r="F578" s="10" t="s">
        <v>55</v>
      </c>
      <c r="G578" s="10">
        <v>10</v>
      </c>
      <c r="H578" s="14">
        <v>45</v>
      </c>
      <c r="I578" s="20">
        <f t="shared" si="81"/>
        <v>41.8554</v>
      </c>
      <c r="J578" s="4">
        <f t="shared" si="82"/>
        <v>4.18554</v>
      </c>
      <c r="K578" s="12">
        <f t="shared" si="83"/>
        <v>4.5</v>
      </c>
      <c r="L578" s="4">
        <f t="shared" si="84"/>
        <v>35.7738461538462</v>
      </c>
    </row>
    <row r="579" hidden="1" spans="1:12">
      <c r="A579" s="4"/>
      <c r="B579" s="11" t="s">
        <v>104</v>
      </c>
      <c r="C579" s="10" t="s">
        <v>1379</v>
      </c>
      <c r="D579" s="10" t="s">
        <v>1380</v>
      </c>
      <c r="E579" s="10" t="s">
        <v>1315</v>
      </c>
      <c r="F579" s="10" t="s">
        <v>22</v>
      </c>
      <c r="G579" s="10">
        <v>100</v>
      </c>
      <c r="H579" s="14">
        <v>704</v>
      </c>
      <c r="I579" s="20">
        <f t="shared" si="81"/>
        <v>654.80448</v>
      </c>
      <c r="J579" s="4">
        <f t="shared" si="82"/>
        <v>6.5480448</v>
      </c>
      <c r="K579" s="12">
        <f t="shared" si="83"/>
        <v>7.04</v>
      </c>
      <c r="L579" s="4">
        <f t="shared" si="84"/>
        <v>559.661948717949</v>
      </c>
    </row>
    <row r="580" hidden="1" spans="1:12">
      <c r="A580" s="4"/>
      <c r="B580" s="11" t="s">
        <v>104</v>
      </c>
      <c r="C580" s="10" t="s">
        <v>1381</v>
      </c>
      <c r="D580" s="10" t="s">
        <v>1382</v>
      </c>
      <c r="E580" s="10" t="s">
        <v>602</v>
      </c>
      <c r="F580" s="10" t="s">
        <v>55</v>
      </c>
      <c r="G580" s="10">
        <v>20</v>
      </c>
      <c r="H580" s="14">
        <v>294</v>
      </c>
      <c r="I580" s="20">
        <f t="shared" si="81"/>
        <v>273.45528</v>
      </c>
      <c r="J580" s="4">
        <f t="shared" si="82"/>
        <v>13.672764</v>
      </c>
      <c r="K580" s="12">
        <f t="shared" si="83"/>
        <v>14.7</v>
      </c>
      <c r="L580" s="4">
        <f t="shared" si="84"/>
        <v>233.722461538462</v>
      </c>
    </row>
    <row r="581" hidden="1" spans="1:12">
      <c r="A581" s="4"/>
      <c r="B581" s="11" t="s">
        <v>104</v>
      </c>
      <c r="C581" s="10" t="s">
        <v>1383</v>
      </c>
      <c r="D581" s="10" t="s">
        <v>1384</v>
      </c>
      <c r="E581" s="10" t="s">
        <v>700</v>
      </c>
      <c r="F581" s="10" t="s">
        <v>55</v>
      </c>
      <c r="G581" s="10">
        <v>100</v>
      </c>
      <c r="H581" s="14">
        <v>1865.99999999999</v>
      </c>
      <c r="I581" s="20">
        <f t="shared" si="81"/>
        <v>1735.60391999999</v>
      </c>
      <c r="J581" s="4">
        <f t="shared" si="82"/>
        <v>17.3560391999999</v>
      </c>
      <c r="K581" s="12">
        <f t="shared" si="83"/>
        <v>18.6599999999999</v>
      </c>
      <c r="L581" s="4">
        <f t="shared" si="84"/>
        <v>1483.42215384615</v>
      </c>
    </row>
    <row r="582" hidden="1" spans="1:12">
      <c r="A582" s="4"/>
      <c r="B582" s="11" t="s">
        <v>76</v>
      </c>
      <c r="C582" s="10" t="s">
        <v>1385</v>
      </c>
      <c r="D582" s="10" t="s">
        <v>1024</v>
      </c>
      <c r="E582" s="10" t="s">
        <v>1025</v>
      </c>
      <c r="F582" s="10" t="s">
        <v>55</v>
      </c>
      <c r="G582" s="10">
        <v>40</v>
      </c>
      <c r="H582" s="14">
        <v>74.0000000000001</v>
      </c>
      <c r="I582" s="20">
        <f t="shared" si="81"/>
        <v>68.8288800000001</v>
      </c>
      <c r="J582" s="4">
        <f t="shared" ref="J582:J623" si="85">I582/G582</f>
        <v>1.720722</v>
      </c>
      <c r="K582" s="12">
        <f t="shared" ref="K582:K623" si="86">H582/G582</f>
        <v>1.85</v>
      </c>
      <c r="L582" s="4">
        <f t="shared" ref="L582:L623" si="87">I582/1.17</f>
        <v>58.8281025641026</v>
      </c>
    </row>
    <row r="583" hidden="1" spans="1:12">
      <c r="A583" s="4"/>
      <c r="B583" s="11" t="s">
        <v>104</v>
      </c>
      <c r="C583" s="10" t="s">
        <v>1386</v>
      </c>
      <c r="D583" s="10" t="s">
        <v>1387</v>
      </c>
      <c r="E583" s="10" t="s">
        <v>677</v>
      </c>
      <c r="F583" s="10" t="s">
        <v>55</v>
      </c>
      <c r="G583" s="10">
        <v>20</v>
      </c>
      <c r="H583" s="14">
        <v>53.8</v>
      </c>
      <c r="I583" s="20">
        <f t="shared" ref="I583:I619" si="88">H583*0.93012</f>
        <v>50.040456</v>
      </c>
      <c r="J583" s="4">
        <f t="shared" si="85"/>
        <v>2.5020228</v>
      </c>
      <c r="K583" s="12">
        <f t="shared" si="86"/>
        <v>2.69</v>
      </c>
      <c r="L583" s="4">
        <f t="shared" si="87"/>
        <v>42.7696205128205</v>
      </c>
    </row>
    <row r="584" hidden="1" spans="1:12">
      <c r="A584" s="4"/>
      <c r="B584" s="11" t="s">
        <v>104</v>
      </c>
      <c r="C584" s="11" t="s">
        <v>1388</v>
      </c>
      <c r="D584" s="10" t="s">
        <v>1389</v>
      </c>
      <c r="E584" s="10" t="s">
        <v>256</v>
      </c>
      <c r="F584" s="10" t="s">
        <v>22</v>
      </c>
      <c r="G584" s="10">
        <v>2</v>
      </c>
      <c r="H584" s="14">
        <v>38.0799999999999</v>
      </c>
      <c r="I584" s="20">
        <f t="shared" si="88"/>
        <v>35.4189695999999</v>
      </c>
      <c r="J584" s="4">
        <f t="shared" si="85"/>
        <v>17.7094848</v>
      </c>
      <c r="K584" s="12">
        <f t="shared" si="86"/>
        <v>19.0399999999999</v>
      </c>
      <c r="L584" s="4">
        <f t="shared" si="87"/>
        <v>30.2726235897435</v>
      </c>
    </row>
    <row r="585" hidden="1" spans="1:12">
      <c r="A585" s="4"/>
      <c r="B585" s="11" t="s">
        <v>1390</v>
      </c>
      <c r="C585" s="10" t="s">
        <v>1391</v>
      </c>
      <c r="D585" s="10" t="s">
        <v>1392</v>
      </c>
      <c r="E585" s="10" t="s">
        <v>1393</v>
      </c>
      <c r="F585" s="10" t="s">
        <v>152</v>
      </c>
      <c r="G585" s="10">
        <v>100</v>
      </c>
      <c r="H585" s="14">
        <v>3432</v>
      </c>
      <c r="I585" s="20">
        <f t="shared" si="88"/>
        <v>3192.17184</v>
      </c>
      <c r="J585" s="4">
        <f t="shared" si="85"/>
        <v>31.9217184</v>
      </c>
      <c r="K585" s="12">
        <f t="shared" si="86"/>
        <v>34.32</v>
      </c>
      <c r="L585" s="4">
        <f t="shared" si="87"/>
        <v>2728.352</v>
      </c>
    </row>
    <row r="586" hidden="1" spans="1:12">
      <c r="A586" s="4"/>
      <c r="B586" s="11" t="s">
        <v>1394</v>
      </c>
      <c r="C586" s="10" t="s">
        <v>1395</v>
      </c>
      <c r="D586" s="10" t="s">
        <v>1396</v>
      </c>
      <c r="E586" s="10"/>
      <c r="F586" s="10" t="s">
        <v>55</v>
      </c>
      <c r="G586" s="10">
        <v>300</v>
      </c>
      <c r="H586" s="14">
        <v>6992.999999622</v>
      </c>
      <c r="I586" s="20">
        <f t="shared" si="88"/>
        <v>6504.32915964842</v>
      </c>
      <c r="J586" s="4">
        <f t="shared" si="85"/>
        <v>21.681097198828</v>
      </c>
      <c r="K586" s="12">
        <f t="shared" si="86"/>
        <v>23.30999999874</v>
      </c>
      <c r="L586" s="4">
        <f t="shared" si="87"/>
        <v>5559.25569200719</v>
      </c>
    </row>
    <row r="587" hidden="1" spans="1:12">
      <c r="A587" s="4"/>
      <c r="B587" s="11" t="s">
        <v>28</v>
      </c>
      <c r="C587" s="10" t="s">
        <v>1397</v>
      </c>
      <c r="D587" s="10" t="s">
        <v>1398</v>
      </c>
      <c r="E587" s="10" t="s">
        <v>1399</v>
      </c>
      <c r="F587" s="10" t="s">
        <v>55</v>
      </c>
      <c r="G587" s="10">
        <v>50</v>
      </c>
      <c r="H587" s="14">
        <v>1561</v>
      </c>
      <c r="I587" s="20">
        <f t="shared" si="88"/>
        <v>1451.91732</v>
      </c>
      <c r="J587" s="4">
        <f t="shared" si="85"/>
        <v>29.0383464</v>
      </c>
      <c r="K587" s="12">
        <f t="shared" si="86"/>
        <v>31.22</v>
      </c>
      <c r="L587" s="4">
        <f t="shared" si="87"/>
        <v>1240.95497435897</v>
      </c>
    </row>
    <row r="588" hidden="1" spans="1:12">
      <c r="A588" s="4"/>
      <c r="B588" s="11" t="s">
        <v>104</v>
      </c>
      <c r="C588" s="10" t="s">
        <v>1400</v>
      </c>
      <c r="D588" s="10" t="s">
        <v>1401</v>
      </c>
      <c r="E588" s="10" t="s">
        <v>1402</v>
      </c>
      <c r="F588" s="10" t="s">
        <v>152</v>
      </c>
      <c r="G588" s="10">
        <v>100</v>
      </c>
      <c r="H588" s="14">
        <v>470</v>
      </c>
      <c r="I588" s="20">
        <f t="shared" si="88"/>
        <v>437.1564</v>
      </c>
      <c r="J588" s="4">
        <f t="shared" si="85"/>
        <v>4.371564</v>
      </c>
      <c r="K588" s="12">
        <f t="shared" si="86"/>
        <v>4.7</v>
      </c>
      <c r="L588" s="4">
        <f t="shared" si="87"/>
        <v>373.637948717949</v>
      </c>
    </row>
    <row r="589" hidden="1" spans="1:12">
      <c r="A589" s="4"/>
      <c r="B589" s="11" t="s">
        <v>153</v>
      </c>
      <c r="C589" s="10" t="s">
        <v>1403</v>
      </c>
      <c r="D589" s="10" t="s">
        <v>1404</v>
      </c>
      <c r="E589" s="10" t="s">
        <v>82</v>
      </c>
      <c r="F589" s="10" t="s">
        <v>22</v>
      </c>
      <c r="G589" s="10">
        <v>10</v>
      </c>
      <c r="H589" s="14">
        <v>167.900000000001</v>
      </c>
      <c r="I589" s="20">
        <f t="shared" si="88"/>
        <v>156.167148000001</v>
      </c>
      <c r="J589" s="4">
        <f t="shared" si="85"/>
        <v>15.6167148000001</v>
      </c>
      <c r="K589" s="12">
        <f t="shared" si="86"/>
        <v>16.7900000000001</v>
      </c>
      <c r="L589" s="4">
        <f t="shared" si="87"/>
        <v>133.476194871796</v>
      </c>
    </row>
    <row r="590" hidden="1" spans="1:12">
      <c r="A590" s="4"/>
      <c r="B590" s="11" t="s">
        <v>1228</v>
      </c>
      <c r="C590" s="10" t="s">
        <v>1405</v>
      </c>
      <c r="D590" s="10" t="s">
        <v>1406</v>
      </c>
      <c r="E590" s="10" t="s">
        <v>479</v>
      </c>
      <c r="F590" s="10" t="s">
        <v>55</v>
      </c>
      <c r="G590" s="10">
        <v>10</v>
      </c>
      <c r="H590" s="14">
        <v>193</v>
      </c>
      <c r="I590" s="20">
        <f t="shared" si="88"/>
        <v>179.51316</v>
      </c>
      <c r="J590" s="4">
        <f t="shared" si="85"/>
        <v>17.951316</v>
      </c>
      <c r="K590" s="12">
        <f t="shared" si="86"/>
        <v>19.3</v>
      </c>
      <c r="L590" s="4">
        <f t="shared" si="87"/>
        <v>153.430051282051</v>
      </c>
    </row>
    <row r="591" hidden="1" spans="1:12">
      <c r="A591" s="4"/>
      <c r="B591" s="11" t="s">
        <v>76</v>
      </c>
      <c r="C591" s="10" t="s">
        <v>1407</v>
      </c>
      <c r="D591" s="10" t="s">
        <v>1408</v>
      </c>
      <c r="E591" s="10" t="s">
        <v>1409</v>
      </c>
      <c r="F591" s="10" t="s">
        <v>22</v>
      </c>
      <c r="G591" s="10">
        <v>12</v>
      </c>
      <c r="H591" s="14">
        <v>462</v>
      </c>
      <c r="I591" s="20">
        <f t="shared" si="88"/>
        <v>429.71544</v>
      </c>
      <c r="J591" s="4">
        <f t="shared" si="85"/>
        <v>35.80962</v>
      </c>
      <c r="K591" s="12">
        <f t="shared" si="86"/>
        <v>38.5</v>
      </c>
      <c r="L591" s="4">
        <f t="shared" si="87"/>
        <v>367.278153846154</v>
      </c>
    </row>
    <row r="592" hidden="1" spans="1:12">
      <c r="A592" s="4"/>
      <c r="B592" s="16"/>
      <c r="C592" s="10" t="s">
        <v>1410</v>
      </c>
      <c r="D592" s="10" t="s">
        <v>1411</v>
      </c>
      <c r="E592" s="10" t="s">
        <v>1412</v>
      </c>
      <c r="F592" s="10" t="s">
        <v>152</v>
      </c>
      <c r="G592" s="10">
        <v>50</v>
      </c>
      <c r="H592" s="14">
        <v>775</v>
      </c>
      <c r="I592" s="20">
        <f t="shared" si="88"/>
        <v>720.843</v>
      </c>
      <c r="J592" s="4">
        <f t="shared" si="85"/>
        <v>14.41686</v>
      </c>
      <c r="K592" s="12">
        <f t="shared" si="86"/>
        <v>15.5</v>
      </c>
      <c r="L592" s="4">
        <f t="shared" si="87"/>
        <v>616.105128205128</v>
      </c>
    </row>
    <row r="593" hidden="1" spans="1:12">
      <c r="A593" s="4"/>
      <c r="B593" s="11" t="s">
        <v>104</v>
      </c>
      <c r="C593" s="11" t="s">
        <v>1413</v>
      </c>
      <c r="D593" s="10" t="s">
        <v>1414</v>
      </c>
      <c r="E593" s="10" t="s">
        <v>122</v>
      </c>
      <c r="F593" s="10" t="s">
        <v>17</v>
      </c>
      <c r="G593" s="10">
        <v>20</v>
      </c>
      <c r="H593" s="14">
        <v>165.2</v>
      </c>
      <c r="I593" s="20">
        <f t="shared" si="88"/>
        <v>153.655824</v>
      </c>
      <c r="J593" s="4">
        <f t="shared" si="85"/>
        <v>7.6827912</v>
      </c>
      <c r="K593" s="12">
        <f t="shared" si="86"/>
        <v>8.26</v>
      </c>
      <c r="L593" s="4">
        <f t="shared" si="87"/>
        <v>131.329764102564</v>
      </c>
    </row>
    <row r="594" hidden="1" spans="1:12">
      <c r="A594" s="4"/>
      <c r="B594" s="11" t="s">
        <v>76</v>
      </c>
      <c r="C594" s="10" t="s">
        <v>1415</v>
      </c>
      <c r="D594" s="10" t="s">
        <v>1416</v>
      </c>
      <c r="E594" s="10" t="s">
        <v>1417</v>
      </c>
      <c r="F594" s="10" t="s">
        <v>55</v>
      </c>
      <c r="G594" s="10">
        <v>20</v>
      </c>
      <c r="H594" s="14">
        <v>939.2</v>
      </c>
      <c r="I594" s="20">
        <f t="shared" si="88"/>
        <v>873.568704</v>
      </c>
      <c r="J594" s="4">
        <f t="shared" si="85"/>
        <v>43.6784352</v>
      </c>
      <c r="K594" s="12">
        <f t="shared" si="86"/>
        <v>46.96</v>
      </c>
      <c r="L594" s="4">
        <f t="shared" si="87"/>
        <v>746.639917948718</v>
      </c>
    </row>
    <row r="595" hidden="1" spans="1:12">
      <c r="A595" s="4"/>
      <c r="B595" s="11" t="s">
        <v>28</v>
      </c>
      <c r="C595" s="10" t="s">
        <v>1418</v>
      </c>
      <c r="D595" s="10" t="s">
        <v>1419</v>
      </c>
      <c r="E595" s="10" t="s">
        <v>1420</v>
      </c>
      <c r="F595" s="10" t="s">
        <v>152</v>
      </c>
      <c r="G595" s="10">
        <v>800</v>
      </c>
      <c r="H595" s="14">
        <v>13488</v>
      </c>
      <c r="I595" s="20">
        <f t="shared" si="88"/>
        <v>12545.45856</v>
      </c>
      <c r="J595" s="4">
        <f t="shared" si="85"/>
        <v>15.6818232</v>
      </c>
      <c r="K595" s="12">
        <f t="shared" si="86"/>
        <v>16.86</v>
      </c>
      <c r="L595" s="4">
        <f t="shared" si="87"/>
        <v>10722.6141538462</v>
      </c>
    </row>
    <row r="596" hidden="1" spans="1:12">
      <c r="A596" s="4"/>
      <c r="B596" s="11" t="s">
        <v>76</v>
      </c>
      <c r="C596" s="10" t="s">
        <v>1421</v>
      </c>
      <c r="D596" s="10" t="s">
        <v>1422</v>
      </c>
      <c r="E596" s="11" t="s">
        <v>76</v>
      </c>
      <c r="F596" s="10" t="s">
        <v>17</v>
      </c>
      <c r="G596" s="10">
        <v>150</v>
      </c>
      <c r="H596" s="14">
        <v>975.000000078</v>
      </c>
      <c r="I596" s="20">
        <f t="shared" si="88"/>
        <v>906.867000072549</v>
      </c>
      <c r="J596" s="4">
        <f t="shared" si="85"/>
        <v>6.04578000048366</v>
      </c>
      <c r="K596" s="12">
        <f t="shared" si="86"/>
        <v>6.50000000052</v>
      </c>
      <c r="L596" s="4">
        <f t="shared" si="87"/>
        <v>775.100000062008</v>
      </c>
    </row>
    <row r="597" hidden="1" spans="1:12">
      <c r="A597" s="4"/>
      <c r="B597" s="11" t="s">
        <v>28</v>
      </c>
      <c r="C597" s="10" t="s">
        <v>1423</v>
      </c>
      <c r="D597" s="10" t="s">
        <v>1424</v>
      </c>
      <c r="E597" s="10" t="s">
        <v>1425</v>
      </c>
      <c r="F597" s="10" t="s">
        <v>55</v>
      </c>
      <c r="G597" s="10">
        <v>120</v>
      </c>
      <c r="H597" s="14">
        <v>3803.9999999976</v>
      </c>
      <c r="I597" s="20">
        <f t="shared" si="88"/>
        <v>3538.17647999777</v>
      </c>
      <c r="J597" s="4">
        <f t="shared" si="85"/>
        <v>29.4848039999814</v>
      </c>
      <c r="K597" s="12">
        <f t="shared" si="86"/>
        <v>31.69999999998</v>
      </c>
      <c r="L597" s="4">
        <f t="shared" si="87"/>
        <v>3024.08246153655</v>
      </c>
    </row>
    <row r="598" hidden="1" spans="1:12">
      <c r="A598" s="4"/>
      <c r="B598" s="11" t="s">
        <v>148</v>
      </c>
      <c r="C598" s="10" t="s">
        <v>1426</v>
      </c>
      <c r="D598" s="10" t="s">
        <v>1427</v>
      </c>
      <c r="E598" s="10" t="s">
        <v>1428</v>
      </c>
      <c r="F598" s="10" t="s">
        <v>22</v>
      </c>
      <c r="G598" s="10">
        <v>120</v>
      </c>
      <c r="H598" s="14">
        <v>2796.000000066</v>
      </c>
      <c r="I598" s="20">
        <f t="shared" si="88"/>
        <v>2600.61552006139</v>
      </c>
      <c r="J598" s="4">
        <f t="shared" si="85"/>
        <v>21.6717960005116</v>
      </c>
      <c r="K598" s="12">
        <f t="shared" si="86"/>
        <v>23.30000000055</v>
      </c>
      <c r="L598" s="4">
        <f t="shared" si="87"/>
        <v>2222.74830774478</v>
      </c>
    </row>
    <row r="599" hidden="1" spans="1:12">
      <c r="A599" s="4"/>
      <c r="B599" s="11" t="s">
        <v>1429</v>
      </c>
      <c r="C599" s="10" t="s">
        <v>1430</v>
      </c>
      <c r="D599" s="10" t="s">
        <v>1431</v>
      </c>
      <c r="E599" s="10" t="s">
        <v>836</v>
      </c>
      <c r="F599" s="10" t="s">
        <v>152</v>
      </c>
      <c r="G599" s="10">
        <v>1000</v>
      </c>
      <c r="H599" s="14">
        <v>8870.000000004</v>
      </c>
      <c r="I599" s="20">
        <f t="shared" si="88"/>
        <v>8250.16440000372</v>
      </c>
      <c r="J599" s="4">
        <f t="shared" si="85"/>
        <v>8.25016440000372</v>
      </c>
      <c r="K599" s="12">
        <f t="shared" si="86"/>
        <v>8.870000000004</v>
      </c>
      <c r="L599" s="4">
        <f t="shared" si="87"/>
        <v>7051.42256410574</v>
      </c>
    </row>
    <row r="600" hidden="1" spans="1:12">
      <c r="A600" s="4"/>
      <c r="B600" s="11" t="s">
        <v>1432</v>
      </c>
      <c r="C600" s="10" t="s">
        <v>1433</v>
      </c>
      <c r="D600" s="10" t="s">
        <v>1434</v>
      </c>
      <c r="E600" s="10" t="s">
        <v>1432</v>
      </c>
      <c r="F600" s="10" t="s">
        <v>55</v>
      </c>
      <c r="G600" s="10">
        <v>100</v>
      </c>
      <c r="H600" s="14">
        <v>4414.999999995</v>
      </c>
      <c r="I600" s="20">
        <f t="shared" si="88"/>
        <v>4106.47979999535</v>
      </c>
      <c r="J600" s="4">
        <f t="shared" si="85"/>
        <v>41.0647979999535</v>
      </c>
      <c r="K600" s="12">
        <f t="shared" si="86"/>
        <v>44.14999999995</v>
      </c>
      <c r="L600" s="4">
        <f t="shared" si="87"/>
        <v>3509.81179486782</v>
      </c>
    </row>
    <row r="601" hidden="1" spans="1:12">
      <c r="A601" s="4"/>
      <c r="B601" s="11" t="s">
        <v>153</v>
      </c>
      <c r="C601" s="11" t="s">
        <v>1435</v>
      </c>
      <c r="D601" s="10" t="s">
        <v>1436</v>
      </c>
      <c r="E601" s="10" t="s">
        <v>763</v>
      </c>
      <c r="F601" s="10" t="s">
        <v>22</v>
      </c>
      <c r="G601" s="10">
        <v>10</v>
      </c>
      <c r="H601" s="14">
        <v>71.20000000035</v>
      </c>
      <c r="I601" s="20">
        <f t="shared" si="88"/>
        <v>66.2245440003255</v>
      </c>
      <c r="J601" s="4">
        <f t="shared" si="85"/>
        <v>6.62245440003255</v>
      </c>
      <c r="K601" s="12">
        <f t="shared" si="86"/>
        <v>7.120000000035</v>
      </c>
      <c r="L601" s="4">
        <f t="shared" si="87"/>
        <v>56.6021743592526</v>
      </c>
    </row>
    <row r="602" hidden="1" spans="1:12">
      <c r="A602" s="4"/>
      <c r="B602" s="11" t="s">
        <v>153</v>
      </c>
      <c r="C602" s="10" t="s">
        <v>1437</v>
      </c>
      <c r="D602" s="10" t="s">
        <v>1438</v>
      </c>
      <c r="E602" s="10" t="s">
        <v>1439</v>
      </c>
      <c r="F602" s="10" t="s">
        <v>22</v>
      </c>
      <c r="G602" s="10">
        <v>100</v>
      </c>
      <c r="H602" s="14">
        <v>1599.999999975</v>
      </c>
      <c r="I602" s="20">
        <f t="shared" si="88"/>
        <v>1488.19199997675</v>
      </c>
      <c r="J602" s="4">
        <f t="shared" si="85"/>
        <v>14.8819199997675</v>
      </c>
      <c r="K602" s="12">
        <f t="shared" si="86"/>
        <v>15.99999999975</v>
      </c>
      <c r="L602" s="4">
        <f t="shared" si="87"/>
        <v>1271.9589743391</v>
      </c>
    </row>
    <row r="603" hidden="1" spans="1:12">
      <c r="A603" s="4"/>
      <c r="B603" s="11" t="s">
        <v>148</v>
      </c>
      <c r="C603" s="11" t="s">
        <v>1440</v>
      </c>
      <c r="D603" s="10" t="s">
        <v>1441</v>
      </c>
      <c r="E603" s="10" t="s">
        <v>1442</v>
      </c>
      <c r="F603" s="10" t="s">
        <v>152</v>
      </c>
      <c r="G603" s="10">
        <v>60</v>
      </c>
      <c r="H603" s="14">
        <v>3106.80000000001</v>
      </c>
      <c r="I603" s="20">
        <f t="shared" si="88"/>
        <v>2889.69681600001</v>
      </c>
      <c r="J603" s="4">
        <f t="shared" si="85"/>
        <v>48.1616136000002</v>
      </c>
      <c r="K603" s="12">
        <f t="shared" si="86"/>
        <v>51.7800000000002</v>
      </c>
      <c r="L603" s="4">
        <f t="shared" si="87"/>
        <v>2469.82633846155</v>
      </c>
    </row>
    <row r="604" hidden="1" spans="1:12">
      <c r="A604" s="4"/>
      <c r="B604" s="11" t="s">
        <v>1443</v>
      </c>
      <c r="C604" s="10" t="s">
        <v>1444</v>
      </c>
      <c r="D604" s="10" t="s">
        <v>389</v>
      </c>
      <c r="E604" s="10" t="s">
        <v>1445</v>
      </c>
      <c r="F604" s="10" t="s">
        <v>152</v>
      </c>
      <c r="G604" s="10">
        <v>50</v>
      </c>
      <c r="H604" s="14">
        <v>2650.00000000001</v>
      </c>
      <c r="I604" s="20">
        <f t="shared" si="88"/>
        <v>2464.81800000001</v>
      </c>
      <c r="J604" s="4">
        <f t="shared" si="85"/>
        <v>49.2963600000002</v>
      </c>
      <c r="K604" s="12">
        <f t="shared" si="86"/>
        <v>53.0000000000002</v>
      </c>
      <c r="L604" s="4">
        <f t="shared" si="87"/>
        <v>2106.68205128206</v>
      </c>
    </row>
    <row r="605" hidden="1" spans="1:12">
      <c r="A605" s="4"/>
      <c r="B605" s="11" t="s">
        <v>180</v>
      </c>
      <c r="C605" s="10" t="s">
        <v>1446</v>
      </c>
      <c r="D605" s="10" t="s">
        <v>155</v>
      </c>
      <c r="E605" s="10" t="s">
        <v>597</v>
      </c>
      <c r="F605" s="10" t="s">
        <v>55</v>
      </c>
      <c r="G605" s="10">
        <v>10</v>
      </c>
      <c r="H605" s="14">
        <v>100</v>
      </c>
      <c r="I605" s="20">
        <f t="shared" si="88"/>
        <v>93.012</v>
      </c>
      <c r="J605" s="4">
        <f t="shared" si="85"/>
        <v>9.3012</v>
      </c>
      <c r="K605" s="12">
        <f t="shared" si="86"/>
        <v>10</v>
      </c>
      <c r="L605" s="4">
        <f t="shared" si="87"/>
        <v>79.4974358974359</v>
      </c>
    </row>
    <row r="606" hidden="1" spans="1:12">
      <c r="A606" s="4"/>
      <c r="B606" s="11" t="s">
        <v>148</v>
      </c>
      <c r="C606" s="10" t="s">
        <v>1447</v>
      </c>
      <c r="D606" s="10" t="s">
        <v>1448</v>
      </c>
      <c r="E606" s="10" t="s">
        <v>151</v>
      </c>
      <c r="F606" s="10" t="s">
        <v>55</v>
      </c>
      <c r="G606" s="10">
        <v>480</v>
      </c>
      <c r="H606" s="14">
        <v>7488</v>
      </c>
      <c r="I606" s="20">
        <f t="shared" si="88"/>
        <v>6964.73856</v>
      </c>
      <c r="J606" s="4">
        <f t="shared" si="85"/>
        <v>14.509872</v>
      </c>
      <c r="K606" s="12">
        <f t="shared" si="86"/>
        <v>15.6</v>
      </c>
      <c r="L606" s="4">
        <f t="shared" si="87"/>
        <v>5952.768</v>
      </c>
    </row>
    <row r="607" hidden="1" spans="1:12">
      <c r="A607" s="4"/>
      <c r="B607" s="11" t="s">
        <v>1449</v>
      </c>
      <c r="C607" s="10" t="s">
        <v>1450</v>
      </c>
      <c r="D607" s="10" t="s">
        <v>1451</v>
      </c>
      <c r="E607" s="10" t="s">
        <v>1452</v>
      </c>
      <c r="F607" s="10" t="s">
        <v>152</v>
      </c>
      <c r="G607" s="10">
        <v>5</v>
      </c>
      <c r="H607" s="14">
        <v>37500.0000000001</v>
      </c>
      <c r="I607" s="20">
        <f t="shared" si="88"/>
        <v>34879.5000000001</v>
      </c>
      <c r="J607" s="4">
        <f t="shared" si="85"/>
        <v>6975.90000000002</v>
      </c>
      <c r="K607" s="12">
        <f t="shared" si="86"/>
        <v>7500.00000000002</v>
      </c>
      <c r="L607" s="4">
        <f t="shared" si="87"/>
        <v>29811.5384615385</v>
      </c>
    </row>
    <row r="608" hidden="1" spans="1:12">
      <c r="A608" s="4"/>
      <c r="B608" s="11" t="s">
        <v>1453</v>
      </c>
      <c r="C608" s="10" t="s">
        <v>1454</v>
      </c>
      <c r="D608" s="10" t="s">
        <v>1455</v>
      </c>
      <c r="E608" s="10" t="s">
        <v>1456</v>
      </c>
      <c r="F608" s="10" t="s">
        <v>719</v>
      </c>
      <c r="G608" s="10">
        <v>200</v>
      </c>
      <c r="H608" s="14">
        <v>52000</v>
      </c>
      <c r="I608" s="20">
        <f t="shared" si="88"/>
        <v>48366.24</v>
      </c>
      <c r="J608" s="4">
        <f t="shared" si="85"/>
        <v>241.8312</v>
      </c>
      <c r="K608" s="12">
        <f t="shared" si="86"/>
        <v>260</v>
      </c>
      <c r="L608" s="4">
        <f t="shared" si="87"/>
        <v>41338.6666666667</v>
      </c>
    </row>
    <row r="609" hidden="1" spans="1:12">
      <c r="A609" s="4"/>
      <c r="B609" s="11" t="s">
        <v>148</v>
      </c>
      <c r="C609" s="11" t="s">
        <v>1457</v>
      </c>
      <c r="D609" s="10" t="s">
        <v>1458</v>
      </c>
      <c r="E609" s="10" t="s">
        <v>1459</v>
      </c>
      <c r="F609" s="10" t="s">
        <v>55</v>
      </c>
      <c r="G609" s="10">
        <v>30</v>
      </c>
      <c r="H609" s="14">
        <v>615</v>
      </c>
      <c r="I609" s="20">
        <f t="shared" si="88"/>
        <v>572.0238</v>
      </c>
      <c r="J609" s="4">
        <f t="shared" si="85"/>
        <v>19.06746</v>
      </c>
      <c r="K609" s="12">
        <f t="shared" si="86"/>
        <v>20.5</v>
      </c>
      <c r="L609" s="4">
        <f t="shared" si="87"/>
        <v>488.909230769231</v>
      </c>
    </row>
    <row r="610" hidden="1" spans="1:12">
      <c r="A610" s="4"/>
      <c r="B610" s="11" t="s">
        <v>153</v>
      </c>
      <c r="C610" s="10" t="s">
        <v>1460</v>
      </c>
      <c r="D610" s="10" t="s">
        <v>1461</v>
      </c>
      <c r="E610" s="10" t="s">
        <v>1462</v>
      </c>
      <c r="F610" s="10" t="s">
        <v>55</v>
      </c>
      <c r="G610" s="10">
        <v>50</v>
      </c>
      <c r="H610" s="14">
        <v>540.000000000001</v>
      </c>
      <c r="I610" s="20">
        <f t="shared" si="88"/>
        <v>502.264800000001</v>
      </c>
      <c r="J610" s="4">
        <f t="shared" si="85"/>
        <v>10.045296</v>
      </c>
      <c r="K610" s="12">
        <f t="shared" si="86"/>
        <v>10.8</v>
      </c>
      <c r="L610" s="4">
        <f t="shared" si="87"/>
        <v>429.286153846155</v>
      </c>
    </row>
    <row r="611" hidden="1" spans="1:12">
      <c r="A611" s="4"/>
      <c r="B611" s="11" t="s">
        <v>28</v>
      </c>
      <c r="C611" s="10" t="s">
        <v>1463</v>
      </c>
      <c r="D611" s="10" t="s">
        <v>1464</v>
      </c>
      <c r="E611" s="10" t="s">
        <v>1082</v>
      </c>
      <c r="F611" s="10" t="s">
        <v>152</v>
      </c>
      <c r="G611" s="10">
        <v>200</v>
      </c>
      <c r="H611" s="14">
        <v>11213.999999982</v>
      </c>
      <c r="I611" s="20">
        <f t="shared" si="88"/>
        <v>10430.3656799833</v>
      </c>
      <c r="J611" s="4">
        <f t="shared" si="85"/>
        <v>52.1518283999163</v>
      </c>
      <c r="K611" s="12">
        <f t="shared" si="86"/>
        <v>56.06999999991</v>
      </c>
      <c r="L611" s="4">
        <f t="shared" si="87"/>
        <v>8914.84246152415</v>
      </c>
    </row>
    <row r="612" hidden="1" spans="1:12">
      <c r="A612" s="4"/>
      <c r="B612" s="11" t="s">
        <v>60</v>
      </c>
      <c r="C612" s="11" t="s">
        <v>1465</v>
      </c>
      <c r="D612" s="10" t="s">
        <v>1466</v>
      </c>
      <c r="E612" s="10" t="s">
        <v>1467</v>
      </c>
      <c r="F612" s="10" t="s">
        <v>152</v>
      </c>
      <c r="G612" s="10">
        <v>100</v>
      </c>
      <c r="H612" s="14">
        <v>1720.000000017</v>
      </c>
      <c r="I612" s="20">
        <f t="shared" si="88"/>
        <v>1599.80640001581</v>
      </c>
      <c r="J612" s="4">
        <f t="shared" si="85"/>
        <v>15.9980640001581</v>
      </c>
      <c r="K612" s="12">
        <f t="shared" si="86"/>
        <v>17.20000000017</v>
      </c>
      <c r="L612" s="4">
        <f t="shared" si="87"/>
        <v>1367.35589744941</v>
      </c>
    </row>
    <row r="613" hidden="1" spans="1:12">
      <c r="A613" s="4"/>
      <c r="B613" s="11" t="s">
        <v>60</v>
      </c>
      <c r="C613" s="10" t="s">
        <v>1468</v>
      </c>
      <c r="D613" s="10" t="s">
        <v>1469</v>
      </c>
      <c r="E613" s="10" t="s">
        <v>219</v>
      </c>
      <c r="F613" s="10" t="s">
        <v>55</v>
      </c>
      <c r="G613" s="10">
        <v>1000</v>
      </c>
      <c r="H613" s="14">
        <v>34400.00000034</v>
      </c>
      <c r="I613" s="20">
        <f t="shared" si="88"/>
        <v>31996.1280003162</v>
      </c>
      <c r="J613" s="4">
        <f t="shared" si="85"/>
        <v>31.9961280003162</v>
      </c>
      <c r="K613" s="12">
        <f t="shared" si="86"/>
        <v>34.40000000034</v>
      </c>
      <c r="L613" s="4">
        <f t="shared" si="87"/>
        <v>27347.1179489882</v>
      </c>
    </row>
    <row r="614" hidden="1" spans="1:12">
      <c r="A614" s="4"/>
      <c r="B614" s="11" t="s">
        <v>60</v>
      </c>
      <c r="C614" s="10" t="s">
        <v>1470</v>
      </c>
      <c r="D614" s="10" t="s">
        <v>1151</v>
      </c>
      <c r="E614" s="10" t="s">
        <v>1471</v>
      </c>
      <c r="F614" s="10" t="s">
        <v>55</v>
      </c>
      <c r="G614" s="10">
        <v>480</v>
      </c>
      <c r="H614" s="14">
        <v>12912.003</v>
      </c>
      <c r="I614" s="20">
        <f t="shared" si="88"/>
        <v>12009.71223036</v>
      </c>
      <c r="J614" s="4">
        <f t="shared" si="85"/>
        <v>25.02023381325</v>
      </c>
      <c r="K614" s="12">
        <f t="shared" si="86"/>
        <v>26.90000625</v>
      </c>
      <c r="L614" s="4">
        <f t="shared" si="87"/>
        <v>10264.711308</v>
      </c>
    </row>
    <row r="615" hidden="1" spans="1:12">
      <c r="A615" s="4"/>
      <c r="B615" s="11" t="s">
        <v>60</v>
      </c>
      <c r="C615" s="10" t="s">
        <v>1472</v>
      </c>
      <c r="D615" s="10" t="s">
        <v>1473</v>
      </c>
      <c r="E615" s="10" t="s">
        <v>586</v>
      </c>
      <c r="F615" s="10" t="s">
        <v>152</v>
      </c>
      <c r="G615" s="10">
        <v>2400</v>
      </c>
      <c r="H615" s="14">
        <v>38399.9999994</v>
      </c>
      <c r="I615" s="20">
        <f t="shared" si="88"/>
        <v>35716.6079994419</v>
      </c>
      <c r="J615" s="4">
        <f t="shared" si="85"/>
        <v>14.8819199997675</v>
      </c>
      <c r="K615" s="12">
        <f t="shared" si="86"/>
        <v>15.99999999975</v>
      </c>
      <c r="L615" s="4">
        <f t="shared" si="87"/>
        <v>30527.0153841384</v>
      </c>
    </row>
    <row r="616" hidden="1" spans="1:12">
      <c r="A616" s="4"/>
      <c r="B616" s="11" t="s">
        <v>60</v>
      </c>
      <c r="C616" s="10" t="s">
        <v>1474</v>
      </c>
      <c r="D616" s="10" t="s">
        <v>1419</v>
      </c>
      <c r="E616" s="10" t="s">
        <v>700</v>
      </c>
      <c r="F616" s="10" t="s">
        <v>152</v>
      </c>
      <c r="G616" s="10">
        <v>360</v>
      </c>
      <c r="H616" s="14">
        <v>58968</v>
      </c>
      <c r="I616" s="20">
        <f t="shared" si="88"/>
        <v>54847.31616</v>
      </c>
      <c r="J616" s="4">
        <f t="shared" si="85"/>
        <v>152.353656</v>
      </c>
      <c r="K616" s="12">
        <f t="shared" si="86"/>
        <v>163.8</v>
      </c>
      <c r="L616" s="4">
        <f t="shared" si="87"/>
        <v>46878.048</v>
      </c>
    </row>
    <row r="617" hidden="1" spans="1:12">
      <c r="A617" s="4"/>
      <c r="B617" s="11" t="s">
        <v>1475</v>
      </c>
      <c r="C617" s="10" t="s">
        <v>1476</v>
      </c>
      <c r="D617" s="10" t="s">
        <v>1477</v>
      </c>
      <c r="E617" s="10" t="s">
        <v>1478</v>
      </c>
      <c r="F617" s="10" t="s">
        <v>55</v>
      </c>
      <c r="G617" s="10">
        <v>6000</v>
      </c>
      <c r="H617" s="14">
        <v>234539.9999982</v>
      </c>
      <c r="I617" s="20">
        <f t="shared" si="88"/>
        <v>218150.344798326</v>
      </c>
      <c r="J617" s="4">
        <f t="shared" si="85"/>
        <v>36.358390799721</v>
      </c>
      <c r="K617" s="12">
        <f t="shared" si="86"/>
        <v>39.0899999997</v>
      </c>
      <c r="L617" s="4">
        <f t="shared" si="87"/>
        <v>186453.286152415</v>
      </c>
    </row>
    <row r="618" hidden="1" spans="1:12">
      <c r="A618" s="4"/>
      <c r="B618" s="16"/>
      <c r="C618" s="10" t="s">
        <v>1479</v>
      </c>
      <c r="D618" s="10" t="s">
        <v>1480</v>
      </c>
      <c r="E618" s="10" t="s">
        <v>653</v>
      </c>
      <c r="F618" s="10" t="s">
        <v>55</v>
      </c>
      <c r="G618" s="10">
        <v>3600</v>
      </c>
      <c r="H618" s="14">
        <v>209483.99999982</v>
      </c>
      <c r="I618" s="20">
        <f t="shared" si="88"/>
        <v>194845.258079833</v>
      </c>
      <c r="J618" s="4">
        <f t="shared" si="85"/>
        <v>54.1236827999535</v>
      </c>
      <c r="K618" s="12">
        <f t="shared" si="86"/>
        <v>58.18999999995</v>
      </c>
      <c r="L618" s="4">
        <f t="shared" si="87"/>
        <v>166534.408615242</v>
      </c>
    </row>
    <row r="619" hidden="1" spans="1:12">
      <c r="A619" s="4"/>
      <c r="B619" s="11" t="s">
        <v>1228</v>
      </c>
      <c r="C619" s="10" t="s">
        <v>1481</v>
      </c>
      <c r="D619" s="10" t="s">
        <v>1482</v>
      </c>
      <c r="E619" s="10" t="s">
        <v>1483</v>
      </c>
      <c r="F619" s="10" t="s">
        <v>55</v>
      </c>
      <c r="G619" s="10">
        <v>1200</v>
      </c>
      <c r="H619" s="14">
        <v>16703.999999388</v>
      </c>
      <c r="I619" s="20">
        <f t="shared" si="88"/>
        <v>15536.7244794308</v>
      </c>
      <c r="J619" s="4">
        <f t="shared" si="85"/>
        <v>12.9472703995256</v>
      </c>
      <c r="K619" s="12">
        <f t="shared" si="86"/>
        <v>13.91999999949</v>
      </c>
      <c r="L619" s="4">
        <f t="shared" si="87"/>
        <v>13279.2516918212</v>
      </c>
    </row>
    <row r="620" hidden="1" spans="1:12">
      <c r="A620" s="4"/>
      <c r="B620" s="11" t="s">
        <v>28</v>
      </c>
      <c r="C620" s="11" t="s">
        <v>1484</v>
      </c>
      <c r="D620" s="10" t="s">
        <v>1485</v>
      </c>
      <c r="E620" s="10" t="s">
        <v>1486</v>
      </c>
      <c r="F620" s="10" t="s">
        <v>55</v>
      </c>
      <c r="G620" s="10">
        <v>3960</v>
      </c>
      <c r="H620" s="14">
        <v>174081.6</v>
      </c>
      <c r="I620" s="20">
        <f t="shared" ref="I620:I623" si="89">H620*0.9309</f>
        <v>162052.56144</v>
      </c>
      <c r="J620" s="4">
        <f t="shared" si="85"/>
        <v>40.922364</v>
      </c>
      <c r="K620" s="12">
        <f t="shared" si="86"/>
        <v>43.96</v>
      </c>
      <c r="L620" s="4">
        <f t="shared" si="87"/>
        <v>138506.462769231</v>
      </c>
    </row>
    <row r="621" hidden="1" spans="1:12">
      <c r="A621" s="4"/>
      <c r="B621" s="11" t="s">
        <v>1487</v>
      </c>
      <c r="C621" s="10" t="s">
        <v>1488</v>
      </c>
      <c r="D621" s="10" t="s">
        <v>1489</v>
      </c>
      <c r="E621" s="10" t="s">
        <v>1490</v>
      </c>
      <c r="F621" s="10" t="s">
        <v>152</v>
      </c>
      <c r="G621" s="10">
        <v>800</v>
      </c>
      <c r="H621" s="14">
        <v>22231.999999872</v>
      </c>
      <c r="I621" s="20">
        <f t="shared" si="89"/>
        <v>20695.7687998808</v>
      </c>
      <c r="J621" s="4">
        <f t="shared" si="85"/>
        <v>25.8697109998511</v>
      </c>
      <c r="K621" s="12">
        <f t="shared" si="86"/>
        <v>27.78999999984</v>
      </c>
      <c r="L621" s="4">
        <f t="shared" si="87"/>
        <v>17688.6912819494</v>
      </c>
    </row>
    <row r="622" hidden="1" spans="1:12">
      <c r="A622" s="4"/>
      <c r="B622" s="11" t="s">
        <v>1491</v>
      </c>
      <c r="C622" s="10" t="s">
        <v>1492</v>
      </c>
      <c r="D622" s="10" t="s">
        <v>1493</v>
      </c>
      <c r="E622" s="10" t="s">
        <v>1494</v>
      </c>
      <c r="F622" s="10" t="s">
        <v>55</v>
      </c>
      <c r="G622" s="10">
        <v>1200</v>
      </c>
      <c r="H622" s="14">
        <v>38952.000000576</v>
      </c>
      <c r="I622" s="20">
        <f t="shared" si="89"/>
        <v>36260.4168005362</v>
      </c>
      <c r="J622" s="4">
        <f t="shared" si="85"/>
        <v>30.2170140004468</v>
      </c>
      <c r="K622" s="12">
        <f t="shared" si="86"/>
        <v>32.46000000048</v>
      </c>
      <c r="L622" s="4">
        <f t="shared" si="87"/>
        <v>30991.8092312275</v>
      </c>
    </row>
    <row r="623" hidden="1" spans="1:12">
      <c r="A623" s="4"/>
      <c r="B623" s="11" t="s">
        <v>1495</v>
      </c>
      <c r="C623" s="10" t="s">
        <v>1496</v>
      </c>
      <c r="D623" s="10" t="s">
        <v>1497</v>
      </c>
      <c r="E623" s="10" t="s">
        <v>1498</v>
      </c>
      <c r="F623" s="10" t="s">
        <v>55</v>
      </c>
      <c r="G623" s="10">
        <v>3000</v>
      </c>
      <c r="H623" s="14">
        <v>48389.99999886</v>
      </c>
      <c r="I623" s="20">
        <f t="shared" si="89"/>
        <v>45046.2509989388</v>
      </c>
      <c r="J623" s="4">
        <f t="shared" si="85"/>
        <v>15.0154169996463</v>
      </c>
      <c r="K623" s="12">
        <f t="shared" si="86"/>
        <v>16.12999999962</v>
      </c>
      <c r="L623" s="4">
        <f t="shared" si="87"/>
        <v>38501.0692298622</v>
      </c>
    </row>
    <row r="624" hidden="1" spans="1:12">
      <c r="A624" s="4"/>
      <c r="B624" s="11" t="s">
        <v>177</v>
      </c>
      <c r="C624" s="10" t="s">
        <v>1499</v>
      </c>
      <c r="D624" s="10" t="s">
        <v>1500</v>
      </c>
      <c r="E624" s="10" t="s">
        <v>1501</v>
      </c>
      <c r="F624" s="10" t="s">
        <v>22</v>
      </c>
      <c r="G624" s="10">
        <v>200</v>
      </c>
      <c r="H624" s="14">
        <v>29980.00000008</v>
      </c>
      <c r="I624" s="20">
        <f t="shared" ref="I624:I651" si="90">H624*0.9309</f>
        <v>27908.3820000745</v>
      </c>
      <c r="J624" s="4">
        <f t="shared" ref="J624:J644" si="91">I624/G624</f>
        <v>139.541910000372</v>
      </c>
      <c r="K624" s="12">
        <f t="shared" ref="K624:K644" si="92">H624/G624</f>
        <v>149.9000000004</v>
      </c>
      <c r="L624" s="4">
        <f t="shared" ref="L624:L644" si="93">I624/1.17</f>
        <v>23853.3179487816</v>
      </c>
    </row>
    <row r="625" hidden="1" spans="1:12">
      <c r="A625" s="4"/>
      <c r="B625" s="11" t="s">
        <v>1502</v>
      </c>
      <c r="C625" s="11" t="s">
        <v>1503</v>
      </c>
      <c r="D625" s="10" t="s">
        <v>1504</v>
      </c>
      <c r="E625" s="10" t="s">
        <v>422</v>
      </c>
      <c r="F625" s="10" t="s">
        <v>152</v>
      </c>
      <c r="G625" s="10">
        <v>1000</v>
      </c>
      <c r="H625" s="14">
        <v>9219.999999951</v>
      </c>
      <c r="I625" s="20">
        <f t="shared" si="90"/>
        <v>8582.89799995439</v>
      </c>
      <c r="J625" s="4">
        <f t="shared" si="91"/>
        <v>8.58289799995439</v>
      </c>
      <c r="K625" s="12">
        <f t="shared" si="92"/>
        <v>9.219999999951</v>
      </c>
      <c r="L625" s="4">
        <f t="shared" si="93"/>
        <v>7335.81025637127</v>
      </c>
    </row>
    <row r="626" hidden="1" spans="1:12">
      <c r="A626" s="4"/>
      <c r="B626" s="11" t="s">
        <v>1505</v>
      </c>
      <c r="C626" s="11" t="s">
        <v>1418</v>
      </c>
      <c r="D626" s="10" t="s">
        <v>1506</v>
      </c>
      <c r="E626" s="10" t="s">
        <v>74</v>
      </c>
      <c r="F626" s="10" t="s">
        <v>152</v>
      </c>
      <c r="G626" s="10">
        <v>750</v>
      </c>
      <c r="H626" s="14">
        <v>7432.50000001275</v>
      </c>
      <c r="I626" s="20">
        <f t="shared" si="90"/>
        <v>6918.91425001187</v>
      </c>
      <c r="J626" s="4">
        <f t="shared" si="91"/>
        <v>9.22521900001582</v>
      </c>
      <c r="K626" s="12">
        <f t="shared" si="92"/>
        <v>9.910000000017</v>
      </c>
      <c r="L626" s="4">
        <f t="shared" si="93"/>
        <v>5913.60192308707</v>
      </c>
    </row>
    <row r="627" hidden="1" spans="1:12">
      <c r="A627" s="4"/>
      <c r="B627" s="11" t="s">
        <v>1144</v>
      </c>
      <c r="C627" s="10" t="s">
        <v>1507</v>
      </c>
      <c r="D627" s="10" t="s">
        <v>1508</v>
      </c>
      <c r="E627" s="10" t="s">
        <v>1246</v>
      </c>
      <c r="F627" s="10" t="s">
        <v>55</v>
      </c>
      <c r="G627" s="10">
        <v>200</v>
      </c>
      <c r="H627" s="14">
        <v>10094.000000058</v>
      </c>
      <c r="I627" s="20">
        <f t="shared" si="90"/>
        <v>9396.50460005399</v>
      </c>
      <c r="J627" s="4">
        <f t="shared" si="91"/>
        <v>46.98252300027</v>
      </c>
      <c r="K627" s="12">
        <f t="shared" si="92"/>
        <v>50.47000000029</v>
      </c>
      <c r="L627" s="4">
        <f t="shared" si="93"/>
        <v>8031.20051286666</v>
      </c>
    </row>
    <row r="628" hidden="1" spans="1:12">
      <c r="A628" s="4"/>
      <c r="B628" s="11" t="s">
        <v>1509</v>
      </c>
      <c r="C628" s="10" t="s">
        <v>1510</v>
      </c>
      <c r="D628" s="10" t="s">
        <v>742</v>
      </c>
      <c r="E628" s="10" t="s">
        <v>1313</v>
      </c>
      <c r="F628" s="10" t="s">
        <v>55</v>
      </c>
      <c r="G628" s="10">
        <v>100</v>
      </c>
      <c r="H628" s="14">
        <v>3014.000000037</v>
      </c>
      <c r="I628" s="20">
        <f t="shared" si="90"/>
        <v>2805.73260003444</v>
      </c>
      <c r="J628" s="4">
        <f t="shared" si="91"/>
        <v>28.0573260003444</v>
      </c>
      <c r="K628" s="12">
        <f t="shared" si="92"/>
        <v>30.14000000037</v>
      </c>
      <c r="L628" s="4">
        <f t="shared" si="93"/>
        <v>2398.06205131149</v>
      </c>
    </row>
    <row r="629" hidden="1" spans="1:12">
      <c r="A629" s="4"/>
      <c r="B629" s="11" t="s">
        <v>1511</v>
      </c>
      <c r="C629" s="10" t="s">
        <v>1512</v>
      </c>
      <c r="D629" s="10" t="s">
        <v>274</v>
      </c>
      <c r="E629" s="10" t="s">
        <v>1513</v>
      </c>
      <c r="F629" s="10" t="s">
        <v>55</v>
      </c>
      <c r="G629" s="10">
        <v>960</v>
      </c>
      <c r="H629" s="14">
        <v>22924.799999712</v>
      </c>
      <c r="I629" s="20">
        <f t="shared" si="90"/>
        <v>21340.6963197319</v>
      </c>
      <c r="J629" s="4">
        <f t="shared" si="91"/>
        <v>22.2298919997207</v>
      </c>
      <c r="K629" s="12">
        <f t="shared" si="92"/>
        <v>23.8799999997</v>
      </c>
      <c r="L629" s="4">
        <f t="shared" si="93"/>
        <v>18239.9113843862</v>
      </c>
    </row>
    <row r="630" hidden="1" spans="1:12">
      <c r="A630" s="4"/>
      <c r="B630" s="11" t="s">
        <v>1228</v>
      </c>
      <c r="C630" s="10" t="s">
        <v>1514</v>
      </c>
      <c r="D630" s="10" t="s">
        <v>1515</v>
      </c>
      <c r="E630" s="10" t="s">
        <v>1402</v>
      </c>
      <c r="F630" s="10" t="s">
        <v>152</v>
      </c>
      <c r="G630" s="10">
        <v>300</v>
      </c>
      <c r="H630" s="14">
        <v>2220.0000000048</v>
      </c>
      <c r="I630" s="20">
        <f t="shared" si="90"/>
        <v>2066.59800000447</v>
      </c>
      <c r="J630" s="4">
        <f t="shared" si="91"/>
        <v>6.88866000001489</v>
      </c>
      <c r="K630" s="12">
        <f t="shared" si="92"/>
        <v>7.400000000016</v>
      </c>
      <c r="L630" s="4">
        <f t="shared" si="93"/>
        <v>1766.3230769269</v>
      </c>
    </row>
    <row r="631" hidden="1" spans="1:12">
      <c r="A631" s="4"/>
      <c r="B631" s="16"/>
      <c r="C631" s="10" t="s">
        <v>1516</v>
      </c>
      <c r="D631" s="10" t="s">
        <v>1517</v>
      </c>
      <c r="E631" s="10" t="s">
        <v>1518</v>
      </c>
      <c r="F631" s="10" t="s">
        <v>55</v>
      </c>
      <c r="G631" s="10">
        <v>20</v>
      </c>
      <c r="H631" s="14">
        <v>571.9999999896</v>
      </c>
      <c r="I631" s="20">
        <f t="shared" si="90"/>
        <v>532.474799990319</v>
      </c>
      <c r="J631" s="4">
        <f t="shared" si="91"/>
        <v>26.6237399995159</v>
      </c>
      <c r="K631" s="12">
        <f t="shared" si="92"/>
        <v>28.59999999948</v>
      </c>
      <c r="L631" s="4">
        <f t="shared" si="93"/>
        <v>455.106666658392</v>
      </c>
    </row>
    <row r="632" hidden="1" spans="1:12">
      <c r="A632" s="4"/>
      <c r="B632" s="11" t="s">
        <v>195</v>
      </c>
      <c r="C632" s="11" t="s">
        <v>1519</v>
      </c>
      <c r="D632" s="10" t="s">
        <v>1520</v>
      </c>
      <c r="E632" s="10" t="s">
        <v>1521</v>
      </c>
      <c r="F632" s="10" t="s">
        <v>22</v>
      </c>
      <c r="G632" s="10">
        <v>3200</v>
      </c>
      <c r="H632" s="14">
        <v>59840.001</v>
      </c>
      <c r="I632" s="20">
        <f t="shared" si="90"/>
        <v>55705.0569309</v>
      </c>
      <c r="J632" s="4">
        <f t="shared" si="91"/>
        <v>17.4078302909062</v>
      </c>
      <c r="K632" s="12">
        <f t="shared" si="92"/>
        <v>18.7000003125</v>
      </c>
      <c r="L632" s="4">
        <f t="shared" si="93"/>
        <v>47611.15977</v>
      </c>
    </row>
    <row r="633" hidden="1" spans="1:12">
      <c r="A633" s="4"/>
      <c r="B633" s="11" t="s">
        <v>1502</v>
      </c>
      <c r="C633" s="10" t="s">
        <v>1503</v>
      </c>
      <c r="D633" s="10" t="s">
        <v>1504</v>
      </c>
      <c r="E633" s="10" t="s">
        <v>1522</v>
      </c>
      <c r="F633" s="10" t="s">
        <v>152</v>
      </c>
      <c r="G633" s="10">
        <v>74</v>
      </c>
      <c r="H633" s="14">
        <v>682.28</v>
      </c>
      <c r="I633" s="20">
        <f t="shared" si="90"/>
        <v>635.134452</v>
      </c>
      <c r="J633" s="4">
        <f t="shared" si="91"/>
        <v>8.582898</v>
      </c>
      <c r="K633" s="12">
        <f t="shared" si="92"/>
        <v>9.22</v>
      </c>
      <c r="L633" s="4">
        <f t="shared" si="93"/>
        <v>542.849958974359</v>
      </c>
    </row>
    <row r="634" hidden="1" spans="1:12">
      <c r="A634" s="4"/>
      <c r="B634" s="11" t="s">
        <v>28</v>
      </c>
      <c r="C634" s="11" t="s">
        <v>1523</v>
      </c>
      <c r="D634" s="17" t="s">
        <v>1524</v>
      </c>
      <c r="E634" s="10" t="s">
        <v>1525</v>
      </c>
      <c r="F634" s="10" t="s">
        <v>152</v>
      </c>
      <c r="G634" s="10">
        <v>300</v>
      </c>
      <c r="H634" s="14">
        <v>2106</v>
      </c>
      <c r="I634" s="20">
        <f t="shared" si="90"/>
        <v>1960.4754</v>
      </c>
      <c r="J634" s="4">
        <f t="shared" si="91"/>
        <v>6.534918</v>
      </c>
      <c r="K634" s="12">
        <f t="shared" si="92"/>
        <v>7.02</v>
      </c>
      <c r="L634" s="4">
        <f t="shared" si="93"/>
        <v>1675.62</v>
      </c>
    </row>
    <row r="635" hidden="1" spans="1:12">
      <c r="A635" s="4"/>
      <c r="B635" s="11" t="s">
        <v>28</v>
      </c>
      <c r="C635" s="10" t="s">
        <v>1526</v>
      </c>
      <c r="D635" s="17" t="s">
        <v>1527</v>
      </c>
      <c r="E635" s="10" t="s">
        <v>634</v>
      </c>
      <c r="F635" s="10" t="s">
        <v>152</v>
      </c>
      <c r="G635" s="10">
        <v>300</v>
      </c>
      <c r="H635" s="14">
        <v>2478</v>
      </c>
      <c r="I635" s="20">
        <f t="shared" si="90"/>
        <v>2306.7702</v>
      </c>
      <c r="J635" s="4">
        <f t="shared" si="91"/>
        <v>7.689234</v>
      </c>
      <c r="K635" s="12">
        <f t="shared" si="92"/>
        <v>8.26</v>
      </c>
      <c r="L635" s="4">
        <f t="shared" si="93"/>
        <v>1971.59846153846</v>
      </c>
    </row>
    <row r="636" hidden="1" spans="1:12">
      <c r="A636" s="4"/>
      <c r="B636" s="11" t="s">
        <v>1528</v>
      </c>
      <c r="C636" s="10" t="s">
        <v>1529</v>
      </c>
      <c r="D636" s="10" t="s">
        <v>1530</v>
      </c>
      <c r="E636" s="10" t="s">
        <v>1531</v>
      </c>
      <c r="F636" s="10" t="s">
        <v>152</v>
      </c>
      <c r="G636" s="10">
        <v>360</v>
      </c>
      <c r="H636" s="14">
        <v>18360.0027</v>
      </c>
      <c r="I636" s="20">
        <f t="shared" si="90"/>
        <v>17091.32651343</v>
      </c>
      <c r="J636" s="4">
        <f t="shared" si="91"/>
        <v>47.47590698175</v>
      </c>
      <c r="K636" s="12">
        <f t="shared" si="92"/>
        <v>51.0000075</v>
      </c>
      <c r="L636" s="4">
        <f t="shared" si="93"/>
        <v>14607.971379</v>
      </c>
    </row>
    <row r="637" hidden="1" spans="1:12">
      <c r="A637" s="4"/>
      <c r="B637" s="11" t="s">
        <v>1532</v>
      </c>
      <c r="C637" s="10" t="s">
        <v>1533</v>
      </c>
      <c r="D637" s="17" t="s">
        <v>1500</v>
      </c>
      <c r="E637" s="10" t="s">
        <v>1534</v>
      </c>
      <c r="F637" s="10" t="s">
        <v>152</v>
      </c>
      <c r="G637" s="10">
        <v>50</v>
      </c>
      <c r="H637" s="14">
        <v>825.0021</v>
      </c>
      <c r="I637" s="20">
        <f t="shared" si="90"/>
        <v>767.99445489</v>
      </c>
      <c r="J637" s="4">
        <f t="shared" si="91"/>
        <v>15.3598890978</v>
      </c>
      <c r="K637" s="12">
        <f t="shared" si="92"/>
        <v>16.500042</v>
      </c>
      <c r="L637" s="4">
        <f t="shared" si="93"/>
        <v>656.405517</v>
      </c>
    </row>
    <row r="638" hidden="1" spans="1:12">
      <c r="A638" s="4"/>
      <c r="B638" s="11" t="s">
        <v>210</v>
      </c>
      <c r="C638" s="10" t="s">
        <v>1535</v>
      </c>
      <c r="D638" s="10" t="s">
        <v>1536</v>
      </c>
      <c r="E638" s="10" t="s">
        <v>210</v>
      </c>
      <c r="F638" s="10" t="s">
        <v>55</v>
      </c>
      <c r="G638" s="10">
        <v>1000</v>
      </c>
      <c r="H638" s="14">
        <v>12480.000039</v>
      </c>
      <c r="I638" s="20">
        <f t="shared" si="90"/>
        <v>11617.6320363051</v>
      </c>
      <c r="J638" s="4">
        <f t="shared" si="91"/>
        <v>11.6176320363051</v>
      </c>
      <c r="K638" s="12">
        <f t="shared" si="92"/>
        <v>12.480000039</v>
      </c>
      <c r="L638" s="4">
        <f t="shared" si="93"/>
        <v>9929.60003103</v>
      </c>
    </row>
    <row r="639" hidden="1" spans="1:12">
      <c r="A639" s="4"/>
      <c r="B639" s="11" t="s">
        <v>1537</v>
      </c>
      <c r="C639" s="10" t="s">
        <v>1538</v>
      </c>
      <c r="D639" s="10" t="s">
        <v>792</v>
      </c>
      <c r="E639" s="10" t="s">
        <v>1539</v>
      </c>
      <c r="F639" s="10" t="s">
        <v>55</v>
      </c>
      <c r="G639" s="10">
        <v>400</v>
      </c>
      <c r="H639" s="14">
        <v>11192.00000022</v>
      </c>
      <c r="I639" s="20">
        <f t="shared" si="90"/>
        <v>10418.6328002048</v>
      </c>
      <c r="J639" s="4">
        <f t="shared" si="91"/>
        <v>26.046582000512</v>
      </c>
      <c r="K639" s="12">
        <f t="shared" si="92"/>
        <v>27.98000000055</v>
      </c>
      <c r="L639" s="4">
        <f t="shared" si="93"/>
        <v>8904.8143591494</v>
      </c>
    </row>
    <row r="640" hidden="1" spans="1:12">
      <c r="A640" s="4"/>
      <c r="B640" s="11" t="s">
        <v>119</v>
      </c>
      <c r="C640" s="10" t="s">
        <v>1540</v>
      </c>
      <c r="D640" s="10" t="s">
        <v>1541</v>
      </c>
      <c r="E640" s="10" t="s">
        <v>537</v>
      </c>
      <c r="F640" s="10" t="s">
        <v>22</v>
      </c>
      <c r="G640" s="10">
        <v>10</v>
      </c>
      <c r="H640" s="14">
        <v>165.0000000051</v>
      </c>
      <c r="I640" s="20">
        <f t="shared" si="90"/>
        <v>153.598500004748</v>
      </c>
      <c r="J640" s="4">
        <f t="shared" si="91"/>
        <v>15.3598500004748</v>
      </c>
      <c r="K640" s="12">
        <f t="shared" si="92"/>
        <v>16.50000000051</v>
      </c>
      <c r="L640" s="4">
        <f t="shared" si="93"/>
        <v>131.280769234827</v>
      </c>
    </row>
    <row r="641" hidden="1" spans="1:12">
      <c r="A641" s="4"/>
      <c r="B641" s="11" t="s">
        <v>28</v>
      </c>
      <c r="C641" s="10" t="s">
        <v>1542</v>
      </c>
      <c r="D641" s="10" t="s">
        <v>1543</v>
      </c>
      <c r="E641" s="10" t="s">
        <v>1544</v>
      </c>
      <c r="F641" s="10" t="s">
        <v>152</v>
      </c>
      <c r="G641" s="10">
        <v>50</v>
      </c>
      <c r="H641" s="14">
        <v>525</v>
      </c>
      <c r="I641" s="20">
        <f t="shared" si="90"/>
        <v>488.7225</v>
      </c>
      <c r="J641" s="4">
        <f t="shared" si="91"/>
        <v>9.77445</v>
      </c>
      <c r="K641" s="12">
        <f t="shared" si="92"/>
        <v>10.5</v>
      </c>
      <c r="L641" s="4">
        <f t="shared" si="93"/>
        <v>417.711538461538</v>
      </c>
    </row>
    <row r="642" hidden="1" spans="1:12">
      <c r="A642" s="4"/>
      <c r="B642" s="11" t="s">
        <v>459</v>
      </c>
      <c r="C642" s="10" t="s">
        <v>1545</v>
      </c>
      <c r="D642" s="10" t="s">
        <v>1546</v>
      </c>
      <c r="E642" s="10" t="s">
        <v>1547</v>
      </c>
      <c r="F642" s="10" t="s">
        <v>1548</v>
      </c>
      <c r="G642" s="10">
        <v>3000</v>
      </c>
      <c r="H642" s="14">
        <v>27899.999999937</v>
      </c>
      <c r="I642" s="20">
        <f t="shared" si="90"/>
        <v>25972.1099999414</v>
      </c>
      <c r="J642" s="4">
        <f t="shared" si="91"/>
        <v>8.65736999998045</v>
      </c>
      <c r="K642" s="12">
        <f t="shared" si="92"/>
        <v>9.299999999979</v>
      </c>
      <c r="L642" s="4">
        <f t="shared" si="93"/>
        <v>22198.3846153345</v>
      </c>
    </row>
    <row r="643" hidden="1" spans="1:12">
      <c r="A643" s="4"/>
      <c r="B643" s="11" t="s">
        <v>1549</v>
      </c>
      <c r="C643" s="10" t="s">
        <v>1550</v>
      </c>
      <c r="D643" s="10" t="s">
        <v>1551</v>
      </c>
      <c r="E643" s="10" t="s">
        <v>1552</v>
      </c>
      <c r="F643" s="10" t="s">
        <v>55</v>
      </c>
      <c r="G643" s="10">
        <v>240</v>
      </c>
      <c r="H643" s="14">
        <v>6720.0000001056</v>
      </c>
      <c r="I643" s="20">
        <f t="shared" si="90"/>
        <v>6255.6480000983</v>
      </c>
      <c r="J643" s="4">
        <f t="shared" si="91"/>
        <v>26.0652000004096</v>
      </c>
      <c r="K643" s="12">
        <f t="shared" si="92"/>
        <v>28.00000000044</v>
      </c>
      <c r="L643" s="4">
        <f t="shared" si="93"/>
        <v>5346.70769239171</v>
      </c>
    </row>
    <row r="644" hidden="1" spans="1:12">
      <c r="A644" s="4"/>
      <c r="B644" s="11" t="s">
        <v>1553</v>
      </c>
      <c r="C644" s="10" t="s">
        <v>1554</v>
      </c>
      <c r="D644" s="10" t="s">
        <v>1555</v>
      </c>
      <c r="E644" s="10" t="s">
        <v>1556</v>
      </c>
      <c r="F644" s="10" t="s">
        <v>55</v>
      </c>
      <c r="G644" s="10">
        <v>200</v>
      </c>
      <c r="H644" s="14">
        <v>4200.000000066</v>
      </c>
      <c r="I644" s="20">
        <f t="shared" si="90"/>
        <v>3909.78000006144</v>
      </c>
      <c r="J644" s="4">
        <f t="shared" si="91"/>
        <v>19.5489000003072</v>
      </c>
      <c r="K644" s="12">
        <f t="shared" si="92"/>
        <v>21.00000000033</v>
      </c>
      <c r="L644" s="4">
        <f t="shared" si="93"/>
        <v>3341.69230774482</v>
      </c>
    </row>
    <row r="645" hidden="1" spans="1:12">
      <c r="A645" s="4"/>
      <c r="B645" s="11" t="s">
        <v>1557</v>
      </c>
      <c r="C645" s="10" t="s">
        <v>1558</v>
      </c>
      <c r="D645" s="10" t="s">
        <v>1559</v>
      </c>
      <c r="E645" s="10" t="s">
        <v>1560</v>
      </c>
      <c r="F645" s="10" t="s">
        <v>1561</v>
      </c>
      <c r="G645" s="10">
        <v>200</v>
      </c>
      <c r="H645" s="14">
        <v>15000.000000102</v>
      </c>
      <c r="I645" s="20">
        <f t="shared" si="90"/>
        <v>13963.500000095</v>
      </c>
      <c r="J645" s="4">
        <f t="shared" ref="J645:J676" si="94">I645/G645</f>
        <v>69.8175000004748</v>
      </c>
      <c r="K645" s="12">
        <f t="shared" ref="K645:K676" si="95">H645/G645</f>
        <v>75.00000000051</v>
      </c>
      <c r="L645" s="4">
        <f t="shared" ref="L645:L676" si="96">I645/1.17</f>
        <v>11934.6153846965</v>
      </c>
    </row>
    <row r="646" hidden="1" spans="1:12">
      <c r="A646" s="4"/>
      <c r="B646" s="11" t="s">
        <v>76</v>
      </c>
      <c r="C646" s="10" t="s">
        <v>1562</v>
      </c>
      <c r="D646" s="10" t="s">
        <v>1563</v>
      </c>
      <c r="E646" s="10" t="s">
        <v>1564</v>
      </c>
      <c r="F646" s="10" t="s">
        <v>55</v>
      </c>
      <c r="G646" s="10">
        <v>5</v>
      </c>
      <c r="H646" s="14">
        <v>46</v>
      </c>
      <c r="I646" s="20">
        <f t="shared" si="90"/>
        <v>42.8214</v>
      </c>
      <c r="J646" s="4">
        <f t="shared" si="94"/>
        <v>8.56428</v>
      </c>
      <c r="K646" s="12">
        <f t="shared" si="95"/>
        <v>9.2</v>
      </c>
      <c r="L646" s="4">
        <f t="shared" si="96"/>
        <v>36.5994871794872</v>
      </c>
    </row>
    <row r="647" hidden="1" spans="1:12">
      <c r="A647" s="4"/>
      <c r="B647" s="11" t="s">
        <v>119</v>
      </c>
      <c r="C647" s="10" t="s">
        <v>1565</v>
      </c>
      <c r="D647" s="10" t="s">
        <v>1566</v>
      </c>
      <c r="E647" s="10" t="s">
        <v>1041</v>
      </c>
      <c r="F647" s="10" t="s">
        <v>55</v>
      </c>
      <c r="G647" s="10">
        <v>24</v>
      </c>
      <c r="H647" s="14">
        <v>1132.8</v>
      </c>
      <c r="I647" s="20">
        <f t="shared" si="90"/>
        <v>1054.52352</v>
      </c>
      <c r="J647" s="4">
        <f t="shared" si="94"/>
        <v>43.93848</v>
      </c>
      <c r="K647" s="12">
        <f t="shared" si="95"/>
        <v>47.2</v>
      </c>
      <c r="L647" s="4">
        <f t="shared" si="96"/>
        <v>901.302153846154</v>
      </c>
    </row>
    <row r="648" hidden="1" spans="1:12">
      <c r="A648" s="4"/>
      <c r="B648" s="16"/>
      <c r="C648" s="10" t="s">
        <v>1567</v>
      </c>
      <c r="D648" s="10" t="s">
        <v>1568</v>
      </c>
      <c r="E648" s="10" t="s">
        <v>1569</v>
      </c>
      <c r="F648" s="10" t="s">
        <v>55</v>
      </c>
      <c r="G648" s="10">
        <v>20</v>
      </c>
      <c r="H648" s="14">
        <v>156</v>
      </c>
      <c r="I648" s="20">
        <f t="shared" si="90"/>
        <v>145.2204</v>
      </c>
      <c r="J648" s="4">
        <f t="shared" si="94"/>
        <v>7.26102</v>
      </c>
      <c r="K648" s="12">
        <f t="shared" si="95"/>
        <v>7.8</v>
      </c>
      <c r="L648" s="4">
        <f t="shared" si="96"/>
        <v>124.12</v>
      </c>
    </row>
    <row r="649" hidden="1" spans="1:12">
      <c r="A649" s="4"/>
      <c r="B649" s="11" t="s">
        <v>119</v>
      </c>
      <c r="C649" s="10" t="s">
        <v>1570</v>
      </c>
      <c r="D649" s="10" t="s">
        <v>331</v>
      </c>
      <c r="E649" s="10" t="s">
        <v>1571</v>
      </c>
      <c r="F649" s="10" t="s">
        <v>55</v>
      </c>
      <c r="G649" s="10">
        <v>10</v>
      </c>
      <c r="H649" s="14">
        <v>46</v>
      </c>
      <c r="I649" s="20">
        <f t="shared" si="90"/>
        <v>42.8214</v>
      </c>
      <c r="J649" s="4">
        <f t="shared" si="94"/>
        <v>4.28214</v>
      </c>
      <c r="K649" s="12">
        <f t="shared" si="95"/>
        <v>4.6</v>
      </c>
      <c r="L649" s="4">
        <f t="shared" si="96"/>
        <v>36.5994871794872</v>
      </c>
    </row>
    <row r="650" hidden="1" spans="1:12">
      <c r="A650" s="4"/>
      <c r="B650" s="11" t="s">
        <v>119</v>
      </c>
      <c r="C650" s="10" t="s">
        <v>1572</v>
      </c>
      <c r="D650" s="10" t="s">
        <v>1573</v>
      </c>
      <c r="E650" s="10" t="s">
        <v>1574</v>
      </c>
      <c r="F650" s="10" t="s">
        <v>55</v>
      </c>
      <c r="G650" s="10">
        <v>5</v>
      </c>
      <c r="H650" s="14">
        <v>147.5</v>
      </c>
      <c r="I650" s="20">
        <f t="shared" si="90"/>
        <v>137.30775</v>
      </c>
      <c r="J650" s="4">
        <f t="shared" si="94"/>
        <v>27.46155</v>
      </c>
      <c r="K650" s="12">
        <f t="shared" si="95"/>
        <v>29.5</v>
      </c>
      <c r="L650" s="4">
        <f t="shared" si="96"/>
        <v>117.357051282051</v>
      </c>
    </row>
    <row r="651" hidden="1" spans="1:12">
      <c r="A651" s="4"/>
      <c r="B651" s="11" t="s">
        <v>119</v>
      </c>
      <c r="C651" s="11" t="s">
        <v>1575</v>
      </c>
      <c r="D651" s="10" t="s">
        <v>1576</v>
      </c>
      <c r="E651" s="10" t="s">
        <v>700</v>
      </c>
      <c r="F651" s="10" t="s">
        <v>152</v>
      </c>
      <c r="G651" s="10">
        <v>1000</v>
      </c>
      <c r="H651" s="14">
        <v>1400</v>
      </c>
      <c r="I651" s="20">
        <f t="shared" si="90"/>
        <v>1303.26</v>
      </c>
      <c r="J651" s="4">
        <f t="shared" si="94"/>
        <v>1.30326</v>
      </c>
      <c r="K651" s="12">
        <f t="shared" si="95"/>
        <v>1.4</v>
      </c>
      <c r="L651" s="4">
        <f t="shared" si="96"/>
        <v>1113.89743589744</v>
      </c>
    </row>
    <row r="652" hidden="1" spans="1:12">
      <c r="A652" s="4"/>
      <c r="B652" s="11" t="s">
        <v>76</v>
      </c>
      <c r="C652" s="10" t="s">
        <v>1577</v>
      </c>
      <c r="D652" s="10" t="s">
        <v>1578</v>
      </c>
      <c r="E652" s="10" t="s">
        <v>1579</v>
      </c>
      <c r="F652" s="10" t="s">
        <v>55</v>
      </c>
      <c r="G652" s="10">
        <v>2</v>
      </c>
      <c r="H652" s="14">
        <v>11</v>
      </c>
      <c r="I652" s="20">
        <f t="shared" ref="I652:I670" si="97">H652*0.9309</f>
        <v>10.2399</v>
      </c>
      <c r="J652" s="4">
        <f t="shared" si="94"/>
        <v>5.11995</v>
      </c>
      <c r="K652" s="12">
        <f t="shared" si="95"/>
        <v>5.5</v>
      </c>
      <c r="L652" s="4">
        <f t="shared" si="96"/>
        <v>8.75205128205128</v>
      </c>
    </row>
    <row r="653" hidden="1" spans="1:12">
      <c r="A653" s="4"/>
      <c r="B653" s="11" t="s">
        <v>76</v>
      </c>
      <c r="C653" s="10" t="s">
        <v>1580</v>
      </c>
      <c r="D653" s="10" t="s">
        <v>1149</v>
      </c>
      <c r="E653" s="10" t="s">
        <v>1025</v>
      </c>
      <c r="F653" s="10" t="s">
        <v>55</v>
      </c>
      <c r="G653" s="10">
        <v>2</v>
      </c>
      <c r="H653" s="14">
        <v>7</v>
      </c>
      <c r="I653" s="20">
        <f t="shared" si="97"/>
        <v>6.5163</v>
      </c>
      <c r="J653" s="4">
        <f t="shared" si="94"/>
        <v>3.25815</v>
      </c>
      <c r="K653" s="12">
        <f t="shared" si="95"/>
        <v>3.5</v>
      </c>
      <c r="L653" s="4">
        <f t="shared" si="96"/>
        <v>5.56948717948718</v>
      </c>
    </row>
    <row r="654" hidden="1" spans="1:12">
      <c r="A654" s="4"/>
      <c r="B654" s="10" t="s">
        <v>248</v>
      </c>
      <c r="C654" s="10" t="s">
        <v>1581</v>
      </c>
      <c r="D654" s="10" t="s">
        <v>541</v>
      </c>
      <c r="E654" s="10" t="s">
        <v>248</v>
      </c>
      <c r="F654" s="10" t="s">
        <v>251</v>
      </c>
      <c r="G654" s="10">
        <v>1</v>
      </c>
      <c r="H654" s="14">
        <v>40</v>
      </c>
      <c r="I654" s="20">
        <f t="shared" si="97"/>
        <v>37.236</v>
      </c>
      <c r="J654" s="4">
        <f t="shared" si="94"/>
        <v>37.236</v>
      </c>
      <c r="K654" s="12">
        <f t="shared" si="95"/>
        <v>40</v>
      </c>
      <c r="L654" s="4">
        <f t="shared" si="96"/>
        <v>31.825641025641</v>
      </c>
    </row>
    <row r="655" hidden="1" spans="1:12">
      <c r="A655" s="4"/>
      <c r="B655" s="10" t="s">
        <v>248</v>
      </c>
      <c r="C655" s="10" t="s">
        <v>1582</v>
      </c>
      <c r="D655" s="10" t="s">
        <v>1583</v>
      </c>
      <c r="E655" s="10" t="s">
        <v>248</v>
      </c>
      <c r="F655" s="10" t="s">
        <v>251</v>
      </c>
      <c r="G655" s="10">
        <v>1</v>
      </c>
      <c r="H655" s="14">
        <v>25</v>
      </c>
      <c r="I655" s="20">
        <f t="shared" si="97"/>
        <v>23.2725</v>
      </c>
      <c r="J655" s="4">
        <f t="shared" si="94"/>
        <v>23.2725</v>
      </c>
      <c r="K655" s="12">
        <f t="shared" si="95"/>
        <v>25</v>
      </c>
      <c r="L655" s="4">
        <f t="shared" si="96"/>
        <v>19.8910256410256</v>
      </c>
    </row>
    <row r="656" hidden="1" spans="1:12">
      <c r="A656" s="4"/>
      <c r="B656" s="10" t="s">
        <v>248</v>
      </c>
      <c r="C656" s="10" t="s">
        <v>1584</v>
      </c>
      <c r="D656" s="10" t="s">
        <v>541</v>
      </c>
      <c r="E656" s="10" t="s">
        <v>248</v>
      </c>
      <c r="F656" s="10" t="s">
        <v>251</v>
      </c>
      <c r="G656" s="10">
        <v>1</v>
      </c>
      <c r="H656" s="14">
        <v>30</v>
      </c>
      <c r="I656" s="20">
        <f t="shared" si="97"/>
        <v>27.927</v>
      </c>
      <c r="J656" s="4">
        <f t="shared" si="94"/>
        <v>27.927</v>
      </c>
      <c r="K656" s="12">
        <f t="shared" si="95"/>
        <v>30</v>
      </c>
      <c r="L656" s="4">
        <f t="shared" si="96"/>
        <v>23.8692307692308</v>
      </c>
    </row>
    <row r="657" hidden="1" spans="1:12">
      <c r="A657" s="4"/>
      <c r="B657" s="10" t="s">
        <v>248</v>
      </c>
      <c r="C657" s="10" t="s">
        <v>1585</v>
      </c>
      <c r="D657" s="10" t="s">
        <v>544</v>
      </c>
      <c r="E657" s="10" t="s">
        <v>248</v>
      </c>
      <c r="F657" s="10" t="s">
        <v>251</v>
      </c>
      <c r="G657" s="10">
        <v>1</v>
      </c>
      <c r="H657" s="14">
        <v>20</v>
      </c>
      <c r="I657" s="20">
        <f t="shared" si="97"/>
        <v>18.618</v>
      </c>
      <c r="J657" s="4">
        <f t="shared" si="94"/>
        <v>18.618</v>
      </c>
      <c r="K657" s="12">
        <f t="shared" si="95"/>
        <v>20</v>
      </c>
      <c r="L657" s="4">
        <f t="shared" si="96"/>
        <v>15.9128205128205</v>
      </c>
    </row>
    <row r="658" hidden="1" spans="1:12">
      <c r="A658" s="4"/>
      <c r="B658" s="11" t="s">
        <v>28</v>
      </c>
      <c r="C658" s="10" t="s">
        <v>1586</v>
      </c>
      <c r="D658" s="10" t="s">
        <v>1419</v>
      </c>
      <c r="E658" s="10" t="s">
        <v>1564</v>
      </c>
      <c r="F658" s="10" t="s">
        <v>22</v>
      </c>
      <c r="G658" s="10">
        <v>200</v>
      </c>
      <c r="H658" s="14">
        <v>600</v>
      </c>
      <c r="I658" s="20">
        <f t="shared" si="97"/>
        <v>558.54</v>
      </c>
      <c r="J658" s="4">
        <f t="shared" si="94"/>
        <v>2.7927</v>
      </c>
      <c r="K658" s="12">
        <f t="shared" si="95"/>
        <v>3</v>
      </c>
      <c r="L658" s="4">
        <f t="shared" si="96"/>
        <v>477.384615384615</v>
      </c>
    </row>
    <row r="659" hidden="1" spans="1:12">
      <c r="A659" s="4"/>
      <c r="B659" s="11" t="s">
        <v>300</v>
      </c>
      <c r="C659" s="12" t="s">
        <v>1587</v>
      </c>
      <c r="D659" s="12" t="s">
        <v>1588</v>
      </c>
      <c r="E659" s="12" t="s">
        <v>550</v>
      </c>
      <c r="F659" s="12" t="s">
        <v>55</v>
      </c>
      <c r="G659" s="12">
        <v>80</v>
      </c>
      <c r="H659" s="14">
        <v>2696.8032</v>
      </c>
      <c r="I659" s="20">
        <f t="shared" si="97"/>
        <v>2510.45409888</v>
      </c>
      <c r="J659" s="4">
        <f t="shared" si="94"/>
        <v>31.380676236</v>
      </c>
      <c r="K659" s="12">
        <f t="shared" si="95"/>
        <v>33.71004</v>
      </c>
      <c r="L659" s="4">
        <f t="shared" si="96"/>
        <v>2145.687264</v>
      </c>
    </row>
    <row r="660" hidden="1" spans="1:12">
      <c r="A660" s="4"/>
      <c r="B660" s="11" t="s">
        <v>1589</v>
      </c>
      <c r="C660" s="12" t="s">
        <v>1590</v>
      </c>
      <c r="D660" s="12" t="s">
        <v>1392</v>
      </c>
      <c r="E660" s="12" t="s">
        <v>1591</v>
      </c>
      <c r="F660" s="12" t="s">
        <v>22</v>
      </c>
      <c r="G660" s="12">
        <v>360</v>
      </c>
      <c r="H660" s="14">
        <v>37565.9973</v>
      </c>
      <c r="I660" s="20">
        <f t="shared" si="97"/>
        <v>34970.18688657</v>
      </c>
      <c r="J660" s="4">
        <f t="shared" si="94"/>
        <v>97.13940801825</v>
      </c>
      <c r="K660" s="12">
        <f t="shared" si="95"/>
        <v>104.3499925</v>
      </c>
      <c r="L660" s="4">
        <f t="shared" si="96"/>
        <v>29889.048621</v>
      </c>
    </row>
    <row r="661" hidden="1" spans="1:12">
      <c r="A661" s="4"/>
      <c r="B661" s="11" t="s">
        <v>300</v>
      </c>
      <c r="C661" s="12" t="s">
        <v>1592</v>
      </c>
      <c r="D661" s="12" t="s">
        <v>1593</v>
      </c>
      <c r="E661" s="12" t="s">
        <v>1594</v>
      </c>
      <c r="F661" s="12" t="s">
        <v>152</v>
      </c>
      <c r="G661" s="12">
        <v>1200</v>
      </c>
      <c r="H661" s="14">
        <v>76800.0051</v>
      </c>
      <c r="I661" s="20">
        <f t="shared" si="97"/>
        <v>71493.12474759</v>
      </c>
      <c r="J661" s="4">
        <f t="shared" si="94"/>
        <v>59.577603956325</v>
      </c>
      <c r="K661" s="12">
        <f t="shared" si="95"/>
        <v>64.00000425</v>
      </c>
      <c r="L661" s="4">
        <f t="shared" si="96"/>
        <v>61105.234827</v>
      </c>
    </row>
    <row r="662" hidden="1" spans="1:12">
      <c r="A662" s="4"/>
      <c r="B662" s="11" t="s">
        <v>300</v>
      </c>
      <c r="C662" s="12" t="s">
        <v>1595</v>
      </c>
      <c r="D662" s="12" t="s">
        <v>1515</v>
      </c>
      <c r="E662" s="12" t="s">
        <v>1486</v>
      </c>
      <c r="F662" s="12" t="s">
        <v>152</v>
      </c>
      <c r="G662" s="12">
        <v>150</v>
      </c>
      <c r="H662" s="14">
        <v>3603.0033</v>
      </c>
      <c r="I662" s="20">
        <f t="shared" si="97"/>
        <v>3354.03577197</v>
      </c>
      <c r="J662" s="4">
        <f t="shared" si="94"/>
        <v>22.3602384798</v>
      </c>
      <c r="K662" s="12">
        <f t="shared" si="95"/>
        <v>24.020022</v>
      </c>
      <c r="L662" s="4">
        <f t="shared" si="96"/>
        <v>2866.697241</v>
      </c>
    </row>
    <row r="663" hidden="1" spans="1:12">
      <c r="A663" s="4"/>
      <c r="B663" s="11" t="s">
        <v>663</v>
      </c>
      <c r="C663" s="12" t="s">
        <v>1596</v>
      </c>
      <c r="D663" s="12" t="s">
        <v>1597</v>
      </c>
      <c r="E663" s="12" t="s">
        <v>664</v>
      </c>
      <c r="F663" s="12" t="s">
        <v>152</v>
      </c>
      <c r="G663" s="12">
        <v>50</v>
      </c>
      <c r="H663" s="14">
        <v>9418.5</v>
      </c>
      <c r="I663" s="20">
        <f t="shared" si="97"/>
        <v>8767.68165</v>
      </c>
      <c r="J663" s="4">
        <f t="shared" si="94"/>
        <v>175.353633</v>
      </c>
      <c r="K663" s="12">
        <f t="shared" si="95"/>
        <v>188.37</v>
      </c>
      <c r="L663" s="4">
        <f t="shared" si="96"/>
        <v>7493.745</v>
      </c>
    </row>
    <row r="664" hidden="1" spans="1:12">
      <c r="A664" s="4"/>
      <c r="B664" s="11" t="s">
        <v>1192</v>
      </c>
      <c r="C664" s="12" t="s">
        <v>1598</v>
      </c>
      <c r="D664" s="12" t="s">
        <v>1599</v>
      </c>
      <c r="E664" s="11" t="s">
        <v>1600</v>
      </c>
      <c r="F664" s="12" t="s">
        <v>1601</v>
      </c>
      <c r="G664" s="12">
        <v>600</v>
      </c>
      <c r="H664" s="14">
        <v>719.9946</v>
      </c>
      <c r="I664" s="20">
        <f t="shared" si="97"/>
        <v>670.24297314</v>
      </c>
      <c r="J664" s="4">
        <f t="shared" si="94"/>
        <v>1.1170716219</v>
      </c>
      <c r="K664" s="12">
        <f t="shared" si="95"/>
        <v>1.199991</v>
      </c>
      <c r="L664" s="4">
        <f t="shared" si="96"/>
        <v>572.857242</v>
      </c>
    </row>
    <row r="665" hidden="1" spans="1:12">
      <c r="A665" s="4"/>
      <c r="B665" s="11" t="s">
        <v>76</v>
      </c>
      <c r="C665" s="12" t="s">
        <v>1602</v>
      </c>
      <c r="D665" s="12" t="s">
        <v>1603</v>
      </c>
      <c r="E665" s="12" t="s">
        <v>571</v>
      </c>
      <c r="F665" s="12" t="s">
        <v>152</v>
      </c>
      <c r="G665" s="12">
        <v>50</v>
      </c>
      <c r="H665" s="14">
        <v>125</v>
      </c>
      <c r="I665" s="20">
        <f t="shared" si="97"/>
        <v>116.3625</v>
      </c>
      <c r="J665" s="4">
        <f t="shared" si="94"/>
        <v>2.32725</v>
      </c>
      <c r="K665" s="12">
        <f t="shared" si="95"/>
        <v>2.5</v>
      </c>
      <c r="L665" s="4">
        <f t="shared" si="96"/>
        <v>99.4551282051282</v>
      </c>
    </row>
    <row r="666" hidden="1" spans="1:12">
      <c r="A666" s="4"/>
      <c r="B666" s="11" t="s">
        <v>76</v>
      </c>
      <c r="C666" s="12" t="s">
        <v>1604</v>
      </c>
      <c r="D666" s="12" t="s">
        <v>1369</v>
      </c>
      <c r="E666" s="12" t="s">
        <v>1605</v>
      </c>
      <c r="F666" s="12" t="s">
        <v>22</v>
      </c>
      <c r="G666" s="12">
        <v>20</v>
      </c>
      <c r="H666" s="14">
        <v>336</v>
      </c>
      <c r="I666" s="20">
        <f t="shared" si="97"/>
        <v>312.7824</v>
      </c>
      <c r="J666" s="4">
        <f t="shared" si="94"/>
        <v>15.63912</v>
      </c>
      <c r="K666" s="12">
        <f t="shared" si="95"/>
        <v>16.8</v>
      </c>
      <c r="L666" s="4">
        <f t="shared" si="96"/>
        <v>267.335384615385</v>
      </c>
    </row>
    <row r="667" hidden="1" spans="1:12">
      <c r="A667" s="4"/>
      <c r="B667" s="11" t="s">
        <v>1138</v>
      </c>
      <c r="C667" s="12" t="s">
        <v>1606</v>
      </c>
      <c r="D667" s="12" t="s">
        <v>90</v>
      </c>
      <c r="E667" s="12" t="s">
        <v>16</v>
      </c>
      <c r="F667" s="12" t="s">
        <v>55</v>
      </c>
      <c r="G667" s="12">
        <v>100</v>
      </c>
      <c r="H667" s="14">
        <v>513.000000000001</v>
      </c>
      <c r="I667" s="20">
        <f t="shared" si="97"/>
        <v>477.551700000001</v>
      </c>
      <c r="J667" s="4">
        <f t="shared" si="94"/>
        <v>4.77551700000001</v>
      </c>
      <c r="K667" s="12">
        <f t="shared" si="95"/>
        <v>5.13000000000001</v>
      </c>
      <c r="L667" s="4">
        <f t="shared" si="96"/>
        <v>408.163846153847</v>
      </c>
    </row>
    <row r="668" hidden="1" spans="1:12">
      <c r="A668" s="4"/>
      <c r="B668" s="11" t="s">
        <v>76</v>
      </c>
      <c r="C668" s="12" t="s">
        <v>1607</v>
      </c>
      <c r="D668" s="12" t="s">
        <v>1608</v>
      </c>
      <c r="E668" s="12" t="s">
        <v>1609</v>
      </c>
      <c r="F668" s="12" t="s">
        <v>55</v>
      </c>
      <c r="G668" s="12">
        <v>200</v>
      </c>
      <c r="H668" s="14">
        <v>1455.99999999999</v>
      </c>
      <c r="I668" s="20">
        <f t="shared" si="97"/>
        <v>1355.39039999999</v>
      </c>
      <c r="J668" s="4">
        <f t="shared" si="94"/>
        <v>6.77695199999995</v>
      </c>
      <c r="K668" s="12">
        <f t="shared" si="95"/>
        <v>7.27999999999995</v>
      </c>
      <c r="L668" s="4">
        <f t="shared" si="96"/>
        <v>1158.45333333333</v>
      </c>
    </row>
    <row r="669" hidden="1" spans="1:12">
      <c r="A669" s="4"/>
      <c r="B669" s="11" t="s">
        <v>76</v>
      </c>
      <c r="C669" s="12" t="s">
        <v>1610</v>
      </c>
      <c r="D669" s="12" t="s">
        <v>1611</v>
      </c>
      <c r="E669" s="12" t="s">
        <v>1612</v>
      </c>
      <c r="F669" s="12" t="s">
        <v>55</v>
      </c>
      <c r="G669" s="12">
        <v>60</v>
      </c>
      <c r="H669" s="14">
        <v>192</v>
      </c>
      <c r="I669" s="20">
        <f t="shared" si="97"/>
        <v>178.7328</v>
      </c>
      <c r="J669" s="4">
        <f t="shared" si="94"/>
        <v>2.97888</v>
      </c>
      <c r="K669" s="12">
        <f t="shared" si="95"/>
        <v>3.2</v>
      </c>
      <c r="L669" s="4">
        <f t="shared" si="96"/>
        <v>152.763076923077</v>
      </c>
    </row>
    <row r="670" hidden="1" spans="1:12">
      <c r="A670" s="4"/>
      <c r="B670" s="11" t="s">
        <v>76</v>
      </c>
      <c r="C670" s="12" t="s">
        <v>1613</v>
      </c>
      <c r="D670" s="12" t="s">
        <v>1614</v>
      </c>
      <c r="E670" s="12" t="s">
        <v>1615</v>
      </c>
      <c r="F670" s="12" t="s">
        <v>55</v>
      </c>
      <c r="G670" s="12">
        <v>20</v>
      </c>
      <c r="H670" s="14">
        <v>135.6</v>
      </c>
      <c r="I670" s="20">
        <f t="shared" si="97"/>
        <v>126.23004</v>
      </c>
      <c r="J670" s="4">
        <f t="shared" si="94"/>
        <v>6.311502</v>
      </c>
      <c r="K670" s="12">
        <f t="shared" si="95"/>
        <v>6.78</v>
      </c>
      <c r="L670" s="4">
        <f t="shared" si="96"/>
        <v>107.888923076923</v>
      </c>
    </row>
    <row r="671" hidden="1" spans="1:12">
      <c r="A671" s="4"/>
      <c r="B671" s="11" t="s">
        <v>28</v>
      </c>
      <c r="C671" s="12" t="s">
        <v>1616</v>
      </c>
      <c r="D671" s="12" t="s">
        <v>1617</v>
      </c>
      <c r="E671" s="12" t="s">
        <v>1618</v>
      </c>
      <c r="F671" s="12" t="s">
        <v>22</v>
      </c>
      <c r="G671" s="12">
        <v>200</v>
      </c>
      <c r="H671" s="14">
        <v>21566</v>
      </c>
      <c r="I671" s="20">
        <f>H671*0.929255</f>
        <v>20040.31333</v>
      </c>
      <c r="J671" s="4">
        <f t="shared" si="94"/>
        <v>100.20156665</v>
      </c>
      <c r="K671" s="12">
        <f t="shared" si="95"/>
        <v>107.83</v>
      </c>
      <c r="L671" s="4">
        <f t="shared" si="96"/>
        <v>17128.4729316239</v>
      </c>
    </row>
    <row r="672" hidden="1" spans="1:12">
      <c r="A672" s="4"/>
      <c r="B672" s="12" t="s">
        <v>1619</v>
      </c>
      <c r="C672" s="12" t="s">
        <v>1620</v>
      </c>
      <c r="D672" s="12" t="s">
        <v>1621</v>
      </c>
      <c r="E672" s="12" t="s">
        <v>1619</v>
      </c>
      <c r="F672" s="12" t="s">
        <v>152</v>
      </c>
      <c r="G672" s="12">
        <v>500</v>
      </c>
      <c r="H672" s="14">
        <v>500</v>
      </c>
      <c r="I672" s="20">
        <f t="shared" ref="I672:I706" si="98">H672*0.929255</f>
        <v>464.6275</v>
      </c>
      <c r="J672" s="4">
        <f t="shared" si="94"/>
        <v>0.929255</v>
      </c>
      <c r="K672" s="12">
        <f t="shared" si="95"/>
        <v>1</v>
      </c>
      <c r="L672" s="4">
        <f t="shared" si="96"/>
        <v>397.117521367521</v>
      </c>
    </row>
    <row r="673" hidden="1" spans="1:12">
      <c r="A673" s="4"/>
      <c r="B673" s="12" t="s">
        <v>1619</v>
      </c>
      <c r="C673" s="12" t="s">
        <v>1622</v>
      </c>
      <c r="D673" s="12" t="s">
        <v>1623</v>
      </c>
      <c r="E673" s="12" t="s">
        <v>1619</v>
      </c>
      <c r="F673" s="12" t="s">
        <v>152</v>
      </c>
      <c r="G673" s="12">
        <v>4000</v>
      </c>
      <c r="H673" s="14">
        <v>7200</v>
      </c>
      <c r="I673" s="20">
        <f t="shared" si="98"/>
        <v>6690.636</v>
      </c>
      <c r="J673" s="4">
        <f t="shared" si="94"/>
        <v>1.672659</v>
      </c>
      <c r="K673" s="12">
        <f t="shared" si="95"/>
        <v>1.8</v>
      </c>
      <c r="L673" s="4">
        <f t="shared" si="96"/>
        <v>5718.49230769231</v>
      </c>
    </row>
    <row r="674" hidden="1" spans="1:12">
      <c r="A674" s="4"/>
      <c r="B674" s="11" t="s">
        <v>28</v>
      </c>
      <c r="C674" s="12" t="s">
        <v>1624</v>
      </c>
      <c r="D674" s="12" t="s">
        <v>1506</v>
      </c>
      <c r="E674" s="12" t="s">
        <v>1625</v>
      </c>
      <c r="F674" s="12" t="s">
        <v>22</v>
      </c>
      <c r="G674" s="12">
        <v>1000</v>
      </c>
      <c r="H674" s="14">
        <v>3180</v>
      </c>
      <c r="I674" s="20">
        <f t="shared" si="98"/>
        <v>2955.0309</v>
      </c>
      <c r="J674" s="4">
        <f t="shared" si="94"/>
        <v>2.9550309</v>
      </c>
      <c r="K674" s="12">
        <f t="shared" si="95"/>
        <v>3.18</v>
      </c>
      <c r="L674" s="4">
        <f t="shared" si="96"/>
        <v>2525.66743589744</v>
      </c>
    </row>
    <row r="675" hidden="1" spans="1:12">
      <c r="A675" s="4"/>
      <c r="B675" s="12" t="s">
        <v>1619</v>
      </c>
      <c r="C675" s="12" t="s">
        <v>1626</v>
      </c>
      <c r="D675" s="12" t="s">
        <v>1627</v>
      </c>
      <c r="E675" s="12" t="s">
        <v>1619</v>
      </c>
      <c r="F675" s="12" t="s">
        <v>152</v>
      </c>
      <c r="G675" s="12">
        <v>500</v>
      </c>
      <c r="H675" s="14">
        <v>950</v>
      </c>
      <c r="I675" s="20">
        <f t="shared" si="98"/>
        <v>882.79225</v>
      </c>
      <c r="J675" s="4">
        <f t="shared" si="94"/>
        <v>1.7655845</v>
      </c>
      <c r="K675" s="12">
        <f t="shared" si="95"/>
        <v>1.9</v>
      </c>
      <c r="L675" s="4">
        <f t="shared" si="96"/>
        <v>754.523290598291</v>
      </c>
    </row>
    <row r="676" hidden="1" spans="1:12">
      <c r="A676" s="4"/>
      <c r="B676" s="11" t="s">
        <v>1192</v>
      </c>
      <c r="C676" s="12" t="s">
        <v>1628</v>
      </c>
      <c r="D676" s="12" t="s">
        <v>1629</v>
      </c>
      <c r="E676" s="12" t="s">
        <v>1630</v>
      </c>
      <c r="F676" s="12" t="s">
        <v>577</v>
      </c>
      <c r="G676" s="12">
        <v>200</v>
      </c>
      <c r="H676" s="14">
        <v>160</v>
      </c>
      <c r="I676" s="20">
        <f t="shared" si="98"/>
        <v>148.6808</v>
      </c>
      <c r="J676" s="4">
        <f t="shared" si="94"/>
        <v>0.743404</v>
      </c>
      <c r="K676" s="12">
        <f t="shared" si="95"/>
        <v>0.8</v>
      </c>
      <c r="L676" s="4">
        <f t="shared" si="96"/>
        <v>127.077606837607</v>
      </c>
    </row>
    <row r="677" hidden="1" spans="1:12">
      <c r="A677" s="4"/>
      <c r="B677" s="11" t="s">
        <v>1631</v>
      </c>
      <c r="C677" s="12" t="s">
        <v>1632</v>
      </c>
      <c r="D677" s="12" t="s">
        <v>1633</v>
      </c>
      <c r="E677" s="12" t="s">
        <v>1634</v>
      </c>
      <c r="F677" s="12" t="s">
        <v>577</v>
      </c>
      <c r="G677" s="12">
        <v>1000</v>
      </c>
      <c r="H677" s="14">
        <v>380</v>
      </c>
      <c r="I677" s="20">
        <f t="shared" si="98"/>
        <v>353.1169</v>
      </c>
      <c r="J677" s="4">
        <f t="shared" ref="J677:J724" si="99">I677/G677</f>
        <v>0.3531169</v>
      </c>
      <c r="K677" s="12">
        <f t="shared" ref="K677:K724" si="100">H677/G677</f>
        <v>0.38</v>
      </c>
      <c r="L677" s="4">
        <f t="shared" ref="L677:L724" si="101">I677/1.17</f>
        <v>301.809316239316</v>
      </c>
    </row>
    <row r="678" hidden="1" spans="1:12">
      <c r="A678" s="4"/>
      <c r="B678" s="16"/>
      <c r="C678" s="12" t="s">
        <v>1635</v>
      </c>
      <c r="D678" s="12"/>
      <c r="E678" s="12" t="s">
        <v>1201</v>
      </c>
      <c r="F678" s="12" t="s">
        <v>1548</v>
      </c>
      <c r="G678" s="12">
        <v>1</v>
      </c>
      <c r="H678" s="14">
        <v>12000.0000000001</v>
      </c>
      <c r="I678" s="20">
        <f t="shared" si="98"/>
        <v>11151.0600000001</v>
      </c>
      <c r="J678" s="4">
        <f t="shared" si="99"/>
        <v>11151.0600000001</v>
      </c>
      <c r="K678" s="12">
        <f t="shared" si="100"/>
        <v>12000.0000000001</v>
      </c>
      <c r="L678" s="4">
        <f t="shared" si="101"/>
        <v>9530.82051282059</v>
      </c>
    </row>
    <row r="679" hidden="1" spans="1:12">
      <c r="A679" s="4"/>
      <c r="B679" s="16"/>
      <c r="C679" s="12" t="s">
        <v>1636</v>
      </c>
      <c r="D679" s="12"/>
      <c r="E679" s="12" t="s">
        <v>1637</v>
      </c>
      <c r="F679" s="12" t="s">
        <v>1198</v>
      </c>
      <c r="G679" s="12">
        <v>1</v>
      </c>
      <c r="H679" s="14">
        <v>3500</v>
      </c>
      <c r="I679" s="20">
        <f t="shared" si="98"/>
        <v>3252.3925</v>
      </c>
      <c r="J679" s="4">
        <f t="shared" si="99"/>
        <v>3252.3925</v>
      </c>
      <c r="K679" s="12">
        <f t="shared" si="100"/>
        <v>3500</v>
      </c>
      <c r="L679" s="4">
        <f t="shared" si="101"/>
        <v>2779.82264957265</v>
      </c>
    </row>
    <row r="680" hidden="1" spans="1:12">
      <c r="A680" s="4"/>
      <c r="B680" s="11" t="s">
        <v>1192</v>
      </c>
      <c r="C680" s="12" t="s">
        <v>1638</v>
      </c>
      <c r="D680" s="12"/>
      <c r="E680" s="12" t="s">
        <v>1600</v>
      </c>
      <c r="F680" s="12"/>
      <c r="G680" s="12">
        <v>1000</v>
      </c>
      <c r="H680" s="14">
        <v>2000</v>
      </c>
      <c r="I680" s="20">
        <f t="shared" si="98"/>
        <v>1858.51</v>
      </c>
      <c r="J680" s="4">
        <f t="shared" si="99"/>
        <v>1.85851</v>
      </c>
      <c r="K680" s="12">
        <f t="shared" si="100"/>
        <v>2</v>
      </c>
      <c r="L680" s="4">
        <f t="shared" si="101"/>
        <v>1588.47008547009</v>
      </c>
    </row>
    <row r="681" hidden="1" spans="1:12">
      <c r="A681" s="4"/>
      <c r="B681" s="11" t="s">
        <v>1192</v>
      </c>
      <c r="C681" s="12" t="s">
        <v>1639</v>
      </c>
      <c r="D681" s="12"/>
      <c r="E681" s="12" t="s">
        <v>1640</v>
      </c>
      <c r="F681" s="12"/>
      <c r="G681" s="12">
        <v>24</v>
      </c>
      <c r="H681" s="14">
        <v>144</v>
      </c>
      <c r="I681" s="20">
        <f t="shared" si="98"/>
        <v>133.81272</v>
      </c>
      <c r="J681" s="4">
        <f t="shared" si="99"/>
        <v>5.57553</v>
      </c>
      <c r="K681" s="12">
        <f t="shared" si="100"/>
        <v>6</v>
      </c>
      <c r="L681" s="4">
        <f t="shared" si="101"/>
        <v>114.369846153846</v>
      </c>
    </row>
    <row r="682" hidden="1" spans="1:12">
      <c r="A682" s="4"/>
      <c r="B682" s="11" t="s">
        <v>1192</v>
      </c>
      <c r="C682" s="12" t="s">
        <v>1641</v>
      </c>
      <c r="D682" s="12"/>
      <c r="E682" s="12" t="s">
        <v>1642</v>
      </c>
      <c r="F682" s="12"/>
      <c r="G682" s="12">
        <v>10</v>
      </c>
      <c r="H682" s="14">
        <v>280</v>
      </c>
      <c r="I682" s="20">
        <f t="shared" si="98"/>
        <v>260.1914</v>
      </c>
      <c r="J682" s="4">
        <f t="shared" si="99"/>
        <v>26.01914</v>
      </c>
      <c r="K682" s="12">
        <f t="shared" si="100"/>
        <v>28</v>
      </c>
      <c r="L682" s="4">
        <f t="shared" si="101"/>
        <v>222.385811965812</v>
      </c>
    </row>
    <row r="683" hidden="1" spans="1:12">
      <c r="A683" s="4"/>
      <c r="B683" s="11" t="s">
        <v>1192</v>
      </c>
      <c r="C683" s="12" t="s">
        <v>1643</v>
      </c>
      <c r="D683" s="12"/>
      <c r="E683" s="12" t="s">
        <v>1644</v>
      </c>
      <c r="F683" s="12"/>
      <c r="G683" s="12">
        <v>200</v>
      </c>
      <c r="H683" s="14">
        <v>560</v>
      </c>
      <c r="I683" s="20">
        <f t="shared" si="98"/>
        <v>520.3828</v>
      </c>
      <c r="J683" s="4">
        <f t="shared" si="99"/>
        <v>2.601914</v>
      </c>
      <c r="K683" s="12">
        <f t="shared" si="100"/>
        <v>2.8</v>
      </c>
      <c r="L683" s="4">
        <f t="shared" si="101"/>
        <v>444.771623931624</v>
      </c>
    </row>
    <row r="684" hidden="1" spans="1:12">
      <c r="A684" s="4"/>
      <c r="B684" s="11" t="s">
        <v>1188</v>
      </c>
      <c r="C684" s="12" t="s">
        <v>1645</v>
      </c>
      <c r="D684" s="12"/>
      <c r="E684" s="12" t="s">
        <v>1646</v>
      </c>
      <c r="F684" s="12"/>
      <c r="G684" s="12">
        <v>3</v>
      </c>
      <c r="H684" s="14">
        <v>390</v>
      </c>
      <c r="I684" s="20">
        <f t="shared" si="98"/>
        <v>362.40945</v>
      </c>
      <c r="J684" s="4">
        <f t="shared" si="99"/>
        <v>120.80315</v>
      </c>
      <c r="K684" s="12">
        <f t="shared" si="100"/>
        <v>130</v>
      </c>
      <c r="L684" s="4">
        <f t="shared" si="101"/>
        <v>309.751666666667</v>
      </c>
    </row>
    <row r="685" hidden="1" spans="1:12">
      <c r="A685" s="4"/>
      <c r="B685" s="11" t="s">
        <v>1631</v>
      </c>
      <c r="C685" s="12" t="s">
        <v>1647</v>
      </c>
      <c r="D685" s="12" t="s">
        <v>1648</v>
      </c>
      <c r="E685" s="12" t="s">
        <v>1631</v>
      </c>
      <c r="F685" s="12"/>
      <c r="G685" s="12">
        <v>3000</v>
      </c>
      <c r="H685" s="14">
        <v>1050</v>
      </c>
      <c r="I685" s="20">
        <f t="shared" si="98"/>
        <v>975.71775</v>
      </c>
      <c r="J685" s="4">
        <f t="shared" si="99"/>
        <v>0.32523925</v>
      </c>
      <c r="K685" s="12">
        <f t="shared" si="100"/>
        <v>0.35</v>
      </c>
      <c r="L685" s="4">
        <f t="shared" si="101"/>
        <v>833.946794871795</v>
      </c>
    </row>
    <row r="686" hidden="1" spans="1:12">
      <c r="A686" s="4"/>
      <c r="B686" s="11" t="s">
        <v>1192</v>
      </c>
      <c r="C686" s="12" t="s">
        <v>1649</v>
      </c>
      <c r="D686" s="12" t="s">
        <v>1650</v>
      </c>
      <c r="E686" s="12" t="s">
        <v>1640</v>
      </c>
      <c r="F686" s="12"/>
      <c r="G686" s="12">
        <v>160</v>
      </c>
      <c r="H686" s="14">
        <v>3168</v>
      </c>
      <c r="I686" s="20">
        <f t="shared" si="98"/>
        <v>2943.87984</v>
      </c>
      <c r="J686" s="4">
        <f t="shared" si="99"/>
        <v>18.399249</v>
      </c>
      <c r="K686" s="12">
        <f t="shared" si="100"/>
        <v>19.8</v>
      </c>
      <c r="L686" s="4">
        <f t="shared" si="101"/>
        <v>2516.13661538462</v>
      </c>
    </row>
    <row r="687" hidden="1" spans="1:12">
      <c r="A687" s="4"/>
      <c r="B687" s="11" t="s">
        <v>1651</v>
      </c>
      <c r="C687" s="12" t="s">
        <v>1652</v>
      </c>
      <c r="D687" s="12"/>
      <c r="E687" s="12" t="s">
        <v>1653</v>
      </c>
      <c r="F687" s="12"/>
      <c r="G687" s="12">
        <v>50</v>
      </c>
      <c r="H687" s="14">
        <v>753.5</v>
      </c>
      <c r="I687" s="20">
        <f t="shared" si="98"/>
        <v>700.1936425</v>
      </c>
      <c r="J687" s="4">
        <f t="shared" si="99"/>
        <v>14.00387285</v>
      </c>
      <c r="K687" s="12">
        <f t="shared" si="100"/>
        <v>15.07</v>
      </c>
      <c r="L687" s="4">
        <f t="shared" si="101"/>
        <v>598.456104700855</v>
      </c>
    </row>
    <row r="688" hidden="1" spans="1:12">
      <c r="A688" s="4"/>
      <c r="B688" s="11" t="s">
        <v>1654</v>
      </c>
      <c r="C688" s="12" t="s">
        <v>1655</v>
      </c>
      <c r="D688" s="12" t="s">
        <v>1656</v>
      </c>
      <c r="E688" s="12" t="s">
        <v>1657</v>
      </c>
      <c r="F688" s="12"/>
      <c r="G688" s="12">
        <v>1</v>
      </c>
      <c r="H688" s="14">
        <v>3053</v>
      </c>
      <c r="I688" s="20">
        <f t="shared" si="98"/>
        <v>2837.015515</v>
      </c>
      <c r="J688" s="4">
        <f t="shared" si="99"/>
        <v>2837.015515</v>
      </c>
      <c r="K688" s="12">
        <f t="shared" si="100"/>
        <v>3053</v>
      </c>
      <c r="L688" s="4">
        <f t="shared" si="101"/>
        <v>2424.79958547009</v>
      </c>
    </row>
    <row r="689" hidden="1" spans="1:12">
      <c r="A689" s="4"/>
      <c r="B689" s="11" t="s">
        <v>1192</v>
      </c>
      <c r="C689" s="12" t="s">
        <v>1658</v>
      </c>
      <c r="D689" s="12"/>
      <c r="E689" s="12" t="s">
        <v>1659</v>
      </c>
      <c r="F689" s="12"/>
      <c r="G689" s="12">
        <v>450</v>
      </c>
      <c r="H689" s="14">
        <v>2475.00000000001</v>
      </c>
      <c r="I689" s="20">
        <f t="shared" si="98"/>
        <v>2299.90612500001</v>
      </c>
      <c r="J689" s="4">
        <f t="shared" si="99"/>
        <v>5.11090250000002</v>
      </c>
      <c r="K689" s="12">
        <f t="shared" si="100"/>
        <v>5.50000000000002</v>
      </c>
      <c r="L689" s="4">
        <f t="shared" si="101"/>
        <v>1965.73173076924</v>
      </c>
    </row>
    <row r="690" hidden="1" spans="1:12">
      <c r="A690" s="4"/>
      <c r="B690" s="11" t="s">
        <v>1192</v>
      </c>
      <c r="C690" s="12" t="s">
        <v>1660</v>
      </c>
      <c r="D690" s="12" t="s">
        <v>1661</v>
      </c>
      <c r="E690" s="12" t="s">
        <v>1662</v>
      </c>
      <c r="F690" s="12"/>
      <c r="G690" s="12">
        <v>20</v>
      </c>
      <c r="H690" s="14">
        <v>520</v>
      </c>
      <c r="I690" s="20">
        <f t="shared" si="98"/>
        <v>483.2126</v>
      </c>
      <c r="J690" s="4">
        <f t="shared" si="99"/>
        <v>24.16063</v>
      </c>
      <c r="K690" s="12">
        <f t="shared" si="100"/>
        <v>26</v>
      </c>
      <c r="L690" s="4">
        <f t="shared" si="101"/>
        <v>413.002222222222</v>
      </c>
    </row>
    <row r="691" hidden="1" spans="1:12">
      <c r="A691" s="4"/>
      <c r="B691" s="11" t="s">
        <v>1192</v>
      </c>
      <c r="C691" s="12" t="s">
        <v>1663</v>
      </c>
      <c r="D691" s="12" t="s">
        <v>1664</v>
      </c>
      <c r="E691" s="12" t="s">
        <v>1665</v>
      </c>
      <c r="F691" s="12"/>
      <c r="G691" s="12">
        <v>2</v>
      </c>
      <c r="H691" s="14">
        <v>100</v>
      </c>
      <c r="I691" s="20">
        <f t="shared" si="98"/>
        <v>92.9255</v>
      </c>
      <c r="J691" s="4">
        <f t="shared" si="99"/>
        <v>46.46275</v>
      </c>
      <c r="K691" s="12">
        <f t="shared" si="100"/>
        <v>50</v>
      </c>
      <c r="L691" s="4">
        <f t="shared" si="101"/>
        <v>79.4235042735043</v>
      </c>
    </row>
    <row r="692" hidden="1" spans="1:12">
      <c r="A692" s="4"/>
      <c r="B692" s="11" t="s">
        <v>1666</v>
      </c>
      <c r="C692" s="12" t="s">
        <v>1667</v>
      </c>
      <c r="D692" s="12" t="s">
        <v>1668</v>
      </c>
      <c r="E692" s="12" t="s">
        <v>1669</v>
      </c>
      <c r="F692" s="12"/>
      <c r="G692" s="12">
        <v>3000</v>
      </c>
      <c r="H692" s="14">
        <v>14399.9973</v>
      </c>
      <c r="I692" s="20">
        <f t="shared" si="98"/>
        <v>13381.2694910115</v>
      </c>
      <c r="J692" s="4">
        <f t="shared" si="99"/>
        <v>4.4604231636705</v>
      </c>
      <c r="K692" s="12">
        <f t="shared" si="100"/>
        <v>4.7999991</v>
      </c>
      <c r="L692" s="4">
        <f t="shared" si="101"/>
        <v>11436.98247095</v>
      </c>
    </row>
    <row r="693" hidden="1" spans="1:12">
      <c r="A693" s="4"/>
      <c r="B693" s="11" t="s">
        <v>207</v>
      </c>
      <c r="C693" s="10" t="s">
        <v>1670</v>
      </c>
      <c r="D693" s="10" t="s">
        <v>1671</v>
      </c>
      <c r="E693" s="10" t="s">
        <v>1229</v>
      </c>
      <c r="F693" s="10" t="s">
        <v>55</v>
      </c>
      <c r="G693" s="10">
        <v>2830</v>
      </c>
      <c r="H693" s="14">
        <v>148976</v>
      </c>
      <c r="I693" s="20">
        <f t="shared" si="98"/>
        <v>138436.69288</v>
      </c>
      <c r="J693" s="4">
        <f t="shared" si="99"/>
        <v>48.9175593215548</v>
      </c>
      <c r="K693" s="12">
        <f t="shared" si="100"/>
        <v>52.6416961130742</v>
      </c>
      <c r="L693" s="4">
        <f t="shared" si="101"/>
        <v>118321.959726496</v>
      </c>
    </row>
    <row r="694" hidden="1" spans="1:12">
      <c r="A694" s="4"/>
      <c r="B694" s="11" t="s">
        <v>76</v>
      </c>
      <c r="C694" s="10" t="s">
        <v>1672</v>
      </c>
      <c r="D694" s="10" t="s">
        <v>1673</v>
      </c>
      <c r="E694" s="10" t="s">
        <v>1674</v>
      </c>
      <c r="F694" s="10" t="s">
        <v>22</v>
      </c>
      <c r="G694" s="10">
        <v>20</v>
      </c>
      <c r="H694" s="14">
        <v>102</v>
      </c>
      <c r="I694" s="20">
        <f t="shared" si="98"/>
        <v>94.78401</v>
      </c>
      <c r="J694" s="4">
        <f t="shared" si="99"/>
        <v>4.7392005</v>
      </c>
      <c r="K694" s="12">
        <f t="shared" si="100"/>
        <v>5.1</v>
      </c>
      <c r="L694" s="4">
        <f t="shared" si="101"/>
        <v>81.0119743589744</v>
      </c>
    </row>
    <row r="695" hidden="1" spans="1:12">
      <c r="A695" s="4"/>
      <c r="B695" s="11" t="s">
        <v>1675</v>
      </c>
      <c r="C695" s="10" t="s">
        <v>1676</v>
      </c>
      <c r="D695" s="10" t="s">
        <v>1677</v>
      </c>
      <c r="E695" s="10" t="s">
        <v>1678</v>
      </c>
      <c r="F695" s="10" t="s">
        <v>22</v>
      </c>
      <c r="G695" s="10">
        <v>5</v>
      </c>
      <c r="H695" s="14">
        <v>1149.999999993</v>
      </c>
      <c r="I695" s="20">
        <f t="shared" si="98"/>
        <v>1068.6432499935</v>
      </c>
      <c r="J695" s="4">
        <f t="shared" si="99"/>
        <v>213.728649998699</v>
      </c>
      <c r="K695" s="12">
        <f t="shared" si="100"/>
        <v>229.9999999986</v>
      </c>
      <c r="L695" s="4">
        <f t="shared" si="101"/>
        <v>913.37029913974</v>
      </c>
    </row>
    <row r="696" hidden="1" spans="1:12">
      <c r="A696" s="4"/>
      <c r="B696" s="11" t="s">
        <v>1675</v>
      </c>
      <c r="C696" s="10" t="s">
        <v>1676</v>
      </c>
      <c r="D696" s="10" t="s">
        <v>1679</v>
      </c>
      <c r="E696" s="10" t="s">
        <v>147</v>
      </c>
      <c r="F696" s="10" t="s">
        <v>55</v>
      </c>
      <c r="G696" s="10">
        <v>100</v>
      </c>
      <c r="H696" s="14">
        <v>23000.0000000001</v>
      </c>
      <c r="I696" s="20">
        <f t="shared" si="98"/>
        <v>21372.8650000001</v>
      </c>
      <c r="J696" s="4">
        <f t="shared" si="99"/>
        <v>213.728650000001</v>
      </c>
      <c r="K696" s="12">
        <f t="shared" si="100"/>
        <v>230.000000000001</v>
      </c>
      <c r="L696" s="4">
        <f t="shared" si="101"/>
        <v>18267.4059829061</v>
      </c>
    </row>
    <row r="697" hidden="1" spans="1:12">
      <c r="A697" s="4"/>
      <c r="B697" s="11" t="s">
        <v>60</v>
      </c>
      <c r="C697" s="10" t="s">
        <v>1680</v>
      </c>
      <c r="D697" s="10" t="s">
        <v>1681</v>
      </c>
      <c r="E697" s="10" t="s">
        <v>1682</v>
      </c>
      <c r="F697" s="10" t="s">
        <v>55</v>
      </c>
      <c r="G697" s="10">
        <v>400</v>
      </c>
      <c r="H697" s="14">
        <v>9799.99999992</v>
      </c>
      <c r="I697" s="20">
        <f t="shared" si="98"/>
        <v>9106.69899992566</v>
      </c>
      <c r="J697" s="4">
        <f t="shared" si="99"/>
        <v>22.7667474998142</v>
      </c>
      <c r="K697" s="12">
        <f t="shared" si="100"/>
        <v>24.4999999998</v>
      </c>
      <c r="L697" s="4">
        <f t="shared" si="101"/>
        <v>7783.50341873988</v>
      </c>
    </row>
    <row r="698" hidden="1" spans="1:12">
      <c r="A698" s="4"/>
      <c r="B698" s="11" t="s">
        <v>1683</v>
      </c>
      <c r="C698" s="10" t="s">
        <v>1684</v>
      </c>
      <c r="D698" s="10" t="s">
        <v>1685</v>
      </c>
      <c r="E698" s="10" t="s">
        <v>1686</v>
      </c>
      <c r="F698" s="10" t="s">
        <v>55</v>
      </c>
      <c r="G698" s="10">
        <v>2410</v>
      </c>
      <c r="H698" s="14">
        <v>21982</v>
      </c>
      <c r="I698" s="20">
        <f t="shared" si="98"/>
        <v>20426.88341</v>
      </c>
      <c r="J698" s="4">
        <f t="shared" si="99"/>
        <v>8.47588523236515</v>
      </c>
      <c r="K698" s="12">
        <f t="shared" si="100"/>
        <v>9.12116182572614</v>
      </c>
      <c r="L698" s="4">
        <f t="shared" si="101"/>
        <v>17458.8747094017</v>
      </c>
    </row>
    <row r="699" hidden="1" spans="1:12">
      <c r="A699" s="4"/>
      <c r="B699" s="11" t="s">
        <v>1687</v>
      </c>
      <c r="C699" s="12" t="s">
        <v>1688</v>
      </c>
      <c r="D699" s="12" t="s">
        <v>1689</v>
      </c>
      <c r="E699" s="12" t="s">
        <v>1690</v>
      </c>
      <c r="F699" s="12" t="s">
        <v>55</v>
      </c>
      <c r="G699" s="12">
        <v>400</v>
      </c>
      <c r="H699" s="14">
        <v>14556</v>
      </c>
      <c r="I699" s="20">
        <f t="shared" si="98"/>
        <v>13526.23578</v>
      </c>
      <c r="J699" s="4">
        <f t="shared" si="99"/>
        <v>33.81558945</v>
      </c>
      <c r="K699" s="12">
        <f t="shared" si="100"/>
        <v>36.39</v>
      </c>
      <c r="L699" s="4">
        <f t="shared" si="101"/>
        <v>11560.8852820513</v>
      </c>
    </row>
    <row r="700" hidden="1" spans="1:12">
      <c r="A700" s="4"/>
      <c r="B700" s="11" t="s">
        <v>76</v>
      </c>
      <c r="C700" s="12" t="s">
        <v>1691</v>
      </c>
      <c r="D700" s="12" t="s">
        <v>1692</v>
      </c>
      <c r="E700" s="12" t="s">
        <v>634</v>
      </c>
      <c r="F700" s="12" t="s">
        <v>55</v>
      </c>
      <c r="G700" s="12">
        <v>1000</v>
      </c>
      <c r="H700" s="14">
        <v>4230</v>
      </c>
      <c r="I700" s="20">
        <f t="shared" si="98"/>
        <v>3930.74865</v>
      </c>
      <c r="J700" s="4">
        <f t="shared" si="99"/>
        <v>3.93074865</v>
      </c>
      <c r="K700" s="12">
        <f t="shared" si="100"/>
        <v>4.23</v>
      </c>
      <c r="L700" s="4">
        <f t="shared" si="101"/>
        <v>3359.61423076923</v>
      </c>
    </row>
    <row r="701" hidden="1" spans="1:12">
      <c r="A701" s="4"/>
      <c r="B701" s="11" t="s">
        <v>1687</v>
      </c>
      <c r="C701" s="10" t="s">
        <v>1688</v>
      </c>
      <c r="D701" s="10" t="s">
        <v>1693</v>
      </c>
      <c r="E701" s="10" t="s">
        <v>1690</v>
      </c>
      <c r="F701" s="10" t="s">
        <v>22</v>
      </c>
      <c r="G701" s="10">
        <v>350</v>
      </c>
      <c r="H701" s="14">
        <v>8617</v>
      </c>
      <c r="I701" s="20">
        <f t="shared" si="98"/>
        <v>8007.390335</v>
      </c>
      <c r="J701" s="4">
        <f t="shared" si="99"/>
        <v>22.8782581</v>
      </c>
      <c r="K701" s="12">
        <f t="shared" si="100"/>
        <v>24.62</v>
      </c>
      <c r="L701" s="4">
        <f t="shared" si="101"/>
        <v>6843.92336324786</v>
      </c>
    </row>
    <row r="702" hidden="1" spans="1:12">
      <c r="A702" s="4"/>
      <c r="B702" s="11" t="s">
        <v>28</v>
      </c>
      <c r="C702" s="10" t="s">
        <v>1694</v>
      </c>
      <c r="D702" s="10" t="s">
        <v>1695</v>
      </c>
      <c r="E702" s="10" t="s">
        <v>1425</v>
      </c>
      <c r="F702" s="10" t="s">
        <v>55</v>
      </c>
      <c r="G702" s="10">
        <v>2040</v>
      </c>
      <c r="H702" s="14">
        <v>11024.36</v>
      </c>
      <c r="I702" s="20">
        <f t="shared" si="98"/>
        <v>10244.4416518</v>
      </c>
      <c r="J702" s="4">
        <f t="shared" si="99"/>
        <v>5.02178512343137</v>
      </c>
      <c r="K702" s="12">
        <f t="shared" si="100"/>
        <v>5.40409803921569</v>
      </c>
      <c r="L702" s="4">
        <f t="shared" si="101"/>
        <v>8755.9330357265</v>
      </c>
    </row>
    <row r="703" hidden="1" spans="1:12">
      <c r="A703" s="4"/>
      <c r="B703" s="11" t="s">
        <v>28</v>
      </c>
      <c r="C703" s="10" t="s">
        <v>1694</v>
      </c>
      <c r="D703" s="10" t="s">
        <v>1696</v>
      </c>
      <c r="E703" s="10" t="s">
        <v>1697</v>
      </c>
      <c r="F703" s="10" t="s">
        <v>55</v>
      </c>
      <c r="G703" s="10">
        <v>160</v>
      </c>
      <c r="H703" s="14">
        <v>2576.0000000592</v>
      </c>
      <c r="I703" s="20">
        <f t="shared" si="98"/>
        <v>2393.76088005501</v>
      </c>
      <c r="J703" s="4">
        <f t="shared" si="99"/>
        <v>14.9610055003438</v>
      </c>
      <c r="K703" s="12">
        <f t="shared" si="100"/>
        <v>16.10000000037</v>
      </c>
      <c r="L703" s="4">
        <f t="shared" si="101"/>
        <v>2045.94947013249</v>
      </c>
    </row>
    <row r="704" hidden="1" spans="1:12">
      <c r="A704" s="4"/>
      <c r="B704" s="11" t="s">
        <v>28</v>
      </c>
      <c r="C704" s="10" t="s">
        <v>1698</v>
      </c>
      <c r="D704" s="10" t="s">
        <v>1699</v>
      </c>
      <c r="E704" s="10" t="s">
        <v>1700</v>
      </c>
      <c r="F704" s="10" t="s">
        <v>22</v>
      </c>
      <c r="G704" s="10">
        <v>700</v>
      </c>
      <c r="H704" s="14">
        <v>6216</v>
      </c>
      <c r="I704" s="20">
        <f t="shared" si="98"/>
        <v>5776.24908</v>
      </c>
      <c r="J704" s="4">
        <f t="shared" si="99"/>
        <v>8.2517844</v>
      </c>
      <c r="K704" s="12">
        <f t="shared" si="100"/>
        <v>8.88</v>
      </c>
      <c r="L704" s="4">
        <f t="shared" si="101"/>
        <v>4936.96502564103</v>
      </c>
    </row>
    <row r="705" hidden="1" spans="1:12">
      <c r="A705" s="4"/>
      <c r="B705" s="11" t="s">
        <v>28</v>
      </c>
      <c r="C705" s="10" t="s">
        <v>1698</v>
      </c>
      <c r="D705" s="10" t="s">
        <v>1699</v>
      </c>
      <c r="E705" s="10" t="s">
        <v>1701</v>
      </c>
      <c r="F705" s="10" t="s">
        <v>22</v>
      </c>
      <c r="G705" s="10">
        <v>1500</v>
      </c>
      <c r="H705" s="14">
        <v>13200.000000057</v>
      </c>
      <c r="I705" s="20">
        <f t="shared" si="98"/>
        <v>12266.166000053</v>
      </c>
      <c r="J705" s="4">
        <f t="shared" si="99"/>
        <v>8.17744400003531</v>
      </c>
      <c r="K705" s="12">
        <f t="shared" si="100"/>
        <v>8.800000000038</v>
      </c>
      <c r="L705" s="4">
        <f t="shared" si="101"/>
        <v>10483.9025641478</v>
      </c>
    </row>
    <row r="706" hidden="1" spans="1:12">
      <c r="A706" s="4"/>
      <c r="B706" s="11" t="s">
        <v>1702</v>
      </c>
      <c r="C706" s="10" t="s">
        <v>1703</v>
      </c>
      <c r="D706" s="10" t="s">
        <v>1704</v>
      </c>
      <c r="E706" s="10" t="s">
        <v>74</v>
      </c>
      <c r="F706" s="10" t="s">
        <v>152</v>
      </c>
      <c r="G706" s="10">
        <v>4200</v>
      </c>
      <c r="H706" s="14">
        <v>30912</v>
      </c>
      <c r="I706" s="20">
        <f t="shared" si="98"/>
        <v>28725.13056</v>
      </c>
      <c r="J706" s="4">
        <f t="shared" si="99"/>
        <v>6.8393168</v>
      </c>
      <c r="K706" s="12">
        <f t="shared" si="100"/>
        <v>7.36</v>
      </c>
      <c r="L706" s="4">
        <f t="shared" si="101"/>
        <v>24551.3936410256</v>
      </c>
    </row>
    <row r="707" hidden="1" spans="1:12">
      <c r="A707" s="4"/>
      <c r="B707" s="11" t="s">
        <v>76</v>
      </c>
      <c r="C707" s="10" t="s">
        <v>1703</v>
      </c>
      <c r="D707" s="10" t="s">
        <v>1705</v>
      </c>
      <c r="E707" s="10" t="s">
        <v>1706</v>
      </c>
      <c r="F707" s="10" t="s">
        <v>152</v>
      </c>
      <c r="G707" s="10">
        <v>600</v>
      </c>
      <c r="H707" s="14">
        <v>3983.9999999904</v>
      </c>
      <c r="I707" s="20">
        <f t="shared" ref="I707:I724" si="102">H707*0.929255</f>
        <v>3702.15191999108</v>
      </c>
      <c r="J707" s="4">
        <f t="shared" si="99"/>
        <v>6.17025319998513</v>
      </c>
      <c r="K707" s="12">
        <f t="shared" si="100"/>
        <v>6.639999999984</v>
      </c>
      <c r="L707" s="4">
        <f t="shared" si="101"/>
        <v>3164.23241024879</v>
      </c>
    </row>
    <row r="708" hidden="1" spans="1:12">
      <c r="A708" s="4"/>
      <c r="B708" s="11" t="s">
        <v>76</v>
      </c>
      <c r="C708" s="11" t="s">
        <v>1570</v>
      </c>
      <c r="D708" s="12" t="s">
        <v>1707</v>
      </c>
      <c r="E708" s="12" t="s">
        <v>1708</v>
      </c>
      <c r="F708" s="12" t="s">
        <v>55</v>
      </c>
      <c r="G708" s="12">
        <v>200</v>
      </c>
      <c r="H708" s="14">
        <v>1166</v>
      </c>
      <c r="I708" s="20">
        <f t="shared" si="102"/>
        <v>1083.51133</v>
      </c>
      <c r="J708" s="4">
        <f t="shared" si="99"/>
        <v>5.41755665</v>
      </c>
      <c r="K708" s="12">
        <f t="shared" si="100"/>
        <v>5.83</v>
      </c>
      <c r="L708" s="4">
        <f t="shared" si="101"/>
        <v>926.07805982906</v>
      </c>
    </row>
    <row r="709" hidden="1" spans="1:12">
      <c r="A709" s="4"/>
      <c r="B709" s="11" t="s">
        <v>1709</v>
      </c>
      <c r="C709" s="12" t="s">
        <v>1703</v>
      </c>
      <c r="D709" s="12" t="s">
        <v>1710</v>
      </c>
      <c r="E709" s="12" t="s">
        <v>1711</v>
      </c>
      <c r="F709" s="10" t="s">
        <v>152</v>
      </c>
      <c r="G709" s="12">
        <v>900</v>
      </c>
      <c r="H709" s="14">
        <v>3960.0054</v>
      </c>
      <c r="I709" s="20">
        <f t="shared" si="102"/>
        <v>3679.854817977</v>
      </c>
      <c r="J709" s="4">
        <f t="shared" si="99"/>
        <v>4.08872757553</v>
      </c>
      <c r="K709" s="12">
        <f t="shared" si="100"/>
        <v>4.400006</v>
      </c>
      <c r="L709" s="4">
        <f t="shared" si="101"/>
        <v>3145.1750581</v>
      </c>
    </row>
    <row r="710" hidden="1" spans="1:12">
      <c r="A710" s="4"/>
      <c r="B710" s="11" t="s">
        <v>104</v>
      </c>
      <c r="C710" s="10" t="s">
        <v>1712</v>
      </c>
      <c r="D710" s="10" t="s">
        <v>1713</v>
      </c>
      <c r="E710" s="10" t="s">
        <v>1714</v>
      </c>
      <c r="F710" s="10" t="s">
        <v>55</v>
      </c>
      <c r="G710" s="10">
        <v>50</v>
      </c>
      <c r="H710" s="14">
        <v>556.5</v>
      </c>
      <c r="I710" s="20">
        <f t="shared" si="102"/>
        <v>517.1304075</v>
      </c>
      <c r="J710" s="4">
        <f t="shared" si="99"/>
        <v>10.34260815</v>
      </c>
      <c r="K710" s="12">
        <f t="shared" si="100"/>
        <v>11.13</v>
      </c>
      <c r="L710" s="4">
        <f t="shared" si="101"/>
        <v>441.991801282051</v>
      </c>
    </row>
    <row r="711" hidden="1" spans="1:12">
      <c r="A711" s="4"/>
      <c r="B711" s="11" t="s">
        <v>28</v>
      </c>
      <c r="C711" s="10" t="s">
        <v>1523</v>
      </c>
      <c r="D711" s="10" t="s">
        <v>1524</v>
      </c>
      <c r="E711" s="11" t="s">
        <v>74</v>
      </c>
      <c r="F711" s="10" t="s">
        <v>152</v>
      </c>
      <c r="G711" s="10">
        <v>400</v>
      </c>
      <c r="H711" s="14">
        <v>2808</v>
      </c>
      <c r="I711" s="20">
        <f t="shared" si="102"/>
        <v>2609.34804</v>
      </c>
      <c r="J711" s="4">
        <f t="shared" si="99"/>
        <v>6.5233701</v>
      </c>
      <c r="K711" s="12">
        <f t="shared" si="100"/>
        <v>7.02</v>
      </c>
      <c r="L711" s="4">
        <f t="shared" si="101"/>
        <v>2230.212</v>
      </c>
    </row>
    <row r="712" hidden="1" spans="1:12">
      <c r="A712" s="4"/>
      <c r="B712" s="11" t="s">
        <v>148</v>
      </c>
      <c r="C712" s="11" t="s">
        <v>1715</v>
      </c>
      <c r="D712" s="10" t="s">
        <v>1716</v>
      </c>
      <c r="E712" s="10" t="s">
        <v>1717</v>
      </c>
      <c r="F712" s="10" t="s">
        <v>55</v>
      </c>
      <c r="G712" s="10">
        <v>400</v>
      </c>
      <c r="H712" s="14">
        <f>6360.00000000001*2</f>
        <v>12720</v>
      </c>
      <c r="I712" s="20">
        <f t="shared" si="102"/>
        <v>11820.1236</v>
      </c>
      <c r="J712" s="4">
        <f t="shared" si="99"/>
        <v>29.550309</v>
      </c>
      <c r="K712" s="12">
        <f t="shared" si="100"/>
        <v>31.8</v>
      </c>
      <c r="L712" s="4">
        <f t="shared" si="101"/>
        <v>10102.6697435897</v>
      </c>
    </row>
    <row r="713" hidden="1" spans="1:12">
      <c r="A713" s="4"/>
      <c r="B713" s="11" t="s">
        <v>28</v>
      </c>
      <c r="C713" s="12" t="s">
        <v>1523</v>
      </c>
      <c r="D713" s="12" t="s">
        <v>1718</v>
      </c>
      <c r="E713" s="12" t="s">
        <v>1525</v>
      </c>
      <c r="F713" s="12" t="s">
        <v>152</v>
      </c>
      <c r="G713" s="12">
        <v>100</v>
      </c>
      <c r="H713" s="14">
        <v>2406.9942</v>
      </c>
      <c r="I713" s="20">
        <f t="shared" si="102"/>
        <v>2236.711395321</v>
      </c>
      <c r="J713" s="4">
        <f t="shared" si="99"/>
        <v>22.36711395321</v>
      </c>
      <c r="K713" s="12">
        <f t="shared" si="100"/>
        <v>24.069942</v>
      </c>
      <c r="L713" s="4">
        <f t="shared" si="101"/>
        <v>1911.7191413</v>
      </c>
    </row>
    <row r="714" hidden="1" spans="1:12">
      <c r="A714" s="4"/>
      <c r="B714" s="10" t="s">
        <v>210</v>
      </c>
      <c r="C714" s="10" t="s">
        <v>1719</v>
      </c>
      <c r="D714" s="10" t="s">
        <v>1720</v>
      </c>
      <c r="E714" s="10" t="s">
        <v>210</v>
      </c>
      <c r="F714" s="10" t="s">
        <v>152</v>
      </c>
      <c r="G714" s="10">
        <v>1220</v>
      </c>
      <c r="H714" s="14">
        <v>14184</v>
      </c>
      <c r="I714" s="20">
        <f t="shared" si="102"/>
        <v>13180.55292</v>
      </c>
      <c r="J714" s="4">
        <f t="shared" si="99"/>
        <v>10.8037319016393</v>
      </c>
      <c r="K714" s="12">
        <f t="shared" si="100"/>
        <v>11.6262295081967</v>
      </c>
      <c r="L714" s="4">
        <f t="shared" si="101"/>
        <v>11265.4298461538</v>
      </c>
    </row>
    <row r="715" hidden="1" spans="1:12">
      <c r="A715" s="4"/>
      <c r="B715" s="11" t="s">
        <v>300</v>
      </c>
      <c r="C715" s="10" t="s">
        <v>1721</v>
      </c>
      <c r="D715" s="10" t="s">
        <v>1722</v>
      </c>
      <c r="E715" s="10" t="s">
        <v>74</v>
      </c>
      <c r="F715" s="10" t="s">
        <v>55</v>
      </c>
      <c r="G715" s="10">
        <v>2040</v>
      </c>
      <c r="H715" s="14">
        <v>198681.6</v>
      </c>
      <c r="I715" s="20">
        <f t="shared" si="102"/>
        <v>184625.870208</v>
      </c>
      <c r="J715" s="4">
        <f t="shared" si="99"/>
        <v>90.5028775529412</v>
      </c>
      <c r="K715" s="12">
        <f t="shared" si="100"/>
        <v>97.3929411764706</v>
      </c>
      <c r="L715" s="4">
        <f t="shared" si="101"/>
        <v>157799.889066667</v>
      </c>
    </row>
    <row r="716" hidden="1" spans="1:12">
      <c r="A716" s="4"/>
      <c r="B716" s="11" t="s">
        <v>76</v>
      </c>
      <c r="C716" s="10" t="s">
        <v>1723</v>
      </c>
      <c r="D716" s="10" t="s">
        <v>1724</v>
      </c>
      <c r="E716" s="10" t="s">
        <v>483</v>
      </c>
      <c r="F716" s="10" t="s">
        <v>55</v>
      </c>
      <c r="G716" s="10">
        <v>60</v>
      </c>
      <c r="H716" s="14">
        <v>1165.8</v>
      </c>
      <c r="I716" s="20">
        <f t="shared" si="102"/>
        <v>1083.325479</v>
      </c>
      <c r="J716" s="4">
        <f t="shared" si="99"/>
        <v>18.05542465</v>
      </c>
      <c r="K716" s="12">
        <f t="shared" si="100"/>
        <v>19.43</v>
      </c>
      <c r="L716" s="4">
        <f t="shared" si="101"/>
        <v>925.919212820513</v>
      </c>
    </row>
    <row r="717" hidden="1" spans="1:12">
      <c r="A717" s="4"/>
      <c r="B717" s="11" t="s">
        <v>119</v>
      </c>
      <c r="C717" s="10" t="s">
        <v>1725</v>
      </c>
      <c r="D717" s="10" t="s">
        <v>1726</v>
      </c>
      <c r="E717" s="10" t="s">
        <v>16</v>
      </c>
      <c r="F717" s="10" t="s">
        <v>22</v>
      </c>
      <c r="G717" s="10">
        <v>600</v>
      </c>
      <c r="H717" s="14">
        <v>3336.73</v>
      </c>
      <c r="I717" s="20">
        <f t="shared" si="102"/>
        <v>3100.67303615</v>
      </c>
      <c r="J717" s="4">
        <f t="shared" si="99"/>
        <v>5.16778839358333</v>
      </c>
      <c r="K717" s="12">
        <f t="shared" si="100"/>
        <v>5.56121666666667</v>
      </c>
      <c r="L717" s="4">
        <f t="shared" si="101"/>
        <v>2650.1478941453</v>
      </c>
    </row>
    <row r="718" hidden="1" spans="1:12">
      <c r="A718" s="4"/>
      <c r="B718" s="11" t="s">
        <v>76</v>
      </c>
      <c r="C718" s="10" t="s">
        <v>1723</v>
      </c>
      <c r="D718" s="10" t="s">
        <v>1727</v>
      </c>
      <c r="E718" s="10" t="s">
        <v>1728</v>
      </c>
      <c r="F718" s="10" t="s">
        <v>55</v>
      </c>
      <c r="G718" s="10">
        <v>20</v>
      </c>
      <c r="H718" s="14">
        <v>76</v>
      </c>
      <c r="I718" s="20">
        <f t="shared" si="102"/>
        <v>70.62338</v>
      </c>
      <c r="J718" s="4">
        <f t="shared" si="99"/>
        <v>3.531169</v>
      </c>
      <c r="K718" s="12">
        <f t="shared" si="100"/>
        <v>3.8</v>
      </c>
      <c r="L718" s="4">
        <f t="shared" si="101"/>
        <v>60.3618632478632</v>
      </c>
    </row>
    <row r="719" hidden="1" spans="1:12">
      <c r="A719" s="4"/>
      <c r="B719" s="11" t="s">
        <v>76</v>
      </c>
      <c r="C719" s="10" t="s">
        <v>1729</v>
      </c>
      <c r="D719" s="10" t="s">
        <v>1730</v>
      </c>
      <c r="E719" s="10" t="s">
        <v>1731</v>
      </c>
      <c r="F719" s="10" t="s">
        <v>516</v>
      </c>
      <c r="G719" s="10">
        <v>40</v>
      </c>
      <c r="H719" s="14">
        <v>740</v>
      </c>
      <c r="I719" s="20">
        <f t="shared" si="102"/>
        <v>687.6487</v>
      </c>
      <c r="J719" s="4">
        <f t="shared" si="99"/>
        <v>17.1912175</v>
      </c>
      <c r="K719" s="12">
        <f t="shared" si="100"/>
        <v>18.5</v>
      </c>
      <c r="L719" s="4">
        <f t="shared" si="101"/>
        <v>587.733931623932</v>
      </c>
    </row>
    <row r="720" hidden="1" spans="1:12">
      <c r="A720" s="4"/>
      <c r="B720" s="11" t="s">
        <v>195</v>
      </c>
      <c r="C720" s="11" t="s">
        <v>1519</v>
      </c>
      <c r="D720" s="10" t="s">
        <v>1520</v>
      </c>
      <c r="E720" s="10" t="s">
        <v>1521</v>
      </c>
      <c r="F720" s="10" t="s">
        <v>22</v>
      </c>
      <c r="G720" s="10">
        <v>19040</v>
      </c>
      <c r="H720" s="14">
        <v>355488</v>
      </c>
      <c r="I720" s="20">
        <f t="shared" si="102"/>
        <v>330339.00144</v>
      </c>
      <c r="J720" s="4">
        <f t="shared" si="99"/>
        <v>17.3497374705882</v>
      </c>
      <c r="K720" s="12">
        <f t="shared" si="100"/>
        <v>18.6705882352941</v>
      </c>
      <c r="L720" s="4">
        <f t="shared" si="101"/>
        <v>282341.026871795</v>
      </c>
    </row>
    <row r="721" hidden="1" spans="1:12">
      <c r="A721" s="4"/>
      <c r="B721" s="10" t="s">
        <v>210</v>
      </c>
      <c r="C721" s="10" t="s">
        <v>1732</v>
      </c>
      <c r="D721" s="10" t="s">
        <v>1733</v>
      </c>
      <c r="E721" s="10" t="s">
        <v>210</v>
      </c>
      <c r="F721" s="10" t="s">
        <v>55</v>
      </c>
      <c r="G721" s="10">
        <v>1050</v>
      </c>
      <c r="H721" s="14">
        <v>16380</v>
      </c>
      <c r="I721" s="20">
        <f t="shared" si="102"/>
        <v>15221.1969</v>
      </c>
      <c r="J721" s="4">
        <f t="shared" si="99"/>
        <v>14.496378</v>
      </c>
      <c r="K721" s="12">
        <f t="shared" si="100"/>
        <v>15.6</v>
      </c>
      <c r="L721" s="4">
        <f t="shared" si="101"/>
        <v>13009.57</v>
      </c>
    </row>
    <row r="722" hidden="1" spans="1:12">
      <c r="A722" s="4"/>
      <c r="B722" s="11" t="s">
        <v>1734</v>
      </c>
      <c r="C722" s="11" t="s">
        <v>1735</v>
      </c>
      <c r="D722" s="11" t="s">
        <v>1736</v>
      </c>
      <c r="E722" s="12" t="s">
        <v>1737</v>
      </c>
      <c r="F722" s="12"/>
      <c r="G722" s="12">
        <v>6</v>
      </c>
      <c r="H722" s="14">
        <v>3510</v>
      </c>
      <c r="I722" s="20">
        <f t="shared" si="102"/>
        <v>3261.68505</v>
      </c>
      <c r="J722" s="4">
        <f t="shared" si="99"/>
        <v>543.614175</v>
      </c>
      <c r="K722" s="12">
        <f t="shared" si="100"/>
        <v>585</v>
      </c>
      <c r="L722" s="4">
        <f t="shared" si="101"/>
        <v>2787.765</v>
      </c>
    </row>
    <row r="723" hidden="1" spans="1:12">
      <c r="A723" s="4"/>
      <c r="B723" s="11" t="s">
        <v>1738</v>
      </c>
      <c r="C723" s="10" t="s">
        <v>1739</v>
      </c>
      <c r="D723" s="10" t="s">
        <v>1740</v>
      </c>
      <c r="E723" s="10" t="s">
        <v>1738</v>
      </c>
      <c r="F723" s="10" t="s">
        <v>17</v>
      </c>
      <c r="G723" s="10">
        <v>12400</v>
      </c>
      <c r="H723" s="14">
        <v>306760</v>
      </c>
      <c r="I723" s="20">
        <f t="shared" si="102"/>
        <v>285058.2638</v>
      </c>
      <c r="J723" s="4">
        <f t="shared" si="99"/>
        <v>22.9885696612903</v>
      </c>
      <c r="K723" s="12">
        <f t="shared" si="100"/>
        <v>24.7387096774194</v>
      </c>
      <c r="L723" s="4">
        <f t="shared" si="101"/>
        <v>243639.541709402</v>
      </c>
    </row>
    <row r="724" hidden="1" spans="1:12">
      <c r="A724" s="4"/>
      <c r="B724" s="12" t="s">
        <v>1217</v>
      </c>
      <c r="C724" s="12" t="s">
        <v>1741</v>
      </c>
      <c r="D724" s="12" t="s">
        <v>1742</v>
      </c>
      <c r="E724" s="12" t="s">
        <v>1217</v>
      </c>
      <c r="F724" s="12" t="s">
        <v>577</v>
      </c>
      <c r="G724" s="12">
        <v>1100</v>
      </c>
      <c r="H724" s="14">
        <v>3270</v>
      </c>
      <c r="I724" s="20">
        <f t="shared" si="102"/>
        <v>3038.66385</v>
      </c>
      <c r="J724" s="4">
        <f t="shared" si="99"/>
        <v>2.76242168181818</v>
      </c>
      <c r="K724" s="12">
        <f t="shared" si="100"/>
        <v>2.97272727272727</v>
      </c>
      <c r="L724" s="4">
        <f t="shared" si="101"/>
        <v>2597.14858974359</v>
      </c>
    </row>
    <row r="725" hidden="1" spans="1:12">
      <c r="A725" s="4"/>
      <c r="B725" s="10" t="s">
        <v>1619</v>
      </c>
      <c r="C725" s="10" t="s">
        <v>1743</v>
      </c>
      <c r="D725" s="10" t="s">
        <v>1744</v>
      </c>
      <c r="E725" s="10" t="s">
        <v>1619</v>
      </c>
      <c r="F725" s="10" t="s">
        <v>152</v>
      </c>
      <c r="G725" s="10">
        <v>3600</v>
      </c>
      <c r="H725" s="14">
        <v>2772</v>
      </c>
      <c r="I725" s="20">
        <f t="shared" ref="I725:I749" si="103">H725*0.929255</f>
        <v>2575.89486</v>
      </c>
      <c r="J725" s="4">
        <f t="shared" ref="J725:J742" si="104">I725/G725</f>
        <v>0.71552635</v>
      </c>
      <c r="K725" s="12">
        <f t="shared" ref="K725:K742" si="105">H725/G725</f>
        <v>0.77</v>
      </c>
      <c r="L725" s="4">
        <f t="shared" ref="L725:L742" si="106">I725/1.17</f>
        <v>2201.61953846154</v>
      </c>
    </row>
    <row r="726" hidden="1" spans="1:12">
      <c r="A726" s="4"/>
      <c r="B726" s="10" t="s">
        <v>1619</v>
      </c>
      <c r="C726" s="10" t="s">
        <v>1743</v>
      </c>
      <c r="D726" s="10" t="s">
        <v>1745</v>
      </c>
      <c r="E726" s="10" t="s">
        <v>1619</v>
      </c>
      <c r="F726" s="10" t="s">
        <v>152</v>
      </c>
      <c r="G726" s="10">
        <v>2400</v>
      </c>
      <c r="H726" s="14">
        <v>1248</v>
      </c>
      <c r="I726" s="20">
        <f t="shared" si="103"/>
        <v>1159.71024</v>
      </c>
      <c r="J726" s="4">
        <f t="shared" si="104"/>
        <v>0.4832126</v>
      </c>
      <c r="K726" s="12">
        <f t="shared" si="105"/>
        <v>0.52</v>
      </c>
      <c r="L726" s="4">
        <f t="shared" si="106"/>
        <v>991.205333333333</v>
      </c>
    </row>
    <row r="727" hidden="1" spans="1:12">
      <c r="A727" s="4"/>
      <c r="B727" s="12" t="s">
        <v>1746</v>
      </c>
      <c r="C727" s="12" t="s">
        <v>1743</v>
      </c>
      <c r="D727" s="12" t="s">
        <v>1747</v>
      </c>
      <c r="E727" s="12" t="s">
        <v>1746</v>
      </c>
      <c r="F727" s="12" t="s">
        <v>152</v>
      </c>
      <c r="G727" s="12">
        <v>1320</v>
      </c>
      <c r="H727" s="14">
        <v>1755.5967</v>
      </c>
      <c r="I727" s="20">
        <f t="shared" si="103"/>
        <v>1631.3970114585</v>
      </c>
      <c r="J727" s="4">
        <f t="shared" si="104"/>
        <v>1.2359068268625</v>
      </c>
      <c r="K727" s="12">
        <f t="shared" si="105"/>
        <v>1.3299975</v>
      </c>
      <c r="L727" s="4">
        <f t="shared" si="106"/>
        <v>1394.35642005</v>
      </c>
    </row>
    <row r="728" hidden="1" spans="1:12">
      <c r="A728" s="4"/>
      <c r="B728" s="12" t="s">
        <v>1619</v>
      </c>
      <c r="C728" s="12" t="s">
        <v>1743</v>
      </c>
      <c r="D728" s="12" t="s">
        <v>1748</v>
      </c>
      <c r="E728" s="12" t="s">
        <v>1619</v>
      </c>
      <c r="F728" s="12" t="s">
        <v>152</v>
      </c>
      <c r="G728" s="12">
        <v>3600</v>
      </c>
      <c r="H728" s="14">
        <v>1260</v>
      </c>
      <c r="I728" s="20">
        <f t="shared" si="103"/>
        <v>1170.8613</v>
      </c>
      <c r="J728" s="4">
        <f t="shared" si="104"/>
        <v>0.32523925</v>
      </c>
      <c r="K728" s="12">
        <f t="shared" si="105"/>
        <v>0.35</v>
      </c>
      <c r="L728" s="4">
        <f t="shared" si="106"/>
        <v>1000.73615384615</v>
      </c>
    </row>
    <row r="729" hidden="1" spans="1:12">
      <c r="A729" s="4"/>
      <c r="B729" s="12" t="s">
        <v>1619</v>
      </c>
      <c r="C729" s="12" t="s">
        <v>1743</v>
      </c>
      <c r="D729" s="12" t="s">
        <v>1749</v>
      </c>
      <c r="E729" s="12" t="s">
        <v>1619</v>
      </c>
      <c r="F729" s="12" t="s">
        <v>152</v>
      </c>
      <c r="G729" s="12">
        <v>600</v>
      </c>
      <c r="H729" s="14">
        <v>210.000000000001</v>
      </c>
      <c r="I729" s="20">
        <f t="shared" si="103"/>
        <v>195.143550000001</v>
      </c>
      <c r="J729" s="4">
        <f t="shared" si="104"/>
        <v>0.325239250000002</v>
      </c>
      <c r="K729" s="12">
        <f t="shared" si="105"/>
        <v>0.350000000000002</v>
      </c>
      <c r="L729" s="4">
        <f t="shared" si="106"/>
        <v>166.78935897436</v>
      </c>
    </row>
    <row r="730" hidden="1" spans="1:12">
      <c r="A730" s="4"/>
      <c r="B730" s="12" t="s">
        <v>1619</v>
      </c>
      <c r="C730" s="12" t="s">
        <v>1750</v>
      </c>
      <c r="D730" s="12">
        <v>0.7</v>
      </c>
      <c r="E730" s="12" t="s">
        <v>1619</v>
      </c>
      <c r="F730" s="12" t="s">
        <v>152</v>
      </c>
      <c r="G730" s="12">
        <v>200</v>
      </c>
      <c r="H730" s="14">
        <v>62</v>
      </c>
      <c r="I730" s="20">
        <f t="shared" si="103"/>
        <v>57.61381</v>
      </c>
      <c r="J730" s="4">
        <f t="shared" si="104"/>
        <v>0.28806905</v>
      </c>
      <c r="K730" s="12">
        <f t="shared" si="105"/>
        <v>0.31</v>
      </c>
      <c r="L730" s="4">
        <f t="shared" si="106"/>
        <v>49.2425726495727</v>
      </c>
    </row>
    <row r="731" hidden="1" spans="1:12">
      <c r="A731" s="4"/>
      <c r="B731" s="12" t="s">
        <v>1619</v>
      </c>
      <c r="C731" s="12" t="s">
        <v>1750</v>
      </c>
      <c r="D731" s="12">
        <v>0.55</v>
      </c>
      <c r="E731" s="12" t="s">
        <v>1619</v>
      </c>
      <c r="F731" s="12" t="s">
        <v>152</v>
      </c>
      <c r="G731" s="12">
        <v>200</v>
      </c>
      <c r="H731" s="14">
        <v>62</v>
      </c>
      <c r="I731" s="20">
        <f t="shared" si="103"/>
        <v>57.61381</v>
      </c>
      <c r="J731" s="4">
        <f t="shared" si="104"/>
        <v>0.28806905</v>
      </c>
      <c r="K731" s="12">
        <f t="shared" si="105"/>
        <v>0.31</v>
      </c>
      <c r="L731" s="4">
        <f t="shared" si="106"/>
        <v>49.2425726495727</v>
      </c>
    </row>
    <row r="732" hidden="1" spans="1:12">
      <c r="A732" s="4"/>
      <c r="B732" s="12" t="s">
        <v>1619</v>
      </c>
      <c r="C732" s="12" t="s">
        <v>1743</v>
      </c>
      <c r="D732" s="12" t="s">
        <v>1751</v>
      </c>
      <c r="E732" s="12" t="s">
        <v>1619</v>
      </c>
      <c r="F732" s="12" t="s">
        <v>152</v>
      </c>
      <c r="G732" s="12">
        <v>1800</v>
      </c>
      <c r="H732" s="14">
        <v>1170</v>
      </c>
      <c r="I732" s="20">
        <f t="shared" si="103"/>
        <v>1087.22835</v>
      </c>
      <c r="J732" s="4">
        <f t="shared" si="104"/>
        <v>0.60401575</v>
      </c>
      <c r="K732" s="12">
        <f t="shared" si="105"/>
        <v>0.65</v>
      </c>
      <c r="L732" s="4">
        <f t="shared" si="106"/>
        <v>929.255</v>
      </c>
    </row>
    <row r="733" s="3" customFormat="1" hidden="1" spans="1:12">
      <c r="A733" s="16"/>
      <c r="B733" s="16"/>
      <c r="C733" s="19"/>
      <c r="D733" s="19" t="s">
        <v>1752</v>
      </c>
      <c r="E733" s="19" t="s">
        <v>1753</v>
      </c>
      <c r="F733" s="19" t="s">
        <v>22</v>
      </c>
      <c r="G733" s="19">
        <v>10</v>
      </c>
      <c r="H733" s="9">
        <v>80</v>
      </c>
      <c r="I733" s="30">
        <f t="shared" si="103"/>
        <v>74.3404</v>
      </c>
      <c r="J733" s="16">
        <f t="shared" si="104"/>
        <v>7.43404</v>
      </c>
      <c r="K733" s="19">
        <f t="shared" si="105"/>
        <v>8</v>
      </c>
      <c r="L733" s="16">
        <f t="shared" si="106"/>
        <v>63.5388034188034</v>
      </c>
    </row>
    <row r="734" hidden="1" spans="1:12">
      <c r="A734" s="4"/>
      <c r="B734" s="11" t="s">
        <v>1192</v>
      </c>
      <c r="C734" s="11" t="s">
        <v>1754</v>
      </c>
      <c r="D734" s="12" t="s">
        <v>1197</v>
      </c>
      <c r="E734" s="12" t="s">
        <v>1631</v>
      </c>
      <c r="F734" s="12" t="s">
        <v>577</v>
      </c>
      <c r="G734" s="12">
        <v>50</v>
      </c>
      <c r="H734" s="14">
        <v>140</v>
      </c>
      <c r="I734" s="20">
        <f t="shared" si="103"/>
        <v>130.0957</v>
      </c>
      <c r="J734" s="4">
        <f t="shared" si="104"/>
        <v>2.601914</v>
      </c>
      <c r="K734" s="12">
        <f t="shared" si="105"/>
        <v>2.8</v>
      </c>
      <c r="L734" s="4">
        <f t="shared" si="106"/>
        <v>111.192905982906</v>
      </c>
    </row>
    <row r="735" hidden="1" spans="1:12">
      <c r="A735" s="4"/>
      <c r="B735" s="11" t="s">
        <v>1192</v>
      </c>
      <c r="C735" s="11" t="s">
        <v>1755</v>
      </c>
      <c r="D735" s="12" t="s">
        <v>1756</v>
      </c>
      <c r="E735" s="12" t="s">
        <v>1631</v>
      </c>
      <c r="F735" s="12" t="s">
        <v>577</v>
      </c>
      <c r="G735" s="12">
        <v>30</v>
      </c>
      <c r="H735" s="14">
        <v>120.000000000001</v>
      </c>
      <c r="I735" s="20">
        <f t="shared" si="103"/>
        <v>111.510600000001</v>
      </c>
      <c r="J735" s="4">
        <f t="shared" si="104"/>
        <v>3.71702000000003</v>
      </c>
      <c r="K735" s="12">
        <f t="shared" si="105"/>
        <v>4.00000000000003</v>
      </c>
      <c r="L735" s="4">
        <f t="shared" si="106"/>
        <v>95.3082051282059</v>
      </c>
    </row>
    <row r="736" hidden="1" spans="1:12">
      <c r="A736" s="4"/>
      <c r="B736" s="16"/>
      <c r="C736" s="28"/>
      <c r="D736" s="12"/>
      <c r="E736" s="12" t="s">
        <v>1757</v>
      </c>
      <c r="F736" s="12" t="s">
        <v>1198</v>
      </c>
      <c r="G736" s="12">
        <v>1</v>
      </c>
      <c r="H736" s="14">
        <v>280</v>
      </c>
      <c r="I736" s="20">
        <f t="shared" si="103"/>
        <v>260.1914</v>
      </c>
      <c r="J736" s="4">
        <f t="shared" si="104"/>
        <v>260.1914</v>
      </c>
      <c r="K736" s="12">
        <f t="shared" si="105"/>
        <v>280</v>
      </c>
      <c r="L736" s="4">
        <f t="shared" si="106"/>
        <v>222.385811965812</v>
      </c>
    </row>
    <row r="737" hidden="1" spans="1:12">
      <c r="A737" s="4"/>
      <c r="B737" s="11" t="s">
        <v>1192</v>
      </c>
      <c r="C737" s="11" t="s">
        <v>1663</v>
      </c>
      <c r="D737" s="12"/>
      <c r="E737" s="12" t="s">
        <v>1665</v>
      </c>
      <c r="F737" s="12" t="s">
        <v>577</v>
      </c>
      <c r="G737" s="12">
        <v>1</v>
      </c>
      <c r="H737" s="14">
        <v>120.000000000001</v>
      </c>
      <c r="I737" s="20">
        <f t="shared" si="103"/>
        <v>111.510600000001</v>
      </c>
      <c r="J737" s="4">
        <f t="shared" si="104"/>
        <v>111.510600000001</v>
      </c>
      <c r="K737" s="12">
        <f t="shared" si="105"/>
        <v>120.000000000001</v>
      </c>
      <c r="L737" s="4">
        <f t="shared" si="106"/>
        <v>95.3082051282059</v>
      </c>
    </row>
    <row r="738" hidden="1" spans="1:12">
      <c r="A738" s="4"/>
      <c r="B738" s="16"/>
      <c r="C738" s="28"/>
      <c r="D738" s="12" t="s">
        <v>1758</v>
      </c>
      <c r="E738" s="12" t="s">
        <v>1759</v>
      </c>
      <c r="F738" s="12" t="s">
        <v>1548</v>
      </c>
      <c r="G738" s="12">
        <v>1</v>
      </c>
      <c r="H738" s="14">
        <v>350</v>
      </c>
      <c r="I738" s="20">
        <f t="shared" si="103"/>
        <v>325.23925</v>
      </c>
      <c r="J738" s="4">
        <f t="shared" si="104"/>
        <v>325.23925</v>
      </c>
      <c r="K738" s="12">
        <f t="shared" si="105"/>
        <v>350</v>
      </c>
      <c r="L738" s="4">
        <f t="shared" si="106"/>
        <v>277.982264957265</v>
      </c>
    </row>
    <row r="739" hidden="1" spans="1:12">
      <c r="A739" s="4"/>
      <c r="B739" s="11" t="s">
        <v>1760</v>
      </c>
      <c r="C739" s="11" t="s">
        <v>1761</v>
      </c>
      <c r="D739" s="12"/>
      <c r="E739" s="12" t="s">
        <v>1762</v>
      </c>
      <c r="F739" s="12" t="s">
        <v>577</v>
      </c>
      <c r="G739" s="12">
        <v>1</v>
      </c>
      <c r="H739" s="14">
        <v>25</v>
      </c>
      <c r="I739" s="20">
        <f t="shared" si="103"/>
        <v>23.231375</v>
      </c>
      <c r="J739" s="4">
        <f t="shared" si="104"/>
        <v>23.231375</v>
      </c>
      <c r="K739" s="12">
        <f t="shared" si="105"/>
        <v>25</v>
      </c>
      <c r="L739" s="4">
        <f t="shared" si="106"/>
        <v>19.8558760683761</v>
      </c>
    </row>
    <row r="740" hidden="1" spans="1:12">
      <c r="A740" s="4"/>
      <c r="B740" s="16"/>
      <c r="C740" s="28"/>
      <c r="D740" s="12"/>
      <c r="E740" s="12" t="s">
        <v>1201</v>
      </c>
      <c r="F740" s="12" t="s">
        <v>577</v>
      </c>
      <c r="G740" s="12">
        <v>1</v>
      </c>
      <c r="H740" s="14">
        <v>1400</v>
      </c>
      <c r="I740" s="20">
        <f t="shared" si="103"/>
        <v>1300.957</v>
      </c>
      <c r="J740" s="4">
        <f t="shared" si="104"/>
        <v>1300.957</v>
      </c>
      <c r="K740" s="12">
        <f t="shared" si="105"/>
        <v>1400</v>
      </c>
      <c r="L740" s="4">
        <f t="shared" si="106"/>
        <v>1111.92905982906</v>
      </c>
    </row>
    <row r="741" hidden="1" spans="1:12">
      <c r="A741" s="4"/>
      <c r="B741" s="16"/>
      <c r="C741" s="28"/>
      <c r="D741" s="12"/>
      <c r="E741" s="12" t="s">
        <v>1201</v>
      </c>
      <c r="F741" s="12" t="s">
        <v>577</v>
      </c>
      <c r="G741" s="12">
        <v>1</v>
      </c>
      <c r="H741" s="14">
        <v>3800</v>
      </c>
      <c r="I741" s="20">
        <f t="shared" si="103"/>
        <v>3531.169</v>
      </c>
      <c r="J741" s="4">
        <f t="shared" si="104"/>
        <v>3531.169</v>
      </c>
      <c r="K741" s="12">
        <f t="shared" si="105"/>
        <v>3800</v>
      </c>
      <c r="L741" s="4">
        <f t="shared" si="106"/>
        <v>3018.09316239316</v>
      </c>
    </row>
    <row r="742" hidden="1" spans="1:12">
      <c r="A742" s="4"/>
      <c r="B742" s="16"/>
      <c r="C742" s="28"/>
      <c r="D742" s="12"/>
      <c r="E742" s="12" t="s">
        <v>1763</v>
      </c>
      <c r="F742" s="12" t="s">
        <v>577</v>
      </c>
      <c r="G742" s="12">
        <v>1</v>
      </c>
      <c r="H742" s="14">
        <v>1600</v>
      </c>
      <c r="I742" s="20">
        <f t="shared" si="103"/>
        <v>1486.808</v>
      </c>
      <c r="J742" s="4">
        <f t="shared" si="104"/>
        <v>1486.808</v>
      </c>
      <c r="K742" s="12">
        <f t="shared" si="105"/>
        <v>1600</v>
      </c>
      <c r="L742" s="4">
        <f t="shared" si="106"/>
        <v>1270.77606837607</v>
      </c>
    </row>
    <row r="743" hidden="1" spans="1:12">
      <c r="A743" s="4"/>
      <c r="B743" s="16"/>
      <c r="C743" s="28"/>
      <c r="D743" s="12"/>
      <c r="E743" s="12" t="s">
        <v>1764</v>
      </c>
      <c r="F743" s="12" t="s">
        <v>1198</v>
      </c>
      <c r="G743" s="12">
        <v>1</v>
      </c>
      <c r="H743" s="14">
        <v>850.000000000001</v>
      </c>
      <c r="I743" s="20">
        <f t="shared" si="103"/>
        <v>789.866750000001</v>
      </c>
      <c r="J743" s="4">
        <f t="shared" ref="J743:J806" si="107">I743/G743</f>
        <v>789.866750000001</v>
      </c>
      <c r="K743" s="12">
        <f t="shared" ref="K743:K806" si="108">H743/G743</f>
        <v>850.000000000001</v>
      </c>
      <c r="L743" s="4">
        <f t="shared" ref="L743:L806" si="109">I743/1.17</f>
        <v>675.099786324787</v>
      </c>
    </row>
    <row r="744" hidden="1" spans="1:12">
      <c r="A744" s="4"/>
      <c r="B744" s="16"/>
      <c r="C744" s="28"/>
      <c r="D744" s="12"/>
      <c r="E744" s="12" t="s">
        <v>1765</v>
      </c>
      <c r="F744" s="12" t="s">
        <v>1766</v>
      </c>
      <c r="G744" s="12">
        <v>1</v>
      </c>
      <c r="H744" s="14">
        <v>1500</v>
      </c>
      <c r="I744" s="20">
        <f t="shared" si="103"/>
        <v>1393.8825</v>
      </c>
      <c r="J744" s="4">
        <f t="shared" si="107"/>
        <v>1393.8825</v>
      </c>
      <c r="K744" s="12">
        <f t="shared" si="108"/>
        <v>1500</v>
      </c>
      <c r="L744" s="4">
        <f t="shared" si="109"/>
        <v>1191.35256410256</v>
      </c>
    </row>
    <row r="745" hidden="1" spans="1:12">
      <c r="A745" s="4"/>
      <c r="B745" s="16"/>
      <c r="C745" s="28"/>
      <c r="D745" s="12"/>
      <c r="E745" s="12" t="s">
        <v>1765</v>
      </c>
      <c r="F745" s="12" t="s">
        <v>1198</v>
      </c>
      <c r="G745" s="12">
        <v>1</v>
      </c>
      <c r="H745" s="14">
        <v>500</v>
      </c>
      <c r="I745" s="20">
        <f t="shared" si="103"/>
        <v>464.6275</v>
      </c>
      <c r="J745" s="4">
        <f t="shared" si="107"/>
        <v>464.6275</v>
      </c>
      <c r="K745" s="12">
        <f t="shared" si="108"/>
        <v>500</v>
      </c>
      <c r="L745" s="4">
        <f t="shared" si="109"/>
        <v>397.117521367521</v>
      </c>
    </row>
    <row r="746" hidden="1" spans="1:12">
      <c r="A746" s="4"/>
      <c r="B746" s="11" t="s">
        <v>1116</v>
      </c>
      <c r="C746" s="11" t="s">
        <v>1196</v>
      </c>
      <c r="D746" s="12"/>
      <c r="E746" s="12" t="s">
        <v>1195</v>
      </c>
      <c r="F746" s="12"/>
      <c r="G746" s="12">
        <v>1</v>
      </c>
      <c r="H746" s="14">
        <v>1000</v>
      </c>
      <c r="I746" s="20">
        <f t="shared" si="103"/>
        <v>929.255</v>
      </c>
      <c r="J746" s="4">
        <f t="shared" si="107"/>
        <v>929.255</v>
      </c>
      <c r="K746" s="12">
        <f t="shared" si="108"/>
        <v>1000</v>
      </c>
      <c r="L746" s="4">
        <f t="shared" si="109"/>
        <v>794.235042735043</v>
      </c>
    </row>
    <row r="747" hidden="1" spans="1:12">
      <c r="A747" s="4"/>
      <c r="B747" s="11" t="s">
        <v>1192</v>
      </c>
      <c r="C747" s="11" t="s">
        <v>1193</v>
      </c>
      <c r="D747" s="12"/>
      <c r="E747" s="12" t="s">
        <v>1195</v>
      </c>
      <c r="F747" s="12"/>
      <c r="G747" s="12">
        <v>400</v>
      </c>
      <c r="H747" s="14">
        <v>30</v>
      </c>
      <c r="I747" s="20">
        <f t="shared" si="103"/>
        <v>27.87765</v>
      </c>
      <c r="J747" s="4">
        <f t="shared" si="107"/>
        <v>0.069694125</v>
      </c>
      <c r="K747" s="12">
        <f t="shared" si="108"/>
        <v>0.075</v>
      </c>
      <c r="L747" s="4">
        <f t="shared" si="109"/>
        <v>23.8270512820513</v>
      </c>
    </row>
    <row r="748" hidden="1" spans="1:12">
      <c r="A748" s="4"/>
      <c r="B748" s="11" t="s">
        <v>1192</v>
      </c>
      <c r="C748" s="11" t="s">
        <v>1767</v>
      </c>
      <c r="D748" s="11" t="s">
        <v>1768</v>
      </c>
      <c r="E748" s="12" t="s">
        <v>1769</v>
      </c>
      <c r="F748" s="12"/>
      <c r="G748" s="12">
        <v>1200</v>
      </c>
      <c r="H748" s="14">
        <v>2640</v>
      </c>
      <c r="I748" s="20">
        <f t="shared" si="103"/>
        <v>2453.2332</v>
      </c>
      <c r="J748" s="4">
        <f t="shared" si="107"/>
        <v>2.044361</v>
      </c>
      <c r="K748" s="12">
        <f t="shared" si="108"/>
        <v>2.2</v>
      </c>
      <c r="L748" s="4">
        <f t="shared" si="109"/>
        <v>2096.78051282051</v>
      </c>
    </row>
    <row r="749" hidden="1" spans="1:12">
      <c r="A749" s="4"/>
      <c r="B749" s="11" t="s">
        <v>1192</v>
      </c>
      <c r="C749" s="11" t="s">
        <v>1770</v>
      </c>
      <c r="D749" s="11" t="s">
        <v>1771</v>
      </c>
      <c r="E749" s="12" t="s">
        <v>1772</v>
      </c>
      <c r="F749" s="12"/>
      <c r="G749" s="12">
        <v>96</v>
      </c>
      <c r="H749" s="14">
        <v>624</v>
      </c>
      <c r="I749" s="20">
        <f t="shared" si="103"/>
        <v>579.85512</v>
      </c>
      <c r="J749" s="4">
        <f t="shared" si="107"/>
        <v>6.0401575</v>
      </c>
      <c r="K749" s="12">
        <f t="shared" si="108"/>
        <v>6.5</v>
      </c>
      <c r="L749" s="4">
        <f t="shared" si="109"/>
        <v>495.602666666667</v>
      </c>
    </row>
    <row r="750" hidden="1" spans="1:12">
      <c r="A750" s="4"/>
      <c r="B750" s="29" t="s">
        <v>1217</v>
      </c>
      <c r="C750" s="11" t="s">
        <v>1741</v>
      </c>
      <c r="D750" s="11" t="s">
        <v>1773</v>
      </c>
      <c r="E750" s="12" t="s">
        <v>1217</v>
      </c>
      <c r="F750" s="12"/>
      <c r="G750" s="12">
        <v>800</v>
      </c>
      <c r="H750" s="14">
        <v>2400</v>
      </c>
      <c r="I750" s="20">
        <f t="shared" ref="I750:I762" si="110">H750*0.92926</f>
        <v>2230.224</v>
      </c>
      <c r="J750" s="4">
        <f t="shared" si="107"/>
        <v>2.78778</v>
      </c>
      <c r="K750" s="12">
        <f t="shared" si="108"/>
        <v>3</v>
      </c>
      <c r="L750" s="4">
        <f t="shared" si="109"/>
        <v>1906.17435897436</v>
      </c>
    </row>
    <row r="751" hidden="1" spans="1:12">
      <c r="A751" s="4"/>
      <c r="B751" s="11" t="s">
        <v>1640</v>
      </c>
      <c r="C751" s="11" t="s">
        <v>1774</v>
      </c>
      <c r="D751" s="11" t="s">
        <v>1775</v>
      </c>
      <c r="E751" s="12" t="s">
        <v>1640</v>
      </c>
      <c r="F751" s="12"/>
      <c r="G751" s="12">
        <v>160</v>
      </c>
      <c r="H751" s="14">
        <v>3168</v>
      </c>
      <c r="I751" s="20">
        <f t="shared" si="110"/>
        <v>2943.89568</v>
      </c>
      <c r="J751" s="4">
        <f t="shared" si="107"/>
        <v>18.399348</v>
      </c>
      <c r="K751" s="12">
        <f t="shared" si="108"/>
        <v>19.8</v>
      </c>
      <c r="L751" s="4">
        <f t="shared" si="109"/>
        <v>2516.15015384615</v>
      </c>
    </row>
    <row r="752" hidden="1" spans="1:12">
      <c r="A752" s="4"/>
      <c r="B752" s="29" t="s">
        <v>1212</v>
      </c>
      <c r="C752" s="11" t="s">
        <v>1776</v>
      </c>
      <c r="D752" s="11" t="s">
        <v>1777</v>
      </c>
      <c r="E752" s="12" t="s">
        <v>1212</v>
      </c>
      <c r="F752" s="12"/>
      <c r="G752" s="12">
        <v>6400</v>
      </c>
      <c r="H752" s="14">
        <v>3200.00000000001</v>
      </c>
      <c r="I752" s="20">
        <f t="shared" si="110"/>
        <v>2973.63200000001</v>
      </c>
      <c r="J752" s="4">
        <f t="shared" si="107"/>
        <v>0.464630000000001</v>
      </c>
      <c r="K752" s="12">
        <f t="shared" si="108"/>
        <v>0.500000000000002</v>
      </c>
      <c r="L752" s="4">
        <f t="shared" si="109"/>
        <v>2541.56581196582</v>
      </c>
    </row>
    <row r="753" hidden="1" spans="1:12">
      <c r="A753" s="4"/>
      <c r="B753" s="11" t="s">
        <v>1192</v>
      </c>
      <c r="C753" s="11" t="s">
        <v>1778</v>
      </c>
      <c r="D753" s="11" t="s">
        <v>1779</v>
      </c>
      <c r="E753" s="12" t="s">
        <v>286</v>
      </c>
      <c r="F753" s="12"/>
      <c r="G753" s="12">
        <v>52</v>
      </c>
      <c r="H753" s="14">
        <v>1272</v>
      </c>
      <c r="I753" s="20">
        <f t="shared" si="110"/>
        <v>1182.01872</v>
      </c>
      <c r="J753" s="4">
        <f t="shared" si="107"/>
        <v>22.7311292307692</v>
      </c>
      <c r="K753" s="12">
        <f t="shared" si="108"/>
        <v>24.4615384615385</v>
      </c>
      <c r="L753" s="4">
        <f t="shared" si="109"/>
        <v>1010.27241025641</v>
      </c>
    </row>
    <row r="754" hidden="1" spans="1:12">
      <c r="A754" s="4"/>
      <c r="B754" s="11" t="s">
        <v>1192</v>
      </c>
      <c r="C754" s="11" t="s">
        <v>1780</v>
      </c>
      <c r="D754" s="11" t="s">
        <v>1781</v>
      </c>
      <c r="E754" s="12" t="s">
        <v>1782</v>
      </c>
      <c r="F754" s="12"/>
      <c r="G754" s="12">
        <v>400</v>
      </c>
      <c r="H754" s="14">
        <v>800</v>
      </c>
      <c r="I754" s="20">
        <f t="shared" si="110"/>
        <v>743.408</v>
      </c>
      <c r="J754" s="4">
        <f t="shared" si="107"/>
        <v>1.85852</v>
      </c>
      <c r="K754" s="12">
        <f t="shared" si="108"/>
        <v>2</v>
      </c>
      <c r="L754" s="4">
        <f t="shared" si="109"/>
        <v>635.391452991453</v>
      </c>
    </row>
    <row r="755" hidden="1" spans="1:12">
      <c r="A755" s="4"/>
      <c r="B755" s="16"/>
      <c r="C755" s="28"/>
      <c r="D755" s="12"/>
      <c r="E755" s="12" t="s">
        <v>1783</v>
      </c>
      <c r="F755" s="12"/>
      <c r="G755" s="12">
        <v>10000</v>
      </c>
      <c r="H755" s="14">
        <v>9500</v>
      </c>
      <c r="I755" s="20">
        <f t="shared" si="110"/>
        <v>8827.97</v>
      </c>
      <c r="J755" s="4">
        <f t="shared" si="107"/>
        <v>0.882797</v>
      </c>
      <c r="K755" s="12">
        <f t="shared" si="108"/>
        <v>0.95</v>
      </c>
      <c r="L755" s="4">
        <f t="shared" si="109"/>
        <v>7545.2735042735</v>
      </c>
    </row>
    <row r="756" hidden="1" spans="1:12">
      <c r="A756" s="4"/>
      <c r="B756" s="11" t="s">
        <v>1192</v>
      </c>
      <c r="C756" s="11" t="s">
        <v>1784</v>
      </c>
      <c r="D756" s="11" t="s">
        <v>1785</v>
      </c>
      <c r="E756" s="12" t="s">
        <v>1769</v>
      </c>
      <c r="F756" s="12"/>
      <c r="G756" s="12">
        <v>20000</v>
      </c>
      <c r="H756" s="14">
        <v>3200.00000000001</v>
      </c>
      <c r="I756" s="20">
        <f t="shared" si="110"/>
        <v>2973.63200000001</v>
      </c>
      <c r="J756" s="4">
        <f t="shared" si="107"/>
        <v>0.1486816</v>
      </c>
      <c r="K756" s="12">
        <f t="shared" si="108"/>
        <v>0.160000000000001</v>
      </c>
      <c r="L756" s="4">
        <f t="shared" si="109"/>
        <v>2541.56581196582</v>
      </c>
    </row>
    <row r="757" hidden="1" spans="1:12">
      <c r="A757" s="4"/>
      <c r="C757" s="28"/>
      <c r="D757" s="12"/>
      <c r="E757" s="12" t="s">
        <v>1786</v>
      </c>
      <c r="F757" s="12"/>
      <c r="G757" s="12">
        <v>25</v>
      </c>
      <c r="H757" s="14">
        <v>1050</v>
      </c>
      <c r="I757" s="20">
        <f t="shared" si="110"/>
        <v>975.723</v>
      </c>
      <c r="J757" s="4">
        <f t="shared" si="107"/>
        <v>39.02892</v>
      </c>
      <c r="K757" s="12">
        <f t="shared" si="108"/>
        <v>42</v>
      </c>
      <c r="L757" s="4">
        <f t="shared" si="109"/>
        <v>833.951282051282</v>
      </c>
    </row>
    <row r="758" hidden="1" spans="1:12">
      <c r="A758" s="4"/>
      <c r="B758" s="11" t="s">
        <v>1192</v>
      </c>
      <c r="C758" s="11" t="s">
        <v>1770</v>
      </c>
      <c r="D758" s="11" t="s">
        <v>1771</v>
      </c>
      <c r="E758" s="12" t="s">
        <v>1772</v>
      </c>
      <c r="F758" s="12"/>
      <c r="G758" s="12">
        <v>96</v>
      </c>
      <c r="H758" s="14">
        <v>624</v>
      </c>
      <c r="I758" s="20">
        <f t="shared" si="110"/>
        <v>579.85824</v>
      </c>
      <c r="J758" s="4">
        <f t="shared" si="107"/>
        <v>6.04019</v>
      </c>
      <c r="K758" s="12">
        <f t="shared" si="108"/>
        <v>6.5</v>
      </c>
      <c r="L758" s="4">
        <f t="shared" si="109"/>
        <v>495.605333333333</v>
      </c>
    </row>
    <row r="759" hidden="1" spans="1:12">
      <c r="A759" s="4"/>
      <c r="B759" s="11" t="s">
        <v>1192</v>
      </c>
      <c r="C759" s="11" t="s">
        <v>1780</v>
      </c>
      <c r="D759" s="11" t="s">
        <v>1781</v>
      </c>
      <c r="E759" s="12" t="s">
        <v>1600</v>
      </c>
      <c r="F759" s="12"/>
      <c r="G759" s="12">
        <v>200</v>
      </c>
      <c r="H759" s="14">
        <v>400</v>
      </c>
      <c r="I759" s="20">
        <f t="shared" si="110"/>
        <v>371.704</v>
      </c>
      <c r="J759" s="4">
        <f t="shared" si="107"/>
        <v>1.85852</v>
      </c>
      <c r="K759" s="12">
        <f t="shared" si="108"/>
        <v>2</v>
      </c>
      <c r="L759" s="4">
        <f t="shared" si="109"/>
        <v>317.695726495727</v>
      </c>
    </row>
    <row r="760" hidden="1" spans="1:12">
      <c r="A760" s="4"/>
      <c r="B760" s="11" t="s">
        <v>1192</v>
      </c>
      <c r="C760" s="11" t="s">
        <v>1787</v>
      </c>
      <c r="D760" s="11" t="s">
        <v>1788</v>
      </c>
      <c r="E760" s="12" t="s">
        <v>1789</v>
      </c>
      <c r="F760" s="12"/>
      <c r="G760" s="12">
        <v>1</v>
      </c>
      <c r="H760" s="14">
        <v>150</v>
      </c>
      <c r="I760" s="20">
        <f t="shared" si="110"/>
        <v>139.389</v>
      </c>
      <c r="J760" s="4">
        <f t="shared" si="107"/>
        <v>139.389</v>
      </c>
      <c r="K760" s="12">
        <f t="shared" si="108"/>
        <v>150</v>
      </c>
      <c r="L760" s="4">
        <f t="shared" si="109"/>
        <v>119.135897435897</v>
      </c>
    </row>
    <row r="761" hidden="1" spans="1:12">
      <c r="A761" s="4"/>
      <c r="B761" s="11" t="s">
        <v>1192</v>
      </c>
      <c r="C761" s="11" t="s">
        <v>1790</v>
      </c>
      <c r="D761" s="11" t="s">
        <v>1791</v>
      </c>
      <c r="E761" s="12" t="s">
        <v>1792</v>
      </c>
      <c r="F761" s="12"/>
      <c r="G761" s="12">
        <v>1000</v>
      </c>
      <c r="H761" s="14">
        <v>1080</v>
      </c>
      <c r="I761" s="20">
        <f t="shared" si="110"/>
        <v>1003.6008</v>
      </c>
      <c r="J761" s="4">
        <f t="shared" si="107"/>
        <v>1.0036008</v>
      </c>
      <c r="K761" s="12">
        <f t="shared" si="108"/>
        <v>1.08</v>
      </c>
      <c r="L761" s="4">
        <f t="shared" si="109"/>
        <v>857.778461538462</v>
      </c>
    </row>
    <row r="762" hidden="1" spans="1:12">
      <c r="A762" s="4"/>
      <c r="B762" s="11" t="s">
        <v>1192</v>
      </c>
      <c r="C762" s="11" t="s">
        <v>1790</v>
      </c>
      <c r="D762" s="11" t="s">
        <v>1793</v>
      </c>
      <c r="E762" s="12" t="s">
        <v>1792</v>
      </c>
      <c r="F762" s="12"/>
      <c r="G762" s="12">
        <v>5000</v>
      </c>
      <c r="H762" s="14">
        <v>5400</v>
      </c>
      <c r="I762" s="20">
        <f t="shared" si="110"/>
        <v>5018.004</v>
      </c>
      <c r="J762" s="4">
        <f t="shared" si="107"/>
        <v>1.0036008</v>
      </c>
      <c r="K762" s="12">
        <f t="shared" si="108"/>
        <v>1.08</v>
      </c>
      <c r="L762" s="4">
        <f t="shared" si="109"/>
        <v>4288.89230769231</v>
      </c>
    </row>
    <row r="763" hidden="1" spans="1:12">
      <c r="A763" s="4"/>
      <c r="B763" s="11" t="s">
        <v>1192</v>
      </c>
      <c r="C763" s="11" t="s">
        <v>1794</v>
      </c>
      <c r="D763" s="11" t="s">
        <v>1795</v>
      </c>
      <c r="E763" s="12" t="s">
        <v>1796</v>
      </c>
      <c r="F763" s="12"/>
      <c r="G763" s="12">
        <v>400</v>
      </c>
      <c r="H763" s="14">
        <v>2800</v>
      </c>
      <c r="I763" s="20">
        <f t="shared" ref="I763:I803" si="111">H763*0.92926</f>
        <v>2601.928</v>
      </c>
      <c r="J763" s="4">
        <f t="shared" si="107"/>
        <v>6.50482</v>
      </c>
      <c r="K763" s="12">
        <f t="shared" si="108"/>
        <v>7</v>
      </c>
      <c r="L763" s="4">
        <f t="shared" si="109"/>
        <v>2223.87008547009</v>
      </c>
    </row>
    <row r="764" hidden="1" spans="1:12">
      <c r="A764" s="4"/>
      <c r="B764" s="11" t="s">
        <v>1192</v>
      </c>
      <c r="C764" s="11" t="s">
        <v>1797</v>
      </c>
      <c r="D764" s="11" t="s">
        <v>1798</v>
      </c>
      <c r="E764" s="12" t="s">
        <v>1799</v>
      </c>
      <c r="F764" s="12"/>
      <c r="G764" s="12">
        <v>30</v>
      </c>
      <c r="H764" s="14">
        <v>255</v>
      </c>
      <c r="I764" s="20">
        <f t="shared" si="111"/>
        <v>236.9613</v>
      </c>
      <c r="J764" s="4">
        <f t="shared" si="107"/>
        <v>7.89871</v>
      </c>
      <c r="K764" s="12">
        <f t="shared" si="108"/>
        <v>8.5</v>
      </c>
      <c r="L764" s="4">
        <f t="shared" si="109"/>
        <v>202.531025641026</v>
      </c>
    </row>
    <row r="765" hidden="1" spans="1:12">
      <c r="A765" s="4"/>
      <c r="B765" s="11" t="s">
        <v>1192</v>
      </c>
      <c r="C765" s="11" t="s">
        <v>1800</v>
      </c>
      <c r="D765" s="11" t="s">
        <v>1801</v>
      </c>
      <c r="E765" s="12" t="s">
        <v>1802</v>
      </c>
      <c r="F765" s="12"/>
      <c r="G765" s="12">
        <v>2</v>
      </c>
      <c r="H765" s="14">
        <v>240</v>
      </c>
      <c r="I765" s="20">
        <f t="shared" si="111"/>
        <v>223.0224</v>
      </c>
      <c r="J765" s="4">
        <f t="shared" si="107"/>
        <v>111.5112</v>
      </c>
      <c r="K765" s="12">
        <f t="shared" si="108"/>
        <v>120</v>
      </c>
      <c r="L765" s="4">
        <f t="shared" si="109"/>
        <v>190.617435897436</v>
      </c>
    </row>
    <row r="766" hidden="1" spans="1:12">
      <c r="A766" s="4"/>
      <c r="B766" s="11" t="s">
        <v>1760</v>
      </c>
      <c r="C766" s="11" t="s">
        <v>1803</v>
      </c>
      <c r="D766" s="11" t="s">
        <v>1804</v>
      </c>
      <c r="E766" s="11" t="s">
        <v>1805</v>
      </c>
      <c r="F766" s="12"/>
      <c r="G766" s="12">
        <v>2</v>
      </c>
      <c r="H766" s="14">
        <v>925.8</v>
      </c>
      <c r="I766" s="20">
        <f t="shared" si="111"/>
        <v>860.308908</v>
      </c>
      <c r="J766" s="4">
        <f t="shared" si="107"/>
        <v>430.154454</v>
      </c>
      <c r="K766" s="12">
        <f t="shared" si="108"/>
        <v>462.9</v>
      </c>
      <c r="L766" s="4">
        <f t="shared" si="109"/>
        <v>735.306758974359</v>
      </c>
    </row>
    <row r="767" hidden="1" spans="1:12">
      <c r="A767" s="4"/>
      <c r="B767" s="11" t="s">
        <v>1806</v>
      </c>
      <c r="C767" s="11" t="s">
        <v>1807</v>
      </c>
      <c r="D767" s="11" t="s">
        <v>1808</v>
      </c>
      <c r="E767" s="12" t="s">
        <v>286</v>
      </c>
      <c r="F767" s="12"/>
      <c r="G767" s="12">
        <v>40</v>
      </c>
      <c r="H767" s="14">
        <v>160</v>
      </c>
      <c r="I767" s="20">
        <f t="shared" si="111"/>
        <v>148.6816</v>
      </c>
      <c r="J767" s="4">
        <f t="shared" si="107"/>
        <v>3.71704</v>
      </c>
      <c r="K767" s="12">
        <f t="shared" si="108"/>
        <v>4</v>
      </c>
      <c r="L767" s="4">
        <f t="shared" si="109"/>
        <v>127.078290598291</v>
      </c>
    </row>
    <row r="768" hidden="1" spans="1:12">
      <c r="A768" s="4"/>
      <c r="B768" s="11" t="s">
        <v>1192</v>
      </c>
      <c r="C768" s="11" t="s">
        <v>1660</v>
      </c>
      <c r="D768" s="11" t="s">
        <v>1809</v>
      </c>
      <c r="E768" s="12" t="s">
        <v>1662</v>
      </c>
      <c r="F768" s="12"/>
      <c r="G768" s="12">
        <v>20</v>
      </c>
      <c r="H768" s="14">
        <v>520</v>
      </c>
      <c r="I768" s="20">
        <f t="shared" si="111"/>
        <v>483.2152</v>
      </c>
      <c r="J768" s="4">
        <f t="shared" si="107"/>
        <v>24.16076</v>
      </c>
      <c r="K768" s="12">
        <f t="shared" si="108"/>
        <v>26</v>
      </c>
      <c r="L768" s="4">
        <f t="shared" si="109"/>
        <v>413.004444444444</v>
      </c>
    </row>
    <row r="769" hidden="1" spans="1:12">
      <c r="A769" s="4"/>
      <c r="B769" s="11" t="s">
        <v>1192</v>
      </c>
      <c r="C769" s="11" t="s">
        <v>1810</v>
      </c>
      <c r="D769" s="11" t="s">
        <v>1197</v>
      </c>
      <c r="E769" s="12" t="s">
        <v>1811</v>
      </c>
      <c r="F769" s="12"/>
      <c r="G769" s="12">
        <v>3</v>
      </c>
      <c r="H769" s="14">
        <v>220.2</v>
      </c>
      <c r="I769" s="20">
        <f t="shared" si="111"/>
        <v>204.623052</v>
      </c>
      <c r="J769" s="4">
        <f t="shared" si="107"/>
        <v>68.207684</v>
      </c>
      <c r="K769" s="12">
        <f t="shared" si="108"/>
        <v>73.4</v>
      </c>
      <c r="L769" s="4">
        <f t="shared" si="109"/>
        <v>174.891497435897</v>
      </c>
    </row>
    <row r="770" hidden="1" spans="1:12">
      <c r="A770" s="4"/>
      <c r="B770" s="11" t="s">
        <v>1192</v>
      </c>
      <c r="C770" s="11" t="s">
        <v>1812</v>
      </c>
      <c r="D770" s="11" t="s">
        <v>1813</v>
      </c>
      <c r="E770" s="12" t="s">
        <v>1769</v>
      </c>
      <c r="F770" s="12"/>
      <c r="G770" s="12">
        <v>50</v>
      </c>
      <c r="H770" s="14">
        <v>400</v>
      </c>
      <c r="I770" s="20">
        <f t="shared" si="111"/>
        <v>371.704</v>
      </c>
      <c r="J770" s="4">
        <f t="shared" si="107"/>
        <v>7.43408</v>
      </c>
      <c r="K770" s="12">
        <f t="shared" si="108"/>
        <v>8</v>
      </c>
      <c r="L770" s="4">
        <f t="shared" si="109"/>
        <v>317.695726495727</v>
      </c>
    </row>
    <row r="771" hidden="1" spans="1:12">
      <c r="A771" s="4"/>
      <c r="B771" s="11" t="s">
        <v>42</v>
      </c>
      <c r="C771" s="11" t="s">
        <v>1814</v>
      </c>
      <c r="D771" s="11" t="s">
        <v>1815</v>
      </c>
      <c r="E771" s="12" t="s">
        <v>1816</v>
      </c>
      <c r="F771" s="12"/>
      <c r="G771" s="12">
        <v>500</v>
      </c>
      <c r="H771" s="14">
        <v>750</v>
      </c>
      <c r="I771" s="20">
        <f t="shared" si="111"/>
        <v>696.945</v>
      </c>
      <c r="J771" s="4">
        <f t="shared" si="107"/>
        <v>1.39389</v>
      </c>
      <c r="K771" s="12">
        <f t="shared" si="108"/>
        <v>1.5</v>
      </c>
      <c r="L771" s="4">
        <f t="shared" si="109"/>
        <v>595.679487179487</v>
      </c>
    </row>
    <row r="772" hidden="1" spans="1:12">
      <c r="A772" s="4"/>
      <c r="B772" s="11" t="s">
        <v>287</v>
      </c>
      <c r="C772" s="11" t="s">
        <v>615</v>
      </c>
      <c r="D772" s="11" t="s">
        <v>616</v>
      </c>
      <c r="E772" s="12" t="s">
        <v>617</v>
      </c>
      <c r="F772" s="12"/>
      <c r="G772" s="12">
        <v>720</v>
      </c>
      <c r="H772" s="14">
        <v>6120</v>
      </c>
      <c r="I772" s="20">
        <f t="shared" si="111"/>
        <v>5687.0712</v>
      </c>
      <c r="J772" s="4">
        <f t="shared" si="107"/>
        <v>7.89871</v>
      </c>
      <c r="K772" s="12">
        <f t="shared" si="108"/>
        <v>8.5</v>
      </c>
      <c r="L772" s="4">
        <f t="shared" si="109"/>
        <v>4860.74461538461</v>
      </c>
    </row>
    <row r="773" hidden="1" spans="1:12">
      <c r="A773" s="4"/>
      <c r="B773" s="11" t="s">
        <v>1192</v>
      </c>
      <c r="C773" s="11" t="s">
        <v>1817</v>
      </c>
      <c r="D773" s="11" t="s">
        <v>1818</v>
      </c>
      <c r="E773" s="12" t="s">
        <v>1819</v>
      </c>
      <c r="F773" s="12"/>
      <c r="G773" s="12">
        <v>1</v>
      </c>
      <c r="H773" s="14">
        <v>1000</v>
      </c>
      <c r="I773" s="20">
        <f t="shared" si="111"/>
        <v>929.26</v>
      </c>
      <c r="J773" s="4">
        <f t="shared" si="107"/>
        <v>929.26</v>
      </c>
      <c r="K773" s="12">
        <f t="shared" si="108"/>
        <v>1000</v>
      </c>
      <c r="L773" s="4">
        <f t="shared" si="109"/>
        <v>794.239316239316</v>
      </c>
    </row>
    <row r="774" hidden="1" spans="1:12">
      <c r="A774" s="4"/>
      <c r="B774" s="11" t="s">
        <v>1192</v>
      </c>
      <c r="C774" s="11" t="s">
        <v>1658</v>
      </c>
      <c r="D774" s="11" t="s">
        <v>1197</v>
      </c>
      <c r="E774" s="12" t="s">
        <v>1659</v>
      </c>
      <c r="F774" s="12"/>
      <c r="G774" s="12">
        <v>600</v>
      </c>
      <c r="H774" s="14">
        <f>1650*2</f>
        <v>3300</v>
      </c>
      <c r="I774" s="20">
        <f t="shared" si="111"/>
        <v>3066.558</v>
      </c>
      <c r="J774" s="4">
        <f t="shared" si="107"/>
        <v>5.11093</v>
      </c>
      <c r="K774" s="12">
        <f t="shared" si="108"/>
        <v>5.5</v>
      </c>
      <c r="L774" s="4">
        <f t="shared" si="109"/>
        <v>2620.98974358974</v>
      </c>
    </row>
    <row r="775" hidden="1" spans="1:12">
      <c r="A775" s="4"/>
      <c r="B775" s="29" t="s">
        <v>1212</v>
      </c>
      <c r="C775" s="11" t="s">
        <v>1820</v>
      </c>
      <c r="D775" s="11" t="s">
        <v>1821</v>
      </c>
      <c r="E775" s="12" t="s">
        <v>1212</v>
      </c>
      <c r="F775" s="12"/>
      <c r="G775" s="12">
        <v>6400</v>
      </c>
      <c r="H775" s="14">
        <v>3200.00000000001</v>
      </c>
      <c r="I775" s="20">
        <f t="shared" si="111"/>
        <v>2973.63200000001</v>
      </c>
      <c r="J775" s="4">
        <f t="shared" si="107"/>
        <v>0.464630000000001</v>
      </c>
      <c r="K775" s="12">
        <f t="shared" si="108"/>
        <v>0.500000000000002</v>
      </c>
      <c r="L775" s="4">
        <f t="shared" si="109"/>
        <v>2541.56581196582</v>
      </c>
    </row>
    <row r="776" hidden="1" spans="1:12">
      <c r="A776" s="4"/>
      <c r="B776" s="11" t="s">
        <v>1822</v>
      </c>
      <c r="C776" s="11" t="s">
        <v>1823</v>
      </c>
      <c r="D776" s="11" t="s">
        <v>1824</v>
      </c>
      <c r="E776" s="12" t="s">
        <v>284</v>
      </c>
      <c r="F776" s="12"/>
      <c r="G776" s="12">
        <v>10000</v>
      </c>
      <c r="H776" s="14">
        <v>2000</v>
      </c>
      <c r="I776" s="20">
        <f t="shared" si="111"/>
        <v>1858.52</v>
      </c>
      <c r="J776" s="4">
        <f t="shared" si="107"/>
        <v>0.185852</v>
      </c>
      <c r="K776" s="12">
        <f t="shared" si="108"/>
        <v>0.2</v>
      </c>
      <c r="L776" s="4">
        <f t="shared" si="109"/>
        <v>1588.47863247863</v>
      </c>
    </row>
    <row r="777" hidden="1" spans="1:12">
      <c r="A777" s="4"/>
      <c r="B777" s="11" t="s">
        <v>1825</v>
      </c>
      <c r="C777" s="11" t="s">
        <v>1826</v>
      </c>
      <c r="D777" s="11" t="s">
        <v>1771</v>
      </c>
      <c r="E777" s="12" t="s">
        <v>1772</v>
      </c>
      <c r="F777" s="12"/>
      <c r="G777" s="12">
        <v>160</v>
      </c>
      <c r="H777" s="14">
        <v>480</v>
      </c>
      <c r="I777" s="20">
        <f t="shared" si="111"/>
        <v>446.0448</v>
      </c>
      <c r="J777" s="4">
        <f t="shared" si="107"/>
        <v>2.78778</v>
      </c>
      <c r="K777" s="12">
        <f t="shared" si="108"/>
        <v>3</v>
      </c>
      <c r="L777" s="4">
        <f t="shared" si="109"/>
        <v>381.234871794872</v>
      </c>
    </row>
    <row r="778" hidden="1" spans="1:12">
      <c r="A778" s="4"/>
      <c r="B778" s="11" t="s">
        <v>1192</v>
      </c>
      <c r="C778" s="11" t="s">
        <v>1827</v>
      </c>
      <c r="D778" s="11" t="s">
        <v>1828</v>
      </c>
      <c r="E778" s="12" t="s">
        <v>1829</v>
      </c>
      <c r="F778" s="12"/>
      <c r="G778" s="12">
        <v>4</v>
      </c>
      <c r="H778" s="14">
        <v>64</v>
      </c>
      <c r="I778" s="20">
        <f t="shared" si="111"/>
        <v>59.47264</v>
      </c>
      <c r="J778" s="4">
        <f t="shared" si="107"/>
        <v>14.86816</v>
      </c>
      <c r="K778" s="12">
        <f t="shared" si="108"/>
        <v>16</v>
      </c>
      <c r="L778" s="4">
        <f t="shared" si="109"/>
        <v>50.8313162393162</v>
      </c>
    </row>
    <row r="779" hidden="1" spans="1:12">
      <c r="A779" s="4"/>
      <c r="B779" s="11" t="s">
        <v>1192</v>
      </c>
      <c r="C779" s="11" t="s">
        <v>1291</v>
      </c>
      <c r="D779" s="11" t="s">
        <v>1830</v>
      </c>
      <c r="E779" s="12" t="s">
        <v>1292</v>
      </c>
      <c r="F779" s="12"/>
      <c r="G779" s="12">
        <v>6</v>
      </c>
      <c r="H779" s="14">
        <v>403.2</v>
      </c>
      <c r="I779" s="20">
        <f t="shared" si="111"/>
        <v>374.677632</v>
      </c>
      <c r="J779" s="4">
        <f t="shared" si="107"/>
        <v>62.446272</v>
      </c>
      <c r="K779" s="12">
        <f t="shared" si="108"/>
        <v>67.2</v>
      </c>
      <c r="L779" s="4">
        <f t="shared" si="109"/>
        <v>320.237292307692</v>
      </c>
    </row>
    <row r="780" hidden="1" spans="1:12">
      <c r="A780" s="4"/>
      <c r="B780" s="11" t="s">
        <v>1192</v>
      </c>
      <c r="C780" s="11" t="s">
        <v>1831</v>
      </c>
      <c r="D780" s="11" t="s">
        <v>1832</v>
      </c>
      <c r="E780" s="12" t="s">
        <v>45</v>
      </c>
      <c r="F780" s="12"/>
      <c r="G780" s="12">
        <v>2</v>
      </c>
      <c r="H780" s="14">
        <v>2701.2</v>
      </c>
      <c r="I780" s="20">
        <f t="shared" si="111"/>
        <v>2510.117112</v>
      </c>
      <c r="J780" s="4">
        <f t="shared" si="107"/>
        <v>1255.058556</v>
      </c>
      <c r="K780" s="12">
        <f t="shared" si="108"/>
        <v>1350.6</v>
      </c>
      <c r="L780" s="4">
        <f t="shared" si="109"/>
        <v>2145.39924102564</v>
      </c>
    </row>
    <row r="781" hidden="1" spans="1:12">
      <c r="A781" s="4"/>
      <c r="B781" s="11" t="s">
        <v>1192</v>
      </c>
      <c r="C781" s="11" t="s">
        <v>1833</v>
      </c>
      <c r="D781" s="11" t="s">
        <v>1197</v>
      </c>
      <c r="E781" s="12" t="s">
        <v>1829</v>
      </c>
      <c r="F781" s="12"/>
      <c r="G781" s="12">
        <v>1</v>
      </c>
      <c r="H781" s="14">
        <v>22.43</v>
      </c>
      <c r="I781" s="20">
        <f t="shared" si="111"/>
        <v>20.8433018</v>
      </c>
      <c r="J781" s="4">
        <f t="shared" si="107"/>
        <v>20.8433018</v>
      </c>
      <c r="K781" s="12">
        <f t="shared" si="108"/>
        <v>22.43</v>
      </c>
      <c r="L781" s="4">
        <f t="shared" si="109"/>
        <v>17.8147878632479</v>
      </c>
    </row>
    <row r="782" hidden="1" spans="1:12">
      <c r="A782" s="4"/>
      <c r="B782" s="29" t="s">
        <v>1212</v>
      </c>
      <c r="C782" s="11" t="s">
        <v>1820</v>
      </c>
      <c r="D782" s="11" t="s">
        <v>1821</v>
      </c>
      <c r="E782" s="12" t="s">
        <v>1212</v>
      </c>
      <c r="F782" s="12"/>
      <c r="G782" s="12">
        <v>9600</v>
      </c>
      <c r="H782" s="14">
        <v>4800</v>
      </c>
      <c r="I782" s="20">
        <f t="shared" si="111"/>
        <v>4460.448</v>
      </c>
      <c r="J782" s="4">
        <f t="shared" si="107"/>
        <v>0.46463</v>
      </c>
      <c r="K782" s="12">
        <f t="shared" si="108"/>
        <v>0.5</v>
      </c>
      <c r="L782" s="4">
        <f t="shared" si="109"/>
        <v>3812.34871794872</v>
      </c>
    </row>
    <row r="783" hidden="1" spans="1:12">
      <c r="A783" s="4"/>
      <c r="B783" s="11" t="s">
        <v>1834</v>
      </c>
      <c r="C783" s="11" t="s">
        <v>1835</v>
      </c>
      <c r="D783" s="11" t="s">
        <v>1836</v>
      </c>
      <c r="E783" s="12" t="s">
        <v>1834</v>
      </c>
      <c r="F783" s="12"/>
      <c r="G783" s="12">
        <v>1500</v>
      </c>
      <c r="H783" s="14">
        <v>4500</v>
      </c>
      <c r="I783" s="20">
        <f t="shared" si="111"/>
        <v>4181.67</v>
      </c>
      <c r="J783" s="4">
        <f t="shared" si="107"/>
        <v>2.78778</v>
      </c>
      <c r="K783" s="12">
        <f t="shared" si="108"/>
        <v>3</v>
      </c>
      <c r="L783" s="4">
        <f t="shared" si="109"/>
        <v>3574.07692307692</v>
      </c>
    </row>
    <row r="784" hidden="1" spans="1:12">
      <c r="A784" s="4"/>
      <c r="B784" s="11" t="s">
        <v>1837</v>
      </c>
      <c r="C784" s="11" t="s">
        <v>1838</v>
      </c>
      <c r="D784" s="11" t="s">
        <v>1839</v>
      </c>
      <c r="E784" s="12" t="s">
        <v>489</v>
      </c>
      <c r="F784" s="12"/>
      <c r="G784" s="12">
        <v>8</v>
      </c>
      <c r="H784" s="14">
        <v>12160</v>
      </c>
      <c r="I784" s="20">
        <f t="shared" si="111"/>
        <v>11299.8016</v>
      </c>
      <c r="J784" s="4">
        <f t="shared" si="107"/>
        <v>1412.4752</v>
      </c>
      <c r="K784" s="12">
        <f t="shared" si="108"/>
        <v>1520</v>
      </c>
      <c r="L784" s="4">
        <f t="shared" si="109"/>
        <v>9657.95008547009</v>
      </c>
    </row>
    <row r="785" hidden="1" spans="1:12">
      <c r="A785" s="4"/>
      <c r="B785" s="11" t="s">
        <v>1837</v>
      </c>
      <c r="C785" s="11" t="s">
        <v>1838</v>
      </c>
      <c r="D785" s="11" t="s">
        <v>1840</v>
      </c>
      <c r="E785" s="12" t="s">
        <v>489</v>
      </c>
      <c r="F785" s="12"/>
      <c r="G785" s="12">
        <v>8</v>
      </c>
      <c r="H785" s="14">
        <v>15600</v>
      </c>
      <c r="I785" s="20">
        <f t="shared" si="111"/>
        <v>14496.456</v>
      </c>
      <c r="J785" s="4">
        <f t="shared" si="107"/>
        <v>1812.057</v>
      </c>
      <c r="K785" s="12">
        <f t="shared" si="108"/>
        <v>1950</v>
      </c>
      <c r="L785" s="4">
        <f t="shared" si="109"/>
        <v>12390.1333333333</v>
      </c>
    </row>
    <row r="786" hidden="1" spans="1:12">
      <c r="A786" s="4"/>
      <c r="B786" s="29" t="s">
        <v>1212</v>
      </c>
      <c r="C786" s="11" t="s">
        <v>1841</v>
      </c>
      <c r="D786" s="11" t="s">
        <v>1842</v>
      </c>
      <c r="E786" s="12" t="s">
        <v>1212</v>
      </c>
      <c r="F786" s="12"/>
      <c r="G786" s="12">
        <v>800</v>
      </c>
      <c r="H786" s="14">
        <v>1600</v>
      </c>
      <c r="I786" s="20">
        <f t="shared" si="111"/>
        <v>1486.816</v>
      </c>
      <c r="J786" s="4">
        <f t="shared" si="107"/>
        <v>1.85852</v>
      </c>
      <c r="K786" s="12">
        <f t="shared" si="108"/>
        <v>2</v>
      </c>
      <c r="L786" s="4">
        <f t="shared" si="109"/>
        <v>1270.78290598291</v>
      </c>
    </row>
    <row r="787" hidden="1" spans="1:12">
      <c r="A787" s="4"/>
      <c r="B787" s="29" t="s">
        <v>1651</v>
      </c>
      <c r="C787" s="11" t="s">
        <v>1843</v>
      </c>
      <c r="D787" s="11" t="s">
        <v>568</v>
      </c>
      <c r="E787" s="12" t="s">
        <v>1844</v>
      </c>
      <c r="F787" s="12"/>
      <c r="G787" s="12">
        <v>40</v>
      </c>
      <c r="H787" s="14">
        <v>720</v>
      </c>
      <c r="I787" s="20">
        <f t="shared" si="111"/>
        <v>669.0672</v>
      </c>
      <c r="J787" s="4">
        <f t="shared" si="107"/>
        <v>16.72668</v>
      </c>
      <c r="K787" s="12">
        <f t="shared" si="108"/>
        <v>18</v>
      </c>
      <c r="L787" s="4">
        <f t="shared" si="109"/>
        <v>571.852307692308</v>
      </c>
    </row>
    <row r="788" hidden="1" spans="1:12">
      <c r="A788" s="4"/>
      <c r="B788" s="11" t="s">
        <v>1192</v>
      </c>
      <c r="C788" s="11" t="s">
        <v>1845</v>
      </c>
      <c r="D788" s="11" t="s">
        <v>1846</v>
      </c>
      <c r="E788" s="12" t="s">
        <v>1847</v>
      </c>
      <c r="F788" s="12"/>
      <c r="G788" s="12">
        <v>50</v>
      </c>
      <c r="H788" s="14">
        <v>150</v>
      </c>
      <c r="I788" s="20">
        <f t="shared" si="111"/>
        <v>139.389</v>
      </c>
      <c r="J788" s="4">
        <f t="shared" si="107"/>
        <v>2.78778</v>
      </c>
      <c r="K788" s="12">
        <f t="shared" si="108"/>
        <v>3</v>
      </c>
      <c r="L788" s="4">
        <f t="shared" si="109"/>
        <v>119.135897435897</v>
      </c>
    </row>
    <row r="789" hidden="1" spans="1:12">
      <c r="A789" s="4"/>
      <c r="B789" s="11" t="s">
        <v>1192</v>
      </c>
      <c r="C789" s="11" t="s">
        <v>1845</v>
      </c>
      <c r="D789" s="11" t="s">
        <v>1848</v>
      </c>
      <c r="E789" s="12" t="s">
        <v>1849</v>
      </c>
      <c r="F789" s="12"/>
      <c r="G789" s="12">
        <v>30</v>
      </c>
      <c r="H789" s="14">
        <v>90</v>
      </c>
      <c r="I789" s="20">
        <f t="shared" si="111"/>
        <v>83.6334</v>
      </c>
      <c r="J789" s="4">
        <f t="shared" si="107"/>
        <v>2.78778</v>
      </c>
      <c r="K789" s="12">
        <f t="shared" si="108"/>
        <v>3</v>
      </c>
      <c r="L789" s="4">
        <f t="shared" si="109"/>
        <v>71.4815384615385</v>
      </c>
    </row>
    <row r="790" hidden="1" spans="1:12">
      <c r="A790" s="4"/>
      <c r="B790" s="11" t="s">
        <v>1825</v>
      </c>
      <c r="C790" s="11" t="s">
        <v>1850</v>
      </c>
      <c r="D790" s="11" t="s">
        <v>1851</v>
      </c>
      <c r="E790" s="12" t="s">
        <v>1852</v>
      </c>
      <c r="F790" s="12"/>
      <c r="G790" s="12">
        <v>4000</v>
      </c>
      <c r="H790" s="14">
        <v>6000</v>
      </c>
      <c r="I790" s="20">
        <f t="shared" si="111"/>
        <v>5575.56</v>
      </c>
      <c r="J790" s="4">
        <f t="shared" si="107"/>
        <v>1.39389</v>
      </c>
      <c r="K790" s="12">
        <f t="shared" si="108"/>
        <v>1.5</v>
      </c>
      <c r="L790" s="4">
        <f t="shared" si="109"/>
        <v>4765.4358974359</v>
      </c>
    </row>
    <row r="791" hidden="1" spans="1:12">
      <c r="A791" s="4"/>
      <c r="B791" s="11" t="s">
        <v>1825</v>
      </c>
      <c r="C791" s="11" t="s">
        <v>1826</v>
      </c>
      <c r="D791" s="11" t="s">
        <v>1771</v>
      </c>
      <c r="E791" s="12" t="s">
        <v>1772</v>
      </c>
      <c r="F791" s="12"/>
      <c r="G791" s="12">
        <v>160</v>
      </c>
      <c r="H791" s="14">
        <v>480</v>
      </c>
      <c r="I791" s="20">
        <f t="shared" si="111"/>
        <v>446.0448</v>
      </c>
      <c r="J791" s="4">
        <f t="shared" si="107"/>
        <v>2.78778</v>
      </c>
      <c r="K791" s="12">
        <f t="shared" si="108"/>
        <v>3</v>
      </c>
      <c r="L791" s="4">
        <f t="shared" si="109"/>
        <v>381.234871794872</v>
      </c>
    </row>
    <row r="792" hidden="1" spans="1:12">
      <c r="A792" s="4"/>
      <c r="B792" s="29" t="s">
        <v>1212</v>
      </c>
      <c r="C792" s="11" t="s">
        <v>1776</v>
      </c>
      <c r="D792" s="11" t="s">
        <v>1853</v>
      </c>
      <c r="E792" s="12" t="s">
        <v>1212</v>
      </c>
      <c r="F792" s="12"/>
      <c r="G792" s="12">
        <v>7000</v>
      </c>
      <c r="H792" s="14">
        <v>1120</v>
      </c>
      <c r="I792" s="20">
        <f t="shared" si="111"/>
        <v>1040.7712</v>
      </c>
      <c r="J792" s="4">
        <f t="shared" si="107"/>
        <v>0.1486816</v>
      </c>
      <c r="K792" s="12">
        <f t="shared" si="108"/>
        <v>0.16</v>
      </c>
      <c r="L792" s="4">
        <f t="shared" si="109"/>
        <v>889.548034188034</v>
      </c>
    </row>
    <row r="793" hidden="1" spans="1:12">
      <c r="A793" s="4"/>
      <c r="B793" s="11" t="s">
        <v>1854</v>
      </c>
      <c r="C793" s="11" t="s">
        <v>1855</v>
      </c>
      <c r="D793" s="11" t="s">
        <v>33</v>
      </c>
      <c r="E793" s="12" t="s">
        <v>1856</v>
      </c>
      <c r="F793" s="12"/>
      <c r="G793" s="12">
        <v>408</v>
      </c>
      <c r="H793" s="14">
        <v>11832</v>
      </c>
      <c r="I793" s="20">
        <f t="shared" si="111"/>
        <v>10995.00432</v>
      </c>
      <c r="J793" s="4">
        <f t="shared" si="107"/>
        <v>26.94854</v>
      </c>
      <c r="K793" s="12">
        <f t="shared" si="108"/>
        <v>29</v>
      </c>
      <c r="L793" s="4">
        <f t="shared" si="109"/>
        <v>9397.43958974359</v>
      </c>
    </row>
    <row r="794" hidden="1" spans="1:12">
      <c r="A794" s="4"/>
      <c r="B794" s="11" t="s">
        <v>1837</v>
      </c>
      <c r="C794" s="11" t="s">
        <v>1857</v>
      </c>
      <c r="D794" s="11" t="s">
        <v>1858</v>
      </c>
      <c r="E794" s="12" t="s">
        <v>489</v>
      </c>
      <c r="F794" s="12"/>
      <c r="G794" s="12">
        <v>8</v>
      </c>
      <c r="H794" s="14">
        <v>26400</v>
      </c>
      <c r="I794" s="20">
        <f t="shared" si="111"/>
        <v>24532.464</v>
      </c>
      <c r="J794" s="4">
        <f t="shared" si="107"/>
        <v>3066.558</v>
      </c>
      <c r="K794" s="12">
        <f t="shared" si="108"/>
        <v>3300</v>
      </c>
      <c r="L794" s="4">
        <f t="shared" si="109"/>
        <v>20967.9179487179</v>
      </c>
    </row>
    <row r="795" hidden="1" spans="1:12">
      <c r="A795" s="4"/>
      <c r="B795" s="29" t="s">
        <v>1631</v>
      </c>
      <c r="C795" s="11" t="s">
        <v>1857</v>
      </c>
      <c r="D795" s="12" t="s">
        <v>1859</v>
      </c>
      <c r="E795" s="12" t="s">
        <v>1631</v>
      </c>
      <c r="F795" s="12"/>
      <c r="G795" s="12">
        <v>12000</v>
      </c>
      <c r="H795" s="14">
        <v>7512</v>
      </c>
      <c r="I795" s="20">
        <f t="shared" si="111"/>
        <v>6980.60112</v>
      </c>
      <c r="J795" s="4">
        <f t="shared" si="107"/>
        <v>0.58171676</v>
      </c>
      <c r="K795" s="12">
        <f t="shared" si="108"/>
        <v>0.626</v>
      </c>
      <c r="L795" s="4">
        <f t="shared" si="109"/>
        <v>5966.32574358974</v>
      </c>
    </row>
    <row r="796" hidden="1" spans="1:12">
      <c r="A796" s="4"/>
      <c r="B796" s="11" t="s">
        <v>76</v>
      </c>
      <c r="C796" s="11" t="s">
        <v>1860</v>
      </c>
      <c r="D796" s="11" t="s">
        <v>1861</v>
      </c>
      <c r="E796" s="12" t="s">
        <v>569</v>
      </c>
      <c r="F796" s="12"/>
      <c r="G796" s="12">
        <v>20</v>
      </c>
      <c r="H796" s="14">
        <v>20</v>
      </c>
      <c r="I796" s="20">
        <f t="shared" si="111"/>
        <v>18.5852</v>
      </c>
      <c r="J796" s="4">
        <f t="shared" si="107"/>
        <v>0.92926</v>
      </c>
      <c r="K796" s="12">
        <f t="shared" si="108"/>
        <v>1</v>
      </c>
      <c r="L796" s="4">
        <f t="shared" si="109"/>
        <v>15.8847863247863</v>
      </c>
    </row>
    <row r="797" hidden="1" spans="1:12">
      <c r="A797" s="4"/>
      <c r="B797" s="11" t="s">
        <v>1192</v>
      </c>
      <c r="C797" s="11" t="s">
        <v>1862</v>
      </c>
      <c r="D797" s="11" t="s">
        <v>1863</v>
      </c>
      <c r="E797" s="12" t="s">
        <v>1864</v>
      </c>
      <c r="F797" s="12"/>
      <c r="G797" s="12">
        <v>50</v>
      </c>
      <c r="H797" s="14">
        <v>500</v>
      </c>
      <c r="I797" s="20">
        <f t="shared" si="111"/>
        <v>464.63</v>
      </c>
      <c r="J797" s="4">
        <f t="shared" si="107"/>
        <v>9.2926</v>
      </c>
      <c r="K797" s="12">
        <f t="shared" si="108"/>
        <v>10</v>
      </c>
      <c r="L797" s="4">
        <f t="shared" si="109"/>
        <v>397.119658119658</v>
      </c>
    </row>
    <row r="798" hidden="1" spans="1:12">
      <c r="A798" s="4"/>
      <c r="B798" s="29" t="s">
        <v>1631</v>
      </c>
      <c r="C798" s="11" t="s">
        <v>1865</v>
      </c>
      <c r="D798" s="11" t="s">
        <v>1866</v>
      </c>
      <c r="E798" s="12" t="s">
        <v>1631</v>
      </c>
      <c r="F798" s="12"/>
      <c r="G798" s="12">
        <v>2700</v>
      </c>
      <c r="H798" s="14">
        <v>1755</v>
      </c>
      <c r="I798" s="20">
        <f t="shared" si="111"/>
        <v>1630.8513</v>
      </c>
      <c r="J798" s="4">
        <f t="shared" si="107"/>
        <v>0.604019</v>
      </c>
      <c r="K798" s="12">
        <f t="shared" si="108"/>
        <v>0.65</v>
      </c>
      <c r="L798" s="4">
        <f t="shared" si="109"/>
        <v>1393.89</v>
      </c>
    </row>
    <row r="799" hidden="1" spans="1:12">
      <c r="A799" s="4"/>
      <c r="B799" s="11" t="s">
        <v>1192</v>
      </c>
      <c r="C799" s="11" t="s">
        <v>1867</v>
      </c>
      <c r="D799" s="11" t="s">
        <v>1599</v>
      </c>
      <c r="E799" s="12" t="s">
        <v>1600</v>
      </c>
      <c r="F799" s="12"/>
      <c r="G799" s="12">
        <v>1000</v>
      </c>
      <c r="H799" s="14">
        <v>2000</v>
      </c>
      <c r="I799" s="20">
        <f t="shared" si="111"/>
        <v>1858.52</v>
      </c>
      <c r="J799" s="4">
        <f t="shared" si="107"/>
        <v>1.85852</v>
      </c>
      <c r="K799" s="12">
        <f t="shared" si="108"/>
        <v>2</v>
      </c>
      <c r="L799" s="4">
        <f t="shared" si="109"/>
        <v>1588.47863247863</v>
      </c>
    </row>
    <row r="800" hidden="1" spans="1:12">
      <c r="A800" s="4"/>
      <c r="B800" s="11" t="s">
        <v>1854</v>
      </c>
      <c r="C800" s="11" t="s">
        <v>1855</v>
      </c>
      <c r="D800" s="11" t="s">
        <v>33</v>
      </c>
      <c r="E800" s="12" t="s">
        <v>1856</v>
      </c>
      <c r="F800" s="12"/>
      <c r="G800" s="12">
        <v>48</v>
      </c>
      <c r="H800" s="14">
        <v>1392</v>
      </c>
      <c r="I800" s="20">
        <f t="shared" si="111"/>
        <v>1293.52992</v>
      </c>
      <c r="J800" s="4">
        <f t="shared" si="107"/>
        <v>26.94854</v>
      </c>
      <c r="K800" s="12">
        <f t="shared" si="108"/>
        <v>29</v>
      </c>
      <c r="L800" s="4">
        <f t="shared" si="109"/>
        <v>1105.58112820513</v>
      </c>
    </row>
    <row r="801" spans="1:12">
      <c r="A801" s="4"/>
      <c r="B801" s="11" t="s">
        <v>1868</v>
      </c>
      <c r="C801" s="10" t="s">
        <v>1869</v>
      </c>
      <c r="D801" s="10" t="s">
        <v>1870</v>
      </c>
      <c r="E801" s="10" t="s">
        <v>1871</v>
      </c>
      <c r="F801" s="10" t="s">
        <v>152</v>
      </c>
      <c r="G801" s="10">
        <v>3000</v>
      </c>
      <c r="H801" s="14">
        <v>132480.00000144</v>
      </c>
      <c r="I801" s="20">
        <f t="shared" ref="I801:I819" si="112">H801*0.929188</f>
        <v>123098.826241338</v>
      </c>
      <c r="J801" s="4">
        <f t="shared" si="107"/>
        <v>41.032942080446</v>
      </c>
      <c r="K801" s="12">
        <f t="shared" si="108"/>
        <v>44.16000000048</v>
      </c>
      <c r="L801" s="4">
        <f t="shared" si="109"/>
        <v>105212.672001144</v>
      </c>
    </row>
    <row r="802" spans="1:12">
      <c r="A802" s="4"/>
      <c r="B802" s="11" t="s">
        <v>1872</v>
      </c>
      <c r="C802" s="11" t="s">
        <v>1873</v>
      </c>
      <c r="D802" s="11" t="s">
        <v>33</v>
      </c>
      <c r="E802" s="12" t="s">
        <v>1874</v>
      </c>
      <c r="F802" s="12"/>
      <c r="G802" s="12">
        <v>300</v>
      </c>
      <c r="H802" s="14">
        <v>3450</v>
      </c>
      <c r="I802" s="20">
        <f>H802*0.92926</f>
        <v>3205.947</v>
      </c>
      <c r="J802" s="4">
        <f t="shared" si="107"/>
        <v>10.68649</v>
      </c>
      <c r="K802" s="12">
        <f t="shared" si="108"/>
        <v>11.5</v>
      </c>
      <c r="L802" s="4">
        <f t="shared" si="109"/>
        <v>2740.12564102564</v>
      </c>
    </row>
    <row r="803" spans="1:12">
      <c r="A803" s="4"/>
      <c r="B803" s="11" t="s">
        <v>1875</v>
      </c>
      <c r="C803" s="10" t="s">
        <v>1876</v>
      </c>
      <c r="D803" s="10" t="s">
        <v>1877</v>
      </c>
      <c r="E803" s="10" t="s">
        <v>1878</v>
      </c>
      <c r="F803" s="10" t="s">
        <v>55</v>
      </c>
      <c r="G803" s="10">
        <v>1000</v>
      </c>
      <c r="H803" s="14">
        <v>12000</v>
      </c>
      <c r="I803" s="20">
        <f t="shared" si="112"/>
        <v>11150.256</v>
      </c>
      <c r="J803" s="4">
        <f t="shared" si="107"/>
        <v>11.150256</v>
      </c>
      <c r="K803" s="12">
        <f t="shared" si="108"/>
        <v>12</v>
      </c>
      <c r="L803" s="4">
        <f t="shared" si="109"/>
        <v>9530.13333333333</v>
      </c>
    </row>
    <row r="804" spans="1:12">
      <c r="A804" s="4"/>
      <c r="B804" s="11" t="s">
        <v>28</v>
      </c>
      <c r="C804" s="10" t="s">
        <v>1879</v>
      </c>
      <c r="D804" s="10" t="s">
        <v>1880</v>
      </c>
      <c r="E804" s="10" t="s">
        <v>1881</v>
      </c>
      <c r="F804" s="10" t="s">
        <v>55</v>
      </c>
      <c r="G804" s="10">
        <v>600</v>
      </c>
      <c r="H804" s="14">
        <v>13846</v>
      </c>
      <c r="I804" s="20">
        <f t="shared" si="112"/>
        <v>12865.537048</v>
      </c>
      <c r="J804" s="4">
        <f t="shared" si="107"/>
        <v>21.4425617466667</v>
      </c>
      <c r="K804" s="12">
        <f t="shared" si="108"/>
        <v>23.0766666666667</v>
      </c>
      <c r="L804" s="4">
        <f t="shared" si="109"/>
        <v>10996.1855111111</v>
      </c>
    </row>
    <row r="805" spans="1:12">
      <c r="A805" s="4"/>
      <c r="B805" s="11" t="s">
        <v>28</v>
      </c>
      <c r="C805" s="10" t="s">
        <v>1879</v>
      </c>
      <c r="D805" s="10" t="s">
        <v>1882</v>
      </c>
      <c r="E805" s="10" t="s">
        <v>1881</v>
      </c>
      <c r="F805" s="10" t="s">
        <v>55</v>
      </c>
      <c r="G805" s="10">
        <v>400</v>
      </c>
      <c r="H805" s="14">
        <v>13147.999999992</v>
      </c>
      <c r="I805" s="20">
        <f t="shared" si="112"/>
        <v>12216.9638239926</v>
      </c>
      <c r="J805" s="4">
        <f t="shared" si="107"/>
        <v>30.5424095599814</v>
      </c>
      <c r="K805" s="12">
        <f t="shared" si="108"/>
        <v>32.86999999998</v>
      </c>
      <c r="L805" s="4">
        <f t="shared" si="109"/>
        <v>10441.8494222159</v>
      </c>
    </row>
    <row r="806" spans="1:12">
      <c r="A806" s="4"/>
      <c r="B806" s="11" t="s">
        <v>28</v>
      </c>
      <c r="C806" s="10" t="s">
        <v>1883</v>
      </c>
      <c r="D806" s="10" t="s">
        <v>1506</v>
      </c>
      <c r="E806" s="10" t="s">
        <v>1884</v>
      </c>
      <c r="F806" s="10" t="s">
        <v>152</v>
      </c>
      <c r="G806" s="10">
        <v>500</v>
      </c>
      <c r="H806" s="14">
        <v>4025</v>
      </c>
      <c r="I806" s="20">
        <f t="shared" si="112"/>
        <v>3739.9817</v>
      </c>
      <c r="J806" s="4">
        <f t="shared" si="107"/>
        <v>7.4799634</v>
      </c>
      <c r="K806" s="12">
        <f t="shared" si="108"/>
        <v>8.05</v>
      </c>
      <c r="L806" s="4">
        <f t="shared" si="109"/>
        <v>3196.56555555556</v>
      </c>
    </row>
    <row r="807" spans="1:12">
      <c r="A807" s="4"/>
      <c r="B807" s="11" t="s">
        <v>28</v>
      </c>
      <c r="C807" s="10" t="s">
        <v>1885</v>
      </c>
      <c r="D807" s="10" t="s">
        <v>1886</v>
      </c>
      <c r="E807" s="10" t="s">
        <v>1494</v>
      </c>
      <c r="F807" s="10" t="s">
        <v>152</v>
      </c>
      <c r="G807" s="10">
        <v>3000</v>
      </c>
      <c r="H807" s="14">
        <v>65640</v>
      </c>
      <c r="I807" s="20">
        <f t="shared" si="112"/>
        <v>60991.90032</v>
      </c>
      <c r="J807" s="4">
        <f t="shared" ref="J807:J870" si="113">I807/G807</f>
        <v>20.33063344</v>
      </c>
      <c r="K807" s="12">
        <f t="shared" ref="K807:K870" si="114">H807/G807</f>
        <v>21.88</v>
      </c>
      <c r="L807" s="4">
        <f t="shared" ref="L807:L870" si="115">I807/1.17</f>
        <v>52129.8293333333</v>
      </c>
    </row>
    <row r="808" spans="1:12">
      <c r="A808" s="4"/>
      <c r="B808" s="11" t="s">
        <v>28</v>
      </c>
      <c r="C808" s="10" t="s">
        <v>1887</v>
      </c>
      <c r="D808" s="10" t="s">
        <v>1485</v>
      </c>
      <c r="E808" s="10" t="s">
        <v>405</v>
      </c>
      <c r="F808" s="10" t="s">
        <v>22</v>
      </c>
      <c r="G808" s="10">
        <v>1500</v>
      </c>
      <c r="H808" s="14">
        <v>126420</v>
      </c>
      <c r="I808" s="20">
        <f t="shared" si="112"/>
        <v>117467.94696</v>
      </c>
      <c r="J808" s="4">
        <f t="shared" si="113"/>
        <v>78.31196464</v>
      </c>
      <c r="K808" s="12">
        <f t="shared" si="114"/>
        <v>84.28</v>
      </c>
      <c r="L808" s="4">
        <f t="shared" si="115"/>
        <v>100399.954666667</v>
      </c>
    </row>
    <row r="809" spans="1:12">
      <c r="A809" s="4"/>
      <c r="B809" s="11" t="s">
        <v>28</v>
      </c>
      <c r="C809" s="11" t="s">
        <v>1888</v>
      </c>
      <c r="D809" s="12" t="s">
        <v>1889</v>
      </c>
      <c r="E809" s="12" t="s">
        <v>1082</v>
      </c>
      <c r="F809" s="12" t="s">
        <v>152</v>
      </c>
      <c r="G809" s="12">
        <v>2160</v>
      </c>
      <c r="H809" s="14">
        <v>58968</v>
      </c>
      <c r="I809" s="20">
        <f t="shared" si="112"/>
        <v>54792.357984</v>
      </c>
      <c r="J809" s="4">
        <f t="shared" si="113"/>
        <v>25.3668324</v>
      </c>
      <c r="K809" s="12">
        <f t="shared" si="114"/>
        <v>27.3</v>
      </c>
      <c r="L809" s="4">
        <f t="shared" si="115"/>
        <v>46831.0752</v>
      </c>
    </row>
    <row r="810" spans="1:12">
      <c r="A810" s="4"/>
      <c r="B810" s="11" t="s">
        <v>28</v>
      </c>
      <c r="C810" s="11" t="s">
        <v>1586</v>
      </c>
      <c r="D810" s="10" t="s">
        <v>1890</v>
      </c>
      <c r="E810" s="10" t="s">
        <v>74</v>
      </c>
      <c r="F810" s="10" t="s">
        <v>22</v>
      </c>
      <c r="G810" s="10">
        <v>600</v>
      </c>
      <c r="H810" s="14">
        <v>14850</v>
      </c>
      <c r="I810" s="20">
        <f t="shared" si="112"/>
        <v>13798.4418</v>
      </c>
      <c r="J810" s="4">
        <f t="shared" si="113"/>
        <v>22.997403</v>
      </c>
      <c r="K810" s="12">
        <f t="shared" si="114"/>
        <v>24.75</v>
      </c>
      <c r="L810" s="4">
        <f t="shared" si="115"/>
        <v>11793.54</v>
      </c>
    </row>
    <row r="811" spans="1:12">
      <c r="A811" s="4"/>
      <c r="B811" s="11" t="s">
        <v>28</v>
      </c>
      <c r="C811" s="11" t="s">
        <v>1586</v>
      </c>
      <c r="D811" s="10" t="s">
        <v>1419</v>
      </c>
      <c r="E811" s="10" t="s">
        <v>74</v>
      </c>
      <c r="F811" s="10" t="s">
        <v>22</v>
      </c>
      <c r="G811" s="10">
        <v>600</v>
      </c>
      <c r="H811" s="14">
        <v>14850</v>
      </c>
      <c r="I811" s="20">
        <f t="shared" si="112"/>
        <v>13798.4418</v>
      </c>
      <c r="J811" s="4">
        <f t="shared" si="113"/>
        <v>22.997403</v>
      </c>
      <c r="K811" s="12">
        <f t="shared" si="114"/>
        <v>24.75</v>
      </c>
      <c r="L811" s="4">
        <f t="shared" si="115"/>
        <v>11793.54</v>
      </c>
    </row>
    <row r="812" spans="1:12">
      <c r="A812" s="4"/>
      <c r="B812" s="11" t="s">
        <v>28</v>
      </c>
      <c r="C812" s="10" t="s">
        <v>1891</v>
      </c>
      <c r="D812" s="10" t="s">
        <v>1892</v>
      </c>
      <c r="E812" s="10" t="s">
        <v>465</v>
      </c>
      <c r="F812" s="10" t="s">
        <v>22</v>
      </c>
      <c r="G812" s="10">
        <v>100</v>
      </c>
      <c r="H812" s="14">
        <v>1527.982900002</v>
      </c>
      <c r="I812" s="20">
        <f t="shared" si="112"/>
        <v>1419.78337488706</v>
      </c>
      <c r="J812" s="4">
        <f t="shared" si="113"/>
        <v>14.1978337488706</v>
      </c>
      <c r="K812" s="12">
        <f t="shared" si="114"/>
        <v>15.27982900002</v>
      </c>
      <c r="L812" s="4">
        <f t="shared" si="115"/>
        <v>1213.49006400603</v>
      </c>
    </row>
    <row r="813" spans="1:12">
      <c r="A813" s="4"/>
      <c r="B813" s="11" t="s">
        <v>28</v>
      </c>
      <c r="C813" s="10" t="s">
        <v>1893</v>
      </c>
      <c r="D813" s="10" t="s">
        <v>1485</v>
      </c>
      <c r="E813" s="10" t="s">
        <v>465</v>
      </c>
      <c r="F813" s="10" t="s">
        <v>22</v>
      </c>
      <c r="G813" s="10">
        <v>600</v>
      </c>
      <c r="H813" s="14">
        <v>16068</v>
      </c>
      <c r="I813" s="20">
        <f t="shared" si="112"/>
        <v>14930.192784</v>
      </c>
      <c r="J813" s="4">
        <f t="shared" si="113"/>
        <v>24.88365464</v>
      </c>
      <c r="K813" s="12">
        <f t="shared" si="114"/>
        <v>26.78</v>
      </c>
      <c r="L813" s="4">
        <f t="shared" si="115"/>
        <v>12760.8485333333</v>
      </c>
    </row>
    <row r="814" spans="1:12">
      <c r="A814" s="4"/>
      <c r="B814" s="11" t="s">
        <v>28</v>
      </c>
      <c r="C814" s="12" t="s">
        <v>1894</v>
      </c>
      <c r="D814" s="12" t="s">
        <v>1576</v>
      </c>
      <c r="E814" s="12" t="s">
        <v>1895</v>
      </c>
      <c r="F814" s="12" t="s">
        <v>152</v>
      </c>
      <c r="G814" s="12">
        <v>1000</v>
      </c>
      <c r="H814" s="14">
        <v>44611.8716837503</v>
      </c>
      <c r="I814" s="20">
        <f t="shared" si="112"/>
        <v>41452.8158260806</v>
      </c>
      <c r="J814" s="4">
        <f t="shared" si="113"/>
        <v>41.4528158260806</v>
      </c>
      <c r="K814" s="12">
        <f t="shared" si="114"/>
        <v>44.6118716837503</v>
      </c>
      <c r="L814" s="4">
        <f t="shared" si="115"/>
        <v>35429.7571163082</v>
      </c>
    </row>
    <row r="815" spans="1:12">
      <c r="A815" s="4"/>
      <c r="B815" s="11" t="s">
        <v>28</v>
      </c>
      <c r="C815" s="12" t="s">
        <v>1896</v>
      </c>
      <c r="D815" s="12" t="s">
        <v>1576</v>
      </c>
      <c r="E815" s="12" t="s">
        <v>1897</v>
      </c>
      <c r="F815" s="12"/>
      <c r="G815" s="12">
        <v>5400</v>
      </c>
      <c r="H815" s="14">
        <v>79542</v>
      </c>
      <c r="I815" s="20">
        <f t="shared" si="112"/>
        <v>73909.471896</v>
      </c>
      <c r="J815" s="4">
        <f t="shared" si="113"/>
        <v>13.68693924</v>
      </c>
      <c r="K815" s="12">
        <f t="shared" si="114"/>
        <v>14.73</v>
      </c>
      <c r="L815" s="4">
        <f t="shared" si="115"/>
        <v>63170.4888</v>
      </c>
    </row>
    <row r="816" spans="1:12">
      <c r="A816" s="4"/>
      <c r="B816" s="11" t="s">
        <v>28</v>
      </c>
      <c r="C816" s="10" t="s">
        <v>1898</v>
      </c>
      <c r="D816" s="10" t="s">
        <v>1431</v>
      </c>
      <c r="E816" s="10" t="s">
        <v>1899</v>
      </c>
      <c r="F816" s="10" t="s">
        <v>152</v>
      </c>
      <c r="G816" s="10">
        <v>10</v>
      </c>
      <c r="H816" s="14">
        <v>1075.9</v>
      </c>
      <c r="I816" s="20">
        <f t="shared" si="112"/>
        <v>999.7133692</v>
      </c>
      <c r="J816" s="4">
        <f t="shared" si="113"/>
        <v>99.97133692</v>
      </c>
      <c r="K816" s="12">
        <f t="shared" si="114"/>
        <v>107.59</v>
      </c>
      <c r="L816" s="4">
        <f t="shared" si="115"/>
        <v>854.455871111111</v>
      </c>
    </row>
    <row r="817" spans="1:12">
      <c r="A817" s="4"/>
      <c r="B817" s="11" t="s">
        <v>28</v>
      </c>
      <c r="C817" s="12" t="s">
        <v>1900</v>
      </c>
      <c r="D817" s="12" t="s">
        <v>1901</v>
      </c>
      <c r="E817" s="12" t="s">
        <v>634</v>
      </c>
      <c r="F817" s="12" t="s">
        <v>152</v>
      </c>
      <c r="G817" s="12">
        <v>2000</v>
      </c>
      <c r="H817" s="14">
        <v>9900</v>
      </c>
      <c r="I817" s="20">
        <f t="shared" si="112"/>
        <v>9198.9612</v>
      </c>
      <c r="J817" s="4">
        <f t="shared" si="113"/>
        <v>4.5994806</v>
      </c>
      <c r="K817" s="12">
        <f t="shared" si="114"/>
        <v>4.95</v>
      </c>
      <c r="L817" s="4">
        <f t="shared" si="115"/>
        <v>7862.36</v>
      </c>
    </row>
    <row r="818" spans="1:12">
      <c r="A818" s="4"/>
      <c r="B818" s="11" t="s">
        <v>28</v>
      </c>
      <c r="C818" s="10" t="s">
        <v>1869</v>
      </c>
      <c r="D818" s="10" t="s">
        <v>1870</v>
      </c>
      <c r="E818" s="10" t="s">
        <v>1902</v>
      </c>
      <c r="F818" s="10" t="s">
        <v>152</v>
      </c>
      <c r="G818" s="10">
        <v>1800</v>
      </c>
      <c r="H818" s="14">
        <v>84419.99999901</v>
      </c>
      <c r="I818" s="20">
        <f t="shared" si="112"/>
        <v>78442.0509590801</v>
      </c>
      <c r="J818" s="4">
        <f t="shared" si="113"/>
        <v>43.5789171994889</v>
      </c>
      <c r="K818" s="12">
        <f t="shared" si="114"/>
        <v>46.89999999945</v>
      </c>
      <c r="L818" s="4">
        <f t="shared" si="115"/>
        <v>67044.4879992138</v>
      </c>
    </row>
    <row r="819" spans="1:12">
      <c r="A819" s="4"/>
      <c r="B819" s="11" t="s">
        <v>28</v>
      </c>
      <c r="C819" s="10" t="s">
        <v>1903</v>
      </c>
      <c r="D819" s="10" t="s">
        <v>1617</v>
      </c>
      <c r="E819" s="10" t="s">
        <v>458</v>
      </c>
      <c r="F819" s="10" t="s">
        <v>152</v>
      </c>
      <c r="G819" s="10">
        <v>100</v>
      </c>
      <c r="H819" s="14">
        <f>4565*2</f>
        <v>9130</v>
      </c>
      <c r="I819" s="20">
        <f t="shared" si="112"/>
        <v>8483.48644</v>
      </c>
      <c r="J819" s="4">
        <f t="shared" si="113"/>
        <v>84.8348644</v>
      </c>
      <c r="K819" s="12">
        <f t="shared" si="114"/>
        <v>91.3</v>
      </c>
      <c r="L819" s="4">
        <f t="shared" si="115"/>
        <v>7250.84311111111</v>
      </c>
    </row>
    <row r="820" spans="1:12">
      <c r="A820" s="4"/>
      <c r="B820" s="11" t="s">
        <v>1760</v>
      </c>
      <c r="C820" s="11" t="s">
        <v>1904</v>
      </c>
      <c r="D820" s="11" t="s">
        <v>1905</v>
      </c>
      <c r="E820" s="12" t="s">
        <v>1906</v>
      </c>
      <c r="F820" s="12"/>
      <c r="G820" s="12">
        <v>1</v>
      </c>
      <c r="H820" s="14">
        <v>900</v>
      </c>
      <c r="I820" s="20">
        <f t="shared" ref="I820:I826" si="116">H820*0.92926</f>
        <v>836.334</v>
      </c>
      <c r="J820" s="4">
        <f t="shared" si="113"/>
        <v>836.334</v>
      </c>
      <c r="K820" s="12">
        <f t="shared" si="114"/>
        <v>900</v>
      </c>
      <c r="L820" s="4">
        <f t="shared" si="115"/>
        <v>714.815384615385</v>
      </c>
    </row>
    <row r="821" spans="1:12">
      <c r="A821" s="4"/>
      <c r="B821" s="11" t="s">
        <v>187</v>
      </c>
      <c r="C821" s="12" t="s">
        <v>1907</v>
      </c>
      <c r="D821" s="12" t="s">
        <v>1908</v>
      </c>
      <c r="E821" s="12" t="s">
        <v>1909</v>
      </c>
      <c r="F821" s="12" t="s">
        <v>152</v>
      </c>
      <c r="G821" s="12">
        <v>2200</v>
      </c>
      <c r="H821" s="14">
        <v>56276</v>
      </c>
      <c r="I821" s="20">
        <f>H821*0.929188</f>
        <v>52290.983888</v>
      </c>
      <c r="J821" s="4">
        <f t="shared" si="113"/>
        <v>23.76862904</v>
      </c>
      <c r="K821" s="12">
        <f t="shared" si="114"/>
        <v>25.58</v>
      </c>
      <c r="L821" s="4">
        <f t="shared" si="115"/>
        <v>44693.1486222222</v>
      </c>
    </row>
    <row r="822" spans="1:12">
      <c r="A822" s="4"/>
      <c r="B822" s="11" t="s">
        <v>1502</v>
      </c>
      <c r="C822" s="10" t="s">
        <v>1910</v>
      </c>
      <c r="D822" s="10" t="s">
        <v>1911</v>
      </c>
      <c r="E822" s="10" t="s">
        <v>1912</v>
      </c>
      <c r="F822" s="10" t="s">
        <v>152</v>
      </c>
      <c r="G822" s="10">
        <v>600</v>
      </c>
      <c r="H822" s="14">
        <v>8400.0033</v>
      </c>
      <c r="I822" s="20">
        <f>H822*0.929188</f>
        <v>7805.1822663204</v>
      </c>
      <c r="J822" s="4">
        <f t="shared" si="113"/>
        <v>13.008637110534</v>
      </c>
      <c r="K822" s="12">
        <f t="shared" si="114"/>
        <v>14.0000055</v>
      </c>
      <c r="L822" s="4">
        <f t="shared" si="115"/>
        <v>6671.09595412</v>
      </c>
    </row>
    <row r="823" spans="1:12">
      <c r="A823" s="4"/>
      <c r="B823" s="11" t="s">
        <v>1192</v>
      </c>
      <c r="C823" s="11" t="s">
        <v>1663</v>
      </c>
      <c r="D823" s="11" t="s">
        <v>1913</v>
      </c>
      <c r="E823" s="12" t="s">
        <v>1665</v>
      </c>
      <c r="F823" s="12"/>
      <c r="G823" s="12">
        <v>1</v>
      </c>
      <c r="H823" s="14">
        <v>50</v>
      </c>
      <c r="I823" s="20">
        <f t="shared" si="116"/>
        <v>46.463</v>
      </c>
      <c r="J823" s="4">
        <f t="shared" si="113"/>
        <v>46.463</v>
      </c>
      <c r="K823" s="12">
        <f t="shared" si="114"/>
        <v>50</v>
      </c>
      <c r="L823" s="4">
        <f t="shared" si="115"/>
        <v>39.7119658119658</v>
      </c>
    </row>
    <row r="824" spans="1:12">
      <c r="A824" s="4"/>
      <c r="B824" s="11" t="s">
        <v>1192</v>
      </c>
      <c r="C824" s="11" t="s">
        <v>1790</v>
      </c>
      <c r="D824" s="11" t="s">
        <v>1791</v>
      </c>
      <c r="E824" s="12" t="s">
        <v>1792</v>
      </c>
      <c r="F824" s="12"/>
      <c r="G824" s="12">
        <v>15</v>
      </c>
      <c r="H824" s="14">
        <v>16.1999999999999</v>
      </c>
      <c r="I824" s="20">
        <f t="shared" si="116"/>
        <v>15.0540119999999</v>
      </c>
      <c r="J824" s="4">
        <f t="shared" si="113"/>
        <v>1.00360079999999</v>
      </c>
      <c r="K824" s="12">
        <f t="shared" si="114"/>
        <v>1.07999999999999</v>
      </c>
      <c r="L824" s="4">
        <f t="shared" si="115"/>
        <v>12.8666769230768</v>
      </c>
    </row>
    <row r="825" spans="1:12">
      <c r="A825" s="4"/>
      <c r="B825" s="11" t="s">
        <v>1192</v>
      </c>
      <c r="C825" s="12" t="s">
        <v>1790</v>
      </c>
      <c r="D825" s="12" t="s">
        <v>1599</v>
      </c>
      <c r="E825" s="12" t="s">
        <v>1792</v>
      </c>
      <c r="F825" s="12" t="s">
        <v>1914</v>
      </c>
      <c r="G825" s="12">
        <v>4035</v>
      </c>
      <c r="H825" s="14">
        <v>4362</v>
      </c>
      <c r="I825" s="20">
        <f t="shared" si="116"/>
        <v>4053.43212</v>
      </c>
      <c r="J825" s="4">
        <f t="shared" si="113"/>
        <v>1.00456805947955</v>
      </c>
      <c r="K825" s="12">
        <f t="shared" si="114"/>
        <v>1.08104089219331</v>
      </c>
      <c r="L825" s="4">
        <f t="shared" si="115"/>
        <v>3464.4718974359</v>
      </c>
    </row>
    <row r="826" spans="1:12">
      <c r="A826" s="4"/>
      <c r="B826" s="11" t="s">
        <v>1822</v>
      </c>
      <c r="C826" s="11" t="s">
        <v>1915</v>
      </c>
      <c r="D826" s="11" t="s">
        <v>1916</v>
      </c>
      <c r="E826" s="12" t="s">
        <v>284</v>
      </c>
      <c r="F826" s="12"/>
      <c r="G826" s="12">
        <v>1000</v>
      </c>
      <c r="H826" s="14">
        <v>500</v>
      </c>
      <c r="I826" s="20">
        <f t="shared" si="116"/>
        <v>464.63</v>
      </c>
      <c r="J826" s="4">
        <f t="shared" si="113"/>
        <v>0.46463</v>
      </c>
      <c r="K826" s="12">
        <f t="shared" si="114"/>
        <v>0.5</v>
      </c>
      <c r="L826" s="4">
        <f t="shared" si="115"/>
        <v>397.119658119658</v>
      </c>
    </row>
    <row r="827" spans="1:12">
      <c r="A827" s="4"/>
      <c r="B827" s="11" t="s">
        <v>104</v>
      </c>
      <c r="C827" s="10" t="s">
        <v>1917</v>
      </c>
      <c r="D827" s="10" t="s">
        <v>1506</v>
      </c>
      <c r="E827" s="10" t="s">
        <v>1402</v>
      </c>
      <c r="F827" s="10" t="s">
        <v>152</v>
      </c>
      <c r="G827" s="10">
        <v>100</v>
      </c>
      <c r="H827" s="14">
        <v>583</v>
      </c>
      <c r="I827" s="20">
        <f t="shared" ref="I827:I840" si="117">H827*0.929188</f>
        <v>541.716604</v>
      </c>
      <c r="J827" s="4">
        <f t="shared" si="113"/>
        <v>5.41716604</v>
      </c>
      <c r="K827" s="12">
        <f t="shared" si="114"/>
        <v>5.83</v>
      </c>
      <c r="L827" s="4">
        <f t="shared" si="115"/>
        <v>463.005644444444</v>
      </c>
    </row>
    <row r="828" spans="1:12">
      <c r="A828" s="4"/>
      <c r="B828" s="29" t="s">
        <v>1212</v>
      </c>
      <c r="C828" s="11" t="s">
        <v>1776</v>
      </c>
      <c r="D828" s="11" t="s">
        <v>1777</v>
      </c>
      <c r="E828" s="12" t="s">
        <v>1212</v>
      </c>
      <c r="F828" s="12"/>
      <c r="G828" s="12">
        <v>6400</v>
      </c>
      <c r="H828" s="14">
        <v>3200.00000000001</v>
      </c>
      <c r="I828" s="20">
        <f t="shared" ref="I828:I830" si="118">H828*0.92926</f>
        <v>2973.63200000001</v>
      </c>
      <c r="J828" s="4">
        <f t="shared" si="113"/>
        <v>0.464630000000001</v>
      </c>
      <c r="K828" s="12">
        <f t="shared" si="114"/>
        <v>0.500000000000002</v>
      </c>
      <c r="L828" s="4">
        <f t="shared" si="115"/>
        <v>2541.56581196582</v>
      </c>
    </row>
    <row r="829" spans="1:12">
      <c r="A829" s="4"/>
      <c r="B829" s="29" t="s">
        <v>1212</v>
      </c>
      <c r="C829" s="12" t="s">
        <v>1835</v>
      </c>
      <c r="D829" s="12" t="s">
        <v>1918</v>
      </c>
      <c r="E829" s="12" t="s">
        <v>1212</v>
      </c>
      <c r="F829" s="12"/>
      <c r="G829" s="12">
        <v>50</v>
      </c>
      <c r="H829" s="14">
        <v>3100</v>
      </c>
      <c r="I829" s="20">
        <f t="shared" si="118"/>
        <v>2880.706</v>
      </c>
      <c r="J829" s="4">
        <f t="shared" si="113"/>
        <v>57.61412</v>
      </c>
      <c r="K829" s="12">
        <f t="shared" si="114"/>
        <v>62</v>
      </c>
      <c r="L829" s="4">
        <f t="shared" si="115"/>
        <v>2462.14188034188</v>
      </c>
    </row>
    <row r="830" spans="1:12">
      <c r="A830" s="4"/>
      <c r="B830" s="11" t="s">
        <v>1834</v>
      </c>
      <c r="C830" s="12" t="s">
        <v>1835</v>
      </c>
      <c r="D830" s="12" t="s">
        <v>1836</v>
      </c>
      <c r="E830" s="12" t="s">
        <v>1834</v>
      </c>
      <c r="F830" s="12"/>
      <c r="G830" s="12">
        <v>1500</v>
      </c>
      <c r="H830" s="14">
        <v>4500</v>
      </c>
      <c r="I830" s="20">
        <f t="shared" si="118"/>
        <v>4181.67</v>
      </c>
      <c r="J830" s="4">
        <f t="shared" si="113"/>
        <v>2.78778</v>
      </c>
      <c r="K830" s="12">
        <f t="shared" si="114"/>
        <v>3</v>
      </c>
      <c r="L830" s="4">
        <f t="shared" si="115"/>
        <v>3574.07692307692</v>
      </c>
    </row>
    <row r="831" spans="1:12">
      <c r="A831" s="4"/>
      <c r="B831" s="11" t="s">
        <v>1919</v>
      </c>
      <c r="C831" s="11" t="s">
        <v>1920</v>
      </c>
      <c r="D831" s="10" t="s">
        <v>1921</v>
      </c>
      <c r="E831" s="10" t="s">
        <v>586</v>
      </c>
      <c r="F831" s="10" t="s">
        <v>152</v>
      </c>
      <c r="G831" s="10">
        <v>4520</v>
      </c>
      <c r="H831" s="14">
        <v>117116</v>
      </c>
      <c r="I831" s="20">
        <f t="shared" si="117"/>
        <v>108822.781808</v>
      </c>
      <c r="J831" s="4">
        <f t="shared" si="113"/>
        <v>24.0758366831858</v>
      </c>
      <c r="K831" s="12">
        <f t="shared" si="114"/>
        <v>25.9106194690265</v>
      </c>
      <c r="L831" s="4">
        <f t="shared" si="115"/>
        <v>93010.9246222222</v>
      </c>
    </row>
    <row r="832" spans="1:12">
      <c r="A832" s="4"/>
      <c r="B832" s="11" t="s">
        <v>1919</v>
      </c>
      <c r="C832" s="10" t="s">
        <v>1922</v>
      </c>
      <c r="D832" s="10" t="s">
        <v>1485</v>
      </c>
      <c r="E832" s="10" t="s">
        <v>586</v>
      </c>
      <c r="F832" s="10" t="s">
        <v>152</v>
      </c>
      <c r="G832" s="10">
        <v>1000</v>
      </c>
      <c r="H832" s="14">
        <v>2639.999999988</v>
      </c>
      <c r="I832" s="20">
        <f t="shared" si="117"/>
        <v>2453.05631998885</v>
      </c>
      <c r="J832" s="4">
        <f t="shared" si="113"/>
        <v>2.45305631998885</v>
      </c>
      <c r="K832" s="12">
        <f t="shared" si="114"/>
        <v>2.639999999988</v>
      </c>
      <c r="L832" s="4">
        <f t="shared" si="115"/>
        <v>2096.6293333238</v>
      </c>
    </row>
    <row r="833" spans="1:12">
      <c r="A833" s="4"/>
      <c r="B833" s="11" t="s">
        <v>1919</v>
      </c>
      <c r="C833" s="12" t="s">
        <v>1869</v>
      </c>
      <c r="D833" s="12" t="s">
        <v>1401</v>
      </c>
      <c r="E833" s="12" t="s">
        <v>1923</v>
      </c>
      <c r="F833" s="12" t="s">
        <v>152</v>
      </c>
      <c r="G833" s="12">
        <v>3600</v>
      </c>
      <c r="H833" s="14">
        <v>94938</v>
      </c>
      <c r="I833" s="20">
        <f t="shared" si="117"/>
        <v>88215.250344</v>
      </c>
      <c r="J833" s="4">
        <f t="shared" si="113"/>
        <v>24.5042362066667</v>
      </c>
      <c r="K833" s="12">
        <f t="shared" si="114"/>
        <v>26.3716666666667</v>
      </c>
      <c r="L833" s="4">
        <f t="shared" si="115"/>
        <v>75397.6498666667</v>
      </c>
    </row>
    <row r="834" spans="1:12">
      <c r="A834" s="4"/>
      <c r="B834" s="11" t="s">
        <v>300</v>
      </c>
      <c r="C834" s="10" t="s">
        <v>1924</v>
      </c>
      <c r="D834" s="10" t="s">
        <v>1925</v>
      </c>
      <c r="E834" s="10" t="s">
        <v>74</v>
      </c>
      <c r="F834" s="10" t="s">
        <v>152</v>
      </c>
      <c r="G834" s="10">
        <v>300</v>
      </c>
      <c r="H834" s="14">
        <v>44088</v>
      </c>
      <c r="I834" s="20">
        <f t="shared" si="117"/>
        <v>40966.040544</v>
      </c>
      <c r="J834" s="4">
        <f t="shared" si="113"/>
        <v>136.55346848</v>
      </c>
      <c r="K834" s="12">
        <f t="shared" si="114"/>
        <v>146.96</v>
      </c>
      <c r="L834" s="4">
        <f t="shared" si="115"/>
        <v>35013.7098666667</v>
      </c>
    </row>
    <row r="835" spans="1:12">
      <c r="A835" s="4"/>
      <c r="B835" s="11" t="s">
        <v>300</v>
      </c>
      <c r="C835" s="12" t="s">
        <v>1926</v>
      </c>
      <c r="D835" s="12" t="s">
        <v>1441</v>
      </c>
      <c r="E835" s="12" t="s">
        <v>1927</v>
      </c>
      <c r="F835" s="12" t="s">
        <v>22</v>
      </c>
      <c r="G835" s="12">
        <v>150</v>
      </c>
      <c r="H835" s="14">
        <f>12478.4946*3</f>
        <v>37435.4838</v>
      </c>
      <c r="I835" s="20">
        <f t="shared" si="117"/>
        <v>34784.6023211544</v>
      </c>
      <c r="J835" s="4">
        <f t="shared" si="113"/>
        <v>231.897348807696</v>
      </c>
      <c r="K835" s="12">
        <f t="shared" si="114"/>
        <v>249.569892</v>
      </c>
      <c r="L835" s="4">
        <f t="shared" si="115"/>
        <v>29730.42933432</v>
      </c>
    </row>
    <row r="836" spans="1:12">
      <c r="A836" s="4"/>
      <c r="B836" s="11" t="s">
        <v>1928</v>
      </c>
      <c r="C836" s="11" t="s">
        <v>1888</v>
      </c>
      <c r="D836" s="10" t="s">
        <v>1889</v>
      </c>
      <c r="E836" s="10" t="s">
        <v>1402</v>
      </c>
      <c r="F836" s="10" t="s">
        <v>152</v>
      </c>
      <c r="G836" s="10">
        <v>3200</v>
      </c>
      <c r="H836" s="14">
        <v>85376.02</v>
      </c>
      <c r="I836" s="20">
        <f t="shared" si="117"/>
        <v>79330.37327176</v>
      </c>
      <c r="J836" s="4">
        <f t="shared" si="113"/>
        <v>24.790741647425</v>
      </c>
      <c r="K836" s="12">
        <f t="shared" si="114"/>
        <v>26.68000625</v>
      </c>
      <c r="L836" s="4">
        <f t="shared" si="115"/>
        <v>67803.7378391111</v>
      </c>
    </row>
    <row r="837" spans="1:12">
      <c r="A837" s="4"/>
      <c r="B837" s="11" t="s">
        <v>720</v>
      </c>
      <c r="C837" s="10" t="s">
        <v>1929</v>
      </c>
      <c r="D837" s="10" t="s">
        <v>293</v>
      </c>
      <c r="E837" s="10" t="s">
        <v>210</v>
      </c>
      <c r="F837" s="10" t="s">
        <v>55</v>
      </c>
      <c r="G837" s="10">
        <v>2477</v>
      </c>
      <c r="H837" s="14">
        <v>36948.8</v>
      </c>
      <c r="I837" s="20">
        <f t="shared" si="117"/>
        <v>34332.3815744</v>
      </c>
      <c r="J837" s="4">
        <f t="shared" si="113"/>
        <v>13.8604689440452</v>
      </c>
      <c r="K837" s="12">
        <f t="shared" si="114"/>
        <v>14.9167541380702</v>
      </c>
      <c r="L837" s="4">
        <f t="shared" si="115"/>
        <v>29343.9158755556</v>
      </c>
    </row>
    <row r="838" spans="1:12">
      <c r="A838" s="4"/>
      <c r="B838" s="11" t="s">
        <v>177</v>
      </c>
      <c r="C838" s="10" t="s">
        <v>1930</v>
      </c>
      <c r="D838" s="10" t="s">
        <v>1931</v>
      </c>
      <c r="E838" s="10" t="s">
        <v>1932</v>
      </c>
      <c r="F838" s="10" t="s">
        <v>55</v>
      </c>
      <c r="G838" s="10">
        <v>5700</v>
      </c>
      <c r="H838" s="14">
        <v>94800</v>
      </c>
      <c r="I838" s="20">
        <f t="shared" si="117"/>
        <v>88087.0224</v>
      </c>
      <c r="J838" s="4">
        <f t="shared" si="113"/>
        <v>15.4538635789474</v>
      </c>
      <c r="K838" s="12">
        <f t="shared" si="114"/>
        <v>16.6315789473684</v>
      </c>
      <c r="L838" s="4">
        <f t="shared" si="115"/>
        <v>75288.0533333333</v>
      </c>
    </row>
    <row r="839" spans="1:12">
      <c r="A839" s="4"/>
      <c r="B839" s="11" t="s">
        <v>1933</v>
      </c>
      <c r="C839" s="10" t="s">
        <v>1898</v>
      </c>
      <c r="D839" s="10" t="s">
        <v>1431</v>
      </c>
      <c r="E839" s="10" t="s">
        <v>1594</v>
      </c>
      <c r="F839" s="10" t="s">
        <v>152</v>
      </c>
      <c r="G839" s="10">
        <v>600</v>
      </c>
      <c r="H839" s="14">
        <v>55727.999981316</v>
      </c>
      <c r="I839" s="20">
        <f t="shared" si="117"/>
        <v>51781.7888466391</v>
      </c>
      <c r="J839" s="4">
        <f t="shared" si="113"/>
        <v>86.3029814110651</v>
      </c>
      <c r="K839" s="12">
        <f t="shared" si="114"/>
        <v>92.87999996886</v>
      </c>
      <c r="L839" s="4">
        <f t="shared" si="115"/>
        <v>44257.9391851616</v>
      </c>
    </row>
    <row r="840" spans="1:12">
      <c r="A840" s="4"/>
      <c r="B840" s="11" t="s">
        <v>1934</v>
      </c>
      <c r="C840" s="11" t="s">
        <v>1920</v>
      </c>
      <c r="D840" s="10" t="s">
        <v>1935</v>
      </c>
      <c r="E840" s="10" t="s">
        <v>1936</v>
      </c>
      <c r="F840" s="10" t="s">
        <v>152</v>
      </c>
      <c r="G840" s="10">
        <v>1200</v>
      </c>
      <c r="H840" s="14">
        <v>32339.999999736</v>
      </c>
      <c r="I840" s="20">
        <f t="shared" si="117"/>
        <v>30049.9399197547</v>
      </c>
      <c r="J840" s="4">
        <f t="shared" si="113"/>
        <v>25.0416165997956</v>
      </c>
      <c r="K840" s="12">
        <f t="shared" si="114"/>
        <v>26.94999999978</v>
      </c>
      <c r="L840" s="4">
        <f t="shared" si="115"/>
        <v>25683.7093331237</v>
      </c>
    </row>
    <row r="841" spans="1:12">
      <c r="A841" s="4"/>
      <c r="B841" s="11" t="s">
        <v>1937</v>
      </c>
      <c r="C841" s="10" t="s">
        <v>1938</v>
      </c>
      <c r="D841" s="10" t="s">
        <v>1939</v>
      </c>
      <c r="E841" s="10" t="s">
        <v>1937</v>
      </c>
      <c r="F841" s="10" t="s">
        <v>55</v>
      </c>
      <c r="G841" s="10">
        <v>550</v>
      </c>
      <c r="H841" s="14">
        <v>13750.000000308</v>
      </c>
      <c r="I841" s="20">
        <f>H841*0.92926</f>
        <v>12777.3250002862</v>
      </c>
      <c r="J841" s="4">
        <f t="shared" si="113"/>
        <v>23.2315000005204</v>
      </c>
      <c r="K841" s="12">
        <f t="shared" si="114"/>
        <v>25.00000000056</v>
      </c>
      <c r="L841" s="4">
        <f t="shared" si="115"/>
        <v>10920.7905985352</v>
      </c>
    </row>
    <row r="842" spans="1:12">
      <c r="A842" s="4"/>
      <c r="B842" s="11" t="s">
        <v>1937</v>
      </c>
      <c r="C842" s="10" t="s">
        <v>1938</v>
      </c>
      <c r="D842" s="10" t="s">
        <v>1939</v>
      </c>
      <c r="E842" s="10" t="s">
        <v>1937</v>
      </c>
      <c r="F842" s="10" t="s">
        <v>55</v>
      </c>
      <c r="G842" s="10">
        <v>900</v>
      </c>
      <c r="H842" s="14">
        <v>19799.999999559</v>
      </c>
      <c r="I842" s="20">
        <f>H842*0.93011</f>
        <v>18416.1779995898</v>
      </c>
      <c r="J842" s="4">
        <f t="shared" si="113"/>
        <v>20.4624199995442</v>
      </c>
      <c r="K842" s="12">
        <f t="shared" si="114"/>
        <v>21.99999999951</v>
      </c>
      <c r="L842" s="4">
        <f t="shared" si="115"/>
        <v>15740.3230765725</v>
      </c>
    </row>
    <row r="843" spans="1:12">
      <c r="A843" s="4"/>
      <c r="B843" s="11" t="s">
        <v>1532</v>
      </c>
      <c r="C843" s="10" t="s">
        <v>1940</v>
      </c>
      <c r="D843" s="10" t="s">
        <v>1941</v>
      </c>
      <c r="E843" s="10" t="s">
        <v>1534</v>
      </c>
      <c r="F843" s="10" t="s">
        <v>22</v>
      </c>
      <c r="G843" s="10">
        <v>1600</v>
      </c>
      <c r="H843" s="14">
        <v>70656.000000768</v>
      </c>
      <c r="I843" s="20">
        <f t="shared" ref="I843:I845" si="119">H843*0.929188</f>
        <v>65652.7073287136</v>
      </c>
      <c r="J843" s="4">
        <f t="shared" si="113"/>
        <v>41.032942080446</v>
      </c>
      <c r="K843" s="12">
        <f t="shared" si="114"/>
        <v>44.16000000048</v>
      </c>
      <c r="L843" s="4">
        <f t="shared" si="115"/>
        <v>56113.4250672766</v>
      </c>
    </row>
    <row r="844" spans="1:12">
      <c r="A844" s="4"/>
      <c r="B844" s="11" t="s">
        <v>1942</v>
      </c>
      <c r="C844" s="10" t="s">
        <v>1943</v>
      </c>
      <c r="D844" s="10" t="s">
        <v>1944</v>
      </c>
      <c r="E844" s="10" t="s">
        <v>1945</v>
      </c>
      <c r="F844" s="10" t="s">
        <v>55</v>
      </c>
      <c r="G844" s="10">
        <v>200</v>
      </c>
      <c r="H844" s="14">
        <f>3800.999999979*2</f>
        <v>7601.999999958</v>
      </c>
      <c r="I844" s="20">
        <f t="shared" si="119"/>
        <v>7063.68717596097</v>
      </c>
      <c r="J844" s="4">
        <f t="shared" si="113"/>
        <v>35.3184358798049</v>
      </c>
      <c r="K844" s="12">
        <f t="shared" si="114"/>
        <v>38.00999999979</v>
      </c>
      <c r="L844" s="4">
        <f t="shared" si="115"/>
        <v>6037.33946663331</v>
      </c>
    </row>
    <row r="845" spans="1:12">
      <c r="A845" s="4"/>
      <c r="B845" s="11" t="s">
        <v>872</v>
      </c>
      <c r="C845" s="10" t="s">
        <v>1946</v>
      </c>
      <c r="D845" s="10" t="s">
        <v>1040</v>
      </c>
      <c r="E845" s="10" t="s">
        <v>874</v>
      </c>
      <c r="F845" s="10" t="s">
        <v>55</v>
      </c>
      <c r="G845" s="10">
        <v>250</v>
      </c>
      <c r="H845" s="14">
        <v>2775</v>
      </c>
      <c r="I845" s="20">
        <f t="shared" si="119"/>
        <v>2578.4967</v>
      </c>
      <c r="J845" s="4">
        <f t="shared" si="113"/>
        <v>10.3139868</v>
      </c>
      <c r="K845" s="12">
        <f t="shared" si="114"/>
        <v>11.1</v>
      </c>
      <c r="L845" s="4">
        <f t="shared" si="115"/>
        <v>2203.84333333333</v>
      </c>
    </row>
    <row r="846" spans="1:12">
      <c r="A846" s="4"/>
      <c r="B846" s="11" t="s">
        <v>1296</v>
      </c>
      <c r="C846" s="11" t="s">
        <v>1947</v>
      </c>
      <c r="D846" s="11" t="s">
        <v>1948</v>
      </c>
      <c r="E846" s="12" t="s">
        <v>1296</v>
      </c>
      <c r="F846" s="12"/>
      <c r="G846" s="12">
        <v>500</v>
      </c>
      <c r="H846" s="14">
        <v>600</v>
      </c>
      <c r="I846" s="20">
        <f t="shared" ref="I846:I853" si="120">H846*0.92926</f>
        <v>557.556</v>
      </c>
      <c r="J846" s="4">
        <f t="shared" si="113"/>
        <v>1.115112</v>
      </c>
      <c r="K846" s="12">
        <f t="shared" si="114"/>
        <v>1.2</v>
      </c>
      <c r="L846" s="4">
        <f t="shared" si="115"/>
        <v>476.54358974359</v>
      </c>
    </row>
    <row r="847" spans="1:12">
      <c r="A847" s="4"/>
      <c r="B847" s="11" t="s">
        <v>1949</v>
      </c>
      <c r="C847" s="10" t="s">
        <v>1950</v>
      </c>
      <c r="D847" s="10" t="s">
        <v>1951</v>
      </c>
      <c r="E847" s="10" t="s">
        <v>1952</v>
      </c>
      <c r="F847" s="10" t="s">
        <v>152</v>
      </c>
      <c r="G847" s="10">
        <v>1620</v>
      </c>
      <c r="H847" s="14">
        <v>74941.2</v>
      </c>
      <c r="I847" s="20">
        <f t="shared" si="120"/>
        <v>69639.859512</v>
      </c>
      <c r="J847" s="4">
        <f t="shared" si="113"/>
        <v>42.9875676</v>
      </c>
      <c r="K847" s="12">
        <f t="shared" si="114"/>
        <v>46.26</v>
      </c>
      <c r="L847" s="4">
        <f t="shared" si="115"/>
        <v>59521.2474461538</v>
      </c>
    </row>
    <row r="848" spans="1:12">
      <c r="A848" s="4"/>
      <c r="B848" s="10" t="s">
        <v>765</v>
      </c>
      <c r="C848" s="10" t="s">
        <v>1938</v>
      </c>
      <c r="D848" s="10" t="s">
        <v>1953</v>
      </c>
      <c r="E848" s="10" t="s">
        <v>765</v>
      </c>
      <c r="F848" s="10" t="s">
        <v>55</v>
      </c>
      <c r="G848" s="10">
        <v>900</v>
      </c>
      <c r="H848" s="14">
        <v>9719.9973</v>
      </c>
      <c r="I848" s="20">
        <f t="shared" si="120"/>
        <v>9032.404690998</v>
      </c>
      <c r="J848" s="4">
        <f t="shared" si="113"/>
        <v>10.03600521222</v>
      </c>
      <c r="K848" s="12">
        <f t="shared" si="114"/>
        <v>10.799997</v>
      </c>
      <c r="L848" s="4">
        <f t="shared" si="115"/>
        <v>7720.0040094</v>
      </c>
    </row>
    <row r="849" spans="1:12">
      <c r="A849" s="4"/>
      <c r="B849" s="11" t="s">
        <v>1954</v>
      </c>
      <c r="C849" s="11" t="s">
        <v>1955</v>
      </c>
      <c r="D849" s="12" t="s">
        <v>1956</v>
      </c>
      <c r="E849" s="12" t="s">
        <v>1957</v>
      </c>
      <c r="F849" s="12"/>
      <c r="G849" s="12">
        <v>500</v>
      </c>
      <c r="H849" s="14">
        <v>13750.0000000001</v>
      </c>
      <c r="I849" s="20">
        <f t="shared" si="120"/>
        <v>12777.3250000001</v>
      </c>
      <c r="J849" s="4">
        <f t="shared" si="113"/>
        <v>25.5546500000002</v>
      </c>
      <c r="K849" s="12">
        <f t="shared" si="114"/>
        <v>27.5000000000002</v>
      </c>
      <c r="L849" s="4">
        <f t="shared" si="115"/>
        <v>10920.7905982907</v>
      </c>
    </row>
    <row r="850" spans="1:12">
      <c r="A850" s="4"/>
      <c r="B850" s="11" t="s">
        <v>1954</v>
      </c>
      <c r="C850" s="11" t="s">
        <v>1958</v>
      </c>
      <c r="D850" s="12" t="s">
        <v>1959</v>
      </c>
      <c r="E850" s="12" t="s">
        <v>1957</v>
      </c>
      <c r="F850" s="12"/>
      <c r="G850" s="12">
        <v>100</v>
      </c>
      <c r="H850" s="14">
        <v>4220</v>
      </c>
      <c r="I850" s="20">
        <f t="shared" si="120"/>
        <v>3921.4772</v>
      </c>
      <c r="J850" s="4">
        <f t="shared" si="113"/>
        <v>39.214772</v>
      </c>
      <c r="K850" s="12">
        <f t="shared" si="114"/>
        <v>42.2</v>
      </c>
      <c r="L850" s="4">
        <f t="shared" si="115"/>
        <v>3351.68991452991</v>
      </c>
    </row>
    <row r="851" spans="1:12">
      <c r="A851" s="4"/>
      <c r="B851" s="11" t="s">
        <v>1954</v>
      </c>
      <c r="C851" s="11" t="s">
        <v>1958</v>
      </c>
      <c r="D851" s="12" t="s">
        <v>1960</v>
      </c>
      <c r="E851" s="12" t="s">
        <v>1957</v>
      </c>
      <c r="F851" s="12"/>
      <c r="G851" s="12">
        <v>80</v>
      </c>
      <c r="H851" s="14">
        <v>3560</v>
      </c>
      <c r="I851" s="20">
        <f t="shared" si="120"/>
        <v>3308.1656</v>
      </c>
      <c r="J851" s="4">
        <f t="shared" si="113"/>
        <v>41.35207</v>
      </c>
      <c r="K851" s="12">
        <f t="shared" si="114"/>
        <v>44.5</v>
      </c>
      <c r="L851" s="4">
        <f t="shared" si="115"/>
        <v>2827.49196581197</v>
      </c>
    </row>
    <row r="852" spans="1:12">
      <c r="A852" s="4"/>
      <c r="B852" s="11" t="s">
        <v>1954</v>
      </c>
      <c r="C852" s="11" t="s">
        <v>1961</v>
      </c>
      <c r="D852" s="12" t="s">
        <v>1962</v>
      </c>
      <c r="E852" s="12" t="s">
        <v>1957</v>
      </c>
      <c r="F852" s="12"/>
      <c r="G852" s="12">
        <v>2000</v>
      </c>
      <c r="H852" s="14">
        <v>7800</v>
      </c>
      <c r="I852" s="20">
        <f t="shared" si="120"/>
        <v>7248.228</v>
      </c>
      <c r="J852" s="4">
        <f t="shared" si="113"/>
        <v>3.624114</v>
      </c>
      <c r="K852" s="12">
        <f t="shared" si="114"/>
        <v>3.9</v>
      </c>
      <c r="L852" s="4">
        <f t="shared" si="115"/>
        <v>6195.06666666667</v>
      </c>
    </row>
    <row r="853" spans="1:12">
      <c r="A853" s="4"/>
      <c r="B853" s="11" t="s">
        <v>1954</v>
      </c>
      <c r="C853" s="11" t="s">
        <v>1955</v>
      </c>
      <c r="D853" s="12" t="s">
        <v>1963</v>
      </c>
      <c r="E853" s="12" t="s">
        <v>1957</v>
      </c>
      <c r="F853" s="12"/>
      <c r="G853" s="12">
        <v>500</v>
      </c>
      <c r="H853" s="14">
        <v>13750.0000000001</v>
      </c>
      <c r="I853" s="20">
        <f t="shared" si="120"/>
        <v>12777.3250000001</v>
      </c>
      <c r="J853" s="4">
        <f t="shared" si="113"/>
        <v>25.5546500000002</v>
      </c>
      <c r="K853" s="12">
        <f t="shared" si="114"/>
        <v>27.5000000000002</v>
      </c>
      <c r="L853" s="4">
        <f t="shared" si="115"/>
        <v>10920.7905982907</v>
      </c>
    </row>
    <row r="854" spans="1:12">
      <c r="A854" s="4"/>
      <c r="B854" s="11" t="s">
        <v>1964</v>
      </c>
      <c r="C854" s="12" t="s">
        <v>1965</v>
      </c>
      <c r="D854" s="12" t="s">
        <v>1953</v>
      </c>
      <c r="E854" s="12" t="s">
        <v>1964</v>
      </c>
      <c r="F854" s="12" t="s">
        <v>55</v>
      </c>
      <c r="G854" s="12">
        <v>100</v>
      </c>
      <c r="H854" s="14">
        <f>965.9988*2</f>
        <v>1931.9976</v>
      </c>
      <c r="I854" s="20">
        <f t="shared" ref="I854:I860" si="121">H854*0.929188</f>
        <v>1795.1889859488</v>
      </c>
      <c r="J854" s="4">
        <f t="shared" si="113"/>
        <v>17.951889859488</v>
      </c>
      <c r="K854" s="12">
        <f t="shared" si="114"/>
        <v>19.319976</v>
      </c>
      <c r="L854" s="4">
        <f t="shared" si="115"/>
        <v>1534.34956064</v>
      </c>
    </row>
    <row r="855" spans="1:12">
      <c r="A855" s="4"/>
      <c r="B855" s="11" t="s">
        <v>1966</v>
      </c>
      <c r="C855" s="11" t="s">
        <v>1967</v>
      </c>
      <c r="D855" s="10" t="s">
        <v>1968</v>
      </c>
      <c r="E855" s="10" t="s">
        <v>1966</v>
      </c>
      <c r="F855" s="10" t="s">
        <v>152</v>
      </c>
      <c r="G855" s="10">
        <v>100</v>
      </c>
      <c r="H855" s="14">
        <v>3677</v>
      </c>
      <c r="I855" s="20">
        <f t="shared" si="121"/>
        <v>3416.624276</v>
      </c>
      <c r="J855" s="4">
        <f t="shared" si="113"/>
        <v>34.16624276</v>
      </c>
      <c r="K855" s="12">
        <f t="shared" si="114"/>
        <v>36.77</v>
      </c>
      <c r="L855" s="4">
        <f t="shared" si="115"/>
        <v>2920.19168888889</v>
      </c>
    </row>
    <row r="856" spans="1:12">
      <c r="A856" s="4"/>
      <c r="B856" s="11" t="s">
        <v>1494</v>
      </c>
      <c r="C856" s="11" t="s">
        <v>1969</v>
      </c>
      <c r="D856" s="10" t="s">
        <v>1970</v>
      </c>
      <c r="E856" s="10" t="s">
        <v>1494</v>
      </c>
      <c r="F856" s="10" t="s">
        <v>152</v>
      </c>
      <c r="G856" s="10">
        <v>5400</v>
      </c>
      <c r="H856" s="14">
        <v>69402</v>
      </c>
      <c r="I856" s="20">
        <f t="shared" si="121"/>
        <v>64487.505576</v>
      </c>
      <c r="J856" s="4">
        <f t="shared" si="113"/>
        <v>11.9421306622222</v>
      </c>
      <c r="K856" s="12">
        <f t="shared" si="114"/>
        <v>12.8522222222222</v>
      </c>
      <c r="L856" s="4">
        <f t="shared" si="115"/>
        <v>55117.5261333333</v>
      </c>
    </row>
    <row r="857" spans="1:12">
      <c r="A857" s="4"/>
      <c r="B857" s="29" t="s">
        <v>319</v>
      </c>
      <c r="C857" s="11" t="s">
        <v>1971</v>
      </c>
      <c r="D857" s="11" t="s">
        <v>1972</v>
      </c>
      <c r="E857" s="11" t="s">
        <v>1082</v>
      </c>
      <c r="F857" s="10" t="s">
        <v>22</v>
      </c>
      <c r="G857" s="10">
        <v>10000</v>
      </c>
      <c r="H857" s="14">
        <v>187800</v>
      </c>
      <c r="I857" s="20">
        <f t="shared" si="121"/>
        <v>174501.5064</v>
      </c>
      <c r="J857" s="4">
        <f t="shared" si="113"/>
        <v>17.45015064</v>
      </c>
      <c r="K857" s="12">
        <f t="shared" si="114"/>
        <v>18.78</v>
      </c>
      <c r="L857" s="4">
        <f t="shared" si="115"/>
        <v>149146.586666667</v>
      </c>
    </row>
    <row r="858" spans="1:12">
      <c r="A858" s="4"/>
      <c r="B858" s="29" t="s">
        <v>319</v>
      </c>
      <c r="C858" s="12" t="s">
        <v>1973</v>
      </c>
      <c r="D858" s="12" t="s">
        <v>1485</v>
      </c>
      <c r="E858" s="12" t="s">
        <v>977</v>
      </c>
      <c r="F858" s="12"/>
      <c r="G858" s="12">
        <v>900</v>
      </c>
      <c r="H858" s="14">
        <v>22770.0018</v>
      </c>
      <c r="I858" s="20">
        <f t="shared" si="121"/>
        <v>21157.6124325384</v>
      </c>
      <c r="J858" s="4">
        <f t="shared" si="113"/>
        <v>23.508458258376</v>
      </c>
      <c r="K858" s="12">
        <f t="shared" si="114"/>
        <v>25.300002</v>
      </c>
      <c r="L858" s="4">
        <f t="shared" si="115"/>
        <v>18083.42942952</v>
      </c>
    </row>
    <row r="859" spans="1:12">
      <c r="A859" s="4"/>
      <c r="B859" s="29" t="s">
        <v>319</v>
      </c>
      <c r="C859" s="10" t="s">
        <v>1910</v>
      </c>
      <c r="D859" s="10" t="s">
        <v>1911</v>
      </c>
      <c r="E859" s="10" t="s">
        <v>74</v>
      </c>
      <c r="F859" s="10" t="s">
        <v>152</v>
      </c>
      <c r="G859" s="10">
        <v>450</v>
      </c>
      <c r="H859" s="14">
        <v>6300.000000099</v>
      </c>
      <c r="I859" s="20">
        <f t="shared" si="121"/>
        <v>5853.88440009199</v>
      </c>
      <c r="J859" s="4">
        <f t="shared" si="113"/>
        <v>13.0086320002044</v>
      </c>
      <c r="K859" s="12">
        <f t="shared" si="114"/>
        <v>14.00000000022</v>
      </c>
      <c r="L859" s="4">
        <f t="shared" si="115"/>
        <v>5003.32000007862</v>
      </c>
    </row>
    <row r="860" spans="1:12">
      <c r="A860" s="4"/>
      <c r="B860" s="31" t="s">
        <v>1974</v>
      </c>
      <c r="C860" s="12" t="s">
        <v>1975</v>
      </c>
      <c r="D860" s="12"/>
      <c r="E860" s="12" t="s">
        <v>1976</v>
      </c>
      <c r="F860" s="12" t="s">
        <v>1198</v>
      </c>
      <c r="G860" s="12">
        <v>1</v>
      </c>
      <c r="H860" s="14">
        <v>120.000000000001</v>
      </c>
      <c r="I860" s="20">
        <f t="shared" si="121"/>
        <v>111.502560000001</v>
      </c>
      <c r="J860" s="4">
        <f t="shared" si="113"/>
        <v>111.502560000001</v>
      </c>
      <c r="K860" s="12">
        <f t="shared" si="114"/>
        <v>120.000000000001</v>
      </c>
      <c r="L860" s="4">
        <f t="shared" si="115"/>
        <v>95.3013333333341</v>
      </c>
    </row>
    <row r="861" spans="1:12">
      <c r="A861" s="4"/>
      <c r="B861" s="11" t="s">
        <v>939</v>
      </c>
      <c r="C861" s="12" t="s">
        <v>940</v>
      </c>
      <c r="D861" s="12" t="s">
        <v>941</v>
      </c>
      <c r="E861" s="12" t="s">
        <v>256</v>
      </c>
      <c r="F861" s="12" t="s">
        <v>55</v>
      </c>
      <c r="G861" s="12">
        <v>1000</v>
      </c>
      <c r="H861" s="14">
        <v>46780</v>
      </c>
      <c r="I861" s="20">
        <f>H861*0.93011</f>
        <v>43510.5458</v>
      </c>
      <c r="J861" s="4">
        <f t="shared" si="113"/>
        <v>43.5105458</v>
      </c>
      <c r="K861" s="12">
        <f t="shared" si="114"/>
        <v>46.78</v>
      </c>
      <c r="L861" s="4">
        <f t="shared" si="115"/>
        <v>37188.5006837607</v>
      </c>
    </row>
    <row r="862" spans="1:12">
      <c r="A862" s="4"/>
      <c r="B862" s="11" t="s">
        <v>1977</v>
      </c>
      <c r="C862" s="10" t="s">
        <v>1973</v>
      </c>
      <c r="D862" s="17" t="s">
        <v>1576</v>
      </c>
      <c r="E862" s="10" t="s">
        <v>586</v>
      </c>
      <c r="F862" s="10" t="s">
        <v>152</v>
      </c>
      <c r="G862" s="10">
        <v>1200</v>
      </c>
      <c r="H862" s="14">
        <v>40704</v>
      </c>
      <c r="I862" s="20">
        <f t="shared" ref="I862:I895" si="122">H862*0.929188</f>
        <v>37821.668352</v>
      </c>
      <c r="J862" s="4">
        <f t="shared" si="113"/>
        <v>31.51805696</v>
      </c>
      <c r="K862" s="12">
        <f t="shared" si="114"/>
        <v>33.92</v>
      </c>
      <c r="L862" s="4">
        <f t="shared" si="115"/>
        <v>32326.2122666667</v>
      </c>
    </row>
    <row r="863" spans="1:12">
      <c r="A863" s="4"/>
      <c r="B863" s="11" t="s">
        <v>153</v>
      </c>
      <c r="C863" s="10" t="s">
        <v>1978</v>
      </c>
      <c r="D863" s="10" t="s">
        <v>1419</v>
      </c>
      <c r="E863" s="10" t="s">
        <v>620</v>
      </c>
      <c r="F863" s="10" t="s">
        <v>152</v>
      </c>
      <c r="G863" s="10">
        <v>1550</v>
      </c>
      <c r="H863" s="14">
        <v>24973.5</v>
      </c>
      <c r="I863" s="20">
        <f t="shared" si="122"/>
        <v>23205.076518</v>
      </c>
      <c r="J863" s="4">
        <f t="shared" si="113"/>
        <v>14.9710171083871</v>
      </c>
      <c r="K863" s="12">
        <f t="shared" si="114"/>
        <v>16.111935483871</v>
      </c>
      <c r="L863" s="4">
        <f t="shared" si="115"/>
        <v>19833.3987333333</v>
      </c>
    </row>
    <row r="864" spans="1:12">
      <c r="A864" s="4"/>
      <c r="B864" s="11" t="s">
        <v>42</v>
      </c>
      <c r="C864" s="11" t="s">
        <v>1979</v>
      </c>
      <c r="D864" s="12" t="s">
        <v>1771</v>
      </c>
      <c r="E864" s="12" t="s">
        <v>45</v>
      </c>
      <c r="F864" s="12"/>
      <c r="G864" s="12">
        <v>16</v>
      </c>
      <c r="H864" s="14">
        <v>7360</v>
      </c>
      <c r="I864" s="20">
        <f t="shared" si="122"/>
        <v>6838.82368</v>
      </c>
      <c r="J864" s="4">
        <f t="shared" si="113"/>
        <v>427.42648</v>
      </c>
      <c r="K864" s="12">
        <f t="shared" si="114"/>
        <v>460</v>
      </c>
      <c r="L864" s="4">
        <f t="shared" si="115"/>
        <v>5845.14844444444</v>
      </c>
    </row>
    <row r="865" spans="1:12">
      <c r="A865" s="4"/>
      <c r="B865" s="11" t="s">
        <v>1495</v>
      </c>
      <c r="C865" s="12" t="s">
        <v>1980</v>
      </c>
      <c r="D865" s="12" t="s">
        <v>1981</v>
      </c>
      <c r="E865" s="12" t="s">
        <v>1498</v>
      </c>
      <c r="F865" s="12"/>
      <c r="G865" s="12">
        <v>5600</v>
      </c>
      <c r="H865" s="14">
        <v>63360</v>
      </c>
      <c r="I865" s="20">
        <f t="shared" si="122"/>
        <v>58873.35168</v>
      </c>
      <c r="J865" s="4">
        <f t="shared" si="113"/>
        <v>10.5130985142857</v>
      </c>
      <c r="K865" s="12">
        <f t="shared" si="114"/>
        <v>11.3142857142857</v>
      </c>
      <c r="L865" s="4">
        <f t="shared" si="115"/>
        <v>50319.104</v>
      </c>
    </row>
    <row r="866" spans="1:12">
      <c r="A866" s="4"/>
      <c r="B866" s="11" t="s">
        <v>119</v>
      </c>
      <c r="C866" s="10" t="s">
        <v>1982</v>
      </c>
      <c r="D866" s="10" t="s">
        <v>1983</v>
      </c>
      <c r="E866" s="10" t="s">
        <v>1984</v>
      </c>
      <c r="F866" s="10" t="s">
        <v>55</v>
      </c>
      <c r="G866" s="10">
        <v>900</v>
      </c>
      <c r="H866" s="14">
        <v>6240</v>
      </c>
      <c r="I866" s="20">
        <f t="shared" si="122"/>
        <v>5798.13312</v>
      </c>
      <c r="J866" s="4">
        <f t="shared" si="113"/>
        <v>6.44237013333333</v>
      </c>
      <c r="K866" s="12">
        <f t="shared" si="114"/>
        <v>6.93333333333333</v>
      </c>
      <c r="L866" s="4">
        <f t="shared" si="115"/>
        <v>4955.66933333333</v>
      </c>
    </row>
    <row r="867" spans="1:12">
      <c r="A867" s="4"/>
      <c r="B867" s="11" t="s">
        <v>1985</v>
      </c>
      <c r="C867" s="10" t="s">
        <v>1893</v>
      </c>
      <c r="D867" s="10" t="s">
        <v>560</v>
      </c>
      <c r="E867" s="10" t="s">
        <v>836</v>
      </c>
      <c r="F867" s="10" t="s">
        <v>22</v>
      </c>
      <c r="G867" s="10">
        <v>600</v>
      </c>
      <c r="H867" s="14">
        <v>16068</v>
      </c>
      <c r="I867" s="20">
        <f t="shared" si="122"/>
        <v>14930.192784</v>
      </c>
      <c r="J867" s="4">
        <f t="shared" si="113"/>
        <v>24.88365464</v>
      </c>
      <c r="K867" s="12">
        <f t="shared" si="114"/>
        <v>26.78</v>
      </c>
      <c r="L867" s="4">
        <f t="shared" si="115"/>
        <v>12760.8485333333</v>
      </c>
    </row>
    <row r="868" spans="1:12">
      <c r="A868" s="4"/>
      <c r="B868" s="11" t="s">
        <v>1985</v>
      </c>
      <c r="C868" s="10" t="s">
        <v>1893</v>
      </c>
      <c r="D868" s="10" t="s">
        <v>1576</v>
      </c>
      <c r="E868" s="10" t="s">
        <v>1986</v>
      </c>
      <c r="F868" s="10" t="s">
        <v>152</v>
      </c>
      <c r="G868" s="10">
        <v>3600</v>
      </c>
      <c r="H868" s="14">
        <f>15486.00000012*6</f>
        <v>92916.00000072</v>
      </c>
      <c r="I868" s="20">
        <f t="shared" si="122"/>
        <v>86336.432208669</v>
      </c>
      <c r="J868" s="4">
        <f t="shared" si="113"/>
        <v>23.9823422801858</v>
      </c>
      <c r="K868" s="12">
        <f t="shared" si="114"/>
        <v>25.8100000002</v>
      </c>
      <c r="L868" s="4">
        <f t="shared" si="115"/>
        <v>73791.8224005718</v>
      </c>
    </row>
    <row r="869" spans="1:12">
      <c r="A869" s="4"/>
      <c r="B869" s="11" t="s">
        <v>1987</v>
      </c>
      <c r="C869" s="10" t="s">
        <v>1988</v>
      </c>
      <c r="D869" s="10" t="s">
        <v>1989</v>
      </c>
      <c r="E869" s="10" t="s">
        <v>1990</v>
      </c>
      <c r="F869" s="10" t="s">
        <v>152</v>
      </c>
      <c r="G869" s="10">
        <v>20</v>
      </c>
      <c r="H869" s="14">
        <v>1310.1999999894</v>
      </c>
      <c r="I869" s="20">
        <f t="shared" si="122"/>
        <v>1217.42211759015</v>
      </c>
      <c r="J869" s="4">
        <f t="shared" si="113"/>
        <v>60.8711058795075</v>
      </c>
      <c r="K869" s="12">
        <f t="shared" si="114"/>
        <v>65.50999999947</v>
      </c>
      <c r="L869" s="4">
        <f t="shared" si="115"/>
        <v>1040.53172443603</v>
      </c>
    </row>
    <row r="870" spans="1:12">
      <c r="A870" s="4"/>
      <c r="B870" s="11" t="s">
        <v>76</v>
      </c>
      <c r="C870" s="12" t="s">
        <v>1991</v>
      </c>
      <c r="D870" s="12" t="s">
        <v>1992</v>
      </c>
      <c r="E870" s="12" t="s">
        <v>1070</v>
      </c>
      <c r="F870" s="12" t="s">
        <v>55</v>
      </c>
      <c r="G870" s="12">
        <v>120</v>
      </c>
      <c r="H870" s="14">
        <v>3024</v>
      </c>
      <c r="I870" s="20">
        <f t="shared" si="122"/>
        <v>2809.864512</v>
      </c>
      <c r="J870" s="4">
        <f t="shared" si="113"/>
        <v>23.4155376</v>
      </c>
      <c r="K870" s="12">
        <f t="shared" si="114"/>
        <v>25.2</v>
      </c>
      <c r="L870" s="4">
        <f t="shared" si="115"/>
        <v>2401.5936</v>
      </c>
    </row>
    <row r="871" spans="1:12">
      <c r="A871" s="4"/>
      <c r="B871" s="11" t="s">
        <v>76</v>
      </c>
      <c r="C871" s="10" t="s">
        <v>1993</v>
      </c>
      <c r="D871" s="10" t="s">
        <v>182</v>
      </c>
      <c r="E871" s="10" t="s">
        <v>16</v>
      </c>
      <c r="F871" s="10" t="s">
        <v>152</v>
      </c>
      <c r="G871" s="10">
        <v>400</v>
      </c>
      <c r="H871" s="14">
        <f>4347.999999954*2</f>
        <v>8695.999999908</v>
      </c>
      <c r="I871" s="20">
        <f t="shared" si="122"/>
        <v>8080.21884791451</v>
      </c>
      <c r="J871" s="4">
        <f t="shared" ref="J871:J895" si="123">I871/G871</f>
        <v>20.2005471197863</v>
      </c>
      <c r="K871" s="12">
        <f t="shared" ref="K871:K895" si="124">H871/G871</f>
        <v>21.73999999977</v>
      </c>
      <c r="L871" s="4">
        <f t="shared" ref="L871:L895" si="125">I871/1.17</f>
        <v>6906.16995548249</v>
      </c>
    </row>
    <row r="872" spans="1:12">
      <c r="A872" s="4"/>
      <c r="B872" s="11" t="s">
        <v>76</v>
      </c>
      <c r="C872" s="10" t="s">
        <v>1994</v>
      </c>
      <c r="D872" s="10" t="s">
        <v>1995</v>
      </c>
      <c r="E872" s="10" t="s">
        <v>1996</v>
      </c>
      <c r="F872" s="10" t="s">
        <v>55</v>
      </c>
      <c r="G872" s="10">
        <v>20</v>
      </c>
      <c r="H872" s="14">
        <v>240</v>
      </c>
      <c r="I872" s="20">
        <f t="shared" si="122"/>
        <v>223.00512</v>
      </c>
      <c r="J872" s="4">
        <f t="shared" si="123"/>
        <v>11.150256</v>
      </c>
      <c r="K872" s="12">
        <f t="shared" si="124"/>
        <v>12</v>
      </c>
      <c r="L872" s="4">
        <f t="shared" si="125"/>
        <v>190.602666666667</v>
      </c>
    </row>
    <row r="873" spans="1:12">
      <c r="A873" s="4"/>
      <c r="B873" s="11" t="s">
        <v>76</v>
      </c>
      <c r="C873" s="12" t="s">
        <v>1994</v>
      </c>
      <c r="D873" s="12" t="s">
        <v>1997</v>
      </c>
      <c r="E873" s="12" t="s">
        <v>716</v>
      </c>
      <c r="F873" s="12" t="s">
        <v>55</v>
      </c>
      <c r="G873" s="12">
        <v>10</v>
      </c>
      <c r="H873" s="14">
        <v>150</v>
      </c>
      <c r="I873" s="20">
        <f t="shared" si="122"/>
        <v>139.3782</v>
      </c>
      <c r="J873" s="4">
        <f t="shared" si="123"/>
        <v>13.93782</v>
      </c>
      <c r="K873" s="12">
        <f t="shared" si="124"/>
        <v>15</v>
      </c>
      <c r="L873" s="4">
        <f t="shared" si="125"/>
        <v>119.126666666667</v>
      </c>
    </row>
    <row r="874" spans="1:12">
      <c r="A874" s="4"/>
      <c r="B874" s="11" t="s">
        <v>76</v>
      </c>
      <c r="C874" s="10" t="s">
        <v>1998</v>
      </c>
      <c r="D874" s="10" t="s">
        <v>1515</v>
      </c>
      <c r="E874" s="10" t="s">
        <v>74</v>
      </c>
      <c r="F874" s="10" t="s">
        <v>152</v>
      </c>
      <c r="G874" s="10">
        <v>100</v>
      </c>
      <c r="H874" s="14">
        <v>285</v>
      </c>
      <c r="I874" s="20">
        <f t="shared" si="122"/>
        <v>264.81858</v>
      </c>
      <c r="J874" s="4">
        <f t="shared" si="123"/>
        <v>2.6481858</v>
      </c>
      <c r="K874" s="12">
        <f t="shared" si="124"/>
        <v>2.85</v>
      </c>
      <c r="L874" s="4">
        <f t="shared" si="125"/>
        <v>226.340666666667</v>
      </c>
    </row>
    <row r="875" spans="1:12">
      <c r="A875" s="4"/>
      <c r="B875" s="11" t="s">
        <v>76</v>
      </c>
      <c r="C875" s="10" t="s">
        <v>1999</v>
      </c>
      <c r="D875" s="10" t="s">
        <v>2000</v>
      </c>
      <c r="E875" s="10" t="s">
        <v>2001</v>
      </c>
      <c r="F875" s="10" t="s">
        <v>152</v>
      </c>
      <c r="G875" s="10">
        <v>160</v>
      </c>
      <c r="H875" s="14">
        <v>254.4</v>
      </c>
      <c r="I875" s="20">
        <f t="shared" si="122"/>
        <v>236.3854272</v>
      </c>
      <c r="J875" s="4">
        <f t="shared" si="123"/>
        <v>1.47740892</v>
      </c>
      <c r="K875" s="12">
        <f t="shared" si="124"/>
        <v>1.59</v>
      </c>
      <c r="L875" s="4">
        <f t="shared" si="125"/>
        <v>202.038826666667</v>
      </c>
    </row>
    <row r="876" spans="1:12">
      <c r="A876" s="4"/>
      <c r="B876" s="11" t="s">
        <v>76</v>
      </c>
      <c r="C876" s="12" t="s">
        <v>1907</v>
      </c>
      <c r="D876" s="12" t="s">
        <v>1485</v>
      </c>
      <c r="E876" s="12" t="s">
        <v>2002</v>
      </c>
      <c r="F876" s="12" t="s">
        <v>152</v>
      </c>
      <c r="G876" s="12">
        <v>400</v>
      </c>
      <c r="H876" s="14">
        <f>668*2</f>
        <v>1336</v>
      </c>
      <c r="I876" s="20">
        <f t="shared" si="122"/>
        <v>1241.395168</v>
      </c>
      <c r="J876" s="4">
        <f t="shared" si="123"/>
        <v>3.10348792</v>
      </c>
      <c r="K876" s="12">
        <f t="shared" si="124"/>
        <v>3.34</v>
      </c>
      <c r="L876" s="4">
        <f t="shared" si="125"/>
        <v>1061.02151111111</v>
      </c>
    </row>
    <row r="877" spans="1:12">
      <c r="A877" s="4"/>
      <c r="B877" s="11" t="s">
        <v>76</v>
      </c>
      <c r="C877" s="12" t="s">
        <v>1917</v>
      </c>
      <c r="D877" s="12" t="s">
        <v>2003</v>
      </c>
      <c r="E877" s="12" t="s">
        <v>1564</v>
      </c>
      <c r="F877" s="12" t="s">
        <v>55</v>
      </c>
      <c r="G877" s="12">
        <v>10</v>
      </c>
      <c r="H877" s="14">
        <v>664</v>
      </c>
      <c r="I877" s="20">
        <f t="shared" si="122"/>
        <v>616.980832</v>
      </c>
      <c r="J877" s="4">
        <f t="shared" si="123"/>
        <v>61.6980832</v>
      </c>
      <c r="K877" s="12">
        <f t="shared" si="124"/>
        <v>66.4</v>
      </c>
      <c r="L877" s="4">
        <f t="shared" si="125"/>
        <v>527.334044444444</v>
      </c>
    </row>
    <row r="878" spans="1:12">
      <c r="A878" s="4"/>
      <c r="B878" s="11" t="s">
        <v>2004</v>
      </c>
      <c r="C878" s="10" t="s">
        <v>1900</v>
      </c>
      <c r="D878" s="10" t="s">
        <v>1970</v>
      </c>
      <c r="E878" s="10" t="s">
        <v>634</v>
      </c>
      <c r="F878" s="10" t="s">
        <v>55</v>
      </c>
      <c r="G878" s="10">
        <v>100</v>
      </c>
      <c r="H878" s="14">
        <v>400</v>
      </c>
      <c r="I878" s="20">
        <f t="shared" si="122"/>
        <v>371.6752</v>
      </c>
      <c r="J878" s="4">
        <f t="shared" si="123"/>
        <v>3.716752</v>
      </c>
      <c r="K878" s="12">
        <f t="shared" si="124"/>
        <v>4</v>
      </c>
      <c r="L878" s="4">
        <f t="shared" si="125"/>
        <v>317.671111111111</v>
      </c>
    </row>
    <row r="879" spans="1:12">
      <c r="A879" s="4"/>
      <c r="B879" s="11" t="s">
        <v>2005</v>
      </c>
      <c r="C879" s="10" t="s">
        <v>2006</v>
      </c>
      <c r="D879" s="10" t="s">
        <v>1527</v>
      </c>
      <c r="E879" s="10" t="s">
        <v>1902</v>
      </c>
      <c r="F879" s="10" t="s">
        <v>152</v>
      </c>
      <c r="G879" s="10">
        <v>38400</v>
      </c>
      <c r="H879" s="14">
        <v>1238400</v>
      </c>
      <c r="I879" s="20">
        <f t="shared" si="122"/>
        <v>1150706.4192</v>
      </c>
      <c r="J879" s="4">
        <f t="shared" si="123"/>
        <v>29.966313</v>
      </c>
      <c r="K879" s="12">
        <f t="shared" si="124"/>
        <v>32.25</v>
      </c>
      <c r="L879" s="4">
        <f t="shared" si="125"/>
        <v>983509.76</v>
      </c>
    </row>
    <row r="880" spans="1:12">
      <c r="A880" s="4"/>
      <c r="B880" s="11" t="s">
        <v>2005</v>
      </c>
      <c r="C880" s="10" t="s">
        <v>2006</v>
      </c>
      <c r="D880" s="10" t="s">
        <v>2007</v>
      </c>
      <c r="E880" s="10" t="s">
        <v>1902</v>
      </c>
      <c r="F880" s="10" t="s">
        <v>152</v>
      </c>
      <c r="G880" s="10">
        <v>10400</v>
      </c>
      <c r="H880" s="14">
        <v>433488</v>
      </c>
      <c r="I880" s="20">
        <f t="shared" si="122"/>
        <v>402791.847744</v>
      </c>
      <c r="J880" s="4">
        <f t="shared" si="123"/>
        <v>38.72998536</v>
      </c>
      <c r="K880" s="12">
        <f t="shared" si="124"/>
        <v>41.6815384615385</v>
      </c>
      <c r="L880" s="4">
        <f t="shared" si="125"/>
        <v>344266.536533333</v>
      </c>
    </row>
    <row r="881" spans="1:12">
      <c r="A881" s="4"/>
      <c r="B881" s="11" t="s">
        <v>696</v>
      </c>
      <c r="C881" s="10" t="s">
        <v>2008</v>
      </c>
      <c r="D881" s="10" t="s">
        <v>1431</v>
      </c>
      <c r="E881" s="10" t="s">
        <v>1490</v>
      </c>
      <c r="F881" s="10" t="s">
        <v>152</v>
      </c>
      <c r="G881" s="10">
        <v>2200</v>
      </c>
      <c r="H881" s="14">
        <v>35874</v>
      </c>
      <c r="I881" s="20">
        <f t="shared" si="122"/>
        <v>33333.690312</v>
      </c>
      <c r="J881" s="4">
        <f t="shared" si="123"/>
        <v>15.1516774145455</v>
      </c>
      <c r="K881" s="12">
        <f t="shared" si="124"/>
        <v>16.3063636363636</v>
      </c>
      <c r="L881" s="4">
        <f t="shared" si="125"/>
        <v>28490.3336</v>
      </c>
    </row>
    <row r="882" spans="1:12">
      <c r="A882" s="4"/>
      <c r="B882" s="11" t="s">
        <v>2009</v>
      </c>
      <c r="C882" s="12" t="s">
        <v>2010</v>
      </c>
      <c r="D882" s="12" t="s">
        <v>2011</v>
      </c>
      <c r="E882" s="12" t="s">
        <v>2012</v>
      </c>
      <c r="F882" s="12"/>
      <c r="G882" s="12">
        <v>1060</v>
      </c>
      <c r="H882" s="14">
        <v>20959</v>
      </c>
      <c r="I882" s="20">
        <f t="shared" si="122"/>
        <v>19474.851292</v>
      </c>
      <c r="J882" s="4">
        <f t="shared" si="123"/>
        <v>18.3725012188679</v>
      </c>
      <c r="K882" s="12">
        <f t="shared" si="124"/>
        <v>19.772641509434</v>
      </c>
      <c r="L882" s="4">
        <f t="shared" si="125"/>
        <v>16645.1720444444</v>
      </c>
    </row>
    <row r="883" spans="1:12">
      <c r="A883" s="4"/>
      <c r="B883" s="11" t="s">
        <v>148</v>
      </c>
      <c r="C883" s="10" t="s">
        <v>1978</v>
      </c>
      <c r="D883" s="10" t="s">
        <v>1419</v>
      </c>
      <c r="E883" s="10" t="s">
        <v>420</v>
      </c>
      <c r="F883" s="10" t="s">
        <v>22</v>
      </c>
      <c r="G883" s="10">
        <v>50</v>
      </c>
      <c r="H883" s="14">
        <v>1279.99999998</v>
      </c>
      <c r="I883" s="20">
        <f t="shared" si="122"/>
        <v>1189.36063998142</v>
      </c>
      <c r="J883" s="4">
        <f t="shared" si="123"/>
        <v>23.7872127996283</v>
      </c>
      <c r="K883" s="12">
        <f t="shared" si="124"/>
        <v>25.5999999996</v>
      </c>
      <c r="L883" s="4">
        <f t="shared" si="125"/>
        <v>1016.54755553967</v>
      </c>
    </row>
    <row r="884" spans="1:12">
      <c r="A884" s="4"/>
      <c r="B884" s="11" t="s">
        <v>148</v>
      </c>
      <c r="C884" s="10" t="s">
        <v>2013</v>
      </c>
      <c r="D884" s="10" t="s">
        <v>1431</v>
      </c>
      <c r="E884" s="10" t="s">
        <v>2014</v>
      </c>
      <c r="F884" s="10" t="s">
        <v>152</v>
      </c>
      <c r="G884" s="10">
        <v>100</v>
      </c>
      <c r="H884" s="14">
        <f>1450*2</f>
        <v>2900</v>
      </c>
      <c r="I884" s="20">
        <f t="shared" si="122"/>
        <v>2694.6452</v>
      </c>
      <c r="J884" s="4">
        <f t="shared" si="123"/>
        <v>26.946452</v>
      </c>
      <c r="K884" s="12">
        <f t="shared" si="124"/>
        <v>29</v>
      </c>
      <c r="L884" s="4">
        <f t="shared" si="125"/>
        <v>2303.11555555556</v>
      </c>
    </row>
    <row r="885" spans="1:12">
      <c r="A885" s="4"/>
      <c r="B885" s="11" t="s">
        <v>60</v>
      </c>
      <c r="C885" s="11" t="s">
        <v>1971</v>
      </c>
      <c r="D885" s="10" t="s">
        <v>2015</v>
      </c>
      <c r="E885" s="10" t="s">
        <v>1082</v>
      </c>
      <c r="F885" s="10" t="s">
        <v>152</v>
      </c>
      <c r="G885" s="10">
        <f>480*3</f>
        <v>1440</v>
      </c>
      <c r="H885" s="14">
        <f>11827.200000096*3</f>
        <v>35481.600000288</v>
      </c>
      <c r="I885" s="20">
        <f t="shared" si="122"/>
        <v>32969.0769410676</v>
      </c>
      <c r="J885" s="4">
        <f t="shared" si="123"/>
        <v>22.8951923201858</v>
      </c>
      <c r="K885" s="12">
        <f t="shared" si="124"/>
        <v>24.6400000002</v>
      </c>
      <c r="L885" s="4">
        <f t="shared" si="125"/>
        <v>28178.6982402287</v>
      </c>
    </row>
    <row r="886" spans="1:12">
      <c r="A886" s="4"/>
      <c r="B886" s="11" t="s">
        <v>60</v>
      </c>
      <c r="C886" s="10" t="s">
        <v>2016</v>
      </c>
      <c r="D886" s="10" t="s">
        <v>1401</v>
      </c>
      <c r="E886" s="10" t="s">
        <v>2017</v>
      </c>
      <c r="F886" s="10" t="s">
        <v>22</v>
      </c>
      <c r="G886" s="10">
        <v>5400</v>
      </c>
      <c r="H886" s="14">
        <v>111828</v>
      </c>
      <c r="I886" s="20">
        <f t="shared" si="122"/>
        <v>103909.235664</v>
      </c>
      <c r="J886" s="4">
        <f t="shared" si="123"/>
        <v>19.2424510488889</v>
      </c>
      <c r="K886" s="12">
        <f t="shared" si="124"/>
        <v>20.7088888888889</v>
      </c>
      <c r="L886" s="4">
        <f t="shared" si="125"/>
        <v>88811.3125333333</v>
      </c>
    </row>
    <row r="887" spans="1:12">
      <c r="A887" s="4"/>
      <c r="B887" s="11" t="s">
        <v>60</v>
      </c>
      <c r="C887" s="10" t="s">
        <v>2018</v>
      </c>
      <c r="D887" s="10" t="s">
        <v>1485</v>
      </c>
      <c r="E887" s="10" t="s">
        <v>2019</v>
      </c>
      <c r="F887" s="10" t="s">
        <v>152</v>
      </c>
      <c r="G887" s="10">
        <v>1200</v>
      </c>
      <c r="H887" s="14">
        <f>18666.0000000001*2</f>
        <v>37332.0000000002</v>
      </c>
      <c r="I887" s="20">
        <f t="shared" si="122"/>
        <v>34688.4464160002</v>
      </c>
      <c r="J887" s="4">
        <f t="shared" si="123"/>
        <v>28.9070386800002</v>
      </c>
      <c r="K887" s="12">
        <f t="shared" si="124"/>
        <v>31.1100000000002</v>
      </c>
      <c r="L887" s="4">
        <f t="shared" si="125"/>
        <v>29648.2448000002</v>
      </c>
    </row>
    <row r="888" spans="1:12">
      <c r="A888" s="4"/>
      <c r="B888" s="11" t="s">
        <v>60</v>
      </c>
      <c r="C888" s="10" t="s">
        <v>2020</v>
      </c>
      <c r="D888" s="10" t="s">
        <v>1473</v>
      </c>
      <c r="E888" s="10" t="s">
        <v>586</v>
      </c>
      <c r="F888" s="10" t="s">
        <v>152</v>
      </c>
      <c r="G888" s="10">
        <v>1800</v>
      </c>
      <c r="H888" s="14">
        <v>20988</v>
      </c>
      <c r="I888" s="20">
        <f t="shared" si="122"/>
        <v>19501.797744</v>
      </c>
      <c r="J888" s="4">
        <f t="shared" si="123"/>
        <v>10.83433208</v>
      </c>
      <c r="K888" s="12">
        <f t="shared" si="124"/>
        <v>11.66</v>
      </c>
      <c r="L888" s="4">
        <f t="shared" si="125"/>
        <v>16668.2032</v>
      </c>
    </row>
    <row r="889" spans="1:12">
      <c r="A889" s="4"/>
      <c r="B889" s="11" t="s">
        <v>60</v>
      </c>
      <c r="C889" s="10" t="s">
        <v>2008</v>
      </c>
      <c r="D889" s="10" t="s">
        <v>1506</v>
      </c>
      <c r="E889" s="10" t="s">
        <v>1490</v>
      </c>
      <c r="F889" s="10" t="s">
        <v>152</v>
      </c>
      <c r="G889" s="10">
        <v>600</v>
      </c>
      <c r="H889" s="14">
        <v>16680.0000000001</v>
      </c>
      <c r="I889" s="20">
        <f t="shared" si="122"/>
        <v>15498.8558400001</v>
      </c>
      <c r="J889" s="4">
        <f t="shared" si="123"/>
        <v>25.8314264000002</v>
      </c>
      <c r="K889" s="12">
        <f t="shared" si="124"/>
        <v>27.8000000000002</v>
      </c>
      <c r="L889" s="4">
        <f t="shared" si="125"/>
        <v>13246.8853333334</v>
      </c>
    </row>
    <row r="890" spans="1:12">
      <c r="A890" s="4"/>
      <c r="B890" s="11" t="s">
        <v>2021</v>
      </c>
      <c r="C890" s="10" t="s">
        <v>2022</v>
      </c>
      <c r="D890" s="10" t="s">
        <v>2023</v>
      </c>
      <c r="E890" s="10" t="s">
        <v>1609</v>
      </c>
      <c r="F890" s="10" t="s">
        <v>152</v>
      </c>
      <c r="G890" s="10">
        <v>6000</v>
      </c>
      <c r="H890" s="14">
        <v>120720</v>
      </c>
      <c r="I890" s="20">
        <f t="shared" si="122"/>
        <v>112171.57536</v>
      </c>
      <c r="J890" s="4">
        <f t="shared" si="123"/>
        <v>18.69526256</v>
      </c>
      <c r="K890" s="12">
        <f t="shared" si="124"/>
        <v>20.12</v>
      </c>
      <c r="L890" s="4">
        <f t="shared" si="125"/>
        <v>95873.1413333333</v>
      </c>
    </row>
    <row r="891" spans="1:12">
      <c r="A891" s="4"/>
      <c r="B891" s="11" t="s">
        <v>2024</v>
      </c>
      <c r="C891" s="12" t="s">
        <v>2025</v>
      </c>
      <c r="D891" s="12" t="s">
        <v>1908</v>
      </c>
      <c r="E891" s="12" t="s">
        <v>1936</v>
      </c>
      <c r="F891" s="12" t="s">
        <v>152</v>
      </c>
      <c r="G891" s="12">
        <v>1200</v>
      </c>
      <c r="H891" s="14">
        <v>4152</v>
      </c>
      <c r="I891" s="20">
        <f t="shared" si="122"/>
        <v>3857.988576</v>
      </c>
      <c r="J891" s="4">
        <f t="shared" si="123"/>
        <v>3.21499048</v>
      </c>
      <c r="K891" s="12">
        <f t="shared" si="124"/>
        <v>3.46</v>
      </c>
      <c r="L891" s="4">
        <f t="shared" si="125"/>
        <v>3297.42613333333</v>
      </c>
    </row>
    <row r="892" spans="1:12">
      <c r="A892" s="4"/>
      <c r="B892" s="11" t="s">
        <v>621</v>
      </c>
      <c r="C892" s="12" t="s">
        <v>2026</v>
      </c>
      <c r="D892" s="12" t="s">
        <v>1972</v>
      </c>
      <c r="E892" s="12" t="s">
        <v>2027</v>
      </c>
      <c r="F892" s="12" t="s">
        <v>22</v>
      </c>
      <c r="G892" s="12">
        <v>1350</v>
      </c>
      <c r="H892" s="14">
        <f>8685.0036*3</f>
        <v>26055.0108</v>
      </c>
      <c r="I892" s="20">
        <f t="shared" si="122"/>
        <v>24210.0033752304</v>
      </c>
      <c r="J892" s="4">
        <f t="shared" si="123"/>
        <v>17.933335833504</v>
      </c>
      <c r="K892" s="12">
        <f t="shared" si="124"/>
        <v>19.300008</v>
      </c>
      <c r="L892" s="4">
        <f t="shared" si="125"/>
        <v>20692.31057712</v>
      </c>
    </row>
    <row r="893" spans="1:12">
      <c r="A893" s="4"/>
      <c r="B893" s="11" t="s">
        <v>621</v>
      </c>
      <c r="C893" s="12" t="s">
        <v>2028</v>
      </c>
      <c r="D893" s="12" t="s">
        <v>1921</v>
      </c>
      <c r="E893" s="12" t="s">
        <v>2019</v>
      </c>
      <c r="F893" s="12" t="s">
        <v>152</v>
      </c>
      <c r="G893" s="12">
        <v>12600</v>
      </c>
      <c r="H893" s="14">
        <v>417312.01</v>
      </c>
      <c r="I893" s="20">
        <f t="shared" si="122"/>
        <v>387761.31194788</v>
      </c>
      <c r="J893" s="4">
        <f t="shared" si="123"/>
        <v>30.7747072974508</v>
      </c>
      <c r="K893" s="12">
        <f t="shared" si="124"/>
        <v>33.1200007936508</v>
      </c>
      <c r="L893" s="4">
        <f t="shared" si="125"/>
        <v>331419.924741778</v>
      </c>
    </row>
    <row r="894" spans="1:12">
      <c r="A894" s="4"/>
      <c r="B894" s="11" t="s">
        <v>2029</v>
      </c>
      <c r="C894" s="10" t="s">
        <v>2030</v>
      </c>
      <c r="D894" s="10" t="s">
        <v>1419</v>
      </c>
      <c r="E894" s="10" t="s">
        <v>597</v>
      </c>
      <c r="F894" s="10" t="s">
        <v>152</v>
      </c>
      <c r="G894" s="10">
        <v>1800</v>
      </c>
      <c r="H894" s="14">
        <v>29184</v>
      </c>
      <c r="I894" s="20">
        <f t="shared" si="122"/>
        <v>27117.422592</v>
      </c>
      <c r="J894" s="4">
        <f t="shared" si="123"/>
        <v>15.0652347733333</v>
      </c>
      <c r="K894" s="12">
        <f t="shared" si="124"/>
        <v>16.2133333333333</v>
      </c>
      <c r="L894" s="4">
        <f t="shared" si="125"/>
        <v>23177.2842666667</v>
      </c>
    </row>
    <row r="895" spans="1:12">
      <c r="A895" s="4"/>
      <c r="B895" s="11" t="s">
        <v>2029</v>
      </c>
      <c r="C895" s="10" t="s">
        <v>2031</v>
      </c>
      <c r="D895" s="10" t="s">
        <v>1485</v>
      </c>
      <c r="E895" s="10" t="s">
        <v>2032</v>
      </c>
      <c r="F895" s="10" t="s">
        <v>152</v>
      </c>
      <c r="G895" s="10">
        <v>3000</v>
      </c>
      <c r="H895" s="14">
        <v>135900</v>
      </c>
      <c r="I895" s="20">
        <f t="shared" si="122"/>
        <v>126276.6492</v>
      </c>
      <c r="J895" s="4">
        <f t="shared" si="123"/>
        <v>42.0922164</v>
      </c>
      <c r="K895" s="12">
        <f t="shared" si="124"/>
        <v>45.3</v>
      </c>
      <c r="L895" s="4">
        <f t="shared" si="125"/>
        <v>107928.76</v>
      </c>
    </row>
    <row r="896" spans="1:12">
      <c r="A896" s="4"/>
      <c r="D896" s="4"/>
      <c r="E896" s="4"/>
      <c r="F896" s="4"/>
      <c r="G896" s="4"/>
      <c r="H896" s="30">
        <f>SUM(H2:H895)</f>
        <v>23655937.0554</v>
      </c>
      <c r="I896" s="20"/>
      <c r="J896" s="4"/>
      <c r="K896" s="4"/>
      <c r="L896" s="4"/>
    </row>
    <row r="898" spans="8:8">
      <c r="H898" s="32"/>
    </row>
  </sheetData>
  <autoFilter ref="A1:M896">
    <sortState ref="A1:M896">
      <sortCondition ref="B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灰色雾滴</cp:lastModifiedBy>
  <dcterms:created xsi:type="dcterms:W3CDTF">2017-10-25T07:56:00Z</dcterms:created>
  <dcterms:modified xsi:type="dcterms:W3CDTF">2017-11-30T12:42:53Z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