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<sst xmlns="http://schemas.openxmlformats.org/spreadsheetml/2006/main" count="1331">
  <si>
    <t>商品去向</t>
  </si>
  <si>
    <t>品名</t>
  </si>
  <si>
    <t>规格</t>
  </si>
  <si>
    <t>生产企业</t>
  </si>
  <si>
    <t>数量</t>
  </si>
  <si>
    <t>不含税金额</t>
  </si>
  <si>
    <t>含税金额</t>
  </si>
  <si>
    <t>含税售价</t>
  </si>
  <si>
    <t>四川世博药业有限公司</t>
  </si>
  <si>
    <t>银杏蜜环口服溶液</t>
  </si>
  <si>
    <t>10ml*12支</t>
  </si>
  <si>
    <t>邛崃天银制药</t>
  </si>
  <si>
    <t>四川医药工贸有限责任公司</t>
  </si>
  <si>
    <t>成都拓创医药有限公司</t>
  </si>
  <si>
    <t>大邑县人民医院</t>
  </si>
  <si>
    <t>气体压缩式雾化器</t>
  </si>
  <si>
    <t>QW2605B儿童面罩</t>
  </si>
  <si>
    <t>成都维信电子科大新技术</t>
  </si>
  <si>
    <t>郫县人民医院</t>
  </si>
  <si>
    <t>QW2605B含嘴型</t>
  </si>
  <si>
    <t>都江堰市人民医院</t>
  </si>
  <si>
    <t>四川圣诺华药业有限责任公司</t>
  </si>
  <si>
    <t>苯磺酸氨氯地平片</t>
  </si>
  <si>
    <t>5mg*24片</t>
  </si>
  <si>
    <t>四川百草生物药业</t>
  </si>
  <si>
    <t>成都众牌医药有限责任公司</t>
  </si>
  <si>
    <t>益母颗粒</t>
  </si>
  <si>
    <t>4g*12袋</t>
  </si>
  <si>
    <t>成都迪康药业</t>
  </si>
  <si>
    <t>黄体酮软胶囊</t>
  </si>
  <si>
    <t>0.1g*12粒</t>
  </si>
  <si>
    <t>浙江爱生药业</t>
  </si>
  <si>
    <t>小儿复方氨基酸注射液</t>
  </si>
  <si>
    <t>100ml：6.74g</t>
  </si>
  <si>
    <t>广东利泰制药</t>
  </si>
  <si>
    <t>保胎灵胶囊</t>
  </si>
  <si>
    <t>36粒</t>
  </si>
  <si>
    <t>陕西东泰制药</t>
  </si>
  <si>
    <t>产妇安胶囊</t>
  </si>
  <si>
    <t>0.35g*48粒</t>
  </si>
  <si>
    <t>湖南方盛制药</t>
  </si>
  <si>
    <t>新生化颗粒</t>
  </si>
  <si>
    <t>9g*9袋</t>
  </si>
  <si>
    <t>江苏仁寿药业</t>
  </si>
  <si>
    <t>金刚藤咀嚼片</t>
  </si>
  <si>
    <t>12片*3板</t>
  </si>
  <si>
    <t>湖南九典制药</t>
  </si>
  <si>
    <t>资中县精神病医院</t>
  </si>
  <si>
    <t>盐酸舍曲林片</t>
  </si>
  <si>
    <t>50mg*14片</t>
  </si>
  <si>
    <t>成都利尔药业</t>
  </si>
  <si>
    <t>资阳市第一人民医院</t>
  </si>
  <si>
    <t>可吸收性外科缝线</t>
  </si>
  <si>
    <t>Y4009</t>
  </si>
  <si>
    <t>南通华尔康医疗科技</t>
  </si>
  <si>
    <t>JE2449</t>
  </si>
  <si>
    <t>2-0Y3729</t>
  </si>
  <si>
    <t>非吸收性外科缝线（医用真丝编制缝合线）</t>
  </si>
  <si>
    <t>7S15206-0</t>
  </si>
  <si>
    <t>IS15262-0</t>
  </si>
  <si>
    <t>4S15262-0</t>
  </si>
  <si>
    <t>JE1357</t>
  </si>
  <si>
    <t>Y1757</t>
  </si>
  <si>
    <t>Y2247</t>
  </si>
  <si>
    <t>乳酸菌阴道胶囊</t>
  </si>
  <si>
    <t>0.25g：600</t>
  </si>
  <si>
    <t>西安正浩生物制药</t>
  </si>
  <si>
    <t>重组人干扰素a-2b阴道泡腾胶囊</t>
  </si>
  <si>
    <t>80万IU/粒</t>
  </si>
  <si>
    <t>上海华新生物高科技</t>
  </si>
  <si>
    <t>医药控股四川医药股份有限公司</t>
  </si>
  <si>
    <t>注射用哌拉西林钠他唑巴坦钠</t>
  </si>
  <si>
    <t>1.25g</t>
  </si>
  <si>
    <t>四川制药制剂</t>
  </si>
  <si>
    <t>成都市中西医结合医院（成都市第一人民医院0</t>
  </si>
  <si>
    <t>氨甲苯酸氯化钠注射液</t>
  </si>
  <si>
    <t>100ml：0.5g</t>
  </si>
  <si>
    <t>江苏晨牌药业</t>
  </si>
  <si>
    <t>成都市中西医结合医院（成都市第一人民医院1</t>
  </si>
  <si>
    <t>琥珀酰明胶注射液</t>
  </si>
  <si>
    <t>500ml：20g</t>
  </si>
  <si>
    <t>吉林长源药业</t>
  </si>
  <si>
    <t>成都市中西医结合医院（成都市第一人民医院2</t>
  </si>
  <si>
    <t>注射用复合辅酶</t>
  </si>
  <si>
    <t>辅酶A100单位辅酶I0.1</t>
  </si>
  <si>
    <t>北京双鹭药业</t>
  </si>
  <si>
    <t>成都市中西医结合医院（成都市第一人民医院3</t>
  </si>
  <si>
    <t>头孢克肟片</t>
  </si>
  <si>
    <t>0.1g*8片</t>
  </si>
  <si>
    <t>成都倍特药业</t>
  </si>
  <si>
    <t>成都市中西医结合医院（成都市第一人民医院4</t>
  </si>
  <si>
    <t>阿奇霉素肠溶片</t>
  </si>
  <si>
    <t>0.125*24片</t>
  </si>
  <si>
    <t>石药集团欧意药业</t>
  </si>
  <si>
    <t>成都市中西医结合医院（成都市第一人民医院5</t>
  </si>
  <si>
    <t>注射用尖吻蝮蛇血凝酶</t>
  </si>
  <si>
    <t>1单位</t>
  </si>
  <si>
    <t>北京康辰药业</t>
  </si>
  <si>
    <t>成都市中西医结合医院（成都市第一人民医院6</t>
  </si>
  <si>
    <t>门冬氨酸鸟氨酸颗粒</t>
  </si>
  <si>
    <t>3g*10袋</t>
  </si>
  <si>
    <t>武汉启瑞药业</t>
  </si>
  <si>
    <t>成都市中西医结合医院（成都市第一人民医院7</t>
  </si>
  <si>
    <t>盐酸氨基葡萄糖片</t>
  </si>
  <si>
    <t>0.24g*42片</t>
  </si>
  <si>
    <t>四川新斯顿制药</t>
  </si>
  <si>
    <t>成都市中西医结合医院（成都市第一人民医院8</t>
  </si>
  <si>
    <t>头孢地尼分散片</t>
  </si>
  <si>
    <t>0.1*6片</t>
  </si>
  <si>
    <t>广东博洲药业</t>
  </si>
  <si>
    <t>成都市中西医结合医院（成都市第一人民医院9</t>
  </si>
  <si>
    <t>丙泊酚注射液</t>
  </si>
  <si>
    <t>50ml：0.5g</t>
  </si>
  <si>
    <t>四川国瑞药业</t>
  </si>
  <si>
    <t>成都市中西医结合医院（成都市第一人民医院10</t>
  </si>
  <si>
    <t>丙泊酚中/长链脂肪乳注射液</t>
  </si>
  <si>
    <t>20ml：0.2g</t>
  </si>
  <si>
    <t>成都市中西医结合医院（成都市第一人民医院11</t>
  </si>
  <si>
    <t>丙氨酰谷氨酰胺注射液</t>
  </si>
  <si>
    <t>50ml:10g</t>
  </si>
  <si>
    <t>辰欣药业</t>
  </si>
  <si>
    <t>成都市中西医结合医院（成都市第一人民医院12</t>
  </si>
  <si>
    <t>注射用腺苷钴胺</t>
  </si>
  <si>
    <t>0.5mg</t>
  </si>
  <si>
    <t>重庆药友制药</t>
  </si>
  <si>
    <t>成都市中西医结合医院（成都市第一人民医院13</t>
  </si>
  <si>
    <t>头孢克肟分散片</t>
  </si>
  <si>
    <t>成都市中西医结合医院（成都市第一人民医院14</t>
  </si>
  <si>
    <t>枸橼酸坦度螺酮胶囊</t>
  </si>
  <si>
    <t>5mg*48s</t>
  </si>
  <si>
    <t>四川科瑞德制药</t>
  </si>
  <si>
    <t>成都市中西医结合医院（成都市第一人民医院15</t>
  </si>
  <si>
    <t>奥硝唑氯化钠注射液</t>
  </si>
  <si>
    <t>250ml：0.5g</t>
  </si>
  <si>
    <t>四川科伦药业</t>
  </si>
  <si>
    <t>成都市中西医结合医院（成都市第一人民医院16</t>
  </si>
  <si>
    <t>0.24*42片</t>
  </si>
  <si>
    <t>成都市中西医结合医院（成都市第一人民医院17</t>
  </si>
  <si>
    <t>成都市中西医结合医院（成都市第一人民医院18</t>
  </si>
  <si>
    <t>成都市中西医结合医院（成都市第一人民医院19</t>
  </si>
  <si>
    <t>0.125g*24片</t>
  </si>
  <si>
    <t>成都市中西医结合医院（成都市第一人民医院20</t>
  </si>
  <si>
    <t>成都市中西医结合医院（成都市第一人民医院21</t>
  </si>
  <si>
    <t>成都市中西医结合医院（成都市第一人民医院22</t>
  </si>
  <si>
    <t>成都市中西医结合医院（成都市第一人民医院23</t>
  </si>
  <si>
    <t>丁酸氢化可的松乳膏</t>
  </si>
  <si>
    <t>10g：10mg</t>
  </si>
  <si>
    <t>天津金耀药业</t>
  </si>
  <si>
    <t>成都市中西医结合医院（成都市第一人民医院24</t>
  </si>
  <si>
    <t>洛芬待因缓释片</t>
  </si>
  <si>
    <t>20片</t>
  </si>
  <si>
    <t>西南药业</t>
  </si>
  <si>
    <t>成都市中西医结合医院（成都市第一人民医院25</t>
  </si>
  <si>
    <t>成都市中西医结合医院（成都市第一人民医院26</t>
  </si>
  <si>
    <t>成都市中西医结合医院（成都市第一人民医院27</t>
  </si>
  <si>
    <t>硝呋太尔制霉素阴道软胶囊</t>
  </si>
  <si>
    <t>6粒</t>
  </si>
  <si>
    <t>国药集团川抗制药</t>
  </si>
  <si>
    <t>成都市中西医结合医院（成都市第一人民医院28</t>
  </si>
  <si>
    <t>氯化钠</t>
  </si>
  <si>
    <t>1kg</t>
  </si>
  <si>
    <t>河北华晨药业</t>
  </si>
  <si>
    <t>成都市中西医结合医院（成都市第一人民医院29</t>
  </si>
  <si>
    <t>盐酸替扎尼定片</t>
  </si>
  <si>
    <t>1mg*48片</t>
  </si>
  <si>
    <t>成都市中西医结合医院（成都市第一人民医院30</t>
  </si>
  <si>
    <t>成都市中西医结合医院（成都市第一人民医院31</t>
  </si>
  <si>
    <t>成都市中西医结合医院（成都市第一人民医院32</t>
  </si>
  <si>
    <t>成都市中西医结合医院（成都市第一人民医院33</t>
  </si>
  <si>
    <t>成都市中西医结合医院（成都市第一人民医院34</t>
  </si>
  <si>
    <t>成都市中西医结合医院（成都市第一人民医院35</t>
  </si>
  <si>
    <t>成都市中西医结合医院（成都市第一人民医院36</t>
  </si>
  <si>
    <t>成都市中西医结合医院（成都市第一人民医院37</t>
  </si>
  <si>
    <t>成都市中西医结合医院（成都市第一人民医院38</t>
  </si>
  <si>
    <t>0.5g：100ml</t>
  </si>
  <si>
    <t>成都市中西医结合医院（成都市第一人民医院39</t>
  </si>
  <si>
    <t>成都市中西医结合医院（成都市第一人民医院40</t>
  </si>
  <si>
    <t>成都市中西医结合医院（成都市第一人民医院41</t>
  </si>
  <si>
    <t>成都市中西医结合医院（成都市第一人民医院42</t>
  </si>
  <si>
    <t>成都市中西医结合医院（成都市第一人民医院43</t>
  </si>
  <si>
    <t>成都市中西医结合医院（成都市第一人民医院44</t>
  </si>
  <si>
    <t>成都市中西医结合医院（成都市第一人民医院45</t>
  </si>
  <si>
    <t>成都市中西医结合医院（成都市第一人民医院46</t>
  </si>
  <si>
    <t>成都市中西医结合医院（成都市第一人民医院47</t>
  </si>
  <si>
    <t>0.1*12片</t>
  </si>
  <si>
    <t>成都市中西医结合医院（成都市第一人民医院48</t>
  </si>
  <si>
    <t>成都市第二人民医院</t>
  </si>
  <si>
    <t>注射用美洛西林钠舒巴坦钠</t>
  </si>
  <si>
    <t>海南通用三洋药业</t>
  </si>
  <si>
    <t>注射用血塞通</t>
  </si>
  <si>
    <t>0.2g</t>
  </si>
  <si>
    <t>哈尔滨珍宝制药</t>
  </si>
  <si>
    <t>夏枯草口服液</t>
  </si>
  <si>
    <t>贵阳新天药业</t>
  </si>
  <si>
    <t>宁泌泰胶囊</t>
  </si>
  <si>
    <t>0.38*36g</t>
  </si>
  <si>
    <t>玉屏风颗粒</t>
  </si>
  <si>
    <t>5g*15袋</t>
  </si>
  <si>
    <t>国药集团广东环球制药</t>
  </si>
  <si>
    <t>清脑复神液</t>
  </si>
  <si>
    <t>四川中方制药</t>
  </si>
  <si>
    <t>成都市第三人民医院</t>
  </si>
  <si>
    <t>注射用头孢哌酮钠他唑巴坦钠</t>
  </si>
  <si>
    <t>2.0g</t>
  </si>
  <si>
    <t>注射用头孢西丁钠</t>
  </si>
  <si>
    <t>1g</t>
  </si>
  <si>
    <t>头孢克洛胶囊</t>
  </si>
  <si>
    <t>0.25*12s</t>
  </si>
  <si>
    <t>头孢克肟胶囊</t>
  </si>
  <si>
    <t>0.1g*6片</t>
  </si>
  <si>
    <t>广州白云山制药</t>
  </si>
  <si>
    <t>注射用克林霉素磷酸酯</t>
  </si>
  <si>
    <t>0.6g</t>
  </si>
  <si>
    <t>珠海亿邦制药</t>
  </si>
  <si>
    <t>盐酸纳美芬注射液</t>
  </si>
  <si>
    <t>1ml：0.1mg</t>
  </si>
  <si>
    <t>成都天台山制药</t>
  </si>
  <si>
    <t>硝苯地平片</t>
  </si>
  <si>
    <t>10mg*100s</t>
  </si>
  <si>
    <t>华中药业</t>
  </si>
  <si>
    <t>羟乙基淀粉130/0.4氯化钠注射液</t>
  </si>
  <si>
    <t>500ml：30g</t>
  </si>
  <si>
    <t>成都正康药业</t>
  </si>
  <si>
    <t>50%葡萄糖注射液</t>
  </si>
  <si>
    <t>20ml：10g</t>
  </si>
  <si>
    <t>中国大冢制药</t>
  </si>
  <si>
    <t>复方氨基酸注射液（3AA)</t>
  </si>
  <si>
    <t>250ml</t>
  </si>
  <si>
    <t>宜昌三峡制药</t>
  </si>
  <si>
    <t>复方氨基酸注射液（9AA)</t>
  </si>
  <si>
    <t>盐酸右美托咪定注射液</t>
  </si>
  <si>
    <t>2ml：0.2mg</t>
  </si>
  <si>
    <t>0.2g*12粒</t>
  </si>
  <si>
    <t>辛伐他汀片</t>
  </si>
  <si>
    <t>20mg*14片</t>
  </si>
  <si>
    <t>成都华宇制药</t>
  </si>
  <si>
    <t>阿莫西林胶囊</t>
  </si>
  <si>
    <t>0.25g*50s</t>
  </si>
  <si>
    <t>醋酸去氨加压素注射液</t>
  </si>
  <si>
    <t>1ml：15ug</t>
  </si>
  <si>
    <t>深圳翰宇制药</t>
  </si>
  <si>
    <t>螺内酯片</t>
  </si>
  <si>
    <t>20mg*100s</t>
  </si>
  <si>
    <t>杭州民生药业</t>
  </si>
  <si>
    <t>盐酸氨溴索片</t>
  </si>
  <si>
    <t>30mg*20片</t>
  </si>
  <si>
    <t>山东罗欣药业</t>
  </si>
  <si>
    <t>利巴韦林片</t>
  </si>
  <si>
    <t>10mg*20s</t>
  </si>
  <si>
    <t>四川美大康药业</t>
  </si>
  <si>
    <t>注射用法莫替丁</t>
  </si>
  <si>
    <t>20mg</t>
  </si>
  <si>
    <t>湖南双成药业</t>
  </si>
  <si>
    <t>托拉塞米片</t>
  </si>
  <si>
    <t>10mg*12s</t>
  </si>
  <si>
    <t>南京正科医药</t>
  </si>
  <si>
    <t>成都市第七人民医院</t>
  </si>
  <si>
    <t>0.1g*12片</t>
  </si>
  <si>
    <t>格列吡嗪控释片</t>
  </si>
  <si>
    <t>5mg*48粒</t>
  </si>
  <si>
    <t>淄博万杰制药</t>
  </si>
  <si>
    <t>5mg*48片</t>
  </si>
  <si>
    <t>中航国药医疗器械发展（北京）有限公司</t>
  </si>
  <si>
    <t>台式血压计</t>
  </si>
  <si>
    <t>台</t>
  </si>
  <si>
    <t>江苏鱼跃医疗设备</t>
  </si>
  <si>
    <t>银离子亲水涂层硅胶导尿管</t>
  </si>
  <si>
    <t>三腔20Fr</t>
  </si>
  <si>
    <t>美昕医疗器械</t>
  </si>
  <si>
    <t>一次性使用无菌梅花头导尿引流管</t>
  </si>
  <si>
    <t>24Fr</t>
  </si>
  <si>
    <t>湛江事达实业</t>
  </si>
  <si>
    <t>聚乙烯（PE）薄膜制一次性用卫生手套</t>
  </si>
  <si>
    <t>中号</t>
  </si>
  <si>
    <t>上海塑料制品群利塑料</t>
  </si>
  <si>
    <t>手术电极</t>
  </si>
  <si>
    <t>DP102</t>
  </si>
  <si>
    <t>成都博美医疗用品</t>
  </si>
  <si>
    <t>一次性使用引流袋</t>
  </si>
  <si>
    <t>1000ml</t>
  </si>
  <si>
    <t>山东威高高分子制品</t>
  </si>
  <si>
    <t>医用脱脂纱布垫</t>
  </si>
  <si>
    <t>8*8*8</t>
  </si>
  <si>
    <t>成都市卫生材料厂</t>
  </si>
  <si>
    <t>医用棉签</t>
  </si>
  <si>
    <t>5支</t>
  </si>
  <si>
    <t>一次性使用无菌口腔护理包</t>
  </si>
  <si>
    <t>北京金新医疗器械厂</t>
  </si>
  <si>
    <t>一次性使用橡胶检查手套</t>
  </si>
  <si>
    <t>中</t>
  </si>
  <si>
    <t>广州加明橡胶制品</t>
  </si>
  <si>
    <t>小</t>
  </si>
  <si>
    <t>灭菌棉垫</t>
  </si>
  <si>
    <t>20*30cm</t>
  </si>
  <si>
    <t>绍兴振德医用辅料</t>
  </si>
  <si>
    <t>3M医用纸塑包装材料</t>
  </si>
  <si>
    <t>10cm*200m</t>
  </si>
  <si>
    <t>德国3M公司</t>
  </si>
  <si>
    <t>3M压力蒸气灭菌包内化学指示卡</t>
  </si>
  <si>
    <t>美国3M公司</t>
  </si>
  <si>
    <t>手术薄膜</t>
  </si>
  <si>
    <t>20cm*30cm</t>
  </si>
  <si>
    <t>四川三和医用材料</t>
  </si>
  <si>
    <t>一次性使用无菌医用口罩</t>
  </si>
  <si>
    <t>MS/KZ-A</t>
  </si>
  <si>
    <t>成都明森</t>
  </si>
  <si>
    <t>圈断器</t>
  </si>
  <si>
    <t>扁桃体 枪形</t>
  </si>
  <si>
    <t>上海医疗器械</t>
  </si>
  <si>
    <t>柯达DV医用红外激光胶片</t>
  </si>
  <si>
    <t>DVB+14*17</t>
  </si>
  <si>
    <t>锐珂（厦门）</t>
  </si>
  <si>
    <t>医用外科口罩</t>
  </si>
  <si>
    <t>17*9cm</t>
  </si>
  <si>
    <t>四川友邦</t>
  </si>
  <si>
    <t>除锈剂</t>
  </si>
  <si>
    <t>2.5L</t>
  </si>
  <si>
    <t>山东新华</t>
  </si>
  <si>
    <t>新华封口测试纸</t>
  </si>
  <si>
    <t>天然橡胶导尿管2腔</t>
  </si>
  <si>
    <t>F14 30-45CC</t>
  </si>
  <si>
    <t>一次性使用无菌导尿管</t>
  </si>
  <si>
    <t>双腔 16FR</t>
  </si>
  <si>
    <t>医用脱脂棉球</t>
  </si>
  <si>
    <t>10个</t>
  </si>
  <si>
    <t>II型 5支</t>
  </si>
  <si>
    <t>医用橡皮膏</t>
  </si>
  <si>
    <t>26*500cm</t>
  </si>
  <si>
    <t>一次性使用压力延长管</t>
  </si>
  <si>
    <t xml:space="preserve">YCCH*2 </t>
  </si>
  <si>
    <t>深圳益心达</t>
  </si>
  <si>
    <t>病理标本袋</t>
  </si>
  <si>
    <t>小号</t>
  </si>
  <si>
    <t>南京康煜</t>
  </si>
  <si>
    <t>16*19</t>
  </si>
  <si>
    <t>3M医用胶带</t>
  </si>
  <si>
    <t>24mm*9.1</t>
  </si>
  <si>
    <t>明尼苏达矿业</t>
  </si>
  <si>
    <t>3M爱护免洗外科洗手液</t>
  </si>
  <si>
    <t>中国3M公司</t>
  </si>
  <si>
    <t>DP100</t>
  </si>
  <si>
    <t>可吸收性外科缝线（医用羊肠线）</t>
  </si>
  <si>
    <t>R413</t>
  </si>
  <si>
    <t>上海浦东金环</t>
  </si>
  <si>
    <t>一次性使用医用单</t>
  </si>
  <si>
    <t>140*70cm</t>
  </si>
  <si>
    <t>成都稳健利康</t>
  </si>
  <si>
    <t>MS/KZ-B</t>
  </si>
  <si>
    <t>一次性使用医用外科口罩</t>
  </si>
  <si>
    <t>AI型（耳挂式）</t>
  </si>
  <si>
    <t>一次性使用无菌医用帽</t>
  </si>
  <si>
    <t>一次性使用无菌导尿包</t>
  </si>
  <si>
    <t>18fr 10ml</t>
  </si>
  <si>
    <t>一次性无菌阴道扩张器</t>
  </si>
  <si>
    <t>半透明调节式 中号</t>
  </si>
  <si>
    <t>常州晓春</t>
  </si>
  <si>
    <t>使用医用手术衣</t>
  </si>
  <si>
    <t>YB 88Y A D</t>
  </si>
  <si>
    <t>3L医用胶带</t>
  </si>
  <si>
    <t>JW布7*4A</t>
  </si>
  <si>
    <t>江西3L</t>
  </si>
  <si>
    <t>安必洁医用超声耦合剂</t>
  </si>
  <si>
    <t>12g</t>
  </si>
  <si>
    <t>重庆安碧捷</t>
  </si>
  <si>
    <t>13*14cm*6层</t>
  </si>
  <si>
    <t>3M蒸汽灭菌封包专用标示胶带</t>
  </si>
  <si>
    <t>19mm*50m</t>
  </si>
  <si>
    <t>医用缝合针</t>
  </si>
  <si>
    <t>LG3支/套</t>
  </si>
  <si>
    <t>杭州爱普</t>
  </si>
  <si>
    <t>丝线编织非吸收性缝线</t>
  </si>
  <si>
    <t>不带针SA86G0</t>
  </si>
  <si>
    <t>强生（中国）</t>
  </si>
  <si>
    <t>扫床巾</t>
  </si>
  <si>
    <t>浙江玉环县坎门</t>
  </si>
  <si>
    <t>R316</t>
  </si>
  <si>
    <t>一次性使用静脉营养输液袋</t>
  </si>
  <si>
    <t>A-1 3000ml</t>
  </si>
  <si>
    <t>上海曹杨</t>
  </si>
  <si>
    <t>医用手术薄膜</t>
  </si>
  <si>
    <t>SY1814-Y</t>
  </si>
  <si>
    <t>132℃压力蒸汽灭菌化学指示卡</t>
  </si>
  <si>
    <t>北京四环卫生</t>
  </si>
  <si>
    <t>一次性使用闭式引流瓶</t>
  </si>
  <si>
    <t>1600ml</t>
  </si>
  <si>
    <t>苏州晶乐高分子</t>
  </si>
  <si>
    <t>一次性使用硅橡胶脑科吸引管</t>
  </si>
  <si>
    <t xml:space="preserve">F14 </t>
  </si>
  <si>
    <t>扬州新星</t>
  </si>
  <si>
    <t>医用真丝编织线（线束）</t>
  </si>
  <si>
    <t>1号</t>
  </si>
  <si>
    <t>4-0（传统代号0）</t>
  </si>
  <si>
    <t>一次性使用硅橡胶引流球、管</t>
  </si>
  <si>
    <t>F28</t>
  </si>
  <si>
    <t>F14</t>
  </si>
  <si>
    <t>一次性使用医用手术包</t>
  </si>
  <si>
    <t>I型</t>
  </si>
  <si>
    <t>新乡亚太</t>
  </si>
  <si>
    <t>无菌保护套</t>
  </si>
  <si>
    <t>EA14200</t>
  </si>
  <si>
    <t>广州雅夫</t>
  </si>
  <si>
    <t>多酶清洗液（必洁美）</t>
  </si>
  <si>
    <t>安徽先科四环</t>
  </si>
  <si>
    <t>四川省建筑医院</t>
  </si>
  <si>
    <t>一次性使用无菌注射器</t>
  </si>
  <si>
    <t>50ml：1.2*30ETWLR</t>
  </si>
  <si>
    <t>四川双陆</t>
  </si>
  <si>
    <t>一次性薄膜（PE)卫生手套</t>
  </si>
  <si>
    <t>上海科邦</t>
  </si>
  <si>
    <t>一次性使用静脉输液针</t>
  </si>
  <si>
    <t>5.5#</t>
  </si>
  <si>
    <t>浙江康德莱</t>
  </si>
  <si>
    <t>灭菌橡胶外科手套</t>
  </si>
  <si>
    <t>7.5号</t>
  </si>
  <si>
    <t>B-P 45*30</t>
  </si>
  <si>
    <t>一次性使用无菌注射针</t>
  </si>
  <si>
    <t>浙江欧健</t>
  </si>
  <si>
    <t>1300*800*4</t>
  </si>
  <si>
    <t>7号</t>
  </si>
  <si>
    <t>3L粘贴伤口敷料</t>
  </si>
  <si>
    <t>9cm*25cn</t>
  </si>
  <si>
    <t>9cm*15cm</t>
  </si>
  <si>
    <t>7#</t>
  </si>
  <si>
    <t>一次性使用无菌注射器带针</t>
  </si>
  <si>
    <t>5ml：0.5*38</t>
  </si>
  <si>
    <t>一次性使用高频电刀笔</t>
  </si>
  <si>
    <t>BT-500P/10</t>
  </si>
  <si>
    <t>泰州博威</t>
  </si>
  <si>
    <t>BT-500P</t>
  </si>
  <si>
    <t>医疗器械</t>
  </si>
  <si>
    <t>E-1-3</t>
  </si>
  <si>
    <t>重庆国人</t>
  </si>
  <si>
    <t>0.7 I</t>
  </si>
  <si>
    <t>仁寿县妇幼保健院</t>
  </si>
  <si>
    <t>一次性使用输注泵</t>
  </si>
  <si>
    <t>CBI+PCA-M20</t>
  </si>
  <si>
    <t>常州生物医学工程</t>
  </si>
  <si>
    <t>三六三医院（泸州医学院附属成都三六三医院）</t>
  </si>
  <si>
    <t>便隐血检测试纸</t>
  </si>
  <si>
    <t>条型100/份</t>
  </si>
  <si>
    <t>万华普曼生物工程</t>
  </si>
  <si>
    <t>液基细胞处理试剂盒</t>
  </si>
  <si>
    <t>美国LCM国际公司</t>
  </si>
  <si>
    <t>3M KN90带阀（耳带式）口罩</t>
  </si>
  <si>
    <t>9001V 3个/包</t>
  </si>
  <si>
    <t>吸嘴</t>
  </si>
  <si>
    <t>6*52</t>
  </si>
  <si>
    <t>江苏康健</t>
  </si>
  <si>
    <t>胃幽门螺杆菌诊断试剂盒</t>
  </si>
  <si>
    <t>120人/份</t>
  </si>
  <si>
    <t>福建三强生物化工</t>
  </si>
  <si>
    <t>碘酊2%</t>
  </si>
  <si>
    <t>500ml</t>
  </si>
  <si>
    <t>山东利尔康</t>
  </si>
  <si>
    <t>移液器</t>
  </si>
  <si>
    <t>8*71</t>
  </si>
  <si>
    <t>江苏姜堰康健</t>
  </si>
  <si>
    <t>防护眼镜</t>
  </si>
  <si>
    <t>1621AF</t>
  </si>
  <si>
    <t>医用防雾防溅面罩</t>
  </si>
  <si>
    <t>31*19.5</t>
  </si>
  <si>
    <t>安徽省小山卫生材料</t>
  </si>
  <si>
    <t>一次性隔离衣</t>
  </si>
  <si>
    <t>合肥美迪普</t>
  </si>
  <si>
    <t>医用酒精</t>
  </si>
  <si>
    <t>500ml（75%）</t>
  </si>
  <si>
    <t>成都蜀都实业</t>
  </si>
  <si>
    <t>需氧微生物培养瓶</t>
  </si>
  <si>
    <t>Becton Dickinson and Company</t>
  </si>
  <si>
    <t>厌氧微生物培养瓶</t>
  </si>
  <si>
    <t>医用颗粒物防护口罩</t>
  </si>
  <si>
    <t>血糖试纸</t>
  </si>
  <si>
    <t>50份</t>
  </si>
  <si>
    <t>德国 Soche Diagnostics GmbH</t>
  </si>
  <si>
    <t>载玻片</t>
  </si>
  <si>
    <t>7105P型</t>
  </si>
  <si>
    <t>江苏海门世泰</t>
  </si>
  <si>
    <t>9001V</t>
  </si>
  <si>
    <t xml:space="preserve">9001V </t>
  </si>
  <si>
    <t>一次性使用拭子</t>
  </si>
  <si>
    <t>女性拭子</t>
  </si>
  <si>
    <t>3M PM2.5颗粒防护面罩</t>
  </si>
  <si>
    <t>9501C*3个</t>
  </si>
  <si>
    <t>切片石蜡</t>
  </si>
  <si>
    <t>58-60度</t>
  </si>
  <si>
    <t>上海华灵康复</t>
  </si>
  <si>
    <t>国药控股西藏医药有限公司</t>
  </si>
  <si>
    <t>佐匹克隆片</t>
  </si>
  <si>
    <t>7.5mg*12片</t>
  </si>
  <si>
    <t>齐鲁制药</t>
  </si>
  <si>
    <t>阿普唑仑片</t>
  </si>
  <si>
    <t>0.4mg*40片</t>
  </si>
  <si>
    <t>四川绵阳科伦医药贸易有限公司</t>
  </si>
  <si>
    <t>红霉素肠溶胶囊</t>
  </si>
  <si>
    <t>0.125*24粒</t>
  </si>
  <si>
    <t>天圣制药</t>
  </si>
  <si>
    <t>四川省西昌医药有限责任公司</t>
  </si>
  <si>
    <t>苓桂咳喘宁胶囊</t>
  </si>
  <si>
    <t>0.34g*60粒</t>
  </si>
  <si>
    <t>河南济源济世药业</t>
  </si>
  <si>
    <t>西藏康健医药销售有限公司</t>
  </si>
  <si>
    <t>注射用硫酸卷曲霉素</t>
  </si>
  <si>
    <t>0.79g</t>
  </si>
  <si>
    <t>浙江海正药业</t>
  </si>
  <si>
    <t>富顺县中医院</t>
  </si>
  <si>
    <t>丹东医创药业</t>
  </si>
  <si>
    <t>注射用托拉塞米</t>
  </si>
  <si>
    <t>南京海辰</t>
  </si>
  <si>
    <t>富顺县晨光医院</t>
  </si>
  <si>
    <t>富顺县妇幼保健院</t>
  </si>
  <si>
    <t>熊去氧胆酸胶囊</t>
  </si>
  <si>
    <t>250mg*25粒</t>
  </si>
  <si>
    <t>德国 Losan Pharma GmbH</t>
  </si>
  <si>
    <t>注射用甲泼尼龙琥珀酸钠</t>
  </si>
  <si>
    <t>40mg</t>
  </si>
  <si>
    <t>比利时 Pfizer Manufaoturing Keugion NV</t>
  </si>
  <si>
    <t>南部县中医院</t>
  </si>
  <si>
    <t>甲钴胺片</t>
  </si>
  <si>
    <t>0.5mg*20片</t>
  </si>
  <si>
    <t>华北制药</t>
  </si>
  <si>
    <t>苍耳子鼻炎胶囊</t>
  </si>
  <si>
    <t>0.4g*36粒</t>
  </si>
  <si>
    <t>成都森科</t>
  </si>
  <si>
    <t>注射用二丁酰环磷腺苷钙</t>
  </si>
  <si>
    <t>上海第一生化</t>
  </si>
  <si>
    <t>注射用阿莫西林钠克拉维酸钾</t>
  </si>
  <si>
    <t>1.2g</t>
  </si>
  <si>
    <t>硫普罗宁注射液</t>
  </si>
  <si>
    <t>2ml：0.1g</t>
  </si>
  <si>
    <t>江苏神龙</t>
  </si>
  <si>
    <t>活血止痛片</t>
  </si>
  <si>
    <t>0.4g*36片</t>
  </si>
  <si>
    <t>江苏万高</t>
  </si>
  <si>
    <t>普伐他汀钠片</t>
  </si>
  <si>
    <t>20mg*10片</t>
  </si>
  <si>
    <t>海正辉瑞</t>
  </si>
  <si>
    <t>阿莫西林克拉维酸钾片</t>
  </si>
  <si>
    <t>0.375g*12片</t>
  </si>
  <si>
    <t>石药集团中诺药业</t>
  </si>
  <si>
    <t>中国人民解放军第三军医大学第一附属医院</t>
  </si>
  <si>
    <t>鱼腥草素钠片</t>
  </si>
  <si>
    <t>30mg*36片</t>
  </si>
  <si>
    <t>广州一品红</t>
  </si>
  <si>
    <t>罗通定片</t>
  </si>
  <si>
    <t>30mg*100片</t>
  </si>
  <si>
    <t>四川迪菲特</t>
  </si>
  <si>
    <t>阿司匹林肠溶片</t>
  </si>
  <si>
    <t>25mg*100片</t>
  </si>
  <si>
    <t>石家庄康力</t>
  </si>
  <si>
    <t>成都湔江</t>
  </si>
  <si>
    <t>葡萄糖酸钙片</t>
  </si>
  <si>
    <t>100片</t>
  </si>
  <si>
    <t>海南制药</t>
  </si>
  <si>
    <t>天信牌碘伏消毒液</t>
  </si>
  <si>
    <t>四川华天科技实业</t>
  </si>
  <si>
    <t>西藏自治区人民医院</t>
  </si>
  <si>
    <t>盐酸曲美他嗪片（万爽力）</t>
  </si>
  <si>
    <t>20mg*30片</t>
  </si>
  <si>
    <t>施维雅</t>
  </si>
  <si>
    <t>注射用丹参多酚酸盐</t>
  </si>
  <si>
    <t>50mg</t>
  </si>
  <si>
    <t>上海绿谷制药</t>
  </si>
  <si>
    <t>小牛血清去蛋白注射液</t>
  </si>
  <si>
    <t>10ml：0.4g</t>
  </si>
  <si>
    <t>锦州奥鸿</t>
  </si>
  <si>
    <t>盐酸精氨酸注射液</t>
  </si>
  <si>
    <t>20ml：5g*5支</t>
  </si>
  <si>
    <t>上海信宜金朱</t>
  </si>
  <si>
    <t>盐酸二甲双胍片（格华止）</t>
  </si>
  <si>
    <t>0.5g*20片</t>
  </si>
  <si>
    <t>中美上海施贵宝</t>
  </si>
  <si>
    <t>富马酸酮替芬片</t>
  </si>
  <si>
    <t>1mg*100片</t>
  </si>
  <si>
    <t>山东信谊</t>
  </si>
  <si>
    <t>布地奈德福莫特罗粉吸入剂</t>
  </si>
  <si>
    <t>160ug/4.5ug吸</t>
  </si>
  <si>
    <t>瑞典 ASTRAZENECAAB</t>
  </si>
  <si>
    <t>一次性使用高压注射器针筒及附件</t>
  </si>
  <si>
    <t>SDS-CTP-SF</t>
  </si>
  <si>
    <t>One Medrad Druve Indi</t>
  </si>
  <si>
    <t>薄荷素油</t>
  </si>
  <si>
    <t>黄山天目</t>
  </si>
  <si>
    <t>富马酸喹硫平片</t>
  </si>
  <si>
    <t>0.1g*30片</t>
  </si>
  <si>
    <t>湖南洞庭</t>
  </si>
  <si>
    <t>0.2g*16片</t>
  </si>
  <si>
    <t>瑞舒伐他汀钙片</t>
  </si>
  <si>
    <t>10mg*7片</t>
  </si>
  <si>
    <t>阿斯利康药业（中国）</t>
  </si>
  <si>
    <t>肝素钠注射液</t>
  </si>
  <si>
    <t>0.4ml：4000A</t>
  </si>
  <si>
    <t>赛诺菲</t>
  </si>
  <si>
    <t>碘帕醇注射液</t>
  </si>
  <si>
    <t>30g（I)：100ml</t>
  </si>
  <si>
    <t>上海博莱科信谊药业</t>
  </si>
  <si>
    <t>泮托拉唑肠溶片(潘妥洛克）</t>
  </si>
  <si>
    <t>40mg*14片</t>
  </si>
  <si>
    <t>德国 Takeda GmgH Production</t>
  </si>
  <si>
    <t>西藏自治区第二人民医院</t>
  </si>
  <si>
    <t>盐酸乌拉地尔注射液</t>
  </si>
  <si>
    <t>5ml：25mg*5支</t>
  </si>
  <si>
    <t>BIPSO GmbH/德国</t>
  </si>
  <si>
    <t>西藏自治区第三人民医院</t>
  </si>
  <si>
    <t>阿莫西林克拉维酸钾片（优能）</t>
  </si>
  <si>
    <t>0.375g*6片</t>
  </si>
  <si>
    <t>注射用头孢地嗪钠</t>
  </si>
  <si>
    <t>1.0g</t>
  </si>
  <si>
    <t>重酒石酸去甲肾上腺素注射液</t>
  </si>
  <si>
    <t>1ml：2mg*2支</t>
  </si>
  <si>
    <t>西藏司法警官学院</t>
  </si>
  <si>
    <t>37g（I)：100ml</t>
  </si>
  <si>
    <t>林芝地区墨脱县卫生服务中心</t>
  </si>
  <si>
    <t>阿卡波糖片</t>
  </si>
  <si>
    <t>50mg*30片</t>
  </si>
  <si>
    <t>杭州中美华东制药</t>
  </si>
  <si>
    <t>依托泊苷注射液</t>
  </si>
  <si>
    <t>5ml：0.1g</t>
  </si>
  <si>
    <t>胰岛素注射液</t>
  </si>
  <si>
    <t>10ml：400单位*2支</t>
  </si>
  <si>
    <t>江苏万邦</t>
  </si>
  <si>
    <t>阿奇霉素分散片（欣匹特）</t>
  </si>
  <si>
    <t>0.25g*8片</t>
  </si>
  <si>
    <t>口服补液盐散</t>
  </si>
  <si>
    <t>14.75g*20袋</t>
  </si>
  <si>
    <t>四川峨眉山药业</t>
  </si>
  <si>
    <t>川贝清肺糖浆</t>
  </si>
  <si>
    <t>100ml</t>
  </si>
  <si>
    <t>湖北太子</t>
  </si>
  <si>
    <t>泮托拉唑肠溶片</t>
  </si>
  <si>
    <t>40mg*7片</t>
  </si>
  <si>
    <t>湖北济安堂</t>
  </si>
  <si>
    <t>香丹注射液</t>
  </si>
  <si>
    <t>10ml*5支</t>
  </si>
  <si>
    <t>四川宜宾五粮液制药</t>
  </si>
  <si>
    <t>丁桂儿脐贴（宝宝一贴灵）</t>
  </si>
  <si>
    <t>1.6g*2片</t>
  </si>
  <si>
    <t>亚宝药业</t>
  </si>
  <si>
    <t>小儿感冒颗粒</t>
  </si>
  <si>
    <t>6g*10袋</t>
  </si>
  <si>
    <t>华润三九</t>
  </si>
  <si>
    <t>阿奇霉素颗粒</t>
  </si>
  <si>
    <t>0.1g*6袋</t>
  </si>
  <si>
    <t>山西千汇</t>
  </si>
  <si>
    <t>地高辛片</t>
  </si>
  <si>
    <t>0.25mg*100片</t>
  </si>
  <si>
    <t>上海上药信谊</t>
  </si>
  <si>
    <t>硫酸庆大霉素注射液</t>
  </si>
  <si>
    <t>2ml：8万单位*10支</t>
  </si>
  <si>
    <t>四川长征</t>
  </si>
  <si>
    <t>硫酸阿米卡星注射液</t>
  </si>
  <si>
    <t>2ml：0.2g*10支</t>
  </si>
  <si>
    <t>宜昌人福</t>
  </si>
  <si>
    <t>盐酸环丙沙星片</t>
  </si>
  <si>
    <t>0.25g*10片</t>
  </si>
  <si>
    <t>浙江京新</t>
  </si>
  <si>
    <t>10ml*6支</t>
  </si>
  <si>
    <t>广州花城</t>
  </si>
  <si>
    <t>奥美拉唑肠溶胶囊</t>
  </si>
  <si>
    <t>悦康药业</t>
  </si>
  <si>
    <t>复方黄连素片</t>
  </si>
  <si>
    <t>云南明镜亨利</t>
  </si>
  <si>
    <t>冠心宁注射液</t>
  </si>
  <si>
    <t>10ml</t>
  </si>
  <si>
    <t>郎致万荣药业</t>
  </si>
  <si>
    <t>中华跌打丸</t>
  </si>
  <si>
    <t>6g*6丸</t>
  </si>
  <si>
    <t>广西梧州制药</t>
  </si>
  <si>
    <t>500ml：30g：4.5g</t>
  </si>
  <si>
    <t>0.9%氯化钠注射液</t>
  </si>
  <si>
    <t>500ml：4.5g</t>
  </si>
  <si>
    <t>肛泰</t>
  </si>
  <si>
    <t>0.5g*4片贴片面积</t>
  </si>
  <si>
    <t>山东烟台荣昌</t>
  </si>
  <si>
    <t>三金片</t>
  </si>
  <si>
    <t>36片</t>
  </si>
  <si>
    <t>桂林三金</t>
  </si>
  <si>
    <t>红霉素软膏</t>
  </si>
  <si>
    <t>10g（1%）</t>
  </si>
  <si>
    <t>500ml：25g</t>
  </si>
  <si>
    <t>100ml：0.9g</t>
  </si>
  <si>
    <t>复方氨基酸注射液（18AA)</t>
  </si>
  <si>
    <t>250ml：12.5</t>
  </si>
  <si>
    <t>复方氯化钠注射液</t>
  </si>
  <si>
    <t>250ml：12.5g</t>
  </si>
  <si>
    <t>复方甲氧那明胶囊</t>
  </si>
  <si>
    <t>60粒</t>
  </si>
  <si>
    <t>第一三共制药</t>
  </si>
  <si>
    <t>硝苯地平控释片</t>
  </si>
  <si>
    <t>30mg*6片</t>
  </si>
  <si>
    <t>上海现代制药</t>
  </si>
  <si>
    <t>枯草杆菌二联活菌颗粒</t>
  </si>
  <si>
    <t>1g*10包</t>
  </si>
  <si>
    <t>北京韩美</t>
  </si>
  <si>
    <t>125mg*12袋</t>
  </si>
  <si>
    <t>山东鲁抗</t>
  </si>
  <si>
    <t>小儿清肺化痰颗粒</t>
  </si>
  <si>
    <t>6g*10小包</t>
  </si>
  <si>
    <t>北京长城</t>
  </si>
  <si>
    <t>盐酸氟桂利嗪胶囊</t>
  </si>
  <si>
    <t>5mg*20粒</t>
  </si>
  <si>
    <t>湖南迪诺</t>
  </si>
  <si>
    <t>布洛芬缓释胶囊</t>
  </si>
  <si>
    <t>0.3g*10粒*2板</t>
  </si>
  <si>
    <t>珠海润都</t>
  </si>
  <si>
    <t>罗红霉素分散片</t>
  </si>
  <si>
    <t>0.15g*12片</t>
  </si>
  <si>
    <t>成都恒瑞</t>
  </si>
  <si>
    <t>西地碘含片</t>
  </si>
  <si>
    <t>1.5mg*12片*2袋</t>
  </si>
  <si>
    <t>国药荣生</t>
  </si>
  <si>
    <t>氨甲环酸注射液</t>
  </si>
  <si>
    <t>5ml：0.5g*5支</t>
  </si>
  <si>
    <t>山西普德</t>
  </si>
  <si>
    <t>瑞格列奈片(诺和龙）</t>
  </si>
  <si>
    <t>1.0mg*30片</t>
  </si>
  <si>
    <t>德国 B....</t>
  </si>
  <si>
    <t>氯沙坦钾片</t>
  </si>
  <si>
    <t>100mg*7片</t>
  </si>
  <si>
    <t>杭州默沙东</t>
  </si>
  <si>
    <t>精蛋白锌重组赖脯胰岛素混合注射液50R</t>
  </si>
  <si>
    <t>3ml：300iu</t>
  </si>
  <si>
    <t>云南白药创可贴</t>
  </si>
  <si>
    <t>云南白药无锡药业</t>
  </si>
  <si>
    <t>冻干重组人脑利钠肽</t>
  </si>
  <si>
    <t>成都诺迪康</t>
  </si>
  <si>
    <t>六味地黄丸</t>
  </si>
  <si>
    <t>200丸</t>
  </si>
  <si>
    <t>湖北瑞华</t>
  </si>
  <si>
    <t>卡托普利片</t>
  </si>
  <si>
    <t>国药汕头金石</t>
  </si>
  <si>
    <t>维生素C片</t>
  </si>
  <si>
    <t>0.1g*100片</t>
  </si>
  <si>
    <t>新乡市常乐制药</t>
  </si>
  <si>
    <t>阿苯达唑片</t>
  </si>
  <si>
    <t>0.2g*10片</t>
  </si>
  <si>
    <t>重庆科瑞</t>
  </si>
  <si>
    <t>氧氟沙星滴眼液</t>
  </si>
  <si>
    <t>5ml：15mg</t>
  </si>
  <si>
    <t>郑州卓峰</t>
  </si>
  <si>
    <t>硫软膏</t>
  </si>
  <si>
    <t>15g</t>
  </si>
  <si>
    <t>新乡市琦宁药业</t>
  </si>
  <si>
    <t>高锰酸钾消毒片</t>
  </si>
  <si>
    <t>0.2g*24片</t>
  </si>
  <si>
    <t>济南</t>
  </si>
  <si>
    <t>双氯芬酸钠缓释片</t>
  </si>
  <si>
    <t>四川华新</t>
  </si>
  <si>
    <t>牛黄解毒片</t>
  </si>
  <si>
    <t>12片*30袋</t>
  </si>
  <si>
    <t>广西世彪</t>
  </si>
  <si>
    <t>硝酸异山梨酯片(消心痛片)</t>
  </si>
  <si>
    <t>5mg*100片</t>
  </si>
  <si>
    <t>山西云鹏</t>
  </si>
  <si>
    <t>蒙脱石散</t>
  </si>
  <si>
    <t>四川维奥</t>
  </si>
  <si>
    <t>硝酸甘油注射液</t>
  </si>
  <si>
    <t>1ml：5mg*10支</t>
  </si>
  <si>
    <t>北京益民</t>
  </si>
  <si>
    <t>维生素B12注射液</t>
  </si>
  <si>
    <t>1ml：0.5mg*10支</t>
  </si>
  <si>
    <t>阿昔洛韦乳膏</t>
  </si>
  <si>
    <t>10g：0.3g</t>
  </si>
  <si>
    <t>湖南五洲通</t>
  </si>
  <si>
    <t>蛇胆川贝液</t>
  </si>
  <si>
    <t>念慈庵蜜炼川贝枇杷膏</t>
  </si>
  <si>
    <t>150ml</t>
  </si>
  <si>
    <t>京都念慈菴</t>
  </si>
  <si>
    <t>广东先强</t>
  </si>
  <si>
    <t>盐酸二甲双胍肠溶片</t>
  </si>
  <si>
    <t>0.5g*30片</t>
  </si>
  <si>
    <t>5mg*7片*2板</t>
  </si>
  <si>
    <t>复方氨酚烷胺片</t>
  </si>
  <si>
    <t>12片</t>
  </si>
  <si>
    <t>辽宁华瑞联合</t>
  </si>
  <si>
    <t>20mg*14粒</t>
  </si>
  <si>
    <t>氨甲苯酸注射液</t>
  </si>
  <si>
    <t>10ml：0.1g85支</t>
  </si>
  <si>
    <t>扬州</t>
  </si>
  <si>
    <t>6g*12袋</t>
  </si>
  <si>
    <t>湖南康尔佳</t>
  </si>
  <si>
    <t>利巴韦林颗粒</t>
  </si>
  <si>
    <t>50mg*18袋</t>
  </si>
  <si>
    <t>四川百利</t>
  </si>
  <si>
    <t>复方氨酚葡锌片(康必得)</t>
  </si>
  <si>
    <t>河北恒利</t>
  </si>
  <si>
    <t>复方岗松止痒洗液（附冲洗器）</t>
  </si>
  <si>
    <t>180ml</t>
  </si>
  <si>
    <t>广西德联</t>
  </si>
  <si>
    <t>甘草酸二铵注射液</t>
  </si>
  <si>
    <t>10ml：50mg*5支/盒</t>
  </si>
  <si>
    <t>正大天晴</t>
  </si>
  <si>
    <t>维生素K1注射液</t>
  </si>
  <si>
    <t>1ml：10mg*10支</t>
  </si>
  <si>
    <t>江苏华阳</t>
  </si>
  <si>
    <t>吸入用布地奈德混悬液（普米克令舒）</t>
  </si>
  <si>
    <t>1mg：2ml</t>
  </si>
  <si>
    <t xml:space="preserve">Astra Zeneca Pty Ltd </t>
  </si>
  <si>
    <t>破伤风抗毒素</t>
  </si>
  <si>
    <t>1500IU/支*10支</t>
  </si>
  <si>
    <t>江西生物制品</t>
  </si>
  <si>
    <t>培哚普利叔丁胺片（雅施达）</t>
  </si>
  <si>
    <t>4mg*10片</t>
  </si>
  <si>
    <t>布洛芬混悬液</t>
  </si>
  <si>
    <t>2%：100ml</t>
  </si>
  <si>
    <t>扬州一洋</t>
  </si>
  <si>
    <t>小儿咽扁颗粒</t>
  </si>
  <si>
    <t>8g*6袋</t>
  </si>
  <si>
    <t>山西澳迩</t>
  </si>
  <si>
    <t>盐酸曲唑酮片</t>
  </si>
  <si>
    <t>50mg*20片</t>
  </si>
  <si>
    <t>美时化学制药厂</t>
  </si>
  <si>
    <t>暖宫七味散</t>
  </si>
  <si>
    <t>3g*5袋</t>
  </si>
  <si>
    <t>内蒙古大唐</t>
  </si>
  <si>
    <t>艾司唑仑片</t>
  </si>
  <si>
    <t>1mg*150片</t>
  </si>
  <si>
    <t>止痛消炎软膏</t>
  </si>
  <si>
    <t>450g</t>
  </si>
  <si>
    <t>广东恒建</t>
  </si>
  <si>
    <t>德国 Boehri</t>
  </si>
  <si>
    <t>盐酸纳洛酮注射液</t>
  </si>
  <si>
    <t>1ml：0.4mg</t>
  </si>
  <si>
    <t>盐酸倍他司汀口服液</t>
  </si>
  <si>
    <t>10ml：20mg*9支</t>
  </si>
  <si>
    <t>黑龙江中桂</t>
  </si>
  <si>
    <t>意大利 Patheon Italia</t>
  </si>
  <si>
    <t>0.25g*50粒</t>
  </si>
  <si>
    <t>40mg*5支</t>
  </si>
  <si>
    <t>氢氯噻嗪片(双克)</t>
  </si>
  <si>
    <t>10mg*100片</t>
  </si>
  <si>
    <t>葵花护肝片</t>
  </si>
  <si>
    <t>0.35g*100片</t>
  </si>
  <si>
    <t>黑龙江葵花</t>
  </si>
  <si>
    <t>马来酸依那普利片</t>
  </si>
  <si>
    <t>10mg*16片</t>
  </si>
  <si>
    <t>湖南千金湘江</t>
  </si>
  <si>
    <t>云南白药气雾剂</t>
  </si>
  <si>
    <t>85g:30g*2瓶</t>
  </si>
  <si>
    <t>云南白药</t>
  </si>
  <si>
    <t>硫酸镁注射液</t>
  </si>
  <si>
    <t>10ml：2.5g*5支</t>
  </si>
  <si>
    <t>河北天成</t>
  </si>
  <si>
    <t>四川九州通医药有限公司</t>
  </si>
  <si>
    <t>100mg*8片</t>
  </si>
  <si>
    <t>德阳市人民医院</t>
  </si>
  <si>
    <t>雷公藤多苷片</t>
  </si>
  <si>
    <t>10mg*50片</t>
  </si>
  <si>
    <t>湖南千金协力</t>
  </si>
  <si>
    <t>0.25g*6片</t>
  </si>
  <si>
    <t>浙江众益</t>
  </si>
  <si>
    <t>复方醋酸棉酚片</t>
  </si>
  <si>
    <t>20mg*5s</t>
  </si>
  <si>
    <t>西安北方</t>
  </si>
  <si>
    <t>注射用盐酸地尔硫卓</t>
  </si>
  <si>
    <t>10mg</t>
  </si>
  <si>
    <t>阿奇霉素肠溶胶囊</t>
  </si>
  <si>
    <t>格列美脲胶囊</t>
  </si>
  <si>
    <t>2mg*12s</t>
  </si>
  <si>
    <t>四川普渡</t>
  </si>
  <si>
    <t>注射用盐酸去甲万古霉素</t>
  </si>
  <si>
    <t>0.4g</t>
  </si>
  <si>
    <t>厄贝沙坦分散片</t>
  </si>
  <si>
    <t>华润双鹤利民</t>
  </si>
  <si>
    <t>肾衰宁胶囊</t>
  </si>
  <si>
    <t>0.35g*24s</t>
  </si>
  <si>
    <t>云南理想</t>
  </si>
  <si>
    <t>四川省崇州市三元药业有限责任公司</t>
  </si>
  <si>
    <t>注射用血栓通</t>
  </si>
  <si>
    <t>150mg</t>
  </si>
  <si>
    <t>当归调经颗粒</t>
  </si>
  <si>
    <t>10g*10袋</t>
  </si>
  <si>
    <t>盆炎净胶囊</t>
  </si>
  <si>
    <t>0.55*36粒</t>
  </si>
  <si>
    <t>四川奇力</t>
  </si>
  <si>
    <t>广东顺德中立医药有限公司</t>
  </si>
  <si>
    <t>注射用盐酸头孢替安</t>
  </si>
  <si>
    <t>盐酸吡格列酮片</t>
  </si>
  <si>
    <t>15mg*7片</t>
  </si>
  <si>
    <t>崇州市中医医院</t>
  </si>
  <si>
    <t>注射用头孢噻肟钠</t>
  </si>
  <si>
    <t>上海上药新亚药业</t>
  </si>
  <si>
    <t>盐酸溴已新葡萄糖注射液</t>
  </si>
  <si>
    <t>100ml:4mg</t>
  </si>
  <si>
    <t>江西科伦</t>
  </si>
  <si>
    <t>100ml：4mg</t>
  </si>
  <si>
    <t>注射用长春西汀</t>
  </si>
  <si>
    <t>成都市新都区人民医院</t>
  </si>
  <si>
    <t>乙酰谷酰胺注射液</t>
  </si>
  <si>
    <t>5ml：0.25g</t>
  </si>
  <si>
    <t>山东振东</t>
  </si>
  <si>
    <t>2ml：2mg</t>
  </si>
  <si>
    <t>成都苑东</t>
  </si>
  <si>
    <t>注射用卡络磺钠</t>
  </si>
  <si>
    <t>成都市新都区中医医院</t>
  </si>
  <si>
    <t>山西德普</t>
  </si>
  <si>
    <t>鹿瓜多肽注射液</t>
  </si>
  <si>
    <t>2ml：4mg</t>
  </si>
  <si>
    <t>哈尔滨誉衡</t>
  </si>
  <si>
    <t>中国五冶集团有限公司医院</t>
  </si>
  <si>
    <t>低分子量肝素钙注射液</t>
  </si>
  <si>
    <t>1ml：5000IU</t>
  </si>
  <si>
    <t>江苏大同盟</t>
  </si>
  <si>
    <t>重组人粒细胞刺激因子注射液</t>
  </si>
  <si>
    <t>75ug</t>
  </si>
  <si>
    <t>哈药集团</t>
  </si>
  <si>
    <t>遂成药业</t>
  </si>
  <si>
    <t>克林霉素磷酸酯注射液</t>
  </si>
  <si>
    <t>2ml：0.3g*10支</t>
  </si>
  <si>
    <t>缬沙坦胶囊</t>
  </si>
  <si>
    <t>80mg*14s</t>
  </si>
  <si>
    <t>天大药业</t>
  </si>
  <si>
    <t>格列美脲片</t>
  </si>
  <si>
    <t>2mg*20片</t>
  </si>
  <si>
    <t>重庆康科尔</t>
  </si>
  <si>
    <t>200mg</t>
  </si>
  <si>
    <t>天麻素注射液</t>
  </si>
  <si>
    <t>2ml：0.2g</t>
  </si>
  <si>
    <t>盐酸氨溴索注射液</t>
  </si>
  <si>
    <t>4ml：30mg</t>
  </si>
  <si>
    <t>血塞通片</t>
  </si>
  <si>
    <t>0.1g*24片</t>
  </si>
  <si>
    <t>云南维和</t>
  </si>
  <si>
    <t>注射用头孢他啶</t>
  </si>
  <si>
    <t>2g</t>
  </si>
  <si>
    <t>0.1*24片</t>
  </si>
  <si>
    <t>注射用甘草酸二铵</t>
  </si>
  <si>
    <t>氯雷他定片</t>
  </si>
  <si>
    <t>10mg*6s</t>
  </si>
  <si>
    <t>成都永康</t>
  </si>
  <si>
    <t>注射用奥美拉唑钠</t>
  </si>
  <si>
    <t>湖南一格</t>
  </si>
  <si>
    <t>复方氯己定含漱液</t>
  </si>
  <si>
    <t>300ml</t>
  </si>
  <si>
    <t>江苏晨牌邦德</t>
  </si>
  <si>
    <t>银丹心脑通软胶囊</t>
  </si>
  <si>
    <t>贵州百灵</t>
  </si>
  <si>
    <t>注射用头孢米诺钠</t>
  </si>
  <si>
    <t>汕头金石粉针剂</t>
  </si>
  <si>
    <t>盐酸消旋山莨菪碱注射液</t>
  </si>
  <si>
    <t>1ml;5mg*10支</t>
  </si>
  <si>
    <t>湖南科伦</t>
  </si>
  <si>
    <t>复方血栓通片</t>
  </si>
  <si>
    <t>0.35g*36s</t>
  </si>
  <si>
    <t>广东众生药业</t>
  </si>
  <si>
    <t>2ml：1.25万u*10片</t>
  </si>
  <si>
    <t>成都市海通</t>
  </si>
  <si>
    <t>普乐安片</t>
  </si>
  <si>
    <t>60s</t>
  </si>
  <si>
    <t>吉林辉南辉发</t>
  </si>
  <si>
    <t>注射用阿奇霉素</t>
  </si>
  <si>
    <t>0.25g</t>
  </si>
  <si>
    <t>2ml：1.25万u*10支</t>
  </si>
  <si>
    <t>尼麦角林胶囊</t>
  </si>
  <si>
    <t>15mg*10粒</t>
  </si>
  <si>
    <t>福安药业</t>
  </si>
  <si>
    <t>0.5mg*24片</t>
  </si>
  <si>
    <t>眉山市人民医院</t>
  </si>
  <si>
    <t>醋酸泼尼松片</t>
  </si>
  <si>
    <t>浙江仙琚</t>
  </si>
  <si>
    <t>30ml*4瓶</t>
  </si>
  <si>
    <t>扬州三药</t>
  </si>
  <si>
    <t>注射用环磷腺苷葡胺</t>
  </si>
  <si>
    <t>30mg</t>
  </si>
  <si>
    <t>瑞阳制药</t>
  </si>
  <si>
    <t>肾石通颗粒</t>
  </si>
  <si>
    <t>15g*10袋</t>
  </si>
  <si>
    <t>甲磺酸左氧氟沙星氯化钠注射液</t>
  </si>
  <si>
    <t>100ml：0.2g</t>
  </si>
  <si>
    <t>华润双鹤</t>
  </si>
  <si>
    <t>甲硫酸新斯的明注射液</t>
  </si>
  <si>
    <t>河南润弘</t>
  </si>
  <si>
    <t>醋酸地塞米松片</t>
  </si>
  <si>
    <t>0.75mg*100片</t>
  </si>
  <si>
    <t>葡萄糖酸钙注射液</t>
  </si>
  <si>
    <t>10ml：1g*5支</t>
  </si>
  <si>
    <t>四川美大康华康药业</t>
  </si>
  <si>
    <t>广西白云山明兴</t>
  </si>
  <si>
    <t>10ml：1g</t>
  </si>
  <si>
    <t>天津金耀北天药业</t>
  </si>
  <si>
    <t>盐酸格拉司琼注射液</t>
  </si>
  <si>
    <t>3ml：3mg</t>
  </si>
  <si>
    <t>四川升和</t>
  </si>
  <si>
    <t>氯化钠注射液（0.9%）</t>
  </si>
  <si>
    <t>灭菌注射用水</t>
  </si>
  <si>
    <t>葡萄糖注射液（5%）</t>
  </si>
  <si>
    <t>250ml：2.25g</t>
  </si>
  <si>
    <t>眉山老年病医院</t>
  </si>
  <si>
    <t>奥硝唑片</t>
  </si>
  <si>
    <t>0.25g*24片</t>
  </si>
  <si>
    <t>0.5mg*12片*2板</t>
  </si>
  <si>
    <t>海南斯达</t>
  </si>
  <si>
    <t>阿奇霉素分散片</t>
  </si>
  <si>
    <t>成都通德</t>
  </si>
  <si>
    <t>盐酸布比卡因注射液</t>
  </si>
  <si>
    <t>5ml：37.5mg</t>
  </si>
  <si>
    <t>上海朝辉</t>
  </si>
  <si>
    <t>厄贝沙坦片</t>
  </si>
  <si>
    <t>0.15g*7片</t>
  </si>
  <si>
    <t>深圳海滨</t>
  </si>
  <si>
    <t>兰索拉唑肠溶片</t>
  </si>
  <si>
    <t>15mg*14片</t>
  </si>
  <si>
    <t>林州亚神</t>
  </si>
  <si>
    <t>碘化油注射液</t>
  </si>
  <si>
    <t>烟台鲁银</t>
  </si>
  <si>
    <t>0.5g</t>
  </si>
  <si>
    <t>华北制药河北华民</t>
  </si>
  <si>
    <t>12cm*10支</t>
  </si>
  <si>
    <t>河南新飘安高科</t>
  </si>
  <si>
    <t>15cm*10支</t>
  </si>
  <si>
    <t>阿托伐他汀钙胶囊</t>
  </si>
  <si>
    <t>10mg*7粒</t>
  </si>
  <si>
    <t>天方药业</t>
  </si>
  <si>
    <t>盐酸曲美他嗪片</t>
  </si>
  <si>
    <t>20mg*15片*2板</t>
  </si>
  <si>
    <t>铝碳酸镁颗粒</t>
  </si>
  <si>
    <t>2g：0.5g*24袋</t>
  </si>
  <si>
    <t>海南凯健</t>
  </si>
  <si>
    <t>克拉霉素胶囊</t>
  </si>
  <si>
    <t>0.25g*6粒</t>
  </si>
  <si>
    <t>浙江亚太</t>
  </si>
  <si>
    <t>注射用糜蛋白酶</t>
  </si>
  <si>
    <t>4000单位*2瓶</t>
  </si>
  <si>
    <t>盐酸肾上腺素注射液</t>
  </si>
  <si>
    <t>1ml:1mg*10支</t>
  </si>
  <si>
    <t>远大医药</t>
  </si>
  <si>
    <t>维生素B6注射液</t>
  </si>
  <si>
    <t>2ml：0.1g*10支</t>
  </si>
  <si>
    <t>山东圣鲁</t>
  </si>
  <si>
    <t>注射用辅酶A</t>
  </si>
  <si>
    <t>100单位</t>
  </si>
  <si>
    <t>国药容生</t>
  </si>
  <si>
    <t>济南康福生</t>
  </si>
  <si>
    <t>双歧杆菌三联活菌肠溶胶囊</t>
  </si>
  <si>
    <t>210mg*24s</t>
  </si>
  <si>
    <t>晋城海斯</t>
  </si>
  <si>
    <t>复方氨基酸注射液(18AA-Ⅱ)</t>
  </si>
  <si>
    <t>250ml：21.25</t>
  </si>
  <si>
    <t>来氟米特片</t>
  </si>
  <si>
    <t>10mg*10片</t>
  </si>
  <si>
    <t>河北万岁</t>
  </si>
  <si>
    <t>5ml：0.7</t>
  </si>
  <si>
    <t>消糖灵胶囊</t>
  </si>
  <si>
    <t>0.4g*24粒</t>
  </si>
  <si>
    <t>湖南正清</t>
  </si>
  <si>
    <t>维生素C注射液</t>
  </si>
  <si>
    <t>2ml：0.5g*10支</t>
  </si>
  <si>
    <t>山东惠诺</t>
  </si>
  <si>
    <t>1ml:5000抗Xa因子国际单位</t>
  </si>
  <si>
    <t>海南通用同盟</t>
  </si>
  <si>
    <t>羟苯磺酸钙分散片</t>
  </si>
  <si>
    <t>0.25g*12片</t>
  </si>
  <si>
    <t>10ml：1g：5支</t>
  </si>
  <si>
    <t>复方黄柏液</t>
  </si>
  <si>
    <t>山东汉方</t>
  </si>
  <si>
    <t>妇炎康复胶囊</t>
  </si>
  <si>
    <t>0.38*48粒</t>
  </si>
  <si>
    <t>江西杏林白马</t>
  </si>
  <si>
    <t>注射用盐酸氨溴索</t>
  </si>
  <si>
    <t>15mg</t>
  </si>
  <si>
    <t>胸腺肽肠溶片</t>
  </si>
  <si>
    <t>哈高科白天鹅</t>
  </si>
  <si>
    <t>盐酸氨溴索口服溶液</t>
  </si>
  <si>
    <t>100ml：0.3g</t>
  </si>
  <si>
    <t>国药致君</t>
  </si>
  <si>
    <t>益气补血片</t>
  </si>
  <si>
    <t>60片</t>
  </si>
  <si>
    <t>四平市吉特</t>
  </si>
  <si>
    <t>纳米银抗菌凝胶</t>
  </si>
  <si>
    <t>3ml±0.5ml*3支</t>
  </si>
  <si>
    <t>河南英泰</t>
  </si>
  <si>
    <t>注射用维库溴铵</t>
  </si>
  <si>
    <t>4mg</t>
  </si>
  <si>
    <t>南京新百</t>
  </si>
  <si>
    <t>聚明胶肽注射液</t>
  </si>
  <si>
    <t>500ml：3.2g</t>
  </si>
  <si>
    <t>武汉大安</t>
  </si>
  <si>
    <t>2ml：12500u*支</t>
  </si>
  <si>
    <t>江西南昌桑海</t>
  </si>
  <si>
    <t>石药集团远大药业</t>
  </si>
  <si>
    <t>扬州中惠</t>
  </si>
  <si>
    <t>金刚藤软胶囊</t>
  </si>
  <si>
    <t>0.85g*24粒</t>
  </si>
  <si>
    <t>瑞格列奈片</t>
  </si>
  <si>
    <t>北京万生</t>
  </si>
  <si>
    <t>咪达唑仑注射液</t>
  </si>
  <si>
    <t>2ml：10mg</t>
  </si>
  <si>
    <t>江苏恩华</t>
  </si>
  <si>
    <t>单硝酸异山梨酯缓释片</t>
  </si>
  <si>
    <t xml:space="preserve">40mg*20片 </t>
  </si>
  <si>
    <t>山东力诺科峰</t>
  </si>
  <si>
    <t>20ml：1.2</t>
  </si>
  <si>
    <t>10ml；1.2</t>
  </si>
  <si>
    <t>山东齐都</t>
  </si>
  <si>
    <t>80mg*7片</t>
  </si>
  <si>
    <t>桂林华信</t>
  </si>
  <si>
    <t>海南海灵</t>
  </si>
  <si>
    <t>乳核内消液</t>
  </si>
  <si>
    <t>10ml*10支</t>
  </si>
  <si>
    <t>四川新鹿</t>
  </si>
  <si>
    <t>0.38g*48粒</t>
  </si>
  <si>
    <t>宫瘤宁胶囊</t>
  </si>
  <si>
    <t>0.45g*36粒</t>
  </si>
  <si>
    <t>吉林东北亚</t>
  </si>
  <si>
    <t>甲钴胺注射液</t>
  </si>
  <si>
    <t>0.5mg：1ml</t>
  </si>
  <si>
    <t>80mg*14粒</t>
  </si>
  <si>
    <t>坤净栓</t>
  </si>
  <si>
    <t>3g*7粒</t>
  </si>
  <si>
    <t>注射用盐酸万古霉素</t>
  </si>
  <si>
    <t>浙江新昌</t>
  </si>
  <si>
    <t>脑苷肌肽注射液</t>
  </si>
  <si>
    <t>2ml</t>
  </si>
  <si>
    <t>吉林四环</t>
  </si>
  <si>
    <t>去乙酰毛花苷注射液</t>
  </si>
  <si>
    <t>2ml：0.4mg*5支</t>
  </si>
  <si>
    <t>上海旭东海普</t>
  </si>
  <si>
    <t>大英县人民医院</t>
  </si>
  <si>
    <t>吡拉西坦氯化钠注射液</t>
  </si>
  <si>
    <t>50ml：10g</t>
  </si>
  <si>
    <t>射洪县人民医院</t>
  </si>
  <si>
    <t>注射用盐酸溴已新</t>
  </si>
  <si>
    <t>独味软胶囊剂</t>
  </si>
  <si>
    <t>0.55g*36粒</t>
  </si>
  <si>
    <t>成都力思特</t>
  </si>
  <si>
    <t>盐酸戊乙奎醚注射液</t>
  </si>
  <si>
    <t>1ml：1ml</t>
  </si>
  <si>
    <t>5mg*24s</t>
  </si>
  <si>
    <t>2mg*24s</t>
  </si>
  <si>
    <t>一次性切口保护套</t>
  </si>
  <si>
    <t>SHKA120/130-120/250</t>
  </si>
  <si>
    <t>无锡舒康医疗器械</t>
  </si>
  <si>
    <t>全方位腹部手术牵开器</t>
  </si>
  <si>
    <t>OL-2000AII</t>
  </si>
  <si>
    <t>佛山勤联医疗器械</t>
  </si>
  <si>
    <t>直形拉钩</t>
  </si>
  <si>
    <t>固定器</t>
  </si>
  <si>
    <t>犍为县人民医院</t>
  </si>
  <si>
    <t>安神补脑胶囊</t>
  </si>
  <si>
    <t>0.3g*24粒</t>
  </si>
  <si>
    <t>注射用乙酰谷酰胺</t>
  </si>
  <si>
    <t>0.3g</t>
  </si>
  <si>
    <t>利培酮片</t>
  </si>
  <si>
    <t>1mg*20片</t>
  </si>
  <si>
    <t>北京天衡</t>
  </si>
  <si>
    <t>四川先锋康医药有限公司</t>
  </si>
  <si>
    <t>水飞蓟宾葡甲胺片</t>
  </si>
  <si>
    <t>50mg*60片</t>
  </si>
  <si>
    <t>河南省万隆医药有限公司</t>
  </si>
  <si>
    <t>十五味乳鹏丸</t>
  </si>
  <si>
    <t>12丸</t>
  </si>
  <si>
    <t>西藏金珠雅砻藏药</t>
  </si>
  <si>
    <t>四川腾龙医药有限公司</t>
  </si>
  <si>
    <t>达州新天泰药业集团有限公司</t>
  </si>
  <si>
    <t>异福胶囊</t>
  </si>
  <si>
    <t>0.45g*30粒</t>
  </si>
  <si>
    <t>杭州苏泊尔南洋</t>
  </si>
  <si>
    <t>宜宾众生药业有限公司</t>
  </si>
  <si>
    <t>南京南大</t>
  </si>
  <si>
    <t>苏州第壹</t>
  </si>
  <si>
    <t>2.25g</t>
  </si>
  <si>
    <t>甘露聚糖肽注射液</t>
  </si>
  <si>
    <t>2ml：5mg</t>
  </si>
  <si>
    <t>威海市天福医药有限公司</t>
  </si>
  <si>
    <t>0.375g*12粒</t>
  </si>
  <si>
    <t>夹江县疾病预防控制中心</t>
  </si>
  <si>
    <t>抗痨胶囊</t>
  </si>
  <si>
    <t>0.5g*50s</t>
  </si>
  <si>
    <t>西安康拜尔</t>
  </si>
  <si>
    <t>0.45g*30s</t>
  </si>
  <si>
    <t>浙江南洋</t>
  </si>
  <si>
    <t>巴州区疾病预防控制中心</t>
  </si>
  <si>
    <t>遂宁船山疾病预防控制中心</t>
  </si>
  <si>
    <t>对氨基水杨酸异烟肼片</t>
  </si>
  <si>
    <t>0.1g*100s</t>
  </si>
  <si>
    <t>辽宁倍奇</t>
  </si>
  <si>
    <t>利福喷丁胶囊</t>
  </si>
  <si>
    <t>0.3g*20s</t>
  </si>
  <si>
    <t>无锡福祈</t>
  </si>
  <si>
    <t>莲溪县疾病预防控制中心</t>
  </si>
  <si>
    <t>至灵菌丝胶囊</t>
  </si>
  <si>
    <t>0.25g*20s</t>
  </si>
  <si>
    <t>河北瑞森</t>
  </si>
  <si>
    <t>0.15g*20s</t>
  </si>
  <si>
    <t>盐酸乙胺丁醇片</t>
  </si>
  <si>
    <t>0.25g*100s</t>
  </si>
  <si>
    <t>盐酸雷尼替丁胶囊</t>
  </si>
  <si>
    <t>0.15g*30粒</t>
  </si>
  <si>
    <t>0.3g*20粒</t>
  </si>
  <si>
    <t>多酶片</t>
  </si>
  <si>
    <t>四川依科</t>
  </si>
  <si>
    <t>德阳高新康复医院</t>
  </si>
  <si>
    <t>塞来昔布胶囊</t>
  </si>
  <si>
    <t>0.2g*6粒</t>
  </si>
  <si>
    <t>辉瑞制药</t>
  </si>
  <si>
    <t>双氯芬酸二乙胺乳胶剂</t>
  </si>
  <si>
    <t>20g：0.2g</t>
  </si>
  <si>
    <t>北京诺华</t>
  </si>
  <si>
    <t>芪苈强心胶囊</t>
  </si>
  <si>
    <t>0.3g*12粒*3板</t>
  </si>
  <si>
    <t>石家庄以岭</t>
  </si>
  <si>
    <t>颈复康颗粒</t>
  </si>
  <si>
    <t>5g*10袋</t>
  </si>
  <si>
    <t>颈复康</t>
  </si>
  <si>
    <t>注射用头孢硫脒</t>
  </si>
  <si>
    <t>广州白云山</t>
  </si>
  <si>
    <t>海南惠普森</t>
  </si>
  <si>
    <t>甲磺酸帕珠沙星氯化钠注射液</t>
  </si>
  <si>
    <t>100ml：0.3g：0.9g</t>
  </si>
  <si>
    <t>西安杨森</t>
  </si>
  <si>
    <t>通心络胶囊</t>
  </si>
  <si>
    <t>0.26g*30粒</t>
  </si>
  <si>
    <t>绵竹友好医院</t>
  </si>
  <si>
    <t>肌苷注射液</t>
  </si>
  <si>
    <t>2ml：100mg*1支</t>
  </si>
  <si>
    <t>中美天津史克</t>
  </si>
  <si>
    <t>甘肃岷海</t>
  </si>
  <si>
    <t>铝碳酸镁咀嚼片</t>
  </si>
  <si>
    <t>0.5g*24片</t>
  </si>
  <si>
    <t>钠钾镁钙葡萄糖注射液</t>
  </si>
  <si>
    <t>江苏恒瑞</t>
  </si>
  <si>
    <t>盐酸二甲双胍缓释片</t>
  </si>
  <si>
    <t>扎冲十三味丸</t>
  </si>
  <si>
    <t>15*2板</t>
  </si>
  <si>
    <t>内蒙古库伦蒙药</t>
  </si>
  <si>
    <t>绵阳富临医院</t>
  </si>
  <si>
    <t>多糖止血修复生物胶液</t>
  </si>
  <si>
    <t>贵州金玖</t>
  </si>
  <si>
    <t>乐山市五通桥区精神病医院</t>
  </si>
  <si>
    <t>硝酸甘油片</t>
  </si>
  <si>
    <t>0.5mg*100片</t>
  </si>
  <si>
    <t>河北医科大学</t>
  </si>
  <si>
    <t>非诺贝特胶囊</t>
  </si>
  <si>
    <t>奋乃静片</t>
  </si>
  <si>
    <t>2mg*100片</t>
  </si>
  <si>
    <t>氟哌啶醇注射液</t>
  </si>
  <si>
    <t>1ml：5mg*5支</t>
  </si>
  <si>
    <t>乐山市妇幼保健院</t>
  </si>
  <si>
    <t>注射用美罗培南</t>
  </si>
  <si>
    <t>北京医药</t>
  </si>
  <si>
    <t>10ml：30mg*15支</t>
  </si>
  <si>
    <t>山东益康</t>
  </si>
  <si>
    <t>广汉市疾病预防控制中心</t>
  </si>
  <si>
    <t>肺结核丸</t>
  </si>
  <si>
    <t>81g/瓶</t>
  </si>
  <si>
    <t>贵州飞云岭</t>
  </si>
  <si>
    <t>益肺止咳胶囊</t>
  </si>
  <si>
    <t>0.3g*36s</t>
  </si>
  <si>
    <t>芜湖张恒春</t>
  </si>
  <si>
    <t>0.25g*100片</t>
  </si>
  <si>
    <t>筠连县疾病预防控制中心</t>
  </si>
  <si>
    <t>肺功能测定仪纸接口</t>
  </si>
  <si>
    <t>25mm*70mm</t>
  </si>
  <si>
    <t>广州润金贸易</t>
  </si>
  <si>
    <t xml:space="preserve">宜宾市第二人民医院 </t>
  </si>
  <si>
    <t>格列美脲分散片</t>
  </si>
  <si>
    <t>250mg</t>
  </si>
  <si>
    <t>消银颗粒</t>
  </si>
  <si>
    <t>3.5g*12袋</t>
  </si>
  <si>
    <t>陕西康惠</t>
  </si>
  <si>
    <t>注射用磺苄西林钠</t>
  </si>
  <si>
    <t>注射用醋酸奥曲肽</t>
  </si>
  <si>
    <t>0.1mg</t>
  </si>
  <si>
    <t>国药成都信立邦</t>
  </si>
  <si>
    <t>注射用拉氧头孢钠</t>
  </si>
  <si>
    <t>浙江惠迪森</t>
  </si>
  <si>
    <t>巴中市巴州区疾病预防控制中心</t>
  </si>
  <si>
    <t>0.3g*36粒</t>
  </si>
  <si>
    <t>乐山精神病医院</t>
  </si>
  <si>
    <t>血府逐瘀片</t>
  </si>
  <si>
    <t>0.45g*48片</t>
  </si>
  <si>
    <t>重庆希尔安</t>
  </si>
  <si>
    <t>盐酸苯海索片（安坦片）</t>
  </si>
  <si>
    <t>常州康普</t>
  </si>
  <si>
    <t>卡马西平片</t>
  </si>
  <si>
    <t>上海复旦复华</t>
  </si>
  <si>
    <t>盐酸氯米帕明片</t>
  </si>
  <si>
    <t>25mg*50片</t>
  </si>
  <si>
    <t>上海朝晖</t>
  </si>
  <si>
    <t>1mg*30片</t>
  </si>
  <si>
    <t>盐酸普萘洛尔片</t>
  </si>
  <si>
    <t>丙戊酸钠片</t>
  </si>
  <si>
    <t>0.2g*100片</t>
  </si>
  <si>
    <t>湖南湘中</t>
  </si>
  <si>
    <t>稳豪型血糖试纸</t>
  </si>
  <si>
    <t>稳豪型</t>
  </si>
  <si>
    <t>强生（上海）</t>
  </si>
  <si>
    <t>血糖仪</t>
  </si>
  <si>
    <t>稳豪倍易</t>
  </si>
  <si>
    <t>针灸针</t>
  </si>
  <si>
    <t>0.30mm*40mm</t>
  </si>
  <si>
    <t>泰兴三里医疗用品</t>
  </si>
  <si>
    <t>0.30mm*75mm</t>
  </si>
  <si>
    <t>苏州医疗用品</t>
  </si>
  <si>
    <t>清消毒片</t>
  </si>
  <si>
    <t>盒</t>
  </si>
  <si>
    <t>南阳卧龙汉医艾绒厂</t>
  </si>
  <si>
    <t>美国 LifeScan，Inc</t>
  </si>
  <si>
    <t>玻璃火罐</t>
  </si>
  <si>
    <t>1#</t>
  </si>
  <si>
    <t>2#</t>
  </si>
  <si>
    <t>3#</t>
  </si>
  <si>
    <t>4#</t>
  </si>
  <si>
    <t>5#</t>
  </si>
  <si>
    <t>经穴治疗仪</t>
  </si>
  <si>
    <t>HM6805-III-6</t>
  </si>
  <si>
    <t>四川恒明科技</t>
  </si>
  <si>
    <t>HM6805-V-6</t>
  </si>
  <si>
    <t>康祝拔罐器</t>
  </si>
  <si>
    <t>24罐</t>
  </si>
  <si>
    <t>北京康达五洲医疗器械</t>
  </si>
  <si>
    <t>出诊箱</t>
  </si>
  <si>
    <t>11寸</t>
  </si>
  <si>
    <t>江苏苏宏医疗器械</t>
  </si>
  <si>
    <t>盐酸苯海索片(安坦片)</t>
  </si>
  <si>
    <t>盐酸普萘洛尔片(心得安)</t>
  </si>
  <si>
    <t>盐酸氯丙嗪片</t>
  </si>
  <si>
    <t>绵竹市疾病预防控制中心</t>
  </si>
  <si>
    <t>丙硫异烟胺肠溶片</t>
  </si>
  <si>
    <t>0.3*36s0</t>
  </si>
  <si>
    <t>尼群地平片</t>
  </si>
  <si>
    <t>上海全宇</t>
  </si>
  <si>
    <t>感冒清片</t>
  </si>
  <si>
    <t>0.22g*100s</t>
  </si>
  <si>
    <t>广东一片天</t>
  </si>
  <si>
    <t>三磷酸腺苷二钠注射液</t>
  </si>
  <si>
    <t>2ml：20mg</t>
  </si>
  <si>
    <t>湿化瓶</t>
  </si>
  <si>
    <t>余姚市登月医疗器械</t>
  </si>
  <si>
    <t>重组人促红素注射液(CHO细胞)</t>
  </si>
  <si>
    <t>5000IU/1ml</t>
  </si>
  <si>
    <t>深圳赛保尔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</si>
</sst>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,##0.00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0"/>
    </font>
    <font>
      <sz val="11"/>
      <color rgb="FFFF0000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3" fillId="28" borderId="10" applyNumberFormat="0" applyAlignment="0" applyProtection="0">
      <alignment vertical="center"/>
    </xf>
    <xf numFmtId="0" fontId="24" fillId="28" borderId="3" applyNumberFormat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right" vertical="center"/>
    </xf>
    <xf numFmtId="176" fontId="1" fillId="0" borderId="0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left" vertical="center"/>
    </xf>
    <xf numFmtId="43" fontId="2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right" vertical="center"/>
    </xf>
    <xf numFmtId="176" fontId="1" fillId="0" borderId="1" xfId="0" applyNumberFormat="1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right" vertical="center"/>
    </xf>
    <xf numFmtId="176" fontId="1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176" fontId="5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70"/>
  <sheetViews>
    <sheetView tabSelected="1" topLeftCell="A806" workbookViewId="0">
      <selection activeCell="B884" sqref="B884"/>
    </sheetView>
  </sheetViews>
  <sheetFormatPr defaultColWidth="9" defaultRowHeight="13.5" outlineLevelCol="7"/>
  <cols>
    <col min="1" max="1" width="24.5833333333333" style="1" customWidth="1"/>
    <col min="2" max="2" width="28.175" style="1" customWidth="1"/>
    <col min="3" max="3" width="22.625" style="1" customWidth="1"/>
    <col min="4" max="4" width="24.875" style="1" customWidth="1"/>
    <col min="5" max="5" width="11.7083333333333" style="2" customWidth="1"/>
    <col min="6" max="6" width="15.7833333333333" style="3" customWidth="1"/>
    <col min="7" max="7" width="13.75" style="3" customWidth="1"/>
    <col min="8" max="8" width="13.75"/>
  </cols>
  <sheetData>
    <row r="1" spans="1:8">
      <c r="A1" s="4" t="s">
        <v>0</v>
      </c>
      <c r="B1" s="5" t="s">
        <v>1</v>
      </c>
      <c r="C1" s="5" t="s">
        <v>2</v>
      </c>
      <c r="D1" s="4" t="s">
        <v>3</v>
      </c>
      <c r="E1" s="6" t="s">
        <v>4</v>
      </c>
      <c r="F1" s="7" t="s">
        <v>5</v>
      </c>
      <c r="G1" s="7" t="s">
        <v>6</v>
      </c>
      <c r="H1" t="s">
        <v>7</v>
      </c>
    </row>
    <row r="2" spans="1:8">
      <c r="A2" s="8" t="s">
        <v>8</v>
      </c>
      <c r="B2" s="8" t="s">
        <v>9</v>
      </c>
      <c r="C2" s="8" t="s">
        <v>10</v>
      </c>
      <c r="D2" s="8" t="s">
        <v>11</v>
      </c>
      <c r="E2" s="9">
        <v>4160</v>
      </c>
      <c r="F2" s="10">
        <f t="shared" ref="F2:F33" si="0">G2*(1+17%)</f>
        <v>112320</v>
      </c>
      <c r="G2" s="10">
        <v>96000</v>
      </c>
      <c r="H2">
        <f>G2/E2</f>
        <v>23.0769230769231</v>
      </c>
    </row>
    <row r="3" spans="1:8">
      <c r="A3" s="8" t="s">
        <v>12</v>
      </c>
      <c r="B3" s="8" t="s">
        <v>9</v>
      </c>
      <c r="C3" s="8" t="s">
        <v>10</v>
      </c>
      <c r="D3" s="8" t="s">
        <v>11</v>
      </c>
      <c r="E3" s="9">
        <v>480</v>
      </c>
      <c r="F3" s="10">
        <f t="shared" si="0"/>
        <v>13199.9985</v>
      </c>
      <c r="G3" s="10">
        <v>11282.05</v>
      </c>
      <c r="H3">
        <f t="shared" ref="H3:H66" si="1">G3/E3</f>
        <v>23.5042708333333</v>
      </c>
    </row>
    <row r="4" spans="1:8">
      <c r="A4" s="8" t="s">
        <v>13</v>
      </c>
      <c r="B4" s="8" t="s">
        <v>9</v>
      </c>
      <c r="C4" s="8" t="s">
        <v>10</v>
      </c>
      <c r="D4" s="8" t="s">
        <v>11</v>
      </c>
      <c r="E4" s="9">
        <v>1520</v>
      </c>
      <c r="F4" s="10">
        <f t="shared" si="0"/>
        <v>16720.002</v>
      </c>
      <c r="G4" s="10">
        <v>14290.6</v>
      </c>
      <c r="H4">
        <f t="shared" si="1"/>
        <v>9.40171052631579</v>
      </c>
    </row>
    <row r="5" spans="1:8">
      <c r="A5" s="8" t="s">
        <v>14</v>
      </c>
      <c r="B5" s="8" t="s">
        <v>15</v>
      </c>
      <c r="C5" s="8" t="s">
        <v>16</v>
      </c>
      <c r="D5" s="8" t="s">
        <v>17</v>
      </c>
      <c r="E5" s="9">
        <v>200</v>
      </c>
      <c r="F5" s="10">
        <f t="shared" si="0"/>
        <v>7600.0041</v>
      </c>
      <c r="G5" s="10">
        <v>6495.73</v>
      </c>
      <c r="H5">
        <f t="shared" si="1"/>
        <v>32.47865</v>
      </c>
    </row>
    <row r="6" spans="1:8">
      <c r="A6" s="8" t="s">
        <v>18</v>
      </c>
      <c r="B6" s="8" t="s">
        <v>15</v>
      </c>
      <c r="C6" s="8" t="s">
        <v>16</v>
      </c>
      <c r="D6" s="8" t="s">
        <v>17</v>
      </c>
      <c r="E6" s="9">
        <v>300</v>
      </c>
      <c r="F6" s="10">
        <f t="shared" si="0"/>
        <v>9900.0018</v>
      </c>
      <c r="G6" s="10">
        <v>8461.54</v>
      </c>
      <c r="H6">
        <f t="shared" si="1"/>
        <v>28.2051333333333</v>
      </c>
    </row>
    <row r="7" spans="1:8">
      <c r="A7" s="8" t="s">
        <v>18</v>
      </c>
      <c r="B7" s="8" t="s">
        <v>15</v>
      </c>
      <c r="C7" s="8" t="s">
        <v>19</v>
      </c>
      <c r="D7" s="8" t="s">
        <v>17</v>
      </c>
      <c r="E7" s="9">
        <v>100</v>
      </c>
      <c r="F7" s="10">
        <f t="shared" si="0"/>
        <v>3299.9967</v>
      </c>
      <c r="G7" s="10">
        <v>2820.51</v>
      </c>
      <c r="H7">
        <f t="shared" si="1"/>
        <v>28.2051</v>
      </c>
    </row>
    <row r="8" spans="1:8">
      <c r="A8" s="8" t="s">
        <v>18</v>
      </c>
      <c r="B8" s="8" t="s">
        <v>15</v>
      </c>
      <c r="C8" s="8" t="s">
        <v>16</v>
      </c>
      <c r="D8" s="8" t="s">
        <v>17</v>
      </c>
      <c r="E8" s="9">
        <v>300</v>
      </c>
      <c r="F8" s="10">
        <f t="shared" si="0"/>
        <v>9900.0018</v>
      </c>
      <c r="G8" s="10">
        <v>8461.54</v>
      </c>
      <c r="H8">
        <f t="shared" si="1"/>
        <v>28.2051333333333</v>
      </c>
    </row>
    <row r="9" spans="1:8">
      <c r="A9" s="8" t="s">
        <v>18</v>
      </c>
      <c r="B9" s="8" t="s">
        <v>15</v>
      </c>
      <c r="C9" s="8" t="s">
        <v>19</v>
      </c>
      <c r="D9" s="8" t="s">
        <v>17</v>
      </c>
      <c r="E9" s="9">
        <v>100</v>
      </c>
      <c r="F9" s="10">
        <f t="shared" si="0"/>
        <v>3299.9967</v>
      </c>
      <c r="G9" s="10">
        <v>2820.51</v>
      </c>
      <c r="H9">
        <f t="shared" si="1"/>
        <v>28.2051</v>
      </c>
    </row>
    <row r="10" spans="1:8">
      <c r="A10" s="8" t="s">
        <v>20</v>
      </c>
      <c r="B10" s="8" t="s">
        <v>15</v>
      </c>
      <c r="C10" s="8" t="s">
        <v>16</v>
      </c>
      <c r="D10" s="8" t="s">
        <v>17</v>
      </c>
      <c r="E10" s="9">
        <v>400</v>
      </c>
      <c r="F10" s="10">
        <f t="shared" si="0"/>
        <v>15999.9957</v>
      </c>
      <c r="G10" s="10">
        <v>13675.21</v>
      </c>
      <c r="H10">
        <f t="shared" si="1"/>
        <v>34.188025</v>
      </c>
    </row>
    <row r="11" spans="1:8">
      <c r="A11" s="8" t="s">
        <v>20</v>
      </c>
      <c r="B11" s="8" t="s">
        <v>15</v>
      </c>
      <c r="C11" s="8" t="s">
        <v>19</v>
      </c>
      <c r="D11" s="8" t="s">
        <v>17</v>
      </c>
      <c r="E11" s="9">
        <v>100</v>
      </c>
      <c r="F11" s="10">
        <f t="shared" si="0"/>
        <v>3999.996</v>
      </c>
      <c r="G11" s="10">
        <v>3418.8</v>
      </c>
      <c r="H11">
        <f t="shared" si="1"/>
        <v>34.188</v>
      </c>
    </row>
    <row r="12" spans="1:8">
      <c r="A12" s="8" t="s">
        <v>21</v>
      </c>
      <c r="B12" s="8" t="s">
        <v>22</v>
      </c>
      <c r="C12" s="8" t="s">
        <v>23</v>
      </c>
      <c r="D12" s="8" t="s">
        <v>24</v>
      </c>
      <c r="E12" s="9">
        <v>150</v>
      </c>
      <c r="F12" s="10">
        <f t="shared" si="0"/>
        <v>2744.9955</v>
      </c>
      <c r="G12" s="10">
        <v>2346.15</v>
      </c>
      <c r="H12">
        <f t="shared" si="1"/>
        <v>15.641</v>
      </c>
    </row>
    <row r="13" spans="1:8">
      <c r="A13" s="8" t="s">
        <v>25</v>
      </c>
      <c r="B13" s="8" t="s">
        <v>26</v>
      </c>
      <c r="C13" s="8" t="s">
        <v>27</v>
      </c>
      <c r="D13" s="8" t="s">
        <v>28</v>
      </c>
      <c r="E13" s="9">
        <v>3200</v>
      </c>
      <c r="F13" s="10">
        <f t="shared" si="0"/>
        <v>46751.9949</v>
      </c>
      <c r="G13" s="10">
        <v>39958.97</v>
      </c>
      <c r="H13">
        <f t="shared" si="1"/>
        <v>12.487178125</v>
      </c>
    </row>
    <row r="14" spans="1:8">
      <c r="A14" s="8" t="s">
        <v>25</v>
      </c>
      <c r="B14" s="8" t="s">
        <v>29</v>
      </c>
      <c r="C14" s="8" t="s">
        <v>30</v>
      </c>
      <c r="D14" s="8" t="s">
        <v>31</v>
      </c>
      <c r="E14" s="9">
        <v>6400</v>
      </c>
      <c r="F14" s="10">
        <f t="shared" si="0"/>
        <v>126464.0013</v>
      </c>
      <c r="G14" s="10">
        <v>108088.89</v>
      </c>
      <c r="H14">
        <f t="shared" si="1"/>
        <v>16.8888890625</v>
      </c>
    </row>
    <row r="15" spans="1:8">
      <c r="A15" s="8" t="s">
        <v>25</v>
      </c>
      <c r="B15" s="8" t="s">
        <v>32</v>
      </c>
      <c r="C15" s="8" t="s">
        <v>33</v>
      </c>
      <c r="D15" s="8" t="s">
        <v>34</v>
      </c>
      <c r="E15" s="9">
        <v>360</v>
      </c>
      <c r="F15" s="10">
        <f t="shared" si="0"/>
        <v>4680</v>
      </c>
      <c r="G15" s="10">
        <v>4000</v>
      </c>
      <c r="H15">
        <f t="shared" si="1"/>
        <v>11.1111111111111</v>
      </c>
    </row>
    <row r="16" spans="1:8">
      <c r="A16" s="8" t="s">
        <v>25</v>
      </c>
      <c r="B16" s="8" t="s">
        <v>35</v>
      </c>
      <c r="C16" s="8" t="s">
        <v>36</v>
      </c>
      <c r="D16" s="8" t="s">
        <v>37</v>
      </c>
      <c r="E16" s="9">
        <v>1440</v>
      </c>
      <c r="F16" s="10">
        <f t="shared" si="0"/>
        <v>33983.9955</v>
      </c>
      <c r="G16" s="10">
        <v>29046.15</v>
      </c>
      <c r="H16">
        <f t="shared" si="1"/>
        <v>20.1709375</v>
      </c>
    </row>
    <row r="17" spans="1:8">
      <c r="A17" s="8" t="s">
        <v>25</v>
      </c>
      <c r="B17" s="8" t="s">
        <v>38</v>
      </c>
      <c r="C17" s="8" t="s">
        <v>39</v>
      </c>
      <c r="D17" s="8" t="s">
        <v>40</v>
      </c>
      <c r="E17" s="9">
        <v>600</v>
      </c>
      <c r="F17" s="10">
        <f t="shared" si="0"/>
        <v>16499.9952</v>
      </c>
      <c r="G17" s="10">
        <v>14102.56</v>
      </c>
      <c r="H17">
        <f t="shared" si="1"/>
        <v>23.5042666666667</v>
      </c>
    </row>
    <row r="18" spans="1:8">
      <c r="A18" s="8" t="s">
        <v>25</v>
      </c>
      <c r="B18" s="8" t="s">
        <v>41</v>
      </c>
      <c r="C18" s="8" t="s">
        <v>42</v>
      </c>
      <c r="D18" s="8" t="s">
        <v>43</v>
      </c>
      <c r="E18" s="9">
        <v>120</v>
      </c>
      <c r="F18" s="10">
        <f t="shared" si="0"/>
        <v>1881.6057</v>
      </c>
      <c r="G18" s="10">
        <v>1608.21</v>
      </c>
      <c r="H18">
        <f t="shared" si="1"/>
        <v>13.40175</v>
      </c>
    </row>
    <row r="19" spans="1:8">
      <c r="A19" s="8" t="s">
        <v>25</v>
      </c>
      <c r="B19" s="8" t="s">
        <v>44</v>
      </c>
      <c r="C19" s="8" t="s">
        <v>45</v>
      </c>
      <c r="D19" s="8" t="s">
        <v>46</v>
      </c>
      <c r="E19" s="9">
        <v>300</v>
      </c>
      <c r="F19" s="10">
        <f t="shared" si="0"/>
        <v>6600.0051</v>
      </c>
      <c r="G19" s="10">
        <v>5641.03</v>
      </c>
      <c r="H19">
        <f t="shared" si="1"/>
        <v>18.8034333333333</v>
      </c>
    </row>
    <row r="20" spans="1:8">
      <c r="A20" s="8" t="s">
        <v>47</v>
      </c>
      <c r="B20" s="8" t="s">
        <v>48</v>
      </c>
      <c r="C20" s="8" t="s">
        <v>49</v>
      </c>
      <c r="D20" s="8" t="s">
        <v>50</v>
      </c>
      <c r="E20" s="9">
        <v>800</v>
      </c>
      <c r="F20" s="10">
        <f t="shared" si="0"/>
        <v>24223.9959</v>
      </c>
      <c r="G20" s="10">
        <v>20704.27</v>
      </c>
      <c r="H20">
        <f t="shared" si="1"/>
        <v>25.8803375</v>
      </c>
    </row>
    <row r="21" spans="1:8">
      <c r="A21" s="8" t="s">
        <v>51</v>
      </c>
      <c r="B21" s="8" t="s">
        <v>52</v>
      </c>
      <c r="C21" s="8" t="s">
        <v>53</v>
      </c>
      <c r="D21" s="8" t="s">
        <v>54</v>
      </c>
      <c r="E21" s="9">
        <v>200</v>
      </c>
      <c r="F21" s="10">
        <f t="shared" si="0"/>
        <v>5499.9945</v>
      </c>
      <c r="G21" s="10">
        <v>4700.85</v>
      </c>
      <c r="H21">
        <f t="shared" si="1"/>
        <v>23.50425</v>
      </c>
    </row>
    <row r="22" spans="1:8">
      <c r="A22" s="8" t="s">
        <v>51</v>
      </c>
      <c r="B22" s="8" t="s">
        <v>52</v>
      </c>
      <c r="C22" s="8" t="s">
        <v>55</v>
      </c>
      <c r="D22" s="8" t="s">
        <v>54</v>
      </c>
      <c r="E22" s="9">
        <v>40</v>
      </c>
      <c r="F22" s="10">
        <f t="shared" si="0"/>
        <v>11000.0007</v>
      </c>
      <c r="G22" s="10">
        <v>9401.71</v>
      </c>
      <c r="H22">
        <f t="shared" si="1"/>
        <v>235.04275</v>
      </c>
    </row>
    <row r="23" spans="1:8">
      <c r="A23" s="8" t="s">
        <v>51</v>
      </c>
      <c r="B23" s="8" t="s">
        <v>52</v>
      </c>
      <c r="C23" s="8" t="s">
        <v>53</v>
      </c>
      <c r="D23" s="8" t="s">
        <v>54</v>
      </c>
      <c r="E23" s="9">
        <v>300</v>
      </c>
      <c r="F23" s="10">
        <f t="shared" si="0"/>
        <v>8249.9976</v>
      </c>
      <c r="G23" s="10">
        <v>7051.28</v>
      </c>
      <c r="H23">
        <f t="shared" si="1"/>
        <v>23.5042666666667</v>
      </c>
    </row>
    <row r="24" spans="1:8">
      <c r="A24" s="8" t="s">
        <v>51</v>
      </c>
      <c r="B24" s="8" t="s">
        <v>52</v>
      </c>
      <c r="C24" s="8" t="s">
        <v>56</v>
      </c>
      <c r="D24" s="8" t="s">
        <v>54</v>
      </c>
      <c r="E24" s="9">
        <v>500</v>
      </c>
      <c r="F24" s="10">
        <f t="shared" si="0"/>
        <v>14250.0033</v>
      </c>
      <c r="G24" s="10">
        <v>12179.49</v>
      </c>
      <c r="H24">
        <f t="shared" si="1"/>
        <v>24.35898</v>
      </c>
    </row>
    <row r="25" spans="1:8">
      <c r="A25" s="8" t="s">
        <v>51</v>
      </c>
      <c r="B25" s="8" t="s">
        <v>52</v>
      </c>
      <c r="C25" s="8" t="s">
        <v>56</v>
      </c>
      <c r="D25" s="8" t="s">
        <v>54</v>
      </c>
      <c r="E25" s="9">
        <v>500</v>
      </c>
      <c r="F25" s="10">
        <f t="shared" si="0"/>
        <v>14250.0033</v>
      </c>
      <c r="G25" s="10">
        <v>12179.49</v>
      </c>
      <c r="H25">
        <f t="shared" si="1"/>
        <v>24.35898</v>
      </c>
    </row>
    <row r="26" spans="1:8">
      <c r="A26" s="8" t="s">
        <v>51</v>
      </c>
      <c r="B26" s="8" t="s">
        <v>57</v>
      </c>
      <c r="C26" s="8" t="s">
        <v>58</v>
      </c>
      <c r="D26" s="8" t="s">
        <v>54</v>
      </c>
      <c r="E26" s="9">
        <v>1000</v>
      </c>
      <c r="F26" s="10">
        <f t="shared" si="0"/>
        <v>3899.9961</v>
      </c>
      <c r="G26" s="10">
        <v>3333.33</v>
      </c>
      <c r="H26">
        <f t="shared" si="1"/>
        <v>3.33333</v>
      </c>
    </row>
    <row r="27" spans="1:8">
      <c r="A27" s="8" t="s">
        <v>51</v>
      </c>
      <c r="B27" s="8" t="s">
        <v>57</v>
      </c>
      <c r="C27" s="8" t="s">
        <v>59</v>
      </c>
      <c r="D27" s="8" t="s">
        <v>54</v>
      </c>
      <c r="E27" s="9">
        <v>1500</v>
      </c>
      <c r="F27" s="10">
        <f t="shared" si="0"/>
        <v>5850</v>
      </c>
      <c r="G27" s="10">
        <v>5000</v>
      </c>
      <c r="H27">
        <f t="shared" si="1"/>
        <v>3.33333333333333</v>
      </c>
    </row>
    <row r="28" spans="1:8">
      <c r="A28" s="8" t="s">
        <v>51</v>
      </c>
      <c r="B28" s="8" t="s">
        <v>57</v>
      </c>
      <c r="C28" s="8" t="s">
        <v>60</v>
      </c>
      <c r="D28" s="8" t="s">
        <v>54</v>
      </c>
      <c r="E28" s="9">
        <v>1500</v>
      </c>
      <c r="F28" s="10">
        <f t="shared" si="0"/>
        <v>5850</v>
      </c>
      <c r="G28" s="10">
        <v>5000</v>
      </c>
      <c r="H28">
        <f t="shared" si="1"/>
        <v>3.33333333333333</v>
      </c>
    </row>
    <row r="29" spans="1:8">
      <c r="A29" s="8" t="s">
        <v>51</v>
      </c>
      <c r="B29" s="8" t="s">
        <v>52</v>
      </c>
      <c r="C29" s="8" t="s">
        <v>61</v>
      </c>
      <c r="D29" s="8" t="s">
        <v>54</v>
      </c>
      <c r="E29" s="9">
        <v>250</v>
      </c>
      <c r="F29" s="10">
        <f t="shared" si="0"/>
        <v>8000.0037</v>
      </c>
      <c r="G29" s="10">
        <v>6837.61</v>
      </c>
      <c r="H29">
        <f t="shared" si="1"/>
        <v>27.35044</v>
      </c>
    </row>
    <row r="30" spans="1:8">
      <c r="A30" s="8" t="s">
        <v>51</v>
      </c>
      <c r="B30" s="8" t="s">
        <v>52</v>
      </c>
      <c r="C30" s="8" t="s">
        <v>55</v>
      </c>
      <c r="D30" s="8" t="s">
        <v>54</v>
      </c>
      <c r="E30" s="9">
        <v>100</v>
      </c>
      <c r="F30" s="10">
        <f t="shared" si="0"/>
        <v>2750.0031</v>
      </c>
      <c r="G30" s="10">
        <v>2350.43</v>
      </c>
      <c r="H30">
        <f t="shared" si="1"/>
        <v>23.5043</v>
      </c>
    </row>
    <row r="31" spans="1:8">
      <c r="A31" s="8" t="s">
        <v>51</v>
      </c>
      <c r="B31" s="8" t="s">
        <v>52</v>
      </c>
      <c r="C31" s="8" t="s">
        <v>62</v>
      </c>
      <c r="D31" s="8" t="s">
        <v>54</v>
      </c>
      <c r="E31" s="9">
        <v>250</v>
      </c>
      <c r="F31" s="10">
        <f t="shared" si="0"/>
        <v>8000.0037</v>
      </c>
      <c r="G31" s="10">
        <v>6837.61</v>
      </c>
      <c r="H31">
        <f t="shared" si="1"/>
        <v>27.35044</v>
      </c>
    </row>
    <row r="32" spans="1:8">
      <c r="A32" s="8" t="s">
        <v>51</v>
      </c>
      <c r="B32" s="8" t="s">
        <v>52</v>
      </c>
      <c r="C32" s="8" t="s">
        <v>63</v>
      </c>
      <c r="D32" s="8" t="s">
        <v>54</v>
      </c>
      <c r="E32" s="9">
        <v>500</v>
      </c>
      <c r="F32" s="10">
        <f t="shared" si="0"/>
        <v>14250.0033</v>
      </c>
      <c r="G32" s="10">
        <v>12179.49</v>
      </c>
      <c r="H32">
        <f t="shared" si="1"/>
        <v>24.35898</v>
      </c>
    </row>
    <row r="33" spans="1:8">
      <c r="A33" s="8" t="s">
        <v>51</v>
      </c>
      <c r="B33" s="8" t="s">
        <v>52</v>
      </c>
      <c r="C33" s="8" t="s">
        <v>53</v>
      </c>
      <c r="D33" s="8" t="s">
        <v>54</v>
      </c>
      <c r="E33" s="9">
        <v>500</v>
      </c>
      <c r="F33" s="10">
        <f t="shared" si="0"/>
        <v>13750.0038</v>
      </c>
      <c r="G33" s="10">
        <v>11752.14</v>
      </c>
      <c r="H33">
        <f t="shared" si="1"/>
        <v>23.50428</v>
      </c>
    </row>
    <row r="34" spans="1:8">
      <c r="A34" s="8" t="s">
        <v>21</v>
      </c>
      <c r="B34" s="8" t="s">
        <v>64</v>
      </c>
      <c r="C34" s="8" t="s">
        <v>65</v>
      </c>
      <c r="D34" s="8" t="s">
        <v>66</v>
      </c>
      <c r="E34" s="9">
        <v>50</v>
      </c>
      <c r="F34" s="10">
        <f>G34*(1+3%)</f>
        <v>1638.5034</v>
      </c>
      <c r="G34" s="10">
        <v>1590.78</v>
      </c>
      <c r="H34">
        <f t="shared" si="1"/>
        <v>31.8156</v>
      </c>
    </row>
    <row r="35" spans="1:8">
      <c r="A35" s="8" t="s">
        <v>25</v>
      </c>
      <c r="B35" s="8" t="s">
        <v>67</v>
      </c>
      <c r="C35" s="8" t="s">
        <v>68</v>
      </c>
      <c r="D35" s="8" t="s">
        <v>69</v>
      </c>
      <c r="E35" s="9">
        <v>800</v>
      </c>
      <c r="F35" s="10">
        <f>G35*(1+3%)</f>
        <v>15335.9996</v>
      </c>
      <c r="G35" s="10">
        <v>14889.32</v>
      </c>
      <c r="H35">
        <f t="shared" si="1"/>
        <v>18.61165</v>
      </c>
    </row>
    <row r="36" spans="1:8">
      <c r="A36" s="8" t="s">
        <v>70</v>
      </c>
      <c r="B36" s="8" t="s">
        <v>71</v>
      </c>
      <c r="C36" s="8" t="s">
        <v>72</v>
      </c>
      <c r="D36" s="8" t="s">
        <v>73</v>
      </c>
      <c r="E36" s="9">
        <v>6000</v>
      </c>
      <c r="F36" s="10">
        <f t="shared" ref="F36:F99" si="2">G36*(1+17%)</f>
        <v>106740.0009</v>
      </c>
      <c r="G36" s="10">
        <v>91230.77</v>
      </c>
      <c r="H36">
        <f t="shared" si="1"/>
        <v>15.2051283333333</v>
      </c>
    </row>
    <row r="37" spans="1:8">
      <c r="A37" s="8" t="s">
        <v>74</v>
      </c>
      <c r="B37" s="8" t="s">
        <v>75</v>
      </c>
      <c r="C37" s="8" t="s">
        <v>76</v>
      </c>
      <c r="D37" s="8" t="s">
        <v>77</v>
      </c>
      <c r="E37" s="9">
        <v>240</v>
      </c>
      <c r="F37" s="10">
        <f t="shared" si="2"/>
        <v>3724.8003</v>
      </c>
      <c r="G37" s="10">
        <v>3183.59</v>
      </c>
      <c r="H37">
        <f t="shared" si="1"/>
        <v>13.2649583333333</v>
      </c>
    </row>
    <row r="38" spans="1:8">
      <c r="A38" s="8" t="s">
        <v>78</v>
      </c>
      <c r="B38" s="8" t="s">
        <v>79</v>
      </c>
      <c r="C38" s="8" t="s">
        <v>80</v>
      </c>
      <c r="D38" s="8" t="s">
        <v>81</v>
      </c>
      <c r="E38" s="9">
        <v>75</v>
      </c>
      <c r="F38" s="10">
        <f t="shared" si="2"/>
        <v>5507.9973</v>
      </c>
      <c r="G38" s="10">
        <v>4707.69</v>
      </c>
      <c r="H38">
        <f t="shared" si="1"/>
        <v>62.7692</v>
      </c>
    </row>
    <row r="39" spans="1:8">
      <c r="A39" s="8" t="s">
        <v>82</v>
      </c>
      <c r="B39" s="8" t="s">
        <v>83</v>
      </c>
      <c r="C39" s="8" t="s">
        <v>84</v>
      </c>
      <c r="D39" s="8" t="s">
        <v>85</v>
      </c>
      <c r="E39" s="9">
        <v>600</v>
      </c>
      <c r="F39" s="10">
        <f t="shared" si="2"/>
        <v>38280.0015</v>
      </c>
      <c r="G39" s="10">
        <v>32717.95</v>
      </c>
      <c r="H39">
        <f t="shared" si="1"/>
        <v>54.5299166666667</v>
      </c>
    </row>
    <row r="40" spans="1:8">
      <c r="A40" s="8" t="s">
        <v>86</v>
      </c>
      <c r="B40" s="8" t="s">
        <v>87</v>
      </c>
      <c r="C40" s="8" t="s">
        <v>88</v>
      </c>
      <c r="D40" s="8" t="s">
        <v>89</v>
      </c>
      <c r="E40" s="9">
        <v>1200</v>
      </c>
      <c r="F40" s="10">
        <f t="shared" si="2"/>
        <v>25212.0024</v>
      </c>
      <c r="G40" s="10">
        <v>21548.72</v>
      </c>
      <c r="H40">
        <f t="shared" si="1"/>
        <v>17.9572666666667</v>
      </c>
    </row>
    <row r="41" spans="1:8">
      <c r="A41" s="8" t="s">
        <v>90</v>
      </c>
      <c r="B41" s="8" t="s">
        <v>91</v>
      </c>
      <c r="C41" s="8" t="s">
        <v>92</v>
      </c>
      <c r="D41" s="8" t="s">
        <v>93</v>
      </c>
      <c r="E41" s="9">
        <v>200</v>
      </c>
      <c r="F41" s="10">
        <f t="shared" si="2"/>
        <v>3824.0046</v>
      </c>
      <c r="G41" s="10">
        <v>3268.38</v>
      </c>
      <c r="H41">
        <f t="shared" si="1"/>
        <v>16.3419</v>
      </c>
    </row>
    <row r="42" spans="1:8">
      <c r="A42" s="8" t="s">
        <v>94</v>
      </c>
      <c r="B42" s="8" t="s">
        <v>95</v>
      </c>
      <c r="C42" s="8" t="s">
        <v>96</v>
      </c>
      <c r="D42" s="8" t="s">
        <v>97</v>
      </c>
      <c r="E42" s="9">
        <v>160</v>
      </c>
      <c r="F42" s="10">
        <f t="shared" si="2"/>
        <v>16431.9948</v>
      </c>
      <c r="G42" s="10">
        <v>14044.44</v>
      </c>
      <c r="H42">
        <f t="shared" si="1"/>
        <v>87.77775</v>
      </c>
    </row>
    <row r="43" spans="1:8">
      <c r="A43" s="8" t="s">
        <v>98</v>
      </c>
      <c r="B43" s="8" t="s">
        <v>99</v>
      </c>
      <c r="C43" s="8" t="s">
        <v>100</v>
      </c>
      <c r="D43" s="8" t="s">
        <v>101</v>
      </c>
      <c r="E43" s="9">
        <v>100</v>
      </c>
      <c r="F43" s="10">
        <f t="shared" si="2"/>
        <v>6997.6647</v>
      </c>
      <c r="G43" s="10">
        <v>5980.91</v>
      </c>
      <c r="H43">
        <f t="shared" si="1"/>
        <v>59.8091</v>
      </c>
    </row>
    <row r="44" spans="1:8">
      <c r="A44" s="8" t="s">
        <v>102</v>
      </c>
      <c r="B44" s="8" t="s">
        <v>103</v>
      </c>
      <c r="C44" s="8" t="s">
        <v>104</v>
      </c>
      <c r="D44" s="8" t="s">
        <v>105</v>
      </c>
      <c r="E44" s="9">
        <v>200</v>
      </c>
      <c r="F44" s="10">
        <f t="shared" si="2"/>
        <v>7277.9967</v>
      </c>
      <c r="G44" s="10">
        <v>6220.51</v>
      </c>
      <c r="H44">
        <f t="shared" si="1"/>
        <v>31.10255</v>
      </c>
    </row>
    <row r="45" spans="1:8">
      <c r="A45" s="8" t="s">
        <v>106</v>
      </c>
      <c r="B45" s="8" t="s">
        <v>107</v>
      </c>
      <c r="C45" s="8" t="s">
        <v>108</v>
      </c>
      <c r="D45" s="8" t="s">
        <v>109</v>
      </c>
      <c r="E45" s="9">
        <v>1200</v>
      </c>
      <c r="F45" s="10">
        <f t="shared" si="2"/>
        <v>40284.0009</v>
      </c>
      <c r="G45" s="10">
        <v>34430.77</v>
      </c>
      <c r="H45">
        <f t="shared" si="1"/>
        <v>28.6923083333333</v>
      </c>
    </row>
    <row r="46" spans="1:8">
      <c r="A46" s="8" t="s">
        <v>110</v>
      </c>
      <c r="B46" s="8" t="s">
        <v>111</v>
      </c>
      <c r="C46" s="8" t="s">
        <v>112</v>
      </c>
      <c r="D46" s="8" t="s">
        <v>113</v>
      </c>
      <c r="E46" s="9">
        <v>120</v>
      </c>
      <c r="F46" s="10">
        <f t="shared" si="2"/>
        <v>7762.7979</v>
      </c>
      <c r="G46" s="10">
        <v>6634.87</v>
      </c>
      <c r="H46">
        <f t="shared" si="1"/>
        <v>55.2905833333333</v>
      </c>
    </row>
    <row r="47" spans="1:8">
      <c r="A47" s="8" t="s">
        <v>114</v>
      </c>
      <c r="B47" s="8" t="s">
        <v>115</v>
      </c>
      <c r="C47" s="8" t="s">
        <v>116</v>
      </c>
      <c r="D47" s="8" t="s">
        <v>113</v>
      </c>
      <c r="E47" s="9">
        <v>200</v>
      </c>
      <c r="F47" s="10">
        <f t="shared" si="2"/>
        <v>16501.9959</v>
      </c>
      <c r="G47" s="10">
        <v>14104.27</v>
      </c>
      <c r="H47">
        <f t="shared" si="1"/>
        <v>70.52135</v>
      </c>
    </row>
    <row r="48" spans="1:8">
      <c r="A48" s="8" t="s">
        <v>117</v>
      </c>
      <c r="B48" s="8" t="s">
        <v>118</v>
      </c>
      <c r="C48" s="8" t="s">
        <v>119</v>
      </c>
      <c r="D48" s="8" t="s">
        <v>120</v>
      </c>
      <c r="E48" s="9">
        <v>240</v>
      </c>
      <c r="F48" s="10">
        <f t="shared" si="2"/>
        <v>18518.3973</v>
      </c>
      <c r="G48" s="10">
        <v>15827.69</v>
      </c>
      <c r="H48">
        <f t="shared" si="1"/>
        <v>65.9487083333333</v>
      </c>
    </row>
    <row r="49" spans="1:8">
      <c r="A49" s="8" t="s">
        <v>121</v>
      </c>
      <c r="B49" s="8" t="s">
        <v>122</v>
      </c>
      <c r="C49" s="8" t="s">
        <v>123</v>
      </c>
      <c r="D49" s="8" t="s">
        <v>124</v>
      </c>
      <c r="E49" s="9">
        <v>1000</v>
      </c>
      <c r="F49" s="10">
        <f t="shared" si="2"/>
        <v>18109.9971</v>
      </c>
      <c r="G49" s="10">
        <v>15478.63</v>
      </c>
      <c r="H49">
        <f t="shared" si="1"/>
        <v>15.47863</v>
      </c>
    </row>
    <row r="50" spans="1:8">
      <c r="A50" s="8" t="s">
        <v>125</v>
      </c>
      <c r="B50" s="8" t="s">
        <v>126</v>
      </c>
      <c r="C50" s="8" t="s">
        <v>88</v>
      </c>
      <c r="D50" s="8" t="s">
        <v>89</v>
      </c>
      <c r="E50" s="9">
        <v>3200</v>
      </c>
      <c r="F50" s="10">
        <f t="shared" si="2"/>
        <v>67232.0025</v>
      </c>
      <c r="G50" s="10">
        <v>57463.25</v>
      </c>
      <c r="H50">
        <f t="shared" si="1"/>
        <v>17.957265625</v>
      </c>
    </row>
    <row r="51" spans="1:8">
      <c r="A51" s="8" t="s">
        <v>127</v>
      </c>
      <c r="B51" s="8" t="s">
        <v>128</v>
      </c>
      <c r="C51" s="8" t="s">
        <v>129</v>
      </c>
      <c r="D51" s="8" t="s">
        <v>130</v>
      </c>
      <c r="E51" s="9">
        <v>180</v>
      </c>
      <c r="F51" s="10">
        <f t="shared" si="2"/>
        <v>11212.2036</v>
      </c>
      <c r="G51" s="10">
        <v>9583.08</v>
      </c>
      <c r="H51">
        <f t="shared" si="1"/>
        <v>53.2393333333333</v>
      </c>
    </row>
    <row r="52" spans="1:8">
      <c r="A52" s="8" t="s">
        <v>131</v>
      </c>
      <c r="B52" s="8" t="s">
        <v>132</v>
      </c>
      <c r="C52" s="8" t="s">
        <v>133</v>
      </c>
      <c r="D52" s="8" t="s">
        <v>134</v>
      </c>
      <c r="E52" s="9">
        <v>200</v>
      </c>
      <c r="F52" s="10">
        <f t="shared" si="2"/>
        <v>6620.0004</v>
      </c>
      <c r="G52" s="10">
        <v>5658.12</v>
      </c>
      <c r="H52">
        <f t="shared" si="1"/>
        <v>28.2906</v>
      </c>
    </row>
    <row r="53" spans="1:8">
      <c r="A53" s="8" t="s">
        <v>135</v>
      </c>
      <c r="B53" s="8" t="s">
        <v>103</v>
      </c>
      <c r="C53" s="8" t="s">
        <v>136</v>
      </c>
      <c r="D53" s="8" t="s">
        <v>105</v>
      </c>
      <c r="E53" s="9">
        <v>200</v>
      </c>
      <c r="F53" s="10">
        <f t="shared" si="2"/>
        <v>7277.9967</v>
      </c>
      <c r="G53" s="10">
        <v>6220.51</v>
      </c>
      <c r="H53">
        <f t="shared" si="1"/>
        <v>31.10255</v>
      </c>
    </row>
    <row r="54" spans="1:8">
      <c r="A54" s="8" t="s">
        <v>137</v>
      </c>
      <c r="B54" s="8" t="s">
        <v>107</v>
      </c>
      <c r="C54" s="8" t="s">
        <v>108</v>
      </c>
      <c r="D54" s="8" t="s">
        <v>109</v>
      </c>
      <c r="E54" s="9">
        <v>900</v>
      </c>
      <c r="F54" s="10">
        <f t="shared" si="2"/>
        <v>30213.0036</v>
      </c>
      <c r="G54" s="10">
        <v>25823.08</v>
      </c>
      <c r="H54">
        <f t="shared" si="1"/>
        <v>28.6923111111111</v>
      </c>
    </row>
    <row r="55" spans="1:8">
      <c r="A55" s="8" t="s">
        <v>138</v>
      </c>
      <c r="B55" s="8" t="s">
        <v>111</v>
      </c>
      <c r="C55" s="8" t="s">
        <v>112</v>
      </c>
      <c r="D55" s="8" t="s">
        <v>113</v>
      </c>
      <c r="E55" s="9">
        <v>280</v>
      </c>
      <c r="F55" s="10">
        <f t="shared" si="2"/>
        <v>18113.2029</v>
      </c>
      <c r="G55" s="10">
        <v>15481.37</v>
      </c>
      <c r="H55">
        <f t="shared" si="1"/>
        <v>55.2906071428571</v>
      </c>
    </row>
    <row r="56" spans="1:8">
      <c r="A56" s="8" t="s">
        <v>139</v>
      </c>
      <c r="B56" s="8" t="s">
        <v>91</v>
      </c>
      <c r="C56" s="8" t="s">
        <v>140</v>
      </c>
      <c r="D56" s="8" t="s">
        <v>93</v>
      </c>
      <c r="E56" s="9">
        <v>200</v>
      </c>
      <c r="F56" s="10">
        <f t="shared" si="2"/>
        <v>3824.0046</v>
      </c>
      <c r="G56" s="10">
        <v>3268.38</v>
      </c>
      <c r="H56">
        <f t="shared" si="1"/>
        <v>16.3419</v>
      </c>
    </row>
    <row r="57" spans="1:8">
      <c r="A57" s="8" t="s">
        <v>141</v>
      </c>
      <c r="B57" s="8" t="s">
        <v>122</v>
      </c>
      <c r="C57" s="8" t="s">
        <v>123</v>
      </c>
      <c r="D57" s="8" t="s">
        <v>124</v>
      </c>
      <c r="E57" s="9">
        <v>1000</v>
      </c>
      <c r="F57" s="10">
        <f t="shared" si="2"/>
        <v>18109.9971</v>
      </c>
      <c r="G57" s="10">
        <v>15478.63</v>
      </c>
      <c r="H57">
        <f t="shared" si="1"/>
        <v>15.47863</v>
      </c>
    </row>
    <row r="58" spans="1:8">
      <c r="A58" s="8" t="s">
        <v>142</v>
      </c>
      <c r="B58" s="8" t="s">
        <v>79</v>
      </c>
      <c r="C58" s="8" t="s">
        <v>80</v>
      </c>
      <c r="D58" s="8" t="s">
        <v>81</v>
      </c>
      <c r="E58" s="9">
        <v>225</v>
      </c>
      <c r="F58" s="10">
        <f t="shared" si="2"/>
        <v>16524.0036</v>
      </c>
      <c r="G58" s="10">
        <v>14123.08</v>
      </c>
      <c r="H58">
        <f t="shared" si="1"/>
        <v>62.7692444444444</v>
      </c>
    </row>
    <row r="59" spans="1:8">
      <c r="A59" s="8" t="s">
        <v>143</v>
      </c>
      <c r="B59" s="8" t="s">
        <v>83</v>
      </c>
      <c r="C59" s="8" t="s">
        <v>84</v>
      </c>
      <c r="D59" s="8" t="s">
        <v>85</v>
      </c>
      <c r="E59" s="9">
        <v>600</v>
      </c>
      <c r="F59" s="10">
        <f t="shared" si="2"/>
        <v>38280.0015</v>
      </c>
      <c r="G59" s="10">
        <v>32717.95</v>
      </c>
      <c r="H59">
        <f t="shared" si="1"/>
        <v>54.5299166666667</v>
      </c>
    </row>
    <row r="60" spans="1:8">
      <c r="A60" s="8" t="s">
        <v>144</v>
      </c>
      <c r="B60" s="8" t="s">
        <v>145</v>
      </c>
      <c r="C60" s="8" t="s">
        <v>146</v>
      </c>
      <c r="D60" s="8" t="s">
        <v>147</v>
      </c>
      <c r="E60" s="9">
        <v>100</v>
      </c>
      <c r="F60" s="10">
        <f t="shared" si="2"/>
        <v>1001.0052</v>
      </c>
      <c r="G60" s="10">
        <v>855.56</v>
      </c>
      <c r="H60">
        <f t="shared" si="1"/>
        <v>8.5556</v>
      </c>
    </row>
    <row r="61" spans="1:8">
      <c r="A61" s="8" t="s">
        <v>148</v>
      </c>
      <c r="B61" s="11" t="s">
        <v>149</v>
      </c>
      <c r="C61" s="8" t="s">
        <v>150</v>
      </c>
      <c r="D61" s="8" t="s">
        <v>151</v>
      </c>
      <c r="E61" s="9">
        <v>500</v>
      </c>
      <c r="F61" s="10">
        <f t="shared" si="2"/>
        <v>22800.0006</v>
      </c>
      <c r="G61" s="10">
        <v>19487.18</v>
      </c>
      <c r="H61">
        <f t="shared" si="1"/>
        <v>38.97436</v>
      </c>
    </row>
    <row r="62" spans="1:8">
      <c r="A62" s="8" t="s">
        <v>152</v>
      </c>
      <c r="B62" s="8" t="s">
        <v>75</v>
      </c>
      <c r="C62" s="8" t="s">
        <v>76</v>
      </c>
      <c r="D62" s="8" t="s">
        <v>77</v>
      </c>
      <c r="E62" s="9">
        <v>160</v>
      </c>
      <c r="F62" s="10">
        <f t="shared" si="2"/>
        <v>2483.1963</v>
      </c>
      <c r="G62" s="10">
        <v>2122.39</v>
      </c>
      <c r="H62">
        <f t="shared" si="1"/>
        <v>13.2649375</v>
      </c>
    </row>
    <row r="63" spans="1:8">
      <c r="A63" s="8" t="s">
        <v>153</v>
      </c>
      <c r="B63" s="8" t="s">
        <v>99</v>
      </c>
      <c r="C63" s="8" t="s">
        <v>100</v>
      </c>
      <c r="D63" s="8" t="s">
        <v>101</v>
      </c>
      <c r="E63" s="9">
        <v>100</v>
      </c>
      <c r="F63" s="10">
        <f t="shared" si="2"/>
        <v>7000.0047</v>
      </c>
      <c r="G63" s="10">
        <v>5982.91</v>
      </c>
      <c r="H63">
        <f t="shared" si="1"/>
        <v>59.8291</v>
      </c>
    </row>
    <row r="64" spans="1:8">
      <c r="A64" s="8" t="s">
        <v>154</v>
      </c>
      <c r="B64" s="8" t="s">
        <v>155</v>
      </c>
      <c r="C64" s="8" t="s">
        <v>156</v>
      </c>
      <c r="D64" s="8" t="s">
        <v>157</v>
      </c>
      <c r="E64" s="9">
        <v>200</v>
      </c>
      <c r="F64" s="10">
        <f t="shared" si="2"/>
        <v>6617.9997</v>
      </c>
      <c r="G64" s="10">
        <v>5656.41</v>
      </c>
      <c r="H64">
        <f t="shared" si="1"/>
        <v>28.28205</v>
      </c>
    </row>
    <row r="65" spans="1:8">
      <c r="A65" s="8" t="s">
        <v>158</v>
      </c>
      <c r="B65" s="8" t="s">
        <v>159</v>
      </c>
      <c r="C65" s="8" t="s">
        <v>160</v>
      </c>
      <c r="D65" s="8" t="s">
        <v>161</v>
      </c>
      <c r="E65" s="9">
        <v>20</v>
      </c>
      <c r="F65" s="10">
        <f t="shared" si="2"/>
        <v>131.9994</v>
      </c>
      <c r="G65" s="10">
        <v>112.82</v>
      </c>
      <c r="H65">
        <f t="shared" si="1"/>
        <v>5.641</v>
      </c>
    </row>
    <row r="66" spans="1:8">
      <c r="A66" s="8" t="s">
        <v>162</v>
      </c>
      <c r="B66" s="8" t="s">
        <v>163</v>
      </c>
      <c r="C66" s="8" t="s">
        <v>164</v>
      </c>
      <c r="D66" s="8" t="s">
        <v>130</v>
      </c>
      <c r="E66" s="9">
        <v>70</v>
      </c>
      <c r="F66" s="10">
        <f t="shared" si="2"/>
        <v>4592.0043</v>
      </c>
      <c r="G66" s="10">
        <v>3924.79</v>
      </c>
      <c r="H66">
        <f t="shared" si="1"/>
        <v>56.0684285714286</v>
      </c>
    </row>
    <row r="67" spans="1:8">
      <c r="A67" s="8" t="s">
        <v>165</v>
      </c>
      <c r="B67" s="8" t="s">
        <v>111</v>
      </c>
      <c r="C67" s="8" t="s">
        <v>112</v>
      </c>
      <c r="D67" s="8" t="s">
        <v>113</v>
      </c>
      <c r="E67" s="9">
        <v>40</v>
      </c>
      <c r="F67" s="10">
        <f t="shared" si="2"/>
        <v>2587.5954</v>
      </c>
      <c r="G67" s="10">
        <v>2211.62</v>
      </c>
      <c r="H67">
        <f t="shared" ref="H67:H130" si="3">G67/E67</f>
        <v>55.2905</v>
      </c>
    </row>
    <row r="68" spans="1:8">
      <c r="A68" s="8" t="s">
        <v>166</v>
      </c>
      <c r="B68" s="8" t="s">
        <v>122</v>
      </c>
      <c r="C68" s="8" t="s">
        <v>123</v>
      </c>
      <c r="D68" s="8" t="s">
        <v>124</v>
      </c>
      <c r="E68" s="9">
        <v>1000</v>
      </c>
      <c r="F68" s="10">
        <f t="shared" si="2"/>
        <v>18109.9971</v>
      </c>
      <c r="G68" s="10">
        <v>15478.63</v>
      </c>
      <c r="H68">
        <f t="shared" si="3"/>
        <v>15.47863</v>
      </c>
    </row>
    <row r="69" spans="1:8">
      <c r="A69" s="8" t="s">
        <v>167</v>
      </c>
      <c r="B69" s="8" t="s">
        <v>91</v>
      </c>
      <c r="C69" s="8" t="s">
        <v>92</v>
      </c>
      <c r="D69" s="8" t="s">
        <v>93</v>
      </c>
      <c r="E69" s="9">
        <v>200</v>
      </c>
      <c r="F69" s="10">
        <f t="shared" si="2"/>
        <v>3824.0046</v>
      </c>
      <c r="G69" s="10">
        <v>3268.38</v>
      </c>
      <c r="H69">
        <f t="shared" si="3"/>
        <v>16.3419</v>
      </c>
    </row>
    <row r="70" spans="1:8">
      <c r="A70" s="8" t="s">
        <v>168</v>
      </c>
      <c r="B70" s="8" t="s">
        <v>95</v>
      </c>
      <c r="C70" s="8" t="s">
        <v>96</v>
      </c>
      <c r="D70" s="8" t="s">
        <v>97</v>
      </c>
      <c r="E70" s="9">
        <v>360</v>
      </c>
      <c r="F70" s="10">
        <f t="shared" si="2"/>
        <v>36972</v>
      </c>
      <c r="G70" s="10">
        <v>31600</v>
      </c>
      <c r="H70">
        <f t="shared" si="3"/>
        <v>87.7777777777778</v>
      </c>
    </row>
    <row r="71" spans="1:8">
      <c r="A71" s="8" t="s">
        <v>169</v>
      </c>
      <c r="B71" s="8" t="s">
        <v>99</v>
      </c>
      <c r="C71" s="8" t="s">
        <v>100</v>
      </c>
      <c r="D71" s="8" t="s">
        <v>101</v>
      </c>
      <c r="E71" s="9">
        <v>100</v>
      </c>
      <c r="F71" s="10">
        <f t="shared" si="2"/>
        <v>6998.94</v>
      </c>
      <c r="G71" s="10">
        <v>5982</v>
      </c>
      <c r="H71">
        <f t="shared" si="3"/>
        <v>59.82</v>
      </c>
    </row>
    <row r="72" spans="1:8">
      <c r="A72" s="8" t="s">
        <v>170</v>
      </c>
      <c r="B72" s="8" t="s">
        <v>132</v>
      </c>
      <c r="C72" s="8" t="s">
        <v>133</v>
      </c>
      <c r="D72" s="8" t="s">
        <v>134</v>
      </c>
      <c r="E72" s="9">
        <v>120</v>
      </c>
      <c r="F72" s="10">
        <f t="shared" si="2"/>
        <v>3971.9979</v>
      </c>
      <c r="G72" s="10">
        <v>3394.87</v>
      </c>
      <c r="H72">
        <f t="shared" si="3"/>
        <v>28.2905833333333</v>
      </c>
    </row>
    <row r="73" spans="1:8">
      <c r="A73" s="8" t="s">
        <v>171</v>
      </c>
      <c r="B73" s="8" t="s">
        <v>115</v>
      </c>
      <c r="C73" s="8" t="s">
        <v>116</v>
      </c>
      <c r="D73" s="8" t="s">
        <v>113</v>
      </c>
      <c r="E73" s="9">
        <v>200</v>
      </c>
      <c r="F73" s="10">
        <f t="shared" si="2"/>
        <v>16501.9959</v>
      </c>
      <c r="G73" s="10">
        <v>14104.27</v>
      </c>
      <c r="H73">
        <f t="shared" si="3"/>
        <v>70.52135</v>
      </c>
    </row>
    <row r="74" spans="1:8">
      <c r="A74" s="8" t="s">
        <v>172</v>
      </c>
      <c r="B74" s="8" t="s">
        <v>163</v>
      </c>
      <c r="C74" s="8" t="s">
        <v>164</v>
      </c>
      <c r="D74" s="8" t="s">
        <v>130</v>
      </c>
      <c r="E74" s="9">
        <v>180</v>
      </c>
      <c r="F74" s="10">
        <f t="shared" si="2"/>
        <v>11808.0027</v>
      </c>
      <c r="G74" s="10">
        <v>10092.31</v>
      </c>
      <c r="H74">
        <f t="shared" si="3"/>
        <v>56.0683888888889</v>
      </c>
    </row>
    <row r="75" spans="1:8">
      <c r="A75" s="8" t="s">
        <v>173</v>
      </c>
      <c r="B75" s="8" t="s">
        <v>132</v>
      </c>
      <c r="C75" s="8" t="s">
        <v>174</v>
      </c>
      <c r="D75" s="8" t="s">
        <v>134</v>
      </c>
      <c r="E75" s="9">
        <v>100</v>
      </c>
      <c r="F75" s="10">
        <f t="shared" si="2"/>
        <v>2157.0003</v>
      </c>
      <c r="G75" s="10">
        <v>1843.59</v>
      </c>
      <c r="H75">
        <f t="shared" si="3"/>
        <v>18.4359</v>
      </c>
    </row>
    <row r="76" spans="1:8">
      <c r="A76" s="8" t="s">
        <v>175</v>
      </c>
      <c r="B76" s="8" t="s">
        <v>79</v>
      </c>
      <c r="C76" s="8" t="s">
        <v>80</v>
      </c>
      <c r="D76" s="8" t="s">
        <v>81</v>
      </c>
      <c r="E76" s="9">
        <v>210</v>
      </c>
      <c r="F76" s="10">
        <f t="shared" si="2"/>
        <v>15422.4018</v>
      </c>
      <c r="G76" s="10">
        <v>13181.54</v>
      </c>
      <c r="H76">
        <f t="shared" si="3"/>
        <v>62.7692380952381</v>
      </c>
    </row>
    <row r="77" spans="1:8">
      <c r="A77" s="8" t="s">
        <v>176</v>
      </c>
      <c r="B77" s="8" t="s">
        <v>83</v>
      </c>
      <c r="C77" s="8" t="s">
        <v>84</v>
      </c>
      <c r="D77" s="8" t="s">
        <v>85</v>
      </c>
      <c r="E77" s="9">
        <v>600</v>
      </c>
      <c r="F77" s="10">
        <f t="shared" si="2"/>
        <v>38280.0015</v>
      </c>
      <c r="G77" s="10">
        <v>32717.95</v>
      </c>
      <c r="H77">
        <f t="shared" si="3"/>
        <v>54.5299166666667</v>
      </c>
    </row>
    <row r="78" spans="1:8">
      <c r="A78" s="8" t="s">
        <v>177</v>
      </c>
      <c r="B78" s="8" t="s">
        <v>126</v>
      </c>
      <c r="C78" s="8" t="s">
        <v>88</v>
      </c>
      <c r="D78" s="8" t="s">
        <v>89</v>
      </c>
      <c r="E78" s="9">
        <v>2000</v>
      </c>
      <c r="F78" s="10">
        <f t="shared" si="2"/>
        <v>42020.0001</v>
      </c>
      <c r="G78" s="10">
        <v>35914.53</v>
      </c>
      <c r="H78">
        <f t="shared" si="3"/>
        <v>17.957265</v>
      </c>
    </row>
    <row r="79" spans="1:8">
      <c r="A79" s="8" t="s">
        <v>178</v>
      </c>
      <c r="B79" s="8" t="s">
        <v>145</v>
      </c>
      <c r="C79" s="8" t="s">
        <v>146</v>
      </c>
      <c r="D79" s="8" t="s">
        <v>147</v>
      </c>
      <c r="E79" s="9">
        <v>200</v>
      </c>
      <c r="F79" s="10">
        <f t="shared" si="2"/>
        <v>2001.9987</v>
      </c>
      <c r="G79" s="10">
        <v>1711.11</v>
      </c>
      <c r="H79">
        <f t="shared" si="3"/>
        <v>8.55555</v>
      </c>
    </row>
    <row r="80" spans="1:8">
      <c r="A80" s="8" t="s">
        <v>179</v>
      </c>
      <c r="B80" s="8" t="s">
        <v>107</v>
      </c>
      <c r="C80" s="8" t="s">
        <v>108</v>
      </c>
      <c r="D80" s="8" t="s">
        <v>109</v>
      </c>
      <c r="E80" s="9">
        <v>1200</v>
      </c>
      <c r="F80" s="10">
        <f t="shared" si="2"/>
        <v>40284.0009</v>
      </c>
      <c r="G80" s="10">
        <v>34430.77</v>
      </c>
      <c r="H80">
        <f t="shared" si="3"/>
        <v>28.6923083333333</v>
      </c>
    </row>
    <row r="81" spans="1:8">
      <c r="A81" s="8" t="s">
        <v>180</v>
      </c>
      <c r="B81" s="8" t="s">
        <v>111</v>
      </c>
      <c r="C81" s="8" t="s">
        <v>112</v>
      </c>
      <c r="D81" s="8" t="s">
        <v>113</v>
      </c>
      <c r="E81" s="9">
        <v>280</v>
      </c>
      <c r="F81" s="10">
        <f t="shared" si="2"/>
        <v>18113.2029</v>
      </c>
      <c r="G81" s="10">
        <v>15481.37</v>
      </c>
      <c r="H81">
        <f t="shared" si="3"/>
        <v>55.2906071428571</v>
      </c>
    </row>
    <row r="82" spans="1:8">
      <c r="A82" s="8" t="s">
        <v>181</v>
      </c>
      <c r="B82" s="8" t="s">
        <v>111</v>
      </c>
      <c r="C82" s="8" t="s">
        <v>112</v>
      </c>
      <c r="D82" s="8" t="s">
        <v>113</v>
      </c>
      <c r="E82" s="9">
        <v>400</v>
      </c>
      <c r="F82" s="10">
        <f t="shared" si="2"/>
        <v>25876.0008</v>
      </c>
      <c r="G82" s="10">
        <v>22116.24</v>
      </c>
      <c r="H82">
        <f t="shared" si="3"/>
        <v>55.2906</v>
      </c>
    </row>
    <row r="83" spans="1:8">
      <c r="A83" s="8" t="s">
        <v>182</v>
      </c>
      <c r="B83" s="8" t="s">
        <v>111</v>
      </c>
      <c r="C83" s="8" t="s">
        <v>112</v>
      </c>
      <c r="D83" s="8" t="s">
        <v>113</v>
      </c>
      <c r="E83" s="9">
        <v>440</v>
      </c>
      <c r="F83" s="10">
        <f t="shared" si="2"/>
        <v>28463.5962</v>
      </c>
      <c r="G83" s="10">
        <v>24327.86</v>
      </c>
      <c r="H83">
        <f t="shared" si="3"/>
        <v>55.2905909090909</v>
      </c>
    </row>
    <row r="84" spans="1:8">
      <c r="A84" s="8" t="s">
        <v>183</v>
      </c>
      <c r="B84" s="8" t="s">
        <v>126</v>
      </c>
      <c r="C84" s="8" t="s">
        <v>184</v>
      </c>
      <c r="D84" s="8" t="s">
        <v>89</v>
      </c>
      <c r="E84" s="9">
        <v>1300</v>
      </c>
      <c r="F84" s="10">
        <f t="shared" si="2"/>
        <v>42879.9969</v>
      </c>
      <c r="G84" s="10">
        <v>36649.57</v>
      </c>
      <c r="H84">
        <f t="shared" si="3"/>
        <v>28.1919769230769</v>
      </c>
    </row>
    <row r="85" spans="1:8">
      <c r="A85" s="8" t="s">
        <v>185</v>
      </c>
      <c r="B85" s="8" t="s">
        <v>111</v>
      </c>
      <c r="C85" s="8" t="s">
        <v>112</v>
      </c>
      <c r="D85" s="8" t="s">
        <v>113</v>
      </c>
      <c r="E85" s="9">
        <v>200</v>
      </c>
      <c r="F85" s="10">
        <f t="shared" si="2"/>
        <v>12938.0004</v>
      </c>
      <c r="G85" s="10">
        <v>11058.12</v>
      </c>
      <c r="H85">
        <f t="shared" si="3"/>
        <v>55.2906</v>
      </c>
    </row>
    <row r="86" spans="1:8">
      <c r="A86" s="8" t="s">
        <v>186</v>
      </c>
      <c r="B86" s="8" t="s">
        <v>187</v>
      </c>
      <c r="C86" s="8" t="s">
        <v>72</v>
      </c>
      <c r="D86" s="8" t="s">
        <v>188</v>
      </c>
      <c r="E86" s="9">
        <v>3000</v>
      </c>
      <c r="F86" s="10">
        <f t="shared" si="2"/>
        <v>83399.9985</v>
      </c>
      <c r="G86" s="10">
        <v>71282.05</v>
      </c>
      <c r="H86">
        <f t="shared" si="3"/>
        <v>23.7606833333333</v>
      </c>
    </row>
    <row r="87" spans="1:8">
      <c r="A87" s="8" t="s">
        <v>186</v>
      </c>
      <c r="B87" s="8" t="s">
        <v>187</v>
      </c>
      <c r="C87" s="8" t="s">
        <v>72</v>
      </c>
      <c r="D87" s="8" t="s">
        <v>188</v>
      </c>
      <c r="E87" s="9">
        <v>3000</v>
      </c>
      <c r="F87" s="10">
        <f t="shared" si="2"/>
        <v>83399.9985</v>
      </c>
      <c r="G87" s="10">
        <v>71282.05</v>
      </c>
      <c r="H87">
        <f t="shared" si="3"/>
        <v>23.7606833333333</v>
      </c>
    </row>
    <row r="88" spans="1:8">
      <c r="A88" s="8" t="s">
        <v>186</v>
      </c>
      <c r="B88" s="8" t="s">
        <v>145</v>
      </c>
      <c r="C88" s="8" t="s">
        <v>146</v>
      </c>
      <c r="D88" s="8" t="s">
        <v>147</v>
      </c>
      <c r="E88" s="9">
        <v>200</v>
      </c>
      <c r="F88" s="10">
        <f t="shared" si="2"/>
        <v>2001.9987</v>
      </c>
      <c r="G88" s="10">
        <v>1711.11</v>
      </c>
      <c r="H88">
        <f t="shared" si="3"/>
        <v>8.55555</v>
      </c>
    </row>
    <row r="89" spans="1:8">
      <c r="A89" s="8" t="s">
        <v>186</v>
      </c>
      <c r="B89" s="8" t="s">
        <v>111</v>
      </c>
      <c r="C89" s="8" t="s">
        <v>112</v>
      </c>
      <c r="D89" s="8" t="s">
        <v>113</v>
      </c>
      <c r="E89" s="9">
        <v>400</v>
      </c>
      <c r="F89" s="10">
        <f t="shared" si="2"/>
        <v>25876.0008</v>
      </c>
      <c r="G89" s="10">
        <v>22116.24</v>
      </c>
      <c r="H89">
        <f t="shared" si="3"/>
        <v>55.2906</v>
      </c>
    </row>
    <row r="90" spans="1:8">
      <c r="A90" s="8" t="s">
        <v>186</v>
      </c>
      <c r="B90" s="8" t="s">
        <v>111</v>
      </c>
      <c r="C90" s="8" t="s">
        <v>112</v>
      </c>
      <c r="D90" s="8" t="s">
        <v>113</v>
      </c>
      <c r="E90" s="9">
        <v>400</v>
      </c>
      <c r="F90" s="10">
        <f t="shared" si="2"/>
        <v>25876.0008</v>
      </c>
      <c r="G90" s="10">
        <v>22116.24</v>
      </c>
      <c r="H90">
        <f t="shared" si="3"/>
        <v>55.2906</v>
      </c>
    </row>
    <row r="91" spans="1:8">
      <c r="A91" s="8" t="s">
        <v>186</v>
      </c>
      <c r="B91" s="8" t="s">
        <v>187</v>
      </c>
      <c r="C91" s="8" t="s">
        <v>72</v>
      </c>
      <c r="D91" s="8" t="s">
        <v>188</v>
      </c>
      <c r="E91" s="9">
        <v>3000</v>
      </c>
      <c r="F91" s="10">
        <f t="shared" si="2"/>
        <v>63180</v>
      </c>
      <c r="G91" s="10">
        <v>54000</v>
      </c>
      <c r="H91">
        <f t="shared" si="3"/>
        <v>18</v>
      </c>
    </row>
    <row r="92" spans="1:8">
      <c r="A92" s="8" t="s">
        <v>186</v>
      </c>
      <c r="B92" s="8" t="s">
        <v>187</v>
      </c>
      <c r="C92" s="8" t="s">
        <v>72</v>
      </c>
      <c r="D92" s="8" t="s">
        <v>188</v>
      </c>
      <c r="E92" s="9">
        <v>3000</v>
      </c>
      <c r="F92" s="10">
        <f t="shared" si="2"/>
        <v>63180</v>
      </c>
      <c r="G92" s="10">
        <v>54000</v>
      </c>
      <c r="H92">
        <f t="shared" si="3"/>
        <v>18</v>
      </c>
    </row>
    <row r="93" spans="1:8">
      <c r="A93" s="8" t="s">
        <v>186</v>
      </c>
      <c r="B93" s="8" t="s">
        <v>189</v>
      </c>
      <c r="C93" s="8" t="s">
        <v>190</v>
      </c>
      <c r="D93" s="8" t="s">
        <v>191</v>
      </c>
      <c r="E93" s="9">
        <v>200</v>
      </c>
      <c r="F93" s="10">
        <f t="shared" si="2"/>
        <v>4028.0058</v>
      </c>
      <c r="G93" s="10">
        <v>3442.74</v>
      </c>
      <c r="H93">
        <f t="shared" si="3"/>
        <v>17.2137</v>
      </c>
    </row>
    <row r="94" spans="1:8">
      <c r="A94" s="8" t="s">
        <v>186</v>
      </c>
      <c r="B94" s="8" t="s">
        <v>111</v>
      </c>
      <c r="C94" s="8" t="s">
        <v>112</v>
      </c>
      <c r="D94" s="8" t="s">
        <v>113</v>
      </c>
      <c r="E94" s="9">
        <v>400</v>
      </c>
      <c r="F94" s="10">
        <f t="shared" si="2"/>
        <v>20392.0002</v>
      </c>
      <c r="G94" s="10">
        <v>17429.06</v>
      </c>
      <c r="H94">
        <f t="shared" si="3"/>
        <v>43.57265</v>
      </c>
    </row>
    <row r="95" spans="1:8">
      <c r="A95" s="8" t="s">
        <v>182</v>
      </c>
      <c r="B95" s="8" t="s">
        <v>192</v>
      </c>
      <c r="C95" s="8" t="s">
        <v>10</v>
      </c>
      <c r="D95" s="8" t="s">
        <v>193</v>
      </c>
      <c r="E95" s="9">
        <v>240</v>
      </c>
      <c r="F95" s="10">
        <f t="shared" si="2"/>
        <v>5985.603</v>
      </c>
      <c r="G95" s="10">
        <v>5115.9</v>
      </c>
      <c r="H95">
        <f t="shared" si="3"/>
        <v>21.31625</v>
      </c>
    </row>
    <row r="96" spans="1:8">
      <c r="A96" s="8" t="s">
        <v>183</v>
      </c>
      <c r="B96" s="8" t="s">
        <v>192</v>
      </c>
      <c r="C96" s="8" t="s">
        <v>10</v>
      </c>
      <c r="D96" s="8" t="s">
        <v>193</v>
      </c>
      <c r="E96" s="9">
        <v>120</v>
      </c>
      <c r="F96" s="10">
        <f t="shared" si="2"/>
        <v>2992.8015</v>
      </c>
      <c r="G96" s="10">
        <v>2557.95</v>
      </c>
      <c r="H96">
        <f t="shared" si="3"/>
        <v>21.31625</v>
      </c>
    </row>
    <row r="97" spans="1:8">
      <c r="A97" s="8" t="s">
        <v>186</v>
      </c>
      <c r="B97" s="8" t="s">
        <v>194</v>
      </c>
      <c r="C97" s="8" t="s">
        <v>195</v>
      </c>
      <c r="D97" s="8" t="s">
        <v>193</v>
      </c>
      <c r="E97" s="9">
        <v>400</v>
      </c>
      <c r="F97" s="10">
        <f t="shared" si="2"/>
        <v>12159.9972</v>
      </c>
      <c r="G97" s="10">
        <v>10393.16</v>
      </c>
      <c r="H97">
        <f t="shared" si="3"/>
        <v>25.9829</v>
      </c>
    </row>
    <row r="98" spans="1:8">
      <c r="A98" s="8" t="s">
        <v>186</v>
      </c>
      <c r="B98" s="8" t="s">
        <v>196</v>
      </c>
      <c r="C98" s="8" t="s">
        <v>197</v>
      </c>
      <c r="D98" s="8" t="s">
        <v>198</v>
      </c>
      <c r="E98" s="9">
        <v>120</v>
      </c>
      <c r="F98" s="10">
        <f t="shared" si="2"/>
        <v>2649.6054</v>
      </c>
      <c r="G98" s="10">
        <v>2264.62</v>
      </c>
      <c r="H98">
        <f t="shared" si="3"/>
        <v>18.8718333333333</v>
      </c>
    </row>
    <row r="99" spans="1:8">
      <c r="A99" s="8" t="s">
        <v>186</v>
      </c>
      <c r="B99" s="8" t="s">
        <v>194</v>
      </c>
      <c r="C99" s="8" t="s">
        <v>195</v>
      </c>
      <c r="D99" s="8" t="s">
        <v>193</v>
      </c>
      <c r="E99" s="9">
        <v>600</v>
      </c>
      <c r="F99" s="10">
        <f t="shared" si="2"/>
        <v>18239.9958</v>
      </c>
      <c r="G99" s="10">
        <v>15589.74</v>
      </c>
      <c r="H99">
        <f t="shared" si="3"/>
        <v>25.9829</v>
      </c>
    </row>
    <row r="100" spans="1:8">
      <c r="A100" s="8" t="s">
        <v>186</v>
      </c>
      <c r="B100" s="8" t="s">
        <v>196</v>
      </c>
      <c r="C100" s="8" t="s">
        <v>197</v>
      </c>
      <c r="D100" s="8" t="s">
        <v>198</v>
      </c>
      <c r="E100" s="9">
        <v>120</v>
      </c>
      <c r="F100" s="10">
        <f t="shared" ref="F100:F163" si="4">G100*(1+17%)</f>
        <v>2649.6054</v>
      </c>
      <c r="G100" s="10">
        <v>2264.62</v>
      </c>
      <c r="H100">
        <f t="shared" si="3"/>
        <v>18.8718333333333</v>
      </c>
    </row>
    <row r="101" spans="1:8">
      <c r="A101" s="8" t="s">
        <v>186</v>
      </c>
      <c r="B101" s="8" t="s">
        <v>194</v>
      </c>
      <c r="C101" s="8" t="s">
        <v>195</v>
      </c>
      <c r="D101" s="8" t="s">
        <v>193</v>
      </c>
      <c r="E101" s="9">
        <v>600</v>
      </c>
      <c r="F101" s="10">
        <f t="shared" si="4"/>
        <v>18239.9958</v>
      </c>
      <c r="G101" s="10">
        <v>15589.74</v>
      </c>
      <c r="H101">
        <f t="shared" si="3"/>
        <v>25.9829</v>
      </c>
    </row>
    <row r="102" spans="1:8">
      <c r="A102" s="8" t="s">
        <v>186</v>
      </c>
      <c r="B102" s="8" t="s">
        <v>196</v>
      </c>
      <c r="C102" s="8" t="s">
        <v>197</v>
      </c>
      <c r="D102" s="8" t="s">
        <v>198</v>
      </c>
      <c r="E102" s="9">
        <v>140</v>
      </c>
      <c r="F102" s="10">
        <f t="shared" si="4"/>
        <v>5299.1991</v>
      </c>
      <c r="G102" s="10">
        <v>4529.23</v>
      </c>
      <c r="H102">
        <f t="shared" si="3"/>
        <v>32.3516428571429</v>
      </c>
    </row>
    <row r="103" spans="1:8">
      <c r="A103" s="8" t="s">
        <v>186</v>
      </c>
      <c r="B103" s="8" t="s">
        <v>199</v>
      </c>
      <c r="C103" s="8" t="s">
        <v>10</v>
      </c>
      <c r="D103" s="8" t="s">
        <v>200</v>
      </c>
      <c r="E103" s="9">
        <v>42</v>
      </c>
      <c r="F103" s="10">
        <f t="shared" si="4"/>
        <v>1218.8358</v>
      </c>
      <c r="G103" s="10">
        <v>1041.74</v>
      </c>
      <c r="H103">
        <f t="shared" si="3"/>
        <v>24.8033333333333</v>
      </c>
    </row>
    <row r="104" spans="1:8">
      <c r="A104" s="8" t="s">
        <v>201</v>
      </c>
      <c r="B104" s="8" t="s">
        <v>202</v>
      </c>
      <c r="C104" s="8" t="s">
        <v>203</v>
      </c>
      <c r="D104" s="8" t="s">
        <v>188</v>
      </c>
      <c r="E104" s="9">
        <v>1200</v>
      </c>
      <c r="F104" s="10">
        <f t="shared" si="4"/>
        <v>98999.9946</v>
      </c>
      <c r="G104" s="10">
        <v>84615.38</v>
      </c>
      <c r="H104">
        <f t="shared" si="3"/>
        <v>70.5128166666667</v>
      </c>
    </row>
    <row r="105" spans="1:8">
      <c r="A105" s="8" t="s">
        <v>201</v>
      </c>
      <c r="B105" s="8" t="s">
        <v>187</v>
      </c>
      <c r="C105" s="8" t="s">
        <v>72</v>
      </c>
      <c r="D105" s="8" t="s">
        <v>188</v>
      </c>
      <c r="E105" s="9">
        <v>3000</v>
      </c>
      <c r="F105" s="10">
        <f t="shared" si="4"/>
        <v>83399.9985</v>
      </c>
      <c r="G105" s="10">
        <v>71282.05</v>
      </c>
      <c r="H105">
        <f t="shared" si="3"/>
        <v>23.7606833333333</v>
      </c>
    </row>
    <row r="106" spans="1:8">
      <c r="A106" s="8" t="s">
        <v>201</v>
      </c>
      <c r="B106" s="8" t="s">
        <v>204</v>
      </c>
      <c r="C106" s="8" t="s">
        <v>205</v>
      </c>
      <c r="D106" s="8" t="s">
        <v>73</v>
      </c>
      <c r="E106" s="9">
        <v>1200</v>
      </c>
      <c r="F106" s="10">
        <f t="shared" si="4"/>
        <v>25835.9985</v>
      </c>
      <c r="G106" s="10">
        <v>22082.05</v>
      </c>
      <c r="H106">
        <f t="shared" si="3"/>
        <v>18.4017083333333</v>
      </c>
    </row>
    <row r="107" spans="1:8">
      <c r="A107" s="8" t="s">
        <v>201</v>
      </c>
      <c r="B107" s="8" t="s">
        <v>206</v>
      </c>
      <c r="C107" s="8" t="s">
        <v>207</v>
      </c>
      <c r="D107" s="8" t="s">
        <v>73</v>
      </c>
      <c r="E107" s="9">
        <v>500</v>
      </c>
      <c r="F107" s="10">
        <f t="shared" si="4"/>
        <v>8830.0017</v>
      </c>
      <c r="G107" s="10">
        <v>7547.01</v>
      </c>
      <c r="H107">
        <f t="shared" si="3"/>
        <v>15.09402</v>
      </c>
    </row>
    <row r="108" spans="1:8">
      <c r="A108" s="8" t="s">
        <v>201</v>
      </c>
      <c r="B108" s="8" t="s">
        <v>208</v>
      </c>
      <c r="C108" s="8" t="s">
        <v>209</v>
      </c>
      <c r="D108" s="8" t="s">
        <v>210</v>
      </c>
      <c r="E108" s="9">
        <v>1250</v>
      </c>
      <c r="F108" s="10">
        <f t="shared" si="4"/>
        <v>42112.5003</v>
      </c>
      <c r="G108" s="10">
        <v>35993.59</v>
      </c>
      <c r="H108">
        <f t="shared" si="3"/>
        <v>28.794872</v>
      </c>
    </row>
    <row r="109" spans="1:8">
      <c r="A109" s="8" t="s">
        <v>201</v>
      </c>
      <c r="B109" s="8" t="s">
        <v>126</v>
      </c>
      <c r="C109" s="8" t="s">
        <v>88</v>
      </c>
      <c r="D109" s="8" t="s">
        <v>89</v>
      </c>
      <c r="E109" s="9">
        <v>1200</v>
      </c>
      <c r="F109" s="10">
        <f t="shared" si="4"/>
        <v>25212.0024</v>
      </c>
      <c r="G109" s="10">
        <v>21548.72</v>
      </c>
      <c r="H109">
        <f t="shared" si="3"/>
        <v>17.9572666666667</v>
      </c>
    </row>
    <row r="110" spans="1:8">
      <c r="A110" s="8" t="s">
        <v>201</v>
      </c>
      <c r="B110" s="8" t="s">
        <v>202</v>
      </c>
      <c r="C110" s="8" t="s">
        <v>203</v>
      </c>
      <c r="D110" s="8" t="s">
        <v>188</v>
      </c>
      <c r="E110" s="9">
        <v>600</v>
      </c>
      <c r="F110" s="10">
        <f t="shared" si="4"/>
        <v>49499.9973</v>
      </c>
      <c r="G110" s="10">
        <v>42307.69</v>
      </c>
      <c r="H110">
        <f t="shared" si="3"/>
        <v>70.5128166666667</v>
      </c>
    </row>
    <row r="111" spans="1:8">
      <c r="A111" s="8" t="s">
        <v>201</v>
      </c>
      <c r="B111" s="8" t="s">
        <v>211</v>
      </c>
      <c r="C111" s="8" t="s">
        <v>212</v>
      </c>
      <c r="D111" s="8" t="s">
        <v>213</v>
      </c>
      <c r="E111" s="9">
        <v>450</v>
      </c>
      <c r="F111" s="10">
        <f t="shared" si="4"/>
        <v>8685.0036</v>
      </c>
      <c r="G111" s="10">
        <v>7423.08</v>
      </c>
      <c r="H111">
        <f t="shared" si="3"/>
        <v>16.4957333333333</v>
      </c>
    </row>
    <row r="112" spans="1:8">
      <c r="A112" s="8" t="s">
        <v>201</v>
      </c>
      <c r="B112" s="8" t="s">
        <v>214</v>
      </c>
      <c r="C112" s="8" t="s">
        <v>215</v>
      </c>
      <c r="D112" s="8" t="s">
        <v>216</v>
      </c>
      <c r="E112" s="9">
        <v>30</v>
      </c>
      <c r="F112" s="10">
        <f t="shared" si="4"/>
        <v>4022.9982</v>
      </c>
      <c r="G112" s="10">
        <v>3438.46</v>
      </c>
      <c r="H112">
        <f t="shared" si="3"/>
        <v>114.615333333333</v>
      </c>
    </row>
    <row r="113" spans="1:8">
      <c r="A113" s="8" t="s">
        <v>201</v>
      </c>
      <c r="B113" s="8" t="s">
        <v>217</v>
      </c>
      <c r="C113" s="8" t="s">
        <v>218</v>
      </c>
      <c r="D113" s="8" t="s">
        <v>219</v>
      </c>
      <c r="E113" s="9">
        <v>20</v>
      </c>
      <c r="F113" s="10">
        <f t="shared" si="4"/>
        <v>22.6044</v>
      </c>
      <c r="G113" s="10">
        <v>19.32</v>
      </c>
      <c r="H113">
        <f t="shared" si="3"/>
        <v>0.966</v>
      </c>
    </row>
    <row r="114" spans="1:8">
      <c r="A114" s="8" t="s">
        <v>201</v>
      </c>
      <c r="B114" s="8" t="s">
        <v>99</v>
      </c>
      <c r="C114" s="8" t="s">
        <v>100</v>
      </c>
      <c r="D114" s="8" t="s">
        <v>101</v>
      </c>
      <c r="E114" s="9">
        <v>100</v>
      </c>
      <c r="F114" s="10">
        <f t="shared" si="4"/>
        <v>7000.0047</v>
      </c>
      <c r="G114" s="10">
        <v>5982.91</v>
      </c>
      <c r="H114">
        <f t="shared" si="3"/>
        <v>59.8291</v>
      </c>
    </row>
    <row r="115" spans="1:8">
      <c r="A115" s="8" t="s">
        <v>201</v>
      </c>
      <c r="B115" s="8" t="s">
        <v>220</v>
      </c>
      <c r="C115" s="8" t="s">
        <v>221</v>
      </c>
      <c r="D115" s="8" t="s">
        <v>222</v>
      </c>
      <c r="E115" s="9">
        <v>90</v>
      </c>
      <c r="F115" s="10">
        <f t="shared" si="4"/>
        <v>6246.8991</v>
      </c>
      <c r="G115" s="10">
        <v>5339.23</v>
      </c>
      <c r="H115">
        <f t="shared" si="3"/>
        <v>59.3247777777778</v>
      </c>
    </row>
    <row r="116" spans="1:8">
      <c r="A116" s="8" t="s">
        <v>201</v>
      </c>
      <c r="B116" s="8" t="s">
        <v>111</v>
      </c>
      <c r="C116" s="8" t="s">
        <v>116</v>
      </c>
      <c r="D116" s="8" t="s">
        <v>113</v>
      </c>
      <c r="E116" s="9">
        <v>600</v>
      </c>
      <c r="F116" s="10">
        <f t="shared" si="4"/>
        <v>13199.9985</v>
      </c>
      <c r="G116" s="10">
        <v>11282.05</v>
      </c>
      <c r="H116">
        <f t="shared" si="3"/>
        <v>18.8034166666667</v>
      </c>
    </row>
    <row r="117" spans="1:8">
      <c r="A117" s="8" t="s">
        <v>201</v>
      </c>
      <c r="B117" s="8" t="s">
        <v>223</v>
      </c>
      <c r="C117" s="8" t="s">
        <v>224</v>
      </c>
      <c r="D117" s="8" t="s">
        <v>225</v>
      </c>
      <c r="E117" s="9">
        <v>1200</v>
      </c>
      <c r="F117" s="10">
        <f t="shared" si="4"/>
        <v>1452.0051</v>
      </c>
      <c r="G117" s="10">
        <v>1241.03</v>
      </c>
      <c r="H117">
        <f t="shared" si="3"/>
        <v>1.03419166666667</v>
      </c>
    </row>
    <row r="118" spans="1:8">
      <c r="A118" s="8" t="s">
        <v>201</v>
      </c>
      <c r="B118" s="8" t="s">
        <v>226</v>
      </c>
      <c r="C118" s="8" t="s">
        <v>227</v>
      </c>
      <c r="D118" s="8" t="s">
        <v>228</v>
      </c>
      <c r="E118" s="9">
        <v>210</v>
      </c>
      <c r="F118" s="10">
        <f t="shared" si="4"/>
        <v>1314.6003</v>
      </c>
      <c r="G118" s="10">
        <v>1123.59</v>
      </c>
      <c r="H118">
        <f t="shared" si="3"/>
        <v>5.35042857142857</v>
      </c>
    </row>
    <row r="119" spans="1:8">
      <c r="A119" s="8" t="s">
        <v>201</v>
      </c>
      <c r="B119" s="8" t="s">
        <v>229</v>
      </c>
      <c r="C119" s="8" t="s">
        <v>227</v>
      </c>
      <c r="D119" s="8" t="s">
        <v>228</v>
      </c>
      <c r="E119" s="9">
        <v>360</v>
      </c>
      <c r="F119" s="10">
        <f t="shared" si="4"/>
        <v>3189.5955</v>
      </c>
      <c r="G119" s="10">
        <v>2726.15</v>
      </c>
      <c r="H119">
        <f t="shared" si="3"/>
        <v>7.57263888888889</v>
      </c>
    </row>
    <row r="120" spans="1:8">
      <c r="A120" s="8" t="s">
        <v>201</v>
      </c>
      <c r="B120" s="8" t="s">
        <v>230</v>
      </c>
      <c r="C120" s="8" t="s">
        <v>231</v>
      </c>
      <c r="D120" s="8" t="s">
        <v>113</v>
      </c>
      <c r="E120" s="9">
        <v>200</v>
      </c>
      <c r="F120" s="10">
        <f t="shared" si="4"/>
        <v>37674</v>
      </c>
      <c r="G120" s="10">
        <v>32200</v>
      </c>
      <c r="H120">
        <f t="shared" si="3"/>
        <v>161</v>
      </c>
    </row>
    <row r="121" spans="1:8">
      <c r="A121" s="8" t="s">
        <v>201</v>
      </c>
      <c r="B121" s="8" t="s">
        <v>126</v>
      </c>
      <c r="C121" s="8" t="s">
        <v>88</v>
      </c>
      <c r="D121" s="8" t="s">
        <v>89</v>
      </c>
      <c r="E121" s="9">
        <v>2800</v>
      </c>
      <c r="F121" s="10">
        <f t="shared" si="4"/>
        <v>58827.9978</v>
      </c>
      <c r="G121" s="10">
        <v>50280.34</v>
      </c>
      <c r="H121">
        <f t="shared" si="3"/>
        <v>17.9572642857143</v>
      </c>
    </row>
    <row r="122" spans="1:8">
      <c r="A122" s="8" t="s">
        <v>201</v>
      </c>
      <c r="B122" s="8" t="s">
        <v>202</v>
      </c>
      <c r="C122" s="8" t="s">
        <v>203</v>
      </c>
      <c r="D122" s="8" t="s">
        <v>188</v>
      </c>
      <c r="E122" s="9">
        <v>200</v>
      </c>
      <c r="F122" s="10">
        <f t="shared" si="4"/>
        <v>16499.9952</v>
      </c>
      <c r="G122" s="10">
        <v>14102.56</v>
      </c>
      <c r="H122">
        <f t="shared" si="3"/>
        <v>70.5128</v>
      </c>
    </row>
    <row r="123" spans="1:8">
      <c r="A123" s="8" t="s">
        <v>201</v>
      </c>
      <c r="B123" s="8" t="s">
        <v>187</v>
      </c>
      <c r="C123" s="8" t="s">
        <v>72</v>
      </c>
      <c r="D123" s="8" t="s">
        <v>188</v>
      </c>
      <c r="E123" s="9">
        <v>3000</v>
      </c>
      <c r="F123" s="10">
        <f t="shared" si="4"/>
        <v>83399.9985</v>
      </c>
      <c r="G123" s="10">
        <v>71282.05</v>
      </c>
      <c r="H123">
        <f t="shared" si="3"/>
        <v>23.7606833333333</v>
      </c>
    </row>
    <row r="124" spans="1:8">
      <c r="A124" s="8" t="s">
        <v>201</v>
      </c>
      <c r="B124" s="8" t="s">
        <v>204</v>
      </c>
      <c r="C124" s="8" t="s">
        <v>205</v>
      </c>
      <c r="D124" s="8" t="s">
        <v>73</v>
      </c>
      <c r="E124" s="9">
        <v>1200</v>
      </c>
      <c r="F124" s="10">
        <f t="shared" si="4"/>
        <v>25835.9985</v>
      </c>
      <c r="G124" s="10">
        <v>22082.05</v>
      </c>
      <c r="H124">
        <f t="shared" si="3"/>
        <v>18.4017083333333</v>
      </c>
    </row>
    <row r="125" spans="1:8">
      <c r="A125" s="8" t="s">
        <v>201</v>
      </c>
      <c r="B125" s="8" t="s">
        <v>206</v>
      </c>
      <c r="C125" s="8" t="s">
        <v>232</v>
      </c>
      <c r="D125" s="8" t="s">
        <v>73</v>
      </c>
      <c r="E125" s="9">
        <v>1000</v>
      </c>
      <c r="F125" s="10">
        <f t="shared" si="4"/>
        <v>17660.0034</v>
      </c>
      <c r="G125" s="10">
        <v>15094.02</v>
      </c>
      <c r="H125">
        <f t="shared" si="3"/>
        <v>15.09402</v>
      </c>
    </row>
    <row r="126" spans="1:8">
      <c r="A126" s="8" t="s">
        <v>201</v>
      </c>
      <c r="B126" s="8" t="s">
        <v>211</v>
      </c>
      <c r="C126" s="8" t="s">
        <v>212</v>
      </c>
      <c r="D126" s="8" t="s">
        <v>213</v>
      </c>
      <c r="E126" s="9">
        <v>150</v>
      </c>
      <c r="F126" s="10">
        <f t="shared" si="4"/>
        <v>8685.0036</v>
      </c>
      <c r="G126" s="10">
        <v>7423.08</v>
      </c>
      <c r="H126">
        <f t="shared" si="3"/>
        <v>49.4872</v>
      </c>
    </row>
    <row r="127" spans="1:8">
      <c r="A127" s="8" t="s">
        <v>201</v>
      </c>
      <c r="B127" s="8" t="s">
        <v>111</v>
      </c>
      <c r="C127" s="8" t="s">
        <v>116</v>
      </c>
      <c r="D127" s="8" t="s">
        <v>113</v>
      </c>
      <c r="E127" s="9">
        <v>800</v>
      </c>
      <c r="F127" s="10">
        <f t="shared" si="4"/>
        <v>17600.0058</v>
      </c>
      <c r="G127" s="10">
        <v>15042.74</v>
      </c>
      <c r="H127">
        <f t="shared" si="3"/>
        <v>18.803425</v>
      </c>
    </row>
    <row r="128" spans="1:8">
      <c r="A128" s="8" t="s">
        <v>201</v>
      </c>
      <c r="B128" s="8" t="s">
        <v>233</v>
      </c>
      <c r="C128" s="8" t="s">
        <v>234</v>
      </c>
      <c r="D128" s="8" t="s">
        <v>113</v>
      </c>
      <c r="E128" s="9">
        <v>480</v>
      </c>
      <c r="F128" s="10">
        <f t="shared" si="4"/>
        <v>8409.5973</v>
      </c>
      <c r="G128" s="10">
        <v>7187.69</v>
      </c>
      <c r="H128">
        <f t="shared" si="3"/>
        <v>14.9743541666667</v>
      </c>
    </row>
    <row r="129" spans="1:8">
      <c r="A129" s="8" t="s">
        <v>201</v>
      </c>
      <c r="B129" s="8" t="s">
        <v>226</v>
      </c>
      <c r="C129" s="8" t="s">
        <v>227</v>
      </c>
      <c r="D129" s="8" t="s">
        <v>235</v>
      </c>
      <c r="E129" s="9">
        <v>120</v>
      </c>
      <c r="F129" s="10">
        <f t="shared" si="4"/>
        <v>751.1985</v>
      </c>
      <c r="G129" s="10">
        <v>642.05</v>
      </c>
      <c r="H129">
        <f t="shared" si="3"/>
        <v>5.35041666666667</v>
      </c>
    </row>
    <row r="130" spans="1:8">
      <c r="A130" s="8" t="s">
        <v>201</v>
      </c>
      <c r="B130" s="8" t="s">
        <v>229</v>
      </c>
      <c r="C130" s="8" t="s">
        <v>227</v>
      </c>
      <c r="D130" s="8" t="s">
        <v>228</v>
      </c>
      <c r="E130" s="9">
        <v>300</v>
      </c>
      <c r="F130" s="10">
        <f t="shared" si="4"/>
        <v>2657.9943</v>
      </c>
      <c r="G130" s="10">
        <v>2271.79</v>
      </c>
      <c r="H130">
        <f t="shared" si="3"/>
        <v>7.57263333333333</v>
      </c>
    </row>
    <row r="131" spans="1:8">
      <c r="A131" s="8" t="s">
        <v>201</v>
      </c>
      <c r="B131" s="8" t="s">
        <v>220</v>
      </c>
      <c r="C131" s="8" t="s">
        <v>221</v>
      </c>
      <c r="D131" s="8" t="s">
        <v>222</v>
      </c>
      <c r="E131" s="9">
        <v>150</v>
      </c>
      <c r="F131" s="10">
        <f t="shared" si="4"/>
        <v>10411.5024</v>
      </c>
      <c r="G131" s="10">
        <v>8898.72</v>
      </c>
      <c r="H131">
        <f t="shared" ref="H131:H194" si="5">G131/E131</f>
        <v>59.3248</v>
      </c>
    </row>
    <row r="132" spans="1:8">
      <c r="A132" s="8" t="s">
        <v>201</v>
      </c>
      <c r="B132" s="8" t="s">
        <v>223</v>
      </c>
      <c r="C132" s="8" t="s">
        <v>224</v>
      </c>
      <c r="D132" s="8" t="s">
        <v>225</v>
      </c>
      <c r="E132" s="9">
        <v>3600</v>
      </c>
      <c r="F132" s="10">
        <f t="shared" si="4"/>
        <v>4356.0036</v>
      </c>
      <c r="G132" s="10">
        <v>3723.08</v>
      </c>
      <c r="H132">
        <f t="shared" si="5"/>
        <v>1.03418888888889</v>
      </c>
    </row>
    <row r="133" spans="1:8">
      <c r="A133" s="8" t="s">
        <v>201</v>
      </c>
      <c r="B133" s="8" t="s">
        <v>202</v>
      </c>
      <c r="C133" s="8" t="s">
        <v>203</v>
      </c>
      <c r="D133" s="8" t="s">
        <v>188</v>
      </c>
      <c r="E133" s="9">
        <v>1000</v>
      </c>
      <c r="F133" s="10">
        <f t="shared" si="4"/>
        <v>82499.9994</v>
      </c>
      <c r="G133" s="10">
        <v>70512.82</v>
      </c>
      <c r="H133">
        <f t="shared" si="5"/>
        <v>70.51282</v>
      </c>
    </row>
    <row r="134" spans="1:8">
      <c r="A134" s="8" t="s">
        <v>201</v>
      </c>
      <c r="B134" s="8" t="s">
        <v>236</v>
      </c>
      <c r="C134" s="8" t="s">
        <v>237</v>
      </c>
      <c r="D134" s="8" t="s">
        <v>73</v>
      </c>
      <c r="E134" s="9">
        <v>150</v>
      </c>
      <c r="F134" s="10">
        <f t="shared" si="4"/>
        <v>963.0036</v>
      </c>
      <c r="G134" s="10">
        <v>823.08</v>
      </c>
      <c r="H134">
        <f t="shared" si="5"/>
        <v>5.4872</v>
      </c>
    </row>
    <row r="135" spans="1:8">
      <c r="A135" s="8" t="s">
        <v>201</v>
      </c>
      <c r="B135" s="8" t="s">
        <v>208</v>
      </c>
      <c r="C135" s="8" t="s">
        <v>209</v>
      </c>
      <c r="D135" s="8" t="s">
        <v>210</v>
      </c>
      <c r="E135" s="9">
        <v>1250</v>
      </c>
      <c r="F135" s="10">
        <f t="shared" si="4"/>
        <v>42112.5003</v>
      </c>
      <c r="G135" s="10">
        <v>35993.59</v>
      </c>
      <c r="H135">
        <f t="shared" si="5"/>
        <v>28.794872</v>
      </c>
    </row>
    <row r="136" spans="1:8">
      <c r="A136" s="8" t="s">
        <v>201</v>
      </c>
      <c r="B136" s="8" t="s">
        <v>91</v>
      </c>
      <c r="C136" s="8" t="s">
        <v>140</v>
      </c>
      <c r="D136" s="8" t="s">
        <v>93</v>
      </c>
      <c r="E136" s="9">
        <v>30</v>
      </c>
      <c r="F136" s="10">
        <f t="shared" si="4"/>
        <v>573.6042</v>
      </c>
      <c r="G136" s="10">
        <v>490.26</v>
      </c>
      <c r="H136">
        <f t="shared" si="5"/>
        <v>16.342</v>
      </c>
    </row>
    <row r="137" spans="1:8">
      <c r="A137" s="8" t="s">
        <v>201</v>
      </c>
      <c r="B137" s="8" t="s">
        <v>214</v>
      </c>
      <c r="C137" s="8" t="s">
        <v>215</v>
      </c>
      <c r="D137" s="8" t="s">
        <v>216</v>
      </c>
      <c r="E137" s="9">
        <v>40</v>
      </c>
      <c r="F137" s="10">
        <f t="shared" si="4"/>
        <v>5364.0054</v>
      </c>
      <c r="G137" s="10">
        <v>4584.62</v>
      </c>
      <c r="H137">
        <f t="shared" si="5"/>
        <v>114.6155</v>
      </c>
    </row>
    <row r="138" spans="1:8">
      <c r="A138" s="8" t="s">
        <v>201</v>
      </c>
      <c r="B138" s="8" t="s">
        <v>217</v>
      </c>
      <c r="C138" s="8" t="s">
        <v>218</v>
      </c>
      <c r="D138" s="8" t="s">
        <v>219</v>
      </c>
      <c r="E138" s="9">
        <v>20</v>
      </c>
      <c r="F138" s="10">
        <f t="shared" si="4"/>
        <v>22.6044</v>
      </c>
      <c r="G138" s="10">
        <v>19.32</v>
      </c>
      <c r="H138">
        <f t="shared" si="5"/>
        <v>0.966</v>
      </c>
    </row>
    <row r="139" spans="1:8">
      <c r="A139" s="8" t="s">
        <v>201</v>
      </c>
      <c r="B139" s="8" t="s">
        <v>99</v>
      </c>
      <c r="C139" s="8" t="s">
        <v>100</v>
      </c>
      <c r="D139" s="8" t="s">
        <v>101</v>
      </c>
      <c r="E139" s="9">
        <v>100</v>
      </c>
      <c r="F139" s="10">
        <f t="shared" si="4"/>
        <v>7000.0047</v>
      </c>
      <c r="G139" s="10">
        <v>5982.91</v>
      </c>
      <c r="H139">
        <f t="shared" si="5"/>
        <v>59.8291</v>
      </c>
    </row>
    <row r="140" spans="1:8">
      <c r="A140" s="8" t="s">
        <v>201</v>
      </c>
      <c r="B140" s="8" t="s">
        <v>238</v>
      </c>
      <c r="C140" s="8" t="s">
        <v>239</v>
      </c>
      <c r="D140" s="8" t="s">
        <v>240</v>
      </c>
      <c r="E140" s="9">
        <v>300</v>
      </c>
      <c r="F140" s="10">
        <f t="shared" si="4"/>
        <v>18326.997</v>
      </c>
      <c r="G140" s="10">
        <v>15664.1</v>
      </c>
      <c r="H140">
        <f t="shared" si="5"/>
        <v>52.2136666666667</v>
      </c>
    </row>
    <row r="141" spans="1:8">
      <c r="A141" s="8" t="s">
        <v>201</v>
      </c>
      <c r="B141" s="8" t="s">
        <v>202</v>
      </c>
      <c r="C141" s="8" t="s">
        <v>203</v>
      </c>
      <c r="D141" s="8" t="s">
        <v>188</v>
      </c>
      <c r="E141" s="9">
        <v>800</v>
      </c>
      <c r="F141" s="10">
        <f t="shared" si="4"/>
        <v>66000.0042</v>
      </c>
      <c r="G141" s="10">
        <v>56410.26</v>
      </c>
      <c r="H141">
        <f t="shared" si="5"/>
        <v>70.512825</v>
      </c>
    </row>
    <row r="142" spans="1:8">
      <c r="A142" s="8" t="s">
        <v>201</v>
      </c>
      <c r="B142" s="8" t="s">
        <v>241</v>
      </c>
      <c r="C142" s="8" t="s">
        <v>242</v>
      </c>
      <c r="D142" s="8" t="s">
        <v>243</v>
      </c>
      <c r="E142" s="9">
        <v>200</v>
      </c>
      <c r="F142" s="10">
        <f t="shared" si="4"/>
        <v>2444.0013</v>
      </c>
      <c r="G142" s="10">
        <v>2088.89</v>
      </c>
      <c r="H142">
        <f t="shared" si="5"/>
        <v>10.44445</v>
      </c>
    </row>
    <row r="143" spans="1:8">
      <c r="A143" s="8" t="s">
        <v>201</v>
      </c>
      <c r="B143" s="8" t="s">
        <v>187</v>
      </c>
      <c r="C143" s="8" t="s">
        <v>72</v>
      </c>
      <c r="D143" s="8" t="s">
        <v>188</v>
      </c>
      <c r="E143" s="9">
        <v>3000</v>
      </c>
      <c r="F143" s="10">
        <f t="shared" si="4"/>
        <v>83399.9985</v>
      </c>
      <c r="G143" s="10">
        <v>71282.05</v>
      </c>
      <c r="H143">
        <f t="shared" si="5"/>
        <v>23.7606833333333</v>
      </c>
    </row>
    <row r="144" spans="1:8">
      <c r="A144" s="8" t="s">
        <v>201</v>
      </c>
      <c r="B144" s="8" t="s">
        <v>204</v>
      </c>
      <c r="C144" s="8" t="s">
        <v>205</v>
      </c>
      <c r="D144" s="8" t="s">
        <v>73</v>
      </c>
      <c r="E144" s="9">
        <v>1200</v>
      </c>
      <c r="F144" s="10">
        <f t="shared" si="4"/>
        <v>25835.9985</v>
      </c>
      <c r="G144" s="10">
        <v>22082.05</v>
      </c>
      <c r="H144">
        <f t="shared" si="5"/>
        <v>18.4017083333333</v>
      </c>
    </row>
    <row r="145" spans="1:8">
      <c r="A145" s="8" t="s">
        <v>201</v>
      </c>
      <c r="B145" s="8" t="s">
        <v>208</v>
      </c>
      <c r="C145" s="8" t="s">
        <v>209</v>
      </c>
      <c r="D145" s="8" t="s">
        <v>210</v>
      </c>
      <c r="E145" s="9">
        <v>1000</v>
      </c>
      <c r="F145" s="10">
        <f t="shared" si="4"/>
        <v>33689.9979</v>
      </c>
      <c r="G145" s="10">
        <v>28794.87</v>
      </c>
      <c r="H145">
        <f t="shared" si="5"/>
        <v>28.79487</v>
      </c>
    </row>
    <row r="146" spans="1:8">
      <c r="A146" s="8" t="s">
        <v>201</v>
      </c>
      <c r="B146" s="8" t="s">
        <v>211</v>
      </c>
      <c r="C146" s="8" t="s">
        <v>212</v>
      </c>
      <c r="D146" s="8" t="s">
        <v>213</v>
      </c>
      <c r="E146" s="9">
        <v>450</v>
      </c>
      <c r="F146" s="10">
        <f t="shared" si="4"/>
        <v>8685.0036</v>
      </c>
      <c r="G146" s="10">
        <v>7423.08</v>
      </c>
      <c r="H146">
        <f t="shared" si="5"/>
        <v>16.4957333333333</v>
      </c>
    </row>
    <row r="147" spans="1:8">
      <c r="A147" s="8" t="s">
        <v>201</v>
      </c>
      <c r="B147" s="8" t="s">
        <v>111</v>
      </c>
      <c r="C147" s="8" t="s">
        <v>116</v>
      </c>
      <c r="D147" s="8" t="s">
        <v>113</v>
      </c>
      <c r="E147" s="9">
        <v>800</v>
      </c>
      <c r="F147" s="10">
        <f t="shared" si="4"/>
        <v>17600.0058</v>
      </c>
      <c r="G147" s="10">
        <v>15042.74</v>
      </c>
      <c r="H147">
        <f t="shared" si="5"/>
        <v>18.803425</v>
      </c>
    </row>
    <row r="148" spans="1:8">
      <c r="A148" s="8" t="s">
        <v>201</v>
      </c>
      <c r="B148" s="8" t="s">
        <v>244</v>
      </c>
      <c r="C148" s="8" t="s">
        <v>245</v>
      </c>
      <c r="D148" s="8" t="s">
        <v>246</v>
      </c>
      <c r="E148" s="9">
        <v>210</v>
      </c>
      <c r="F148" s="10">
        <f t="shared" si="4"/>
        <v>888.2991</v>
      </c>
      <c r="G148" s="10">
        <v>759.23</v>
      </c>
      <c r="H148">
        <f t="shared" si="5"/>
        <v>3.61538095238095</v>
      </c>
    </row>
    <row r="149" spans="1:8">
      <c r="A149" s="8" t="s">
        <v>201</v>
      </c>
      <c r="B149" s="8" t="s">
        <v>187</v>
      </c>
      <c r="C149" s="8" t="s">
        <v>72</v>
      </c>
      <c r="D149" s="8" t="s">
        <v>188</v>
      </c>
      <c r="E149" s="9">
        <v>600</v>
      </c>
      <c r="F149" s="10">
        <f t="shared" si="4"/>
        <v>16679.9997</v>
      </c>
      <c r="G149" s="10">
        <v>14256.41</v>
      </c>
      <c r="H149">
        <f t="shared" si="5"/>
        <v>23.7606833333333</v>
      </c>
    </row>
    <row r="150" spans="1:8">
      <c r="A150" s="8" t="s">
        <v>201</v>
      </c>
      <c r="B150" s="8" t="s">
        <v>126</v>
      </c>
      <c r="C150" s="8" t="s">
        <v>88</v>
      </c>
      <c r="D150" s="8" t="s">
        <v>89</v>
      </c>
      <c r="E150" s="9">
        <v>2400</v>
      </c>
      <c r="F150" s="10">
        <f t="shared" si="4"/>
        <v>50423.9697</v>
      </c>
      <c r="G150" s="10">
        <v>43097.41</v>
      </c>
      <c r="H150">
        <f t="shared" si="5"/>
        <v>17.9572541666667</v>
      </c>
    </row>
    <row r="151" spans="1:8">
      <c r="A151" s="8" t="s">
        <v>201</v>
      </c>
      <c r="B151" s="8" t="s">
        <v>233</v>
      </c>
      <c r="C151" s="8" t="s">
        <v>234</v>
      </c>
      <c r="D151" s="8" t="s">
        <v>235</v>
      </c>
      <c r="E151" s="9">
        <v>480</v>
      </c>
      <c r="F151" s="10">
        <f t="shared" si="4"/>
        <v>8409.5973</v>
      </c>
      <c r="G151" s="10">
        <v>7187.69</v>
      </c>
      <c r="H151">
        <f t="shared" si="5"/>
        <v>14.9743541666667</v>
      </c>
    </row>
    <row r="152" spans="1:8">
      <c r="A152" s="8" t="s">
        <v>201</v>
      </c>
      <c r="B152" s="8" t="s">
        <v>229</v>
      </c>
      <c r="C152" s="8" t="s">
        <v>227</v>
      </c>
      <c r="D152" s="8" t="s">
        <v>228</v>
      </c>
      <c r="E152" s="9">
        <v>300</v>
      </c>
      <c r="F152" s="10">
        <f t="shared" si="4"/>
        <v>2657.9943</v>
      </c>
      <c r="G152" s="10">
        <v>2271.79</v>
      </c>
      <c r="H152">
        <f t="shared" si="5"/>
        <v>7.57263333333333</v>
      </c>
    </row>
    <row r="153" spans="1:8">
      <c r="A153" s="8" t="s">
        <v>201</v>
      </c>
      <c r="B153" s="8" t="s">
        <v>223</v>
      </c>
      <c r="C153" s="8" t="s">
        <v>224</v>
      </c>
      <c r="D153" s="8" t="s">
        <v>225</v>
      </c>
      <c r="E153" s="9">
        <v>3000</v>
      </c>
      <c r="F153" s="10">
        <f t="shared" si="4"/>
        <v>3629.9952</v>
      </c>
      <c r="G153" s="10">
        <v>3102.56</v>
      </c>
      <c r="H153">
        <f t="shared" si="5"/>
        <v>1.03418666666667</v>
      </c>
    </row>
    <row r="154" spans="1:8">
      <c r="A154" s="8" t="s">
        <v>201</v>
      </c>
      <c r="B154" s="8" t="s">
        <v>226</v>
      </c>
      <c r="C154" s="8" t="s">
        <v>227</v>
      </c>
      <c r="D154" s="8" t="s">
        <v>228</v>
      </c>
      <c r="E154" s="9">
        <v>120</v>
      </c>
      <c r="F154" s="10">
        <f t="shared" si="4"/>
        <v>751.1985</v>
      </c>
      <c r="G154" s="10">
        <v>642.05</v>
      </c>
      <c r="H154">
        <f t="shared" si="5"/>
        <v>5.35041666666667</v>
      </c>
    </row>
    <row r="155" spans="1:8">
      <c r="A155" s="8" t="s">
        <v>201</v>
      </c>
      <c r="B155" s="8" t="s">
        <v>238</v>
      </c>
      <c r="C155" s="8" t="s">
        <v>239</v>
      </c>
      <c r="D155" s="8" t="s">
        <v>240</v>
      </c>
      <c r="E155" s="9">
        <v>300</v>
      </c>
      <c r="F155" s="10">
        <f t="shared" si="4"/>
        <v>18326.997</v>
      </c>
      <c r="G155" s="10">
        <v>15664.1</v>
      </c>
      <c r="H155">
        <f t="shared" si="5"/>
        <v>52.2136666666667</v>
      </c>
    </row>
    <row r="156" spans="1:8">
      <c r="A156" s="8" t="s">
        <v>201</v>
      </c>
      <c r="B156" s="8" t="s">
        <v>236</v>
      </c>
      <c r="C156" s="8" t="s">
        <v>237</v>
      </c>
      <c r="D156" s="8" t="s">
        <v>73</v>
      </c>
      <c r="E156" s="9">
        <v>150</v>
      </c>
      <c r="F156" s="10">
        <f t="shared" si="4"/>
        <v>963.0036</v>
      </c>
      <c r="G156" s="10">
        <v>823.08</v>
      </c>
      <c r="H156">
        <f t="shared" si="5"/>
        <v>5.4872</v>
      </c>
    </row>
    <row r="157" spans="1:8">
      <c r="A157" s="8" t="s">
        <v>201</v>
      </c>
      <c r="B157" s="8" t="s">
        <v>247</v>
      </c>
      <c r="C157" s="8" t="s">
        <v>248</v>
      </c>
      <c r="D157" s="8" t="s">
        <v>249</v>
      </c>
      <c r="E157" s="9">
        <v>50</v>
      </c>
      <c r="F157" s="10">
        <f t="shared" si="4"/>
        <v>123.9966</v>
      </c>
      <c r="G157" s="10">
        <v>105.98</v>
      </c>
      <c r="H157">
        <f t="shared" si="5"/>
        <v>2.1196</v>
      </c>
    </row>
    <row r="158" spans="1:8">
      <c r="A158" s="8" t="s">
        <v>201</v>
      </c>
      <c r="B158" s="8" t="s">
        <v>250</v>
      </c>
      <c r="C158" s="8" t="s">
        <v>251</v>
      </c>
      <c r="D158" s="8" t="s">
        <v>252</v>
      </c>
      <c r="E158" s="9">
        <v>200</v>
      </c>
      <c r="F158" s="10">
        <f t="shared" si="4"/>
        <v>376.0029</v>
      </c>
      <c r="G158" s="10">
        <v>321.37</v>
      </c>
      <c r="H158">
        <f t="shared" si="5"/>
        <v>1.60685</v>
      </c>
    </row>
    <row r="159" spans="1:8">
      <c r="A159" s="8" t="s">
        <v>201</v>
      </c>
      <c r="B159" s="8" t="s">
        <v>99</v>
      </c>
      <c r="C159" s="8" t="s">
        <v>100</v>
      </c>
      <c r="D159" s="8" t="s">
        <v>101</v>
      </c>
      <c r="E159" s="9">
        <v>100</v>
      </c>
      <c r="F159" s="10">
        <f t="shared" si="4"/>
        <v>7000.0047</v>
      </c>
      <c r="G159" s="10">
        <v>5982.91</v>
      </c>
      <c r="H159">
        <f t="shared" si="5"/>
        <v>59.8291</v>
      </c>
    </row>
    <row r="160" spans="1:8">
      <c r="A160" s="8" t="s">
        <v>201</v>
      </c>
      <c r="B160" s="8" t="s">
        <v>253</v>
      </c>
      <c r="C160" s="8" t="s">
        <v>254</v>
      </c>
      <c r="D160" s="8" t="s">
        <v>255</v>
      </c>
      <c r="E160" s="9">
        <v>300</v>
      </c>
      <c r="F160" s="10">
        <f t="shared" si="4"/>
        <v>7896.0024</v>
      </c>
      <c r="G160" s="10">
        <v>6748.72</v>
      </c>
      <c r="H160">
        <f t="shared" si="5"/>
        <v>22.4957333333333</v>
      </c>
    </row>
    <row r="161" spans="1:8">
      <c r="A161" s="8" t="s">
        <v>201</v>
      </c>
      <c r="B161" s="8" t="s">
        <v>220</v>
      </c>
      <c r="C161" s="8" t="s">
        <v>221</v>
      </c>
      <c r="D161" s="8" t="s">
        <v>222</v>
      </c>
      <c r="E161" s="9">
        <v>150</v>
      </c>
      <c r="F161" s="10">
        <f t="shared" si="4"/>
        <v>10411.5024</v>
      </c>
      <c r="G161" s="10">
        <v>8898.72</v>
      </c>
      <c r="H161">
        <f t="shared" si="5"/>
        <v>59.3248</v>
      </c>
    </row>
    <row r="162" spans="1:8">
      <c r="A162" s="8" t="s">
        <v>256</v>
      </c>
      <c r="B162" s="8" t="s">
        <v>226</v>
      </c>
      <c r="C162" s="8" t="s">
        <v>227</v>
      </c>
      <c r="D162" s="8" t="s">
        <v>228</v>
      </c>
      <c r="E162" s="9">
        <v>30</v>
      </c>
      <c r="F162" s="10">
        <f t="shared" si="4"/>
        <v>187.7967</v>
      </c>
      <c r="G162" s="10">
        <v>160.51</v>
      </c>
      <c r="H162">
        <f t="shared" si="5"/>
        <v>5.35033333333333</v>
      </c>
    </row>
    <row r="163" spans="1:8">
      <c r="A163" s="8" t="s">
        <v>256</v>
      </c>
      <c r="B163" s="8" t="s">
        <v>87</v>
      </c>
      <c r="C163" s="8" t="s">
        <v>257</v>
      </c>
      <c r="D163" s="8" t="s">
        <v>89</v>
      </c>
      <c r="E163" s="9">
        <v>150</v>
      </c>
      <c r="F163" s="10">
        <f t="shared" si="4"/>
        <v>3817.4994</v>
      </c>
      <c r="G163" s="10">
        <v>3262.82</v>
      </c>
      <c r="H163">
        <f t="shared" si="5"/>
        <v>21.7521333333333</v>
      </c>
    </row>
    <row r="164" spans="1:8">
      <c r="A164" s="8" t="s">
        <v>256</v>
      </c>
      <c r="B164" s="8" t="s">
        <v>258</v>
      </c>
      <c r="C164" s="8" t="s">
        <v>259</v>
      </c>
      <c r="D164" s="8" t="s">
        <v>260</v>
      </c>
      <c r="E164" s="9">
        <v>50</v>
      </c>
      <c r="F164" s="10">
        <f t="shared" ref="F164:F227" si="6">G164*(1+17%)</f>
        <v>3522.4956</v>
      </c>
      <c r="G164" s="10">
        <v>3010.68</v>
      </c>
      <c r="H164">
        <f t="shared" si="5"/>
        <v>60.2136</v>
      </c>
    </row>
    <row r="165" spans="1:8">
      <c r="A165" s="8" t="s">
        <v>256</v>
      </c>
      <c r="B165" s="8" t="s">
        <v>226</v>
      </c>
      <c r="C165" s="8" t="s">
        <v>227</v>
      </c>
      <c r="D165" s="8" t="s">
        <v>228</v>
      </c>
      <c r="E165" s="9">
        <v>90</v>
      </c>
      <c r="F165" s="10">
        <f t="shared" si="6"/>
        <v>563.4018</v>
      </c>
      <c r="G165" s="10">
        <v>481.54</v>
      </c>
      <c r="H165">
        <f t="shared" si="5"/>
        <v>5.35044444444444</v>
      </c>
    </row>
    <row r="166" spans="1:8">
      <c r="A166" s="8" t="s">
        <v>256</v>
      </c>
      <c r="B166" s="8" t="s">
        <v>226</v>
      </c>
      <c r="C166" s="8" t="s">
        <v>227</v>
      </c>
      <c r="D166" s="8" t="s">
        <v>228</v>
      </c>
      <c r="E166" s="9">
        <v>60</v>
      </c>
      <c r="F166" s="10">
        <f t="shared" si="6"/>
        <v>375.6051</v>
      </c>
      <c r="G166" s="10">
        <v>321.03</v>
      </c>
      <c r="H166">
        <f t="shared" si="5"/>
        <v>5.3505</v>
      </c>
    </row>
    <row r="167" spans="1:8">
      <c r="A167" s="8" t="s">
        <v>256</v>
      </c>
      <c r="B167" s="8" t="s">
        <v>229</v>
      </c>
      <c r="C167" s="8" t="s">
        <v>227</v>
      </c>
      <c r="D167" s="8" t="s">
        <v>228</v>
      </c>
      <c r="E167" s="9">
        <v>60</v>
      </c>
      <c r="F167" s="10">
        <f t="shared" si="6"/>
        <v>531.6012</v>
      </c>
      <c r="G167" s="10">
        <v>454.36</v>
      </c>
      <c r="H167">
        <f t="shared" si="5"/>
        <v>7.57266666666667</v>
      </c>
    </row>
    <row r="168" spans="1:8">
      <c r="A168" s="8" t="s">
        <v>256</v>
      </c>
      <c r="B168" s="8" t="s">
        <v>111</v>
      </c>
      <c r="C168" s="8" t="s">
        <v>116</v>
      </c>
      <c r="D168" s="8" t="s">
        <v>113</v>
      </c>
      <c r="E168" s="9">
        <v>200</v>
      </c>
      <c r="F168" s="10">
        <f t="shared" si="6"/>
        <v>4399.9956</v>
      </c>
      <c r="G168" s="10">
        <v>3760.68</v>
      </c>
      <c r="H168">
        <f t="shared" si="5"/>
        <v>18.8034</v>
      </c>
    </row>
    <row r="169" spans="1:8">
      <c r="A169" s="8" t="s">
        <v>256</v>
      </c>
      <c r="B169" s="8" t="s">
        <v>258</v>
      </c>
      <c r="C169" s="8" t="s">
        <v>261</v>
      </c>
      <c r="D169" s="8" t="s">
        <v>260</v>
      </c>
      <c r="E169" s="9">
        <v>30</v>
      </c>
      <c r="F169" s="10">
        <f t="shared" si="6"/>
        <v>2113.4997</v>
      </c>
      <c r="G169" s="10">
        <v>1806.41</v>
      </c>
      <c r="H169">
        <f t="shared" si="5"/>
        <v>60.2136666666667</v>
      </c>
    </row>
    <row r="170" spans="1:8">
      <c r="A170" s="8" t="s">
        <v>256</v>
      </c>
      <c r="B170" s="8" t="s">
        <v>87</v>
      </c>
      <c r="C170" s="8" t="s">
        <v>257</v>
      </c>
      <c r="D170" s="8" t="s">
        <v>89</v>
      </c>
      <c r="E170" s="9">
        <v>150</v>
      </c>
      <c r="F170" s="10">
        <f t="shared" si="6"/>
        <v>3817.4994</v>
      </c>
      <c r="G170" s="10">
        <v>3262.82</v>
      </c>
      <c r="H170">
        <f t="shared" si="5"/>
        <v>21.7521333333333</v>
      </c>
    </row>
    <row r="171" spans="1:8">
      <c r="A171" s="8" t="s">
        <v>256</v>
      </c>
      <c r="B171" s="8" t="s">
        <v>229</v>
      </c>
      <c r="C171" s="8" t="s">
        <v>227</v>
      </c>
      <c r="D171" s="8" t="s">
        <v>228</v>
      </c>
      <c r="E171" s="9">
        <v>90</v>
      </c>
      <c r="F171" s="10">
        <f t="shared" si="6"/>
        <v>797.4018</v>
      </c>
      <c r="G171" s="10">
        <v>681.54</v>
      </c>
      <c r="H171">
        <f t="shared" si="5"/>
        <v>7.57266666666667</v>
      </c>
    </row>
    <row r="172" spans="1:8">
      <c r="A172" s="8" t="s">
        <v>256</v>
      </c>
      <c r="B172" s="8" t="s">
        <v>111</v>
      </c>
      <c r="C172" s="8" t="s">
        <v>116</v>
      </c>
      <c r="D172" s="8" t="s">
        <v>113</v>
      </c>
      <c r="E172" s="9">
        <v>100</v>
      </c>
      <c r="F172" s="10">
        <f t="shared" si="6"/>
        <v>2199.9978</v>
      </c>
      <c r="G172" s="10">
        <v>1880.34</v>
      </c>
      <c r="H172">
        <f t="shared" si="5"/>
        <v>18.8034</v>
      </c>
    </row>
    <row r="173" spans="1:8">
      <c r="A173" s="8" t="s">
        <v>256</v>
      </c>
      <c r="B173" s="8" t="s">
        <v>87</v>
      </c>
      <c r="C173" s="8" t="s">
        <v>257</v>
      </c>
      <c r="D173" s="8" t="s">
        <v>89</v>
      </c>
      <c r="E173" s="9">
        <v>100</v>
      </c>
      <c r="F173" s="10">
        <f t="shared" si="6"/>
        <v>2544.9957</v>
      </c>
      <c r="G173" s="10">
        <v>2175.21</v>
      </c>
      <c r="H173">
        <f t="shared" si="5"/>
        <v>21.7521</v>
      </c>
    </row>
    <row r="174" spans="1:8">
      <c r="A174" s="8" t="s">
        <v>256</v>
      </c>
      <c r="B174" s="8" t="s">
        <v>258</v>
      </c>
      <c r="C174" s="8" t="s">
        <v>259</v>
      </c>
      <c r="D174" s="8" t="s">
        <v>260</v>
      </c>
      <c r="E174" s="9">
        <v>70</v>
      </c>
      <c r="F174" s="10">
        <f t="shared" si="6"/>
        <v>4931.433</v>
      </c>
      <c r="G174" s="10">
        <v>4214.9</v>
      </c>
      <c r="H174">
        <f t="shared" si="5"/>
        <v>60.2128571428571</v>
      </c>
    </row>
    <row r="175" spans="1:8">
      <c r="A175" s="8" t="s">
        <v>262</v>
      </c>
      <c r="B175" s="8" t="s">
        <v>263</v>
      </c>
      <c r="C175" s="8" t="s">
        <v>264</v>
      </c>
      <c r="D175" s="8" t="s">
        <v>265</v>
      </c>
      <c r="E175" s="9">
        <v>2</v>
      </c>
      <c r="F175" s="10">
        <f t="shared" si="6"/>
        <v>197.9991</v>
      </c>
      <c r="G175" s="10">
        <f>188.03-18.8</f>
        <v>169.23</v>
      </c>
      <c r="H175">
        <f t="shared" si="5"/>
        <v>84.615</v>
      </c>
    </row>
    <row r="176" spans="1:8">
      <c r="A176" s="8" t="s">
        <v>262</v>
      </c>
      <c r="B176" s="8" t="s">
        <v>266</v>
      </c>
      <c r="C176" s="8" t="s">
        <v>267</v>
      </c>
      <c r="D176" s="12" t="s">
        <v>268</v>
      </c>
      <c r="E176" s="9">
        <v>12</v>
      </c>
      <c r="F176" s="10">
        <f t="shared" si="6"/>
        <v>2376.0009</v>
      </c>
      <c r="G176" s="10">
        <f>2256.41-225.64</f>
        <v>2030.77</v>
      </c>
      <c r="H176">
        <f t="shared" si="5"/>
        <v>169.230833333333</v>
      </c>
    </row>
    <row r="177" spans="1:8">
      <c r="A177" s="8" t="s">
        <v>262</v>
      </c>
      <c r="B177" s="8" t="s">
        <v>269</v>
      </c>
      <c r="C177" s="8" t="s">
        <v>270</v>
      </c>
      <c r="D177" s="12" t="s">
        <v>271</v>
      </c>
      <c r="E177" s="9">
        <v>8</v>
      </c>
      <c r="F177" s="10">
        <f t="shared" si="6"/>
        <v>39.6045</v>
      </c>
      <c r="G177" s="10">
        <f>37.61-3.76</f>
        <v>33.85</v>
      </c>
      <c r="H177">
        <f t="shared" si="5"/>
        <v>4.23125</v>
      </c>
    </row>
    <row r="178" spans="1:8">
      <c r="A178" s="8" t="s">
        <v>262</v>
      </c>
      <c r="B178" s="8" t="s">
        <v>272</v>
      </c>
      <c r="C178" s="8" t="s">
        <v>273</v>
      </c>
      <c r="D178" s="12" t="s">
        <v>274</v>
      </c>
      <c r="E178" s="9">
        <v>25000</v>
      </c>
      <c r="F178" s="10">
        <f t="shared" si="6"/>
        <v>3375.0054</v>
      </c>
      <c r="G178" s="10">
        <f>3205.13-320.51</f>
        <v>2884.62</v>
      </c>
      <c r="H178">
        <f t="shared" si="5"/>
        <v>0.1153848</v>
      </c>
    </row>
    <row r="179" spans="1:8">
      <c r="A179" s="8" t="s">
        <v>262</v>
      </c>
      <c r="B179" s="8" t="s">
        <v>275</v>
      </c>
      <c r="C179" s="8" t="s">
        <v>276</v>
      </c>
      <c r="D179" s="12" t="s">
        <v>277</v>
      </c>
      <c r="E179" s="9">
        <v>410</v>
      </c>
      <c r="F179" s="10">
        <f t="shared" si="6"/>
        <v>405.0072</v>
      </c>
      <c r="G179" s="10">
        <f>384.62-38.46</f>
        <v>346.16</v>
      </c>
      <c r="H179">
        <f t="shared" si="5"/>
        <v>0.844292682926829</v>
      </c>
    </row>
    <row r="180" spans="1:8">
      <c r="A180" s="8" t="s">
        <v>262</v>
      </c>
      <c r="B180" s="8" t="s">
        <v>278</v>
      </c>
      <c r="C180" s="8" t="s">
        <v>279</v>
      </c>
      <c r="D180" s="12" t="s">
        <v>280</v>
      </c>
      <c r="E180" s="9">
        <v>160</v>
      </c>
      <c r="F180" s="10">
        <f t="shared" si="6"/>
        <v>244.7991</v>
      </c>
      <c r="G180" s="10">
        <f>232.48-23.25</f>
        <v>209.23</v>
      </c>
      <c r="H180">
        <f t="shared" si="5"/>
        <v>1.3076875</v>
      </c>
    </row>
    <row r="181" spans="1:8">
      <c r="A181" s="8" t="s">
        <v>262</v>
      </c>
      <c r="B181" s="8" t="s">
        <v>281</v>
      </c>
      <c r="C181" s="8" t="s">
        <v>282</v>
      </c>
      <c r="D181" s="12" t="s">
        <v>283</v>
      </c>
      <c r="E181" s="9">
        <v>11400</v>
      </c>
      <c r="F181" s="10">
        <f t="shared" si="6"/>
        <v>4617.0072</v>
      </c>
      <c r="G181" s="10">
        <f>4384.62-438.46</f>
        <v>3946.16</v>
      </c>
      <c r="H181">
        <f t="shared" si="5"/>
        <v>0.346154385964912</v>
      </c>
    </row>
    <row r="182" spans="1:8">
      <c r="A182" s="8" t="s">
        <v>262</v>
      </c>
      <c r="B182" s="8" t="s">
        <v>284</v>
      </c>
      <c r="C182" s="8" t="s">
        <v>285</v>
      </c>
      <c r="D182" s="12"/>
      <c r="E182" s="9">
        <v>7000</v>
      </c>
      <c r="F182" s="10">
        <f t="shared" si="6"/>
        <v>3339.0045</v>
      </c>
      <c r="G182" s="10">
        <f>3170.94-317.09</f>
        <v>2853.85</v>
      </c>
      <c r="H182">
        <f t="shared" si="5"/>
        <v>0.407692857142857</v>
      </c>
    </row>
    <row r="183" spans="1:8">
      <c r="A183" s="8" t="s">
        <v>262</v>
      </c>
      <c r="B183" s="8" t="s">
        <v>286</v>
      </c>
      <c r="C183" s="12"/>
      <c r="D183" s="12" t="s">
        <v>287</v>
      </c>
      <c r="E183" s="9">
        <v>300</v>
      </c>
      <c r="F183" s="10">
        <f t="shared" si="6"/>
        <v>1619.9937</v>
      </c>
      <c r="G183" s="10">
        <f>1538.46-153.85</f>
        <v>1384.61</v>
      </c>
      <c r="H183">
        <f t="shared" si="5"/>
        <v>4.61536666666667</v>
      </c>
    </row>
    <row r="184" spans="1:8">
      <c r="A184" s="8" t="s">
        <v>262</v>
      </c>
      <c r="B184" s="8" t="s">
        <v>288</v>
      </c>
      <c r="C184" s="8" t="s">
        <v>289</v>
      </c>
      <c r="D184" s="12" t="s">
        <v>290</v>
      </c>
      <c r="E184" s="9">
        <v>4000</v>
      </c>
      <c r="F184" s="10">
        <f t="shared" si="6"/>
        <v>3888.0036</v>
      </c>
      <c r="G184" s="10">
        <f>3692.31-369.23</f>
        <v>3323.08</v>
      </c>
      <c r="H184">
        <f t="shared" si="5"/>
        <v>0.83077</v>
      </c>
    </row>
    <row r="185" spans="1:8">
      <c r="A185" s="8" t="s">
        <v>262</v>
      </c>
      <c r="B185" s="8" t="s">
        <v>288</v>
      </c>
      <c r="C185" s="8" t="s">
        <v>291</v>
      </c>
      <c r="D185" s="12" t="s">
        <v>290</v>
      </c>
      <c r="E185" s="9">
        <v>4000</v>
      </c>
      <c r="F185" s="10">
        <f t="shared" si="6"/>
        <v>3888.0036</v>
      </c>
      <c r="G185" s="10">
        <f>3692.31-369.23</f>
        <v>3323.08</v>
      </c>
      <c r="H185">
        <f t="shared" si="5"/>
        <v>0.83077</v>
      </c>
    </row>
    <row r="186" spans="1:8">
      <c r="A186" s="8" t="s">
        <v>262</v>
      </c>
      <c r="B186" s="8" t="s">
        <v>286</v>
      </c>
      <c r="C186" s="12"/>
      <c r="D186" s="12" t="s">
        <v>287</v>
      </c>
      <c r="E186" s="9">
        <v>300</v>
      </c>
      <c r="F186" s="10">
        <f t="shared" si="6"/>
        <v>1619.9937</v>
      </c>
      <c r="G186" s="10">
        <f>1538.46-153.85</f>
        <v>1384.61</v>
      </c>
      <c r="H186">
        <f t="shared" si="5"/>
        <v>4.61536666666667</v>
      </c>
    </row>
    <row r="187" spans="1:8">
      <c r="A187" s="8" t="s">
        <v>262</v>
      </c>
      <c r="B187" s="8" t="s">
        <v>292</v>
      </c>
      <c r="C187" s="8" t="s">
        <v>293</v>
      </c>
      <c r="D187" s="12" t="s">
        <v>294</v>
      </c>
      <c r="E187" s="9">
        <v>500</v>
      </c>
      <c r="F187" s="10">
        <f t="shared" si="6"/>
        <v>2025.0009</v>
      </c>
      <c r="G187" s="10">
        <f>1923.08-192.31</f>
        <v>1730.77</v>
      </c>
      <c r="H187">
        <f t="shared" si="5"/>
        <v>3.46154</v>
      </c>
    </row>
    <row r="188" spans="1:8">
      <c r="A188" s="8" t="s">
        <v>262</v>
      </c>
      <c r="B188" s="8" t="s">
        <v>295</v>
      </c>
      <c r="C188" s="8" t="s">
        <v>296</v>
      </c>
      <c r="D188" s="12" t="s">
        <v>297</v>
      </c>
      <c r="E188" s="9">
        <v>1</v>
      </c>
      <c r="F188" s="10">
        <f t="shared" si="6"/>
        <v>394.1964</v>
      </c>
      <c r="G188" s="10">
        <f>374.36-37.44</f>
        <v>336.92</v>
      </c>
      <c r="H188">
        <f t="shared" si="5"/>
        <v>336.92</v>
      </c>
    </row>
    <row r="189" spans="1:8">
      <c r="A189" s="8" t="s">
        <v>262</v>
      </c>
      <c r="B189" s="13" t="s">
        <v>298</v>
      </c>
      <c r="C189" s="8">
        <v>1250</v>
      </c>
      <c r="D189" s="12" t="s">
        <v>299</v>
      </c>
      <c r="E189" s="9">
        <v>8</v>
      </c>
      <c r="F189" s="10">
        <f t="shared" si="6"/>
        <v>2159.9955</v>
      </c>
      <c r="G189" s="10">
        <f>2051.28-205.13</f>
        <v>1846.15</v>
      </c>
      <c r="H189">
        <f t="shared" si="5"/>
        <v>230.76875</v>
      </c>
    </row>
    <row r="190" spans="1:8">
      <c r="A190" s="8" t="s">
        <v>262</v>
      </c>
      <c r="B190" s="8" t="s">
        <v>300</v>
      </c>
      <c r="C190" s="8" t="s">
        <v>301</v>
      </c>
      <c r="D190" s="12" t="s">
        <v>302</v>
      </c>
      <c r="E190" s="9">
        <v>10</v>
      </c>
      <c r="F190" s="10">
        <f t="shared" si="6"/>
        <v>405.0072</v>
      </c>
      <c r="G190" s="10">
        <f>384.62-38.46</f>
        <v>346.16</v>
      </c>
      <c r="H190">
        <f t="shared" si="5"/>
        <v>34.616</v>
      </c>
    </row>
    <row r="191" spans="1:8">
      <c r="A191" s="8" t="s">
        <v>262</v>
      </c>
      <c r="B191" s="8" t="s">
        <v>303</v>
      </c>
      <c r="C191" s="8" t="s">
        <v>304</v>
      </c>
      <c r="D191" s="12" t="s">
        <v>305</v>
      </c>
      <c r="E191" s="9">
        <v>14400</v>
      </c>
      <c r="F191" s="10">
        <f t="shared" si="6"/>
        <v>5313.5901</v>
      </c>
      <c r="G191" s="10">
        <f>5046.15-504.62</f>
        <v>4541.53</v>
      </c>
      <c r="H191">
        <f t="shared" si="5"/>
        <v>0.315384027777778</v>
      </c>
    </row>
    <row r="192" spans="1:8">
      <c r="A192" s="8" t="s">
        <v>262</v>
      </c>
      <c r="B192" s="13" t="s">
        <v>306</v>
      </c>
      <c r="C192" s="8" t="s">
        <v>307</v>
      </c>
      <c r="D192" s="12" t="s">
        <v>308</v>
      </c>
      <c r="E192" s="9">
        <v>2</v>
      </c>
      <c r="F192" s="10">
        <f t="shared" si="6"/>
        <v>2159.9955</v>
      </c>
      <c r="G192" s="10">
        <f>2051.28-205.13</f>
        <v>1846.15</v>
      </c>
      <c r="H192">
        <f t="shared" si="5"/>
        <v>923.075</v>
      </c>
    </row>
    <row r="193" spans="1:8">
      <c r="A193" s="8" t="s">
        <v>262</v>
      </c>
      <c r="B193" s="8" t="s">
        <v>309</v>
      </c>
      <c r="C193" s="8" t="s">
        <v>310</v>
      </c>
      <c r="D193" s="12" t="s">
        <v>311</v>
      </c>
      <c r="E193" s="9">
        <v>8</v>
      </c>
      <c r="F193" s="10">
        <f t="shared" si="6"/>
        <v>19800.0036</v>
      </c>
      <c r="G193" s="10">
        <f>18803.42-1880.34</f>
        <v>16923.08</v>
      </c>
      <c r="H193">
        <f t="shared" si="5"/>
        <v>2115.385</v>
      </c>
    </row>
    <row r="194" spans="1:8">
      <c r="A194" s="8" t="s">
        <v>262</v>
      </c>
      <c r="B194" s="8" t="s">
        <v>312</v>
      </c>
      <c r="C194" s="8" t="s">
        <v>313</v>
      </c>
      <c r="D194" s="12" t="s">
        <v>314</v>
      </c>
      <c r="E194" s="9">
        <v>100</v>
      </c>
      <c r="F194" s="10">
        <f t="shared" si="6"/>
        <v>495.0036</v>
      </c>
      <c r="G194" s="10">
        <f>470.09-47.01</f>
        <v>423.08</v>
      </c>
      <c r="H194">
        <f t="shared" si="5"/>
        <v>4.2308</v>
      </c>
    </row>
    <row r="195" spans="1:8">
      <c r="A195" s="8" t="s">
        <v>262</v>
      </c>
      <c r="B195" s="8" t="s">
        <v>315</v>
      </c>
      <c r="C195" s="8" t="s">
        <v>316</v>
      </c>
      <c r="D195" s="12" t="s">
        <v>317</v>
      </c>
      <c r="E195" s="9">
        <v>2</v>
      </c>
      <c r="F195" s="10">
        <f t="shared" si="6"/>
        <v>512.9982</v>
      </c>
      <c r="G195" s="10">
        <f>487.18-48.72</f>
        <v>438.46</v>
      </c>
      <c r="H195">
        <f t="shared" ref="H195:H258" si="7">G195/E195</f>
        <v>219.23</v>
      </c>
    </row>
    <row r="196" spans="1:8">
      <c r="A196" s="8" t="s">
        <v>262</v>
      </c>
      <c r="B196" s="8" t="s">
        <v>318</v>
      </c>
      <c r="C196" s="12"/>
      <c r="D196" s="12" t="s">
        <v>317</v>
      </c>
      <c r="E196" s="9">
        <v>200</v>
      </c>
      <c r="F196" s="10">
        <f t="shared" si="6"/>
        <v>989.9955</v>
      </c>
      <c r="G196" s="10">
        <f>940.17-94.02</f>
        <v>846.15</v>
      </c>
      <c r="H196">
        <f t="shared" si="7"/>
        <v>4.23075</v>
      </c>
    </row>
    <row r="197" spans="1:8">
      <c r="A197" s="8" t="s">
        <v>262</v>
      </c>
      <c r="B197" s="8" t="s">
        <v>319</v>
      </c>
      <c r="C197" s="8" t="s">
        <v>320</v>
      </c>
      <c r="D197" s="12"/>
      <c r="E197" s="9">
        <v>30</v>
      </c>
      <c r="F197" s="10">
        <f t="shared" si="6"/>
        <v>340.2009</v>
      </c>
      <c r="G197" s="10">
        <f>323.08-32.31</f>
        <v>290.77</v>
      </c>
      <c r="H197">
        <f t="shared" si="7"/>
        <v>9.69233333333333</v>
      </c>
    </row>
    <row r="198" spans="1:8">
      <c r="A198" s="8" t="s">
        <v>262</v>
      </c>
      <c r="B198" s="8" t="s">
        <v>321</v>
      </c>
      <c r="C198" s="8" t="s">
        <v>322</v>
      </c>
      <c r="D198" s="12" t="s">
        <v>271</v>
      </c>
      <c r="E198" s="9">
        <v>36</v>
      </c>
      <c r="F198" s="10">
        <f t="shared" si="6"/>
        <v>145.7937</v>
      </c>
      <c r="G198" s="10">
        <f>138.46-13.85</f>
        <v>124.61</v>
      </c>
      <c r="H198">
        <f t="shared" si="7"/>
        <v>3.46138888888889</v>
      </c>
    </row>
    <row r="199" spans="1:8">
      <c r="A199" s="8" t="s">
        <v>262</v>
      </c>
      <c r="B199" s="8" t="s">
        <v>323</v>
      </c>
      <c r="C199" s="8" t="s">
        <v>324</v>
      </c>
      <c r="D199" s="12" t="s">
        <v>283</v>
      </c>
      <c r="E199" s="9">
        <v>2000</v>
      </c>
      <c r="F199" s="10">
        <f t="shared" si="6"/>
        <v>1476.0018</v>
      </c>
      <c r="G199" s="10">
        <f>1401.71-140.17</f>
        <v>1261.54</v>
      </c>
      <c r="H199">
        <f t="shared" si="7"/>
        <v>0.63077</v>
      </c>
    </row>
    <row r="200" spans="1:8">
      <c r="A200" s="8" t="s">
        <v>262</v>
      </c>
      <c r="B200" s="8" t="s">
        <v>284</v>
      </c>
      <c r="C200" s="8" t="s">
        <v>325</v>
      </c>
      <c r="D200" s="12" t="s">
        <v>283</v>
      </c>
      <c r="E200" s="9">
        <v>500</v>
      </c>
      <c r="F200" s="10">
        <f t="shared" si="6"/>
        <v>989.9955</v>
      </c>
      <c r="G200" s="10">
        <f>940.17-94.02</f>
        <v>846.15</v>
      </c>
      <c r="H200">
        <f t="shared" si="7"/>
        <v>1.6923</v>
      </c>
    </row>
    <row r="201" spans="1:8">
      <c r="A201" s="8" t="s">
        <v>262</v>
      </c>
      <c r="B201" s="8" t="s">
        <v>326</v>
      </c>
      <c r="C201" s="8" t="s">
        <v>327</v>
      </c>
      <c r="D201" s="12" t="s">
        <v>283</v>
      </c>
      <c r="E201" s="9">
        <v>25</v>
      </c>
      <c r="F201" s="10">
        <f t="shared" si="6"/>
        <v>945.009</v>
      </c>
      <c r="G201" s="10">
        <f>897.44-89.74</f>
        <v>807.7</v>
      </c>
      <c r="H201">
        <f t="shared" si="7"/>
        <v>32.308</v>
      </c>
    </row>
    <row r="202" spans="1:8">
      <c r="A202" s="8" t="s">
        <v>262</v>
      </c>
      <c r="B202" s="8" t="s">
        <v>328</v>
      </c>
      <c r="C202" s="8" t="s">
        <v>329</v>
      </c>
      <c r="D202" s="12" t="s">
        <v>330</v>
      </c>
      <c r="E202" s="9">
        <v>600</v>
      </c>
      <c r="F202" s="10">
        <f t="shared" si="6"/>
        <v>7020</v>
      </c>
      <c r="G202" s="10">
        <f>6666.67-666.67</f>
        <v>6000</v>
      </c>
      <c r="H202">
        <f t="shared" si="7"/>
        <v>10</v>
      </c>
    </row>
    <row r="203" spans="1:8">
      <c r="A203" s="8" t="s">
        <v>262</v>
      </c>
      <c r="B203" s="8" t="s">
        <v>331</v>
      </c>
      <c r="C203" s="8" t="s">
        <v>332</v>
      </c>
      <c r="D203" s="12" t="s">
        <v>333</v>
      </c>
      <c r="E203" s="9">
        <v>500</v>
      </c>
      <c r="F203" s="10">
        <f t="shared" si="6"/>
        <v>495.0036</v>
      </c>
      <c r="G203" s="10">
        <f>470.09-47.01</f>
        <v>423.08</v>
      </c>
      <c r="H203">
        <f t="shared" si="7"/>
        <v>0.84616</v>
      </c>
    </row>
    <row r="204" spans="1:8">
      <c r="A204" s="8" t="s">
        <v>262</v>
      </c>
      <c r="B204" s="8" t="s">
        <v>281</v>
      </c>
      <c r="C204" s="8" t="s">
        <v>334</v>
      </c>
      <c r="D204" s="12" t="s">
        <v>283</v>
      </c>
      <c r="E204" s="9">
        <v>10000</v>
      </c>
      <c r="F204" s="10">
        <f t="shared" si="6"/>
        <v>3419.9919</v>
      </c>
      <c r="G204" s="10">
        <f>3247.86-324.79</f>
        <v>2923.07</v>
      </c>
      <c r="H204">
        <f t="shared" si="7"/>
        <v>0.292307</v>
      </c>
    </row>
    <row r="205" spans="1:8">
      <c r="A205" s="8" t="s">
        <v>262</v>
      </c>
      <c r="B205" s="13" t="s">
        <v>298</v>
      </c>
      <c r="C205" s="8">
        <v>1250</v>
      </c>
      <c r="D205" s="12" t="s">
        <v>299</v>
      </c>
      <c r="E205" s="9">
        <v>8</v>
      </c>
      <c r="F205" s="10">
        <f t="shared" si="6"/>
        <v>2159.9955</v>
      </c>
      <c r="G205" s="10">
        <f>2051.28-205.13</f>
        <v>1846.15</v>
      </c>
      <c r="H205">
        <f t="shared" si="7"/>
        <v>230.76875</v>
      </c>
    </row>
    <row r="206" spans="1:8">
      <c r="A206" s="8" t="s">
        <v>262</v>
      </c>
      <c r="B206" s="8" t="s">
        <v>335</v>
      </c>
      <c r="C206" s="8" t="s">
        <v>336</v>
      </c>
      <c r="D206" s="12" t="s">
        <v>337</v>
      </c>
      <c r="E206" s="9">
        <v>120</v>
      </c>
      <c r="F206" s="10">
        <f t="shared" si="6"/>
        <v>917.9937</v>
      </c>
      <c r="G206" s="10">
        <f>871.79-87.18</f>
        <v>784.61</v>
      </c>
      <c r="H206">
        <f t="shared" si="7"/>
        <v>6.53841666666667</v>
      </c>
    </row>
    <row r="207" spans="1:8">
      <c r="A207" s="8" t="s">
        <v>262</v>
      </c>
      <c r="B207" s="8" t="s">
        <v>338</v>
      </c>
      <c r="C207" s="8" t="s">
        <v>279</v>
      </c>
      <c r="D207" s="12" t="s">
        <v>339</v>
      </c>
      <c r="E207" s="9">
        <v>8</v>
      </c>
      <c r="F207" s="10">
        <f t="shared" si="6"/>
        <v>3283.2072</v>
      </c>
      <c r="G207" s="10">
        <f>3117.95-311.79</f>
        <v>2806.16</v>
      </c>
      <c r="H207">
        <f t="shared" si="7"/>
        <v>350.77</v>
      </c>
    </row>
    <row r="208" spans="1:8">
      <c r="A208" s="8" t="s">
        <v>262</v>
      </c>
      <c r="B208" s="8" t="s">
        <v>275</v>
      </c>
      <c r="C208" s="8" t="s">
        <v>340</v>
      </c>
      <c r="D208" s="12" t="s">
        <v>277</v>
      </c>
      <c r="E208" s="9">
        <v>20</v>
      </c>
      <c r="F208" s="10">
        <f t="shared" si="6"/>
        <v>1349.9928</v>
      </c>
      <c r="G208" s="10">
        <f>1282.05-128.21</f>
        <v>1153.84</v>
      </c>
      <c r="H208">
        <f t="shared" si="7"/>
        <v>57.692</v>
      </c>
    </row>
    <row r="209" spans="1:8">
      <c r="A209" s="8" t="s">
        <v>262</v>
      </c>
      <c r="B209" s="8" t="s">
        <v>341</v>
      </c>
      <c r="C209" s="8" t="s">
        <v>342</v>
      </c>
      <c r="D209" s="12" t="s">
        <v>343</v>
      </c>
      <c r="E209" s="9">
        <v>48</v>
      </c>
      <c r="F209" s="10">
        <f t="shared" si="6"/>
        <v>1209.6045</v>
      </c>
      <c r="G209" s="10">
        <f>1148.72-114.87</f>
        <v>1033.85</v>
      </c>
      <c r="H209">
        <f t="shared" si="7"/>
        <v>21.5385416666667</v>
      </c>
    </row>
    <row r="210" spans="1:8">
      <c r="A210" s="8" t="s">
        <v>262</v>
      </c>
      <c r="B210" s="8" t="s">
        <v>344</v>
      </c>
      <c r="C210" s="8" t="s">
        <v>345</v>
      </c>
      <c r="D210" s="12" t="s">
        <v>346</v>
      </c>
      <c r="E210" s="9">
        <v>600</v>
      </c>
      <c r="F210" s="10">
        <f t="shared" si="6"/>
        <v>1080.0036</v>
      </c>
      <c r="G210" s="10">
        <f>1025.64-102.56</f>
        <v>923.08</v>
      </c>
      <c r="H210">
        <f t="shared" si="7"/>
        <v>1.53846666666667</v>
      </c>
    </row>
    <row r="211" spans="1:8">
      <c r="A211" s="8" t="s">
        <v>262</v>
      </c>
      <c r="B211" s="8" t="s">
        <v>303</v>
      </c>
      <c r="C211" s="8" t="s">
        <v>347</v>
      </c>
      <c r="D211" s="12" t="s">
        <v>305</v>
      </c>
      <c r="E211" s="9">
        <v>3000</v>
      </c>
      <c r="F211" s="10">
        <f t="shared" si="6"/>
        <v>1106.9955</v>
      </c>
      <c r="G211" s="10">
        <f>1051.28-105.13</f>
        <v>946.15</v>
      </c>
      <c r="H211">
        <f t="shared" si="7"/>
        <v>0.315383333333333</v>
      </c>
    </row>
    <row r="212" spans="1:8">
      <c r="A212" s="8" t="s">
        <v>262</v>
      </c>
      <c r="B212" s="8" t="s">
        <v>348</v>
      </c>
      <c r="C212" s="8" t="s">
        <v>349</v>
      </c>
      <c r="D212" s="12" t="s">
        <v>346</v>
      </c>
      <c r="E212" s="9">
        <v>2400</v>
      </c>
      <c r="F212" s="10">
        <f t="shared" si="6"/>
        <v>983.97</v>
      </c>
      <c r="G212" s="10">
        <f>841</f>
        <v>841</v>
      </c>
      <c r="H212">
        <f t="shared" si="7"/>
        <v>0.350416666666667</v>
      </c>
    </row>
    <row r="213" spans="1:8">
      <c r="A213" s="8" t="s">
        <v>262</v>
      </c>
      <c r="B213" s="12" t="s">
        <v>350</v>
      </c>
      <c r="C213" s="12" t="s">
        <v>304</v>
      </c>
      <c r="D213" s="12" t="s">
        <v>305</v>
      </c>
      <c r="E213" s="14">
        <v>6000</v>
      </c>
      <c r="F213" s="10">
        <f t="shared" si="6"/>
        <v>1889.9946</v>
      </c>
      <c r="G213" s="15">
        <f>1794.87-179.49</f>
        <v>1615.38</v>
      </c>
      <c r="H213">
        <f t="shared" si="7"/>
        <v>0.26923</v>
      </c>
    </row>
    <row r="214" spans="1:8">
      <c r="A214" s="8" t="s">
        <v>262</v>
      </c>
      <c r="B214" s="12" t="s">
        <v>351</v>
      </c>
      <c r="C214" s="12" t="s">
        <v>352</v>
      </c>
      <c r="D214" s="12" t="s">
        <v>271</v>
      </c>
      <c r="E214" s="14">
        <v>160</v>
      </c>
      <c r="F214" s="10">
        <f t="shared" si="6"/>
        <v>2851.1964</v>
      </c>
      <c r="G214" s="15">
        <f>2707.69-270.77</f>
        <v>2436.92</v>
      </c>
      <c r="H214">
        <f t="shared" si="7"/>
        <v>15.23075</v>
      </c>
    </row>
    <row r="215" spans="1:8">
      <c r="A215" s="8" t="s">
        <v>262</v>
      </c>
      <c r="B215" s="12" t="s">
        <v>353</v>
      </c>
      <c r="C215" s="12" t="s">
        <v>354</v>
      </c>
      <c r="D215" s="12" t="s">
        <v>355</v>
      </c>
      <c r="E215" s="14">
        <v>1200</v>
      </c>
      <c r="F215" s="10">
        <f t="shared" si="6"/>
        <v>1911.5928</v>
      </c>
      <c r="G215" s="15">
        <f>1815.38-181.54</f>
        <v>1633.84</v>
      </c>
      <c r="H215">
        <f t="shared" si="7"/>
        <v>1.36153333333333</v>
      </c>
    </row>
    <row r="216" spans="1:8">
      <c r="A216" s="8" t="s">
        <v>262</v>
      </c>
      <c r="B216" s="12" t="s">
        <v>356</v>
      </c>
      <c r="C216" s="12" t="s">
        <v>357</v>
      </c>
      <c r="D216" s="12" t="s">
        <v>314</v>
      </c>
      <c r="E216" s="14">
        <v>60</v>
      </c>
      <c r="F216" s="10">
        <f t="shared" si="6"/>
        <v>405.0072</v>
      </c>
      <c r="G216" s="15">
        <f>384.62-38.46</f>
        <v>346.16</v>
      </c>
      <c r="H216">
        <f t="shared" si="7"/>
        <v>5.76933333333333</v>
      </c>
    </row>
    <row r="217" spans="1:8">
      <c r="A217" s="8" t="s">
        <v>262</v>
      </c>
      <c r="B217" s="12" t="s">
        <v>358</v>
      </c>
      <c r="C217" s="12" t="s">
        <v>359</v>
      </c>
      <c r="D217" s="12" t="s">
        <v>360</v>
      </c>
      <c r="E217" s="14">
        <v>10000</v>
      </c>
      <c r="F217" s="10">
        <f t="shared" si="6"/>
        <v>1440.0009</v>
      </c>
      <c r="G217" s="15">
        <f>1367.52-136.75</f>
        <v>1230.77</v>
      </c>
      <c r="H217">
        <f t="shared" si="7"/>
        <v>0.123077</v>
      </c>
    </row>
    <row r="218" spans="1:8">
      <c r="A218" s="8" t="s">
        <v>262</v>
      </c>
      <c r="B218" s="12" t="s">
        <v>272</v>
      </c>
      <c r="C218" s="12" t="s">
        <v>273</v>
      </c>
      <c r="D218" s="12" t="s">
        <v>274</v>
      </c>
      <c r="E218" s="14">
        <v>25000</v>
      </c>
      <c r="F218" s="10">
        <f t="shared" si="6"/>
        <v>3375.0054</v>
      </c>
      <c r="G218" s="15">
        <f>3205.13-320.51</f>
        <v>2884.62</v>
      </c>
      <c r="H218">
        <f t="shared" si="7"/>
        <v>0.1153848</v>
      </c>
    </row>
    <row r="219" spans="1:8">
      <c r="A219" s="8" t="s">
        <v>262</v>
      </c>
      <c r="B219" s="12" t="s">
        <v>351</v>
      </c>
      <c r="C219" s="12" t="s">
        <v>352</v>
      </c>
      <c r="D219" s="12" t="s">
        <v>271</v>
      </c>
      <c r="E219" s="14">
        <v>160</v>
      </c>
      <c r="F219" s="10">
        <f t="shared" si="6"/>
        <v>2851.1964</v>
      </c>
      <c r="G219" s="15">
        <f>2707.69-270.77</f>
        <v>2436.92</v>
      </c>
      <c r="H219">
        <f t="shared" si="7"/>
        <v>15.23075</v>
      </c>
    </row>
    <row r="220" spans="1:8">
      <c r="A220" s="8" t="s">
        <v>262</v>
      </c>
      <c r="B220" s="12" t="s">
        <v>284</v>
      </c>
      <c r="C220" s="12" t="s">
        <v>285</v>
      </c>
      <c r="D220" s="12" t="s">
        <v>283</v>
      </c>
      <c r="E220" s="14">
        <v>14000</v>
      </c>
      <c r="F220" s="10">
        <f t="shared" si="6"/>
        <v>6677.9973</v>
      </c>
      <c r="G220" s="15">
        <f>6341.88-634.19</f>
        <v>5707.69</v>
      </c>
      <c r="H220">
        <f t="shared" si="7"/>
        <v>0.407692142857143</v>
      </c>
    </row>
    <row r="221" spans="1:8">
      <c r="A221" s="8" t="s">
        <v>262</v>
      </c>
      <c r="B221" s="12" t="s">
        <v>288</v>
      </c>
      <c r="C221" s="12" t="s">
        <v>289</v>
      </c>
      <c r="D221" s="12" t="s">
        <v>290</v>
      </c>
      <c r="E221" s="14">
        <v>2000</v>
      </c>
      <c r="F221" s="10">
        <f t="shared" si="6"/>
        <v>1943.9901</v>
      </c>
      <c r="G221" s="15">
        <f>1846.15-184.62</f>
        <v>1661.53</v>
      </c>
      <c r="H221">
        <f t="shared" si="7"/>
        <v>0.830765</v>
      </c>
    </row>
    <row r="222" spans="1:8">
      <c r="A222" s="8" t="s">
        <v>262</v>
      </c>
      <c r="B222" s="12" t="s">
        <v>288</v>
      </c>
      <c r="C222" s="12" t="s">
        <v>291</v>
      </c>
      <c r="D222" s="12" t="s">
        <v>290</v>
      </c>
      <c r="E222" s="14">
        <v>2000</v>
      </c>
      <c r="F222" s="10">
        <f t="shared" si="6"/>
        <v>1943.9901</v>
      </c>
      <c r="G222" s="15">
        <f>1846.15-184.62</f>
        <v>1661.53</v>
      </c>
      <c r="H222">
        <f t="shared" si="7"/>
        <v>0.830765</v>
      </c>
    </row>
    <row r="223" spans="1:8">
      <c r="A223" s="8" t="s">
        <v>262</v>
      </c>
      <c r="B223" s="12" t="s">
        <v>361</v>
      </c>
      <c r="C223" s="12" t="s">
        <v>362</v>
      </c>
      <c r="D223" s="12" t="s">
        <v>363</v>
      </c>
      <c r="E223" s="14">
        <v>2880</v>
      </c>
      <c r="F223" s="10">
        <f t="shared" si="6"/>
        <v>20736.0036</v>
      </c>
      <c r="G223" s="15">
        <f>19692.31-1969.23</f>
        <v>17723.08</v>
      </c>
      <c r="H223">
        <f t="shared" si="7"/>
        <v>6.15384722222222</v>
      </c>
    </row>
    <row r="224" spans="1:8">
      <c r="A224" s="8" t="s">
        <v>262</v>
      </c>
      <c r="B224" s="12" t="s">
        <v>309</v>
      </c>
      <c r="C224" s="12" t="s">
        <v>310</v>
      </c>
      <c r="D224" s="12" t="s">
        <v>311</v>
      </c>
      <c r="E224" s="14">
        <v>12</v>
      </c>
      <c r="F224" s="10">
        <f t="shared" si="6"/>
        <v>29700.0054</v>
      </c>
      <c r="G224" s="15">
        <f>28205.13-2820.51</f>
        <v>25384.62</v>
      </c>
      <c r="H224">
        <f t="shared" si="7"/>
        <v>2115.385</v>
      </c>
    </row>
    <row r="225" spans="1:8">
      <c r="A225" s="8" t="s">
        <v>262</v>
      </c>
      <c r="B225" s="12" t="s">
        <v>281</v>
      </c>
      <c r="C225" s="12" t="s">
        <v>364</v>
      </c>
      <c r="D225" s="12" t="s">
        <v>283</v>
      </c>
      <c r="E225" s="14">
        <v>50</v>
      </c>
      <c r="F225" s="10">
        <f t="shared" si="6"/>
        <v>162.0099</v>
      </c>
      <c r="G225" s="15">
        <f>153.85-15.38</f>
        <v>138.47</v>
      </c>
      <c r="H225">
        <f t="shared" si="7"/>
        <v>2.7694</v>
      </c>
    </row>
    <row r="226" spans="1:8">
      <c r="A226" s="8" t="s">
        <v>262</v>
      </c>
      <c r="B226" s="13" t="s">
        <v>365</v>
      </c>
      <c r="C226" s="12" t="s">
        <v>366</v>
      </c>
      <c r="D226" s="12" t="s">
        <v>337</v>
      </c>
      <c r="E226" s="14">
        <v>20</v>
      </c>
      <c r="F226" s="10">
        <f t="shared" si="6"/>
        <v>629.9982</v>
      </c>
      <c r="G226" s="15">
        <f>598.29-59.83</f>
        <v>538.46</v>
      </c>
      <c r="H226">
        <f t="shared" si="7"/>
        <v>26.923</v>
      </c>
    </row>
    <row r="227" spans="1:8">
      <c r="A227" s="8" t="s">
        <v>262</v>
      </c>
      <c r="B227" s="12" t="s">
        <v>367</v>
      </c>
      <c r="C227" s="12" t="s">
        <v>368</v>
      </c>
      <c r="D227" s="12" t="s">
        <v>369</v>
      </c>
      <c r="E227" s="14">
        <v>108</v>
      </c>
      <c r="F227" s="10">
        <f t="shared" si="6"/>
        <v>272.1537</v>
      </c>
      <c r="G227" s="15">
        <f>258.46-25.85</f>
        <v>232.61</v>
      </c>
      <c r="H227">
        <f t="shared" si="7"/>
        <v>2.1537962962963</v>
      </c>
    </row>
    <row r="228" spans="1:8">
      <c r="A228" s="8" t="s">
        <v>262</v>
      </c>
      <c r="B228" s="12" t="s">
        <v>370</v>
      </c>
      <c r="C228" s="12" t="s">
        <v>371</v>
      </c>
      <c r="D228" s="12" t="s">
        <v>372</v>
      </c>
      <c r="E228" s="14">
        <v>30</v>
      </c>
      <c r="F228" s="10">
        <f t="shared" ref="F228:F245" si="8">G228*(1+17%)</f>
        <v>1814.4009</v>
      </c>
      <c r="G228" s="15">
        <f>1723.08-172.31</f>
        <v>1550.77</v>
      </c>
      <c r="H228">
        <f t="shared" si="7"/>
        <v>51.6923333333333</v>
      </c>
    </row>
    <row r="229" spans="1:8">
      <c r="A229" s="8" t="s">
        <v>262</v>
      </c>
      <c r="B229" s="12" t="s">
        <v>373</v>
      </c>
      <c r="C229" s="12"/>
      <c r="D229" s="12" t="s">
        <v>374</v>
      </c>
      <c r="E229" s="14">
        <v>720</v>
      </c>
      <c r="F229" s="10">
        <f t="shared" si="8"/>
        <v>278.6472</v>
      </c>
      <c r="G229" s="15">
        <f>264.62-26.46</f>
        <v>238.16</v>
      </c>
      <c r="H229">
        <f t="shared" si="7"/>
        <v>0.330777777777778</v>
      </c>
    </row>
    <row r="230" spans="1:8">
      <c r="A230" s="8" t="s">
        <v>262</v>
      </c>
      <c r="B230" s="12" t="s">
        <v>341</v>
      </c>
      <c r="C230" s="12" t="s">
        <v>375</v>
      </c>
      <c r="D230" s="12" t="s">
        <v>343</v>
      </c>
      <c r="E230" s="14">
        <v>36</v>
      </c>
      <c r="F230" s="10">
        <f t="shared" si="8"/>
        <v>907.2063</v>
      </c>
      <c r="G230" s="15">
        <f>861.54-86.15</f>
        <v>775.39</v>
      </c>
      <c r="H230">
        <f t="shared" si="7"/>
        <v>21.5386111111111</v>
      </c>
    </row>
    <row r="231" spans="1:8">
      <c r="A231" s="8" t="s">
        <v>262</v>
      </c>
      <c r="B231" s="12" t="s">
        <v>376</v>
      </c>
      <c r="C231" s="12" t="s">
        <v>377</v>
      </c>
      <c r="D231" s="12" t="s">
        <v>378</v>
      </c>
      <c r="E231" s="14">
        <v>50</v>
      </c>
      <c r="F231" s="10">
        <f t="shared" si="8"/>
        <v>765.0045</v>
      </c>
      <c r="G231" s="15">
        <f>726.5-72.65</f>
        <v>653.85</v>
      </c>
      <c r="H231">
        <f t="shared" si="7"/>
        <v>13.077</v>
      </c>
    </row>
    <row r="232" spans="1:8">
      <c r="A232" s="8" t="s">
        <v>262</v>
      </c>
      <c r="B232" s="12" t="s">
        <v>379</v>
      </c>
      <c r="C232" s="12" t="s">
        <v>380</v>
      </c>
      <c r="D232" s="12" t="s">
        <v>360</v>
      </c>
      <c r="E232" s="14">
        <v>90</v>
      </c>
      <c r="F232" s="10">
        <f t="shared" si="8"/>
        <v>688.5099</v>
      </c>
      <c r="G232" s="15">
        <f>653.85-65.38</f>
        <v>588.47</v>
      </c>
      <c r="H232">
        <f t="shared" si="7"/>
        <v>6.53855555555556</v>
      </c>
    </row>
    <row r="233" spans="1:8">
      <c r="A233" s="8" t="s">
        <v>262</v>
      </c>
      <c r="B233" s="13" t="s">
        <v>381</v>
      </c>
      <c r="C233" s="12"/>
      <c r="D233" s="12" t="s">
        <v>382</v>
      </c>
      <c r="E233" s="14">
        <v>3</v>
      </c>
      <c r="F233" s="10">
        <f t="shared" si="8"/>
        <v>189.0018</v>
      </c>
      <c r="G233" s="15">
        <f>179.49-17.95</f>
        <v>161.54</v>
      </c>
      <c r="H233">
        <f t="shared" si="7"/>
        <v>53.8466666666667</v>
      </c>
    </row>
    <row r="234" spans="1:8">
      <c r="A234" s="8" t="s">
        <v>262</v>
      </c>
      <c r="B234" s="12" t="s">
        <v>383</v>
      </c>
      <c r="C234" s="12" t="s">
        <v>384</v>
      </c>
      <c r="D234" s="12" t="s">
        <v>385</v>
      </c>
      <c r="E234" s="14">
        <v>20</v>
      </c>
      <c r="F234" s="10">
        <f t="shared" si="8"/>
        <v>468</v>
      </c>
      <c r="G234" s="15">
        <f>444.44-44.44</f>
        <v>400</v>
      </c>
      <c r="H234">
        <f t="shared" si="7"/>
        <v>20</v>
      </c>
    </row>
    <row r="235" spans="1:8">
      <c r="A235" s="8" t="s">
        <v>262</v>
      </c>
      <c r="B235" s="12" t="s">
        <v>288</v>
      </c>
      <c r="C235" s="12" t="s">
        <v>289</v>
      </c>
      <c r="D235" s="12" t="s">
        <v>290</v>
      </c>
      <c r="E235" s="14">
        <v>3000</v>
      </c>
      <c r="F235" s="10">
        <f t="shared" si="8"/>
        <v>2916.0027</v>
      </c>
      <c r="G235" s="15">
        <f>2769.23-276.92</f>
        <v>2492.31</v>
      </c>
      <c r="H235">
        <f t="shared" si="7"/>
        <v>0.83077</v>
      </c>
    </row>
    <row r="236" spans="1:8">
      <c r="A236" s="8" t="s">
        <v>262</v>
      </c>
      <c r="B236" s="12" t="s">
        <v>288</v>
      </c>
      <c r="C236" s="12" t="s">
        <v>291</v>
      </c>
      <c r="D236" s="12" t="s">
        <v>290</v>
      </c>
      <c r="E236" s="14">
        <v>2000</v>
      </c>
      <c r="F236" s="10">
        <f t="shared" si="8"/>
        <v>1943.9901</v>
      </c>
      <c r="G236" s="15">
        <f>1846.15-184.62</f>
        <v>1661.53</v>
      </c>
      <c r="H236">
        <f t="shared" si="7"/>
        <v>0.830765</v>
      </c>
    </row>
    <row r="237" spans="1:8">
      <c r="A237" s="8" t="s">
        <v>262</v>
      </c>
      <c r="B237" s="13" t="s">
        <v>386</v>
      </c>
      <c r="C237" s="12" t="s">
        <v>387</v>
      </c>
      <c r="D237" s="12" t="s">
        <v>388</v>
      </c>
      <c r="E237" s="14">
        <v>5</v>
      </c>
      <c r="F237" s="10">
        <f t="shared" si="8"/>
        <v>22.4991</v>
      </c>
      <c r="G237" s="15">
        <f>21.37-2.14</f>
        <v>19.23</v>
      </c>
      <c r="H237">
        <f t="shared" si="7"/>
        <v>3.846</v>
      </c>
    </row>
    <row r="238" spans="1:8">
      <c r="A238" s="8" t="s">
        <v>262</v>
      </c>
      <c r="B238" s="12" t="s">
        <v>370</v>
      </c>
      <c r="C238" s="12" t="s">
        <v>371</v>
      </c>
      <c r="D238" s="12" t="s">
        <v>372</v>
      </c>
      <c r="E238" s="14">
        <v>60</v>
      </c>
      <c r="F238" s="10">
        <f t="shared" si="8"/>
        <v>3628.7901</v>
      </c>
      <c r="G238" s="15">
        <f>3446.15-344.62</f>
        <v>3101.53</v>
      </c>
      <c r="H238">
        <f t="shared" si="7"/>
        <v>51.6921666666667</v>
      </c>
    </row>
    <row r="239" spans="1:8">
      <c r="A239" s="8" t="s">
        <v>262</v>
      </c>
      <c r="B239" s="12" t="s">
        <v>389</v>
      </c>
      <c r="C239" s="12" t="s">
        <v>390</v>
      </c>
      <c r="D239" s="12" t="s">
        <v>343</v>
      </c>
      <c r="E239" s="14">
        <v>80</v>
      </c>
      <c r="F239" s="10">
        <f t="shared" si="8"/>
        <v>287.9955</v>
      </c>
      <c r="G239" s="15">
        <f>273.5-27.35</f>
        <v>246.15</v>
      </c>
      <c r="H239">
        <f t="shared" si="7"/>
        <v>3.076875</v>
      </c>
    </row>
    <row r="240" spans="1:8">
      <c r="A240" s="8" t="s">
        <v>262</v>
      </c>
      <c r="B240" s="12" t="s">
        <v>389</v>
      </c>
      <c r="C240" s="12" t="s">
        <v>391</v>
      </c>
      <c r="D240" s="12" t="s">
        <v>343</v>
      </c>
      <c r="E240" s="14">
        <v>40</v>
      </c>
      <c r="F240" s="10">
        <f t="shared" si="8"/>
        <v>143.9919</v>
      </c>
      <c r="G240" s="15">
        <f>136.75-13.68</f>
        <v>123.07</v>
      </c>
      <c r="H240">
        <f t="shared" si="7"/>
        <v>3.07675</v>
      </c>
    </row>
    <row r="241" spans="1:8">
      <c r="A241" s="8" t="s">
        <v>262</v>
      </c>
      <c r="B241" s="12" t="s">
        <v>392</v>
      </c>
      <c r="C241" s="12" t="s">
        <v>393</v>
      </c>
      <c r="D241" s="12" t="s">
        <v>388</v>
      </c>
      <c r="E241" s="14">
        <v>20</v>
      </c>
      <c r="F241" s="10">
        <f t="shared" si="8"/>
        <v>99.0054</v>
      </c>
      <c r="G241" s="15">
        <f>94.02-9.4</f>
        <v>84.62</v>
      </c>
      <c r="H241">
        <f t="shared" si="7"/>
        <v>4.231</v>
      </c>
    </row>
    <row r="242" spans="1:8">
      <c r="A242" s="8" t="s">
        <v>262</v>
      </c>
      <c r="B242" s="12" t="s">
        <v>386</v>
      </c>
      <c r="C242" s="12" t="s">
        <v>394</v>
      </c>
      <c r="D242" s="12" t="s">
        <v>388</v>
      </c>
      <c r="E242" s="14">
        <v>20</v>
      </c>
      <c r="F242" s="10">
        <f t="shared" si="8"/>
        <v>89.9964</v>
      </c>
      <c r="G242" s="15">
        <f>85.47-8.55</f>
        <v>76.92</v>
      </c>
      <c r="H242">
        <f t="shared" si="7"/>
        <v>3.846</v>
      </c>
    </row>
    <row r="243" spans="1:8">
      <c r="A243" s="8" t="s">
        <v>262</v>
      </c>
      <c r="B243" s="12" t="s">
        <v>395</v>
      </c>
      <c r="C243" s="12" t="s">
        <v>396</v>
      </c>
      <c r="D243" s="12" t="s">
        <v>397</v>
      </c>
      <c r="E243" s="14">
        <v>10</v>
      </c>
      <c r="F243" s="10">
        <f t="shared" si="8"/>
        <v>342.0027</v>
      </c>
      <c r="G243" s="15">
        <f>324.79-32.48</f>
        <v>292.31</v>
      </c>
      <c r="H243">
        <f t="shared" si="7"/>
        <v>29.231</v>
      </c>
    </row>
    <row r="244" spans="1:8">
      <c r="A244" s="8" t="s">
        <v>262</v>
      </c>
      <c r="B244" s="12" t="s">
        <v>398</v>
      </c>
      <c r="C244" s="12" t="s">
        <v>399</v>
      </c>
      <c r="D244" s="12" t="s">
        <v>400</v>
      </c>
      <c r="E244" s="14">
        <v>200</v>
      </c>
      <c r="F244" s="10">
        <f t="shared" si="8"/>
        <v>1349.9928</v>
      </c>
      <c r="G244" s="15">
        <f>1282.05-128.21</f>
        <v>1153.84</v>
      </c>
      <c r="H244">
        <f t="shared" si="7"/>
        <v>5.7692</v>
      </c>
    </row>
    <row r="245" spans="1:8">
      <c r="A245" s="8" t="s">
        <v>262</v>
      </c>
      <c r="B245" s="12" t="s">
        <v>401</v>
      </c>
      <c r="C245" s="12" t="s">
        <v>316</v>
      </c>
      <c r="D245" s="12" t="s">
        <v>402</v>
      </c>
      <c r="E245" s="14">
        <v>2</v>
      </c>
      <c r="F245" s="10">
        <f t="shared" si="8"/>
        <v>842.4</v>
      </c>
      <c r="G245" s="15">
        <f>800-80</f>
        <v>720</v>
      </c>
      <c r="H245">
        <f t="shared" si="7"/>
        <v>360</v>
      </c>
    </row>
    <row r="246" spans="1:8">
      <c r="A246" s="12" t="s">
        <v>403</v>
      </c>
      <c r="B246" s="12" t="s">
        <v>404</v>
      </c>
      <c r="C246" s="12" t="s">
        <v>405</v>
      </c>
      <c r="D246" s="12" t="s">
        <v>406</v>
      </c>
      <c r="E246" s="14">
        <v>440</v>
      </c>
      <c r="F246" s="15">
        <v>585.2</v>
      </c>
      <c r="G246" s="15">
        <f t="shared" ref="G246:G276" si="9">F246/(1+17%)</f>
        <v>500.17094017094</v>
      </c>
      <c r="H246">
        <f t="shared" si="7"/>
        <v>1.13675213675214</v>
      </c>
    </row>
    <row r="247" spans="1:8">
      <c r="A247" s="12" t="s">
        <v>403</v>
      </c>
      <c r="B247" s="12" t="s">
        <v>351</v>
      </c>
      <c r="C247" s="12" t="s">
        <v>352</v>
      </c>
      <c r="D247" s="12" t="s">
        <v>271</v>
      </c>
      <c r="E247" s="14">
        <v>160</v>
      </c>
      <c r="F247" s="15">
        <v>2880</v>
      </c>
      <c r="G247" s="15">
        <f t="shared" si="9"/>
        <v>2461.53846153846</v>
      </c>
      <c r="H247">
        <f t="shared" si="7"/>
        <v>15.3846153846154</v>
      </c>
    </row>
    <row r="248" spans="1:8">
      <c r="A248" s="12" t="s">
        <v>403</v>
      </c>
      <c r="B248" s="12" t="s">
        <v>407</v>
      </c>
      <c r="C248" s="12" t="s">
        <v>273</v>
      </c>
      <c r="D248" s="12" t="s">
        <v>408</v>
      </c>
      <c r="E248" s="14">
        <v>5000</v>
      </c>
      <c r="F248" s="15">
        <v>700</v>
      </c>
      <c r="G248" s="15">
        <f t="shared" si="9"/>
        <v>598.290598290598</v>
      </c>
      <c r="H248">
        <f t="shared" si="7"/>
        <v>0.11965811965812</v>
      </c>
    </row>
    <row r="249" spans="1:8">
      <c r="A249" s="12" t="s">
        <v>403</v>
      </c>
      <c r="B249" s="12" t="s">
        <v>409</v>
      </c>
      <c r="C249" s="12" t="s">
        <v>410</v>
      </c>
      <c r="D249" s="12" t="s">
        <v>411</v>
      </c>
      <c r="E249" s="14">
        <v>500</v>
      </c>
      <c r="F249" s="15">
        <v>125</v>
      </c>
      <c r="G249" s="15">
        <f t="shared" si="9"/>
        <v>106.837606837607</v>
      </c>
      <c r="H249">
        <f t="shared" si="7"/>
        <v>0.213675213675214</v>
      </c>
    </row>
    <row r="250" spans="1:8">
      <c r="A250" s="12" t="s">
        <v>403</v>
      </c>
      <c r="B250" s="12" t="s">
        <v>412</v>
      </c>
      <c r="C250" s="12" t="s">
        <v>413</v>
      </c>
      <c r="D250" s="12" t="s">
        <v>408</v>
      </c>
      <c r="E250" s="14">
        <v>400</v>
      </c>
      <c r="F250" s="15">
        <v>880</v>
      </c>
      <c r="G250" s="15">
        <f t="shared" si="9"/>
        <v>752.136752136752</v>
      </c>
      <c r="H250">
        <f t="shared" si="7"/>
        <v>1.88034188034188</v>
      </c>
    </row>
    <row r="251" spans="1:8">
      <c r="A251" s="12" t="s">
        <v>403</v>
      </c>
      <c r="B251" s="12" t="s">
        <v>303</v>
      </c>
      <c r="C251" s="12" t="s">
        <v>304</v>
      </c>
      <c r="D251" s="12" t="s">
        <v>305</v>
      </c>
      <c r="E251" s="14">
        <v>2400</v>
      </c>
      <c r="F251" s="15">
        <v>672</v>
      </c>
      <c r="G251" s="15">
        <f t="shared" si="9"/>
        <v>574.358974358974</v>
      </c>
      <c r="H251">
        <f t="shared" si="7"/>
        <v>0.239316239316239</v>
      </c>
    </row>
    <row r="252" spans="1:8">
      <c r="A252" s="12" t="s">
        <v>403</v>
      </c>
      <c r="B252" s="12" t="s">
        <v>379</v>
      </c>
      <c r="C252" s="12" t="s">
        <v>414</v>
      </c>
      <c r="D252" s="12" t="s">
        <v>360</v>
      </c>
      <c r="E252" s="14">
        <v>75</v>
      </c>
      <c r="F252" s="15">
        <v>937.5</v>
      </c>
      <c r="G252" s="15">
        <f t="shared" si="9"/>
        <v>801.282051282051</v>
      </c>
      <c r="H252">
        <f t="shared" si="7"/>
        <v>10.6837606837607</v>
      </c>
    </row>
    <row r="253" spans="1:8">
      <c r="A253" s="12" t="s">
        <v>403</v>
      </c>
      <c r="B253" s="12" t="s">
        <v>415</v>
      </c>
      <c r="C253" s="12">
        <v>5.5</v>
      </c>
      <c r="D253" s="12" t="s">
        <v>416</v>
      </c>
      <c r="E253" s="14">
        <v>500</v>
      </c>
      <c r="F253" s="15">
        <v>125</v>
      </c>
      <c r="G253" s="15">
        <f t="shared" si="9"/>
        <v>106.837606837607</v>
      </c>
      <c r="H253">
        <f t="shared" si="7"/>
        <v>0.213675213675214</v>
      </c>
    </row>
    <row r="254" spans="1:8">
      <c r="A254" s="12" t="s">
        <v>403</v>
      </c>
      <c r="B254" s="12" t="s">
        <v>409</v>
      </c>
      <c r="C254" s="12" t="s">
        <v>410</v>
      </c>
      <c r="D254" s="12" t="s">
        <v>411</v>
      </c>
      <c r="E254" s="14">
        <v>2000</v>
      </c>
      <c r="F254" s="15">
        <v>500</v>
      </c>
      <c r="G254" s="15">
        <f t="shared" si="9"/>
        <v>427.350427350427</v>
      </c>
      <c r="H254">
        <f t="shared" si="7"/>
        <v>0.213675213675214</v>
      </c>
    </row>
    <row r="255" spans="1:8">
      <c r="A255" s="12" t="s">
        <v>403</v>
      </c>
      <c r="B255" s="12" t="s">
        <v>344</v>
      </c>
      <c r="C255" s="12" t="s">
        <v>417</v>
      </c>
      <c r="D255" s="12" t="s">
        <v>283</v>
      </c>
      <c r="E255" s="14">
        <v>155</v>
      </c>
      <c r="F255" s="15">
        <v>480.5</v>
      </c>
      <c r="G255" s="15">
        <f t="shared" si="9"/>
        <v>410.683760683761</v>
      </c>
      <c r="H255">
        <f t="shared" si="7"/>
        <v>2.64957264957265</v>
      </c>
    </row>
    <row r="256" spans="1:8">
      <c r="A256" s="12" t="s">
        <v>403</v>
      </c>
      <c r="B256" s="12" t="s">
        <v>412</v>
      </c>
      <c r="C256" s="12" t="s">
        <v>418</v>
      </c>
      <c r="D256" s="12" t="s">
        <v>408</v>
      </c>
      <c r="E256" s="14">
        <v>800</v>
      </c>
      <c r="F256" s="15">
        <v>1760</v>
      </c>
      <c r="G256" s="15">
        <f t="shared" si="9"/>
        <v>1504.2735042735</v>
      </c>
      <c r="H256">
        <f t="shared" si="7"/>
        <v>1.88034188034188</v>
      </c>
    </row>
    <row r="257" spans="1:8">
      <c r="A257" s="12" t="s">
        <v>403</v>
      </c>
      <c r="B257" s="12" t="s">
        <v>344</v>
      </c>
      <c r="C257" s="12" t="s">
        <v>417</v>
      </c>
      <c r="D257" s="12" t="s">
        <v>283</v>
      </c>
      <c r="E257" s="14">
        <v>160</v>
      </c>
      <c r="F257" s="15">
        <v>496</v>
      </c>
      <c r="G257" s="15">
        <f t="shared" si="9"/>
        <v>423.931623931624</v>
      </c>
      <c r="H257">
        <f t="shared" si="7"/>
        <v>2.64957264957265</v>
      </c>
    </row>
    <row r="258" spans="1:8">
      <c r="A258" s="12" t="s">
        <v>403</v>
      </c>
      <c r="B258" s="13" t="s">
        <v>419</v>
      </c>
      <c r="C258" s="12" t="s">
        <v>420</v>
      </c>
      <c r="D258" s="12" t="s">
        <v>360</v>
      </c>
      <c r="E258" s="14">
        <v>-60</v>
      </c>
      <c r="F258" s="15">
        <v>-552</v>
      </c>
      <c r="G258" s="15">
        <f t="shared" si="9"/>
        <v>-471.794871794872</v>
      </c>
      <c r="H258">
        <f t="shared" si="7"/>
        <v>7.86324786324786</v>
      </c>
    </row>
    <row r="259" spans="1:8">
      <c r="A259" s="12" t="s">
        <v>403</v>
      </c>
      <c r="B259" s="13" t="s">
        <v>419</v>
      </c>
      <c r="C259" s="12" t="s">
        <v>421</v>
      </c>
      <c r="D259" s="12" t="s">
        <v>360</v>
      </c>
      <c r="E259" s="14">
        <v>-60</v>
      </c>
      <c r="F259" s="15">
        <v>-360</v>
      </c>
      <c r="G259" s="15">
        <f t="shared" si="9"/>
        <v>-307.692307692308</v>
      </c>
      <c r="H259">
        <f t="shared" ref="H259:H322" si="10">G259/E259</f>
        <v>5.12820512820513</v>
      </c>
    </row>
    <row r="260" spans="1:8">
      <c r="A260" s="12" t="s">
        <v>403</v>
      </c>
      <c r="B260" s="12" t="s">
        <v>412</v>
      </c>
      <c r="C260" s="12" t="s">
        <v>413</v>
      </c>
      <c r="D260" s="12" t="s">
        <v>408</v>
      </c>
      <c r="E260" s="14">
        <v>400</v>
      </c>
      <c r="F260" s="15">
        <v>880</v>
      </c>
      <c r="G260" s="15">
        <f t="shared" si="9"/>
        <v>752.136752136752</v>
      </c>
      <c r="H260">
        <f t="shared" si="10"/>
        <v>1.88034188034188</v>
      </c>
    </row>
    <row r="261" spans="1:8">
      <c r="A261" s="12" t="s">
        <v>403</v>
      </c>
      <c r="B261" s="12" t="s">
        <v>415</v>
      </c>
      <c r="C261" s="12" t="s">
        <v>405</v>
      </c>
      <c r="D261" s="12" t="s">
        <v>406</v>
      </c>
      <c r="E261" s="14">
        <v>1320</v>
      </c>
      <c r="F261" s="15">
        <v>1755.6</v>
      </c>
      <c r="G261" s="15">
        <f t="shared" si="9"/>
        <v>1500.51282051282</v>
      </c>
      <c r="H261">
        <f t="shared" si="10"/>
        <v>1.13675213675214</v>
      </c>
    </row>
    <row r="262" spans="1:8">
      <c r="A262" s="12" t="s">
        <v>403</v>
      </c>
      <c r="B262" s="12" t="s">
        <v>303</v>
      </c>
      <c r="C262" s="12" t="s">
        <v>304</v>
      </c>
      <c r="D262" s="12" t="s">
        <v>305</v>
      </c>
      <c r="E262" s="14">
        <v>2400</v>
      </c>
      <c r="F262" s="15">
        <v>672</v>
      </c>
      <c r="G262" s="15">
        <f t="shared" si="9"/>
        <v>574.358974358974</v>
      </c>
      <c r="H262">
        <f t="shared" si="10"/>
        <v>0.239316239316239</v>
      </c>
    </row>
    <row r="263" spans="1:8">
      <c r="A263" s="12" t="s">
        <v>403</v>
      </c>
      <c r="B263" s="12" t="s">
        <v>407</v>
      </c>
      <c r="C263" s="12" t="s">
        <v>273</v>
      </c>
      <c r="D263" s="12" t="s">
        <v>408</v>
      </c>
      <c r="E263" s="14">
        <v>10000</v>
      </c>
      <c r="F263" s="15">
        <v>1400</v>
      </c>
      <c r="G263" s="15">
        <f t="shared" si="9"/>
        <v>1196.5811965812</v>
      </c>
      <c r="H263">
        <f t="shared" si="10"/>
        <v>0.11965811965812</v>
      </c>
    </row>
    <row r="264" spans="1:8">
      <c r="A264" s="12" t="s">
        <v>403</v>
      </c>
      <c r="B264" s="12" t="s">
        <v>409</v>
      </c>
      <c r="C264" s="12" t="s">
        <v>410</v>
      </c>
      <c r="D264" s="12" t="s">
        <v>411</v>
      </c>
      <c r="E264" s="14">
        <v>1500</v>
      </c>
      <c r="F264" s="15">
        <v>375</v>
      </c>
      <c r="G264" s="15">
        <f t="shared" si="9"/>
        <v>320.512820512821</v>
      </c>
      <c r="H264">
        <f t="shared" si="10"/>
        <v>0.213675213675214</v>
      </c>
    </row>
    <row r="265" spans="1:8">
      <c r="A265" s="12" t="s">
        <v>403</v>
      </c>
      <c r="B265" s="12" t="s">
        <v>409</v>
      </c>
      <c r="C265" s="12" t="s">
        <v>422</v>
      </c>
      <c r="D265" s="12" t="s">
        <v>411</v>
      </c>
      <c r="E265" s="14">
        <v>500</v>
      </c>
      <c r="F265" s="15">
        <v>125</v>
      </c>
      <c r="G265" s="15">
        <f t="shared" si="9"/>
        <v>106.837606837607</v>
      </c>
      <c r="H265">
        <f t="shared" si="10"/>
        <v>0.213675213675214</v>
      </c>
    </row>
    <row r="266" spans="1:8">
      <c r="A266" s="12" t="s">
        <v>403</v>
      </c>
      <c r="B266" s="12" t="s">
        <v>379</v>
      </c>
      <c r="C266" s="12" t="s">
        <v>414</v>
      </c>
      <c r="D266" s="12" t="s">
        <v>360</v>
      </c>
      <c r="E266" s="14">
        <v>75</v>
      </c>
      <c r="F266" s="15">
        <v>937.5</v>
      </c>
      <c r="G266" s="15">
        <f t="shared" si="9"/>
        <v>801.282051282051</v>
      </c>
      <c r="H266">
        <f t="shared" si="10"/>
        <v>10.6837606837607</v>
      </c>
    </row>
    <row r="267" spans="1:8">
      <c r="A267" s="12" t="s">
        <v>403</v>
      </c>
      <c r="B267" s="12" t="s">
        <v>423</v>
      </c>
      <c r="C267" s="12" t="s">
        <v>424</v>
      </c>
      <c r="D267" s="12" t="s">
        <v>416</v>
      </c>
      <c r="E267" s="14">
        <v>500</v>
      </c>
      <c r="F267" s="15">
        <v>250</v>
      </c>
      <c r="G267" s="15">
        <f t="shared" si="9"/>
        <v>213.675213675214</v>
      </c>
      <c r="H267">
        <f t="shared" si="10"/>
        <v>0.427350427350427</v>
      </c>
    </row>
    <row r="268" spans="1:8">
      <c r="A268" s="12" t="s">
        <v>403</v>
      </c>
      <c r="B268" s="12" t="s">
        <v>412</v>
      </c>
      <c r="C268" s="12" t="s">
        <v>413</v>
      </c>
      <c r="D268" s="12" t="s">
        <v>408</v>
      </c>
      <c r="E268" s="14">
        <v>400</v>
      </c>
      <c r="F268" s="15">
        <v>880</v>
      </c>
      <c r="G268" s="15">
        <f t="shared" si="9"/>
        <v>752.136752136752</v>
      </c>
      <c r="H268">
        <f t="shared" si="10"/>
        <v>1.88034188034188</v>
      </c>
    </row>
    <row r="269" spans="1:8">
      <c r="A269" s="12" t="s">
        <v>403</v>
      </c>
      <c r="B269" s="12" t="s">
        <v>288</v>
      </c>
      <c r="C269" s="12" t="s">
        <v>273</v>
      </c>
      <c r="D269" s="12" t="s">
        <v>408</v>
      </c>
      <c r="E269" s="14">
        <v>2000</v>
      </c>
      <c r="F269" s="15">
        <v>3000</v>
      </c>
      <c r="G269" s="15">
        <f t="shared" si="9"/>
        <v>2564.10256410256</v>
      </c>
      <c r="H269">
        <f t="shared" si="10"/>
        <v>1.28205128205128</v>
      </c>
    </row>
    <row r="270" spans="1:8">
      <c r="A270" s="12" t="s">
        <v>403</v>
      </c>
      <c r="B270" s="12" t="s">
        <v>425</v>
      </c>
      <c r="C270" s="12" t="s">
        <v>426</v>
      </c>
      <c r="D270" s="12" t="s">
        <v>427</v>
      </c>
      <c r="E270" s="14">
        <v>25</v>
      </c>
      <c r="F270" s="15">
        <v>700</v>
      </c>
      <c r="G270" s="15">
        <f t="shared" si="9"/>
        <v>598.290598290598</v>
      </c>
      <c r="H270">
        <f t="shared" si="10"/>
        <v>23.9316239316239</v>
      </c>
    </row>
    <row r="271" spans="1:8">
      <c r="A271" s="12" t="s">
        <v>403</v>
      </c>
      <c r="B271" s="12" t="s">
        <v>425</v>
      </c>
      <c r="C271" s="12" t="s">
        <v>428</v>
      </c>
      <c r="D271" s="12" t="s">
        <v>427</v>
      </c>
      <c r="E271" s="14">
        <v>75</v>
      </c>
      <c r="F271" s="15">
        <v>1837.5</v>
      </c>
      <c r="G271" s="15">
        <f t="shared" si="9"/>
        <v>1570.51282051282</v>
      </c>
      <c r="H271">
        <f t="shared" si="10"/>
        <v>20.9401709401709</v>
      </c>
    </row>
    <row r="272" spans="1:8">
      <c r="A272" s="12" t="s">
        <v>403</v>
      </c>
      <c r="B272" s="12" t="s">
        <v>303</v>
      </c>
      <c r="C272" s="12" t="s">
        <v>304</v>
      </c>
      <c r="D272" s="12" t="s">
        <v>305</v>
      </c>
      <c r="E272" s="14">
        <v>2400</v>
      </c>
      <c r="F272" s="15">
        <v>672</v>
      </c>
      <c r="G272" s="15">
        <f t="shared" si="9"/>
        <v>574.358974358974</v>
      </c>
      <c r="H272">
        <f t="shared" si="10"/>
        <v>0.239316239316239</v>
      </c>
    </row>
    <row r="273" spans="1:8">
      <c r="A273" s="12" t="s">
        <v>403</v>
      </c>
      <c r="B273" s="12" t="s">
        <v>429</v>
      </c>
      <c r="C273" s="12" t="s">
        <v>430</v>
      </c>
      <c r="D273" s="12" t="s">
        <v>431</v>
      </c>
      <c r="E273" s="14">
        <v>5</v>
      </c>
      <c r="F273" s="15">
        <v>1800</v>
      </c>
      <c r="G273" s="15">
        <f t="shared" si="9"/>
        <v>1538.46153846154</v>
      </c>
      <c r="H273">
        <f t="shared" si="10"/>
        <v>307.692307692308</v>
      </c>
    </row>
    <row r="274" spans="1:8">
      <c r="A274" s="12" t="s">
        <v>403</v>
      </c>
      <c r="B274" s="12" t="s">
        <v>409</v>
      </c>
      <c r="C274" s="12" t="s">
        <v>432</v>
      </c>
      <c r="D274" s="12" t="s">
        <v>411</v>
      </c>
      <c r="E274" s="14">
        <v>1000</v>
      </c>
      <c r="F274" s="15">
        <v>250</v>
      </c>
      <c r="G274" s="15">
        <f t="shared" si="9"/>
        <v>213.675213675214</v>
      </c>
      <c r="H274">
        <f t="shared" si="10"/>
        <v>0.213675213675214</v>
      </c>
    </row>
    <row r="275" spans="1:8">
      <c r="A275" s="12" t="s">
        <v>403</v>
      </c>
      <c r="B275" s="12" t="s">
        <v>407</v>
      </c>
      <c r="C275" s="12" t="s">
        <v>273</v>
      </c>
      <c r="D275" s="12" t="s">
        <v>408</v>
      </c>
      <c r="E275" s="14">
        <v>5000</v>
      </c>
      <c r="F275" s="15">
        <v>700</v>
      </c>
      <c r="G275" s="15">
        <f t="shared" si="9"/>
        <v>598.290598290598</v>
      </c>
      <c r="H275">
        <f t="shared" si="10"/>
        <v>0.11965811965812</v>
      </c>
    </row>
    <row r="276" spans="1:8">
      <c r="A276" s="12" t="s">
        <v>403</v>
      </c>
      <c r="B276" s="12" t="s">
        <v>288</v>
      </c>
      <c r="C276" s="12" t="s">
        <v>273</v>
      </c>
      <c r="D276" s="12" t="s">
        <v>408</v>
      </c>
      <c r="E276" s="14">
        <v>1000</v>
      </c>
      <c r="F276" s="15">
        <v>1500</v>
      </c>
      <c r="G276" s="15">
        <f t="shared" si="9"/>
        <v>1282.05128205128</v>
      </c>
      <c r="H276">
        <f t="shared" si="10"/>
        <v>1.28205128205128</v>
      </c>
    </row>
    <row r="277" spans="1:8">
      <c r="A277" s="12" t="s">
        <v>433</v>
      </c>
      <c r="B277" s="13" t="s">
        <v>434</v>
      </c>
      <c r="C277" s="12" t="s">
        <v>435</v>
      </c>
      <c r="D277" s="12" t="s">
        <v>436</v>
      </c>
      <c r="E277" s="14">
        <v>598</v>
      </c>
      <c r="F277" s="15">
        <f>G277*(1+17%)</f>
        <v>82523.9961</v>
      </c>
      <c r="G277" s="15">
        <v>70533.33</v>
      </c>
      <c r="H277">
        <f t="shared" si="10"/>
        <v>117.948712374582</v>
      </c>
    </row>
    <row r="278" spans="1:8">
      <c r="A278" s="12" t="s">
        <v>437</v>
      </c>
      <c r="B278" s="12" t="s">
        <v>438</v>
      </c>
      <c r="C278" s="12" t="s">
        <v>439</v>
      </c>
      <c r="D278" s="12" t="s">
        <v>440</v>
      </c>
      <c r="E278" s="14">
        <v>20</v>
      </c>
      <c r="F278" s="15">
        <f>G278*(1+17%)</f>
        <v>4089.3255</v>
      </c>
      <c r="G278" s="15">
        <v>3495.15</v>
      </c>
      <c r="H278">
        <f t="shared" si="10"/>
        <v>174.7575</v>
      </c>
    </row>
    <row r="279" spans="1:8">
      <c r="A279" s="12" t="s">
        <v>437</v>
      </c>
      <c r="B279" s="12" t="s">
        <v>441</v>
      </c>
      <c r="C279" s="12"/>
      <c r="D279" s="12" t="s">
        <v>442</v>
      </c>
      <c r="E279" s="14">
        <v>200</v>
      </c>
      <c r="F279" s="15">
        <v>19000</v>
      </c>
      <c r="G279" s="15">
        <f t="shared" ref="G279:G311" si="11">F279/(1+17%)</f>
        <v>16239.3162393162</v>
      </c>
      <c r="H279">
        <f t="shared" si="10"/>
        <v>81.1965811965812</v>
      </c>
    </row>
    <row r="280" spans="1:8">
      <c r="A280" s="12" t="s">
        <v>437</v>
      </c>
      <c r="B280" s="12" t="s">
        <v>443</v>
      </c>
      <c r="C280" s="12" t="s">
        <v>444</v>
      </c>
      <c r="D280" s="12" t="s">
        <v>339</v>
      </c>
      <c r="E280" s="14">
        <v>3</v>
      </c>
      <c r="F280" s="15">
        <v>135</v>
      </c>
      <c r="G280" s="15">
        <f t="shared" si="11"/>
        <v>115.384615384615</v>
      </c>
      <c r="H280">
        <f t="shared" si="10"/>
        <v>38.4615384615385</v>
      </c>
    </row>
    <row r="281" spans="1:8">
      <c r="A281" s="12" t="s">
        <v>437</v>
      </c>
      <c r="B281" s="12" t="s">
        <v>445</v>
      </c>
      <c r="C281" s="12" t="s">
        <v>446</v>
      </c>
      <c r="D281" s="12" t="s">
        <v>447</v>
      </c>
      <c r="E281" s="14">
        <v>5000</v>
      </c>
      <c r="F281" s="15">
        <v>350</v>
      </c>
      <c r="G281" s="15">
        <f t="shared" si="11"/>
        <v>299.145299145299</v>
      </c>
      <c r="H281">
        <f t="shared" si="10"/>
        <v>0.0598290598290598</v>
      </c>
    </row>
    <row r="282" spans="1:8">
      <c r="A282" s="12" t="s">
        <v>437</v>
      </c>
      <c r="B282" s="12" t="s">
        <v>443</v>
      </c>
      <c r="C282" s="12" t="s">
        <v>444</v>
      </c>
      <c r="D282" s="12" t="s">
        <v>339</v>
      </c>
      <c r="E282" s="14">
        <v>12</v>
      </c>
      <c r="F282" s="15">
        <v>540</v>
      </c>
      <c r="G282" s="15">
        <f t="shared" si="11"/>
        <v>461.538461538462</v>
      </c>
      <c r="H282">
        <f t="shared" si="10"/>
        <v>38.4615384615385</v>
      </c>
    </row>
    <row r="283" spans="1:8">
      <c r="A283" s="12" t="s">
        <v>437</v>
      </c>
      <c r="B283" s="12" t="s">
        <v>448</v>
      </c>
      <c r="C283" s="12" t="s">
        <v>449</v>
      </c>
      <c r="D283" s="12" t="s">
        <v>450</v>
      </c>
      <c r="E283" s="14">
        <v>4</v>
      </c>
      <c r="F283" s="15">
        <v>2400</v>
      </c>
      <c r="G283" s="15">
        <f t="shared" si="11"/>
        <v>2051.28205128205</v>
      </c>
      <c r="H283">
        <f t="shared" si="10"/>
        <v>512.820512820513</v>
      </c>
    </row>
    <row r="284" spans="1:8">
      <c r="A284" s="12" t="s">
        <v>437</v>
      </c>
      <c r="B284" s="12" t="s">
        <v>451</v>
      </c>
      <c r="C284" s="12" t="s">
        <v>452</v>
      </c>
      <c r="D284" s="12" t="s">
        <v>453</v>
      </c>
      <c r="E284" s="14">
        <v>1</v>
      </c>
      <c r="F284" s="15">
        <v>25</v>
      </c>
      <c r="G284" s="15">
        <f t="shared" si="11"/>
        <v>21.3675213675214</v>
      </c>
      <c r="H284">
        <f t="shared" si="10"/>
        <v>21.3675213675214</v>
      </c>
    </row>
    <row r="285" spans="1:8">
      <c r="A285" s="12" t="s">
        <v>437</v>
      </c>
      <c r="B285" s="12" t="s">
        <v>454</v>
      </c>
      <c r="C285" s="12" t="s">
        <v>455</v>
      </c>
      <c r="D285" s="12" t="s">
        <v>456</v>
      </c>
      <c r="E285" s="14">
        <v>1000</v>
      </c>
      <c r="F285" s="15">
        <v>100</v>
      </c>
      <c r="G285" s="15">
        <f t="shared" si="11"/>
        <v>85.4700854700855</v>
      </c>
      <c r="H285">
        <f t="shared" si="10"/>
        <v>0.0854700854700855</v>
      </c>
    </row>
    <row r="286" spans="1:8">
      <c r="A286" s="12" t="s">
        <v>437</v>
      </c>
      <c r="B286" s="12" t="s">
        <v>441</v>
      </c>
      <c r="C286" s="12"/>
      <c r="D286" s="12" t="s">
        <v>442</v>
      </c>
      <c r="E286" s="14">
        <v>200</v>
      </c>
      <c r="F286" s="15">
        <v>19000</v>
      </c>
      <c r="G286" s="15">
        <f t="shared" si="11"/>
        <v>16239.3162393162</v>
      </c>
      <c r="H286">
        <f t="shared" si="10"/>
        <v>81.1965811965812</v>
      </c>
    </row>
    <row r="287" spans="1:8">
      <c r="A287" s="12" t="s">
        <v>437</v>
      </c>
      <c r="B287" s="12" t="s">
        <v>457</v>
      </c>
      <c r="C287" s="12" t="s">
        <v>458</v>
      </c>
      <c r="D287" s="12" t="s">
        <v>339</v>
      </c>
      <c r="E287" s="14">
        <v>33</v>
      </c>
      <c r="F287" s="15">
        <v>1980</v>
      </c>
      <c r="G287" s="15">
        <f t="shared" si="11"/>
        <v>1692.30769230769</v>
      </c>
      <c r="H287">
        <f t="shared" si="10"/>
        <v>51.2820512820513</v>
      </c>
    </row>
    <row r="288" spans="1:8">
      <c r="A288" s="12" t="s">
        <v>437</v>
      </c>
      <c r="B288" s="12" t="s">
        <v>459</v>
      </c>
      <c r="C288" s="12" t="s">
        <v>460</v>
      </c>
      <c r="D288" s="12" t="s">
        <v>461</v>
      </c>
      <c r="E288" s="14">
        <v>40</v>
      </c>
      <c r="F288" s="15">
        <v>380</v>
      </c>
      <c r="G288" s="15">
        <f t="shared" si="11"/>
        <v>324.786324786325</v>
      </c>
      <c r="H288">
        <f t="shared" si="10"/>
        <v>8.11965811965812</v>
      </c>
    </row>
    <row r="289" spans="1:8">
      <c r="A289" s="12" t="s">
        <v>437</v>
      </c>
      <c r="B289" s="12" t="s">
        <v>462</v>
      </c>
      <c r="C289" s="12"/>
      <c r="D289" s="12" t="s">
        <v>463</v>
      </c>
      <c r="E289" s="14">
        <v>8</v>
      </c>
      <c r="F289" s="15">
        <v>240</v>
      </c>
      <c r="G289" s="15">
        <f t="shared" si="11"/>
        <v>205.128205128205</v>
      </c>
      <c r="H289">
        <f t="shared" si="10"/>
        <v>25.6410256410256</v>
      </c>
    </row>
    <row r="290" spans="1:8">
      <c r="A290" s="12" t="s">
        <v>437</v>
      </c>
      <c r="B290" s="12" t="s">
        <v>462</v>
      </c>
      <c r="C290" s="12"/>
      <c r="D290" s="12" t="s">
        <v>463</v>
      </c>
      <c r="E290" s="14">
        <v>10</v>
      </c>
      <c r="F290" s="15">
        <v>300</v>
      </c>
      <c r="G290" s="15">
        <f t="shared" si="11"/>
        <v>256.410256410256</v>
      </c>
      <c r="H290">
        <f t="shared" si="10"/>
        <v>25.6410256410256</v>
      </c>
    </row>
    <row r="291" spans="1:8">
      <c r="A291" s="12" t="s">
        <v>437</v>
      </c>
      <c r="B291" s="12" t="s">
        <v>464</v>
      </c>
      <c r="C291" s="12" t="s">
        <v>465</v>
      </c>
      <c r="D291" s="12" t="s">
        <v>466</v>
      </c>
      <c r="E291" s="14">
        <v>40</v>
      </c>
      <c r="F291" s="15">
        <v>400</v>
      </c>
      <c r="G291" s="15">
        <f t="shared" si="11"/>
        <v>341.880341880342</v>
      </c>
      <c r="H291">
        <f t="shared" si="10"/>
        <v>8.54700854700855</v>
      </c>
    </row>
    <row r="292" spans="1:8">
      <c r="A292" s="12" t="s">
        <v>437</v>
      </c>
      <c r="B292" s="12" t="s">
        <v>443</v>
      </c>
      <c r="C292" s="12" t="s">
        <v>444</v>
      </c>
      <c r="D292" s="12" t="s">
        <v>339</v>
      </c>
      <c r="E292" s="14">
        <v>3</v>
      </c>
      <c r="F292" s="15">
        <v>135</v>
      </c>
      <c r="G292" s="15">
        <f t="shared" si="11"/>
        <v>115.384615384615</v>
      </c>
      <c r="H292">
        <f t="shared" si="10"/>
        <v>38.4615384615385</v>
      </c>
    </row>
    <row r="293" spans="1:8">
      <c r="A293" s="12" t="s">
        <v>437</v>
      </c>
      <c r="B293" s="12" t="s">
        <v>467</v>
      </c>
      <c r="C293" s="12"/>
      <c r="D293" s="12" t="s">
        <v>468</v>
      </c>
      <c r="E293" s="14">
        <v>100</v>
      </c>
      <c r="F293" s="15">
        <v>5600</v>
      </c>
      <c r="G293" s="15">
        <f t="shared" si="11"/>
        <v>4786.32478632479</v>
      </c>
      <c r="H293">
        <f t="shared" si="10"/>
        <v>47.8632478632479</v>
      </c>
    </row>
    <row r="294" spans="1:8">
      <c r="A294" s="12" t="s">
        <v>437</v>
      </c>
      <c r="B294" s="12" t="s">
        <v>469</v>
      </c>
      <c r="C294" s="12"/>
      <c r="D294" s="12" t="s">
        <v>468</v>
      </c>
      <c r="E294" s="14">
        <v>100</v>
      </c>
      <c r="F294" s="15">
        <v>5600</v>
      </c>
      <c r="G294" s="15">
        <f t="shared" si="11"/>
        <v>4786.32478632479</v>
      </c>
      <c r="H294">
        <f t="shared" si="10"/>
        <v>47.8632478632479</v>
      </c>
    </row>
    <row r="295" spans="1:8">
      <c r="A295" s="12" t="s">
        <v>437</v>
      </c>
      <c r="B295" s="12" t="s">
        <v>470</v>
      </c>
      <c r="C295" s="12">
        <v>9132</v>
      </c>
      <c r="D295" s="12" t="s">
        <v>337</v>
      </c>
      <c r="E295" s="14">
        <v>-9</v>
      </c>
      <c r="F295" s="15">
        <v>-112.5</v>
      </c>
      <c r="G295" s="15">
        <f t="shared" si="11"/>
        <v>-96.1538461538462</v>
      </c>
      <c r="H295">
        <f t="shared" si="10"/>
        <v>10.6837606837607</v>
      </c>
    </row>
    <row r="296" spans="1:8">
      <c r="A296" s="12" t="s">
        <v>437</v>
      </c>
      <c r="B296" s="12" t="s">
        <v>464</v>
      </c>
      <c r="C296" s="12" t="s">
        <v>465</v>
      </c>
      <c r="D296" s="12" t="s">
        <v>466</v>
      </c>
      <c r="E296" s="14">
        <v>40</v>
      </c>
      <c r="F296" s="15">
        <v>400</v>
      </c>
      <c r="G296" s="15">
        <f t="shared" si="11"/>
        <v>341.880341880342</v>
      </c>
      <c r="H296">
        <f t="shared" si="10"/>
        <v>8.54700854700855</v>
      </c>
    </row>
    <row r="297" spans="1:8">
      <c r="A297" s="12" t="s">
        <v>437</v>
      </c>
      <c r="B297" s="12" t="s">
        <v>471</v>
      </c>
      <c r="C297" s="12" t="s">
        <v>472</v>
      </c>
      <c r="D297" s="12" t="s">
        <v>473</v>
      </c>
      <c r="E297" s="14">
        <v>160</v>
      </c>
      <c r="F297" s="15">
        <v>27200</v>
      </c>
      <c r="G297" s="15">
        <f t="shared" si="11"/>
        <v>23247.8632478632</v>
      </c>
      <c r="H297">
        <f t="shared" si="10"/>
        <v>145.299145299145</v>
      </c>
    </row>
    <row r="298" spans="1:8">
      <c r="A298" s="12" t="s">
        <v>437</v>
      </c>
      <c r="B298" s="12" t="s">
        <v>474</v>
      </c>
      <c r="C298" s="12" t="s">
        <v>475</v>
      </c>
      <c r="D298" s="12" t="s">
        <v>476</v>
      </c>
      <c r="E298" s="14">
        <v>100</v>
      </c>
      <c r="F298" s="15">
        <v>1550</v>
      </c>
      <c r="G298" s="15">
        <f t="shared" si="11"/>
        <v>1324.78632478632</v>
      </c>
      <c r="H298">
        <f t="shared" si="10"/>
        <v>13.2478632478632</v>
      </c>
    </row>
    <row r="299" spans="1:8">
      <c r="A299" s="12" t="s">
        <v>437</v>
      </c>
      <c r="B299" s="12" t="s">
        <v>441</v>
      </c>
      <c r="C299" s="12"/>
      <c r="D299" s="12" t="s">
        <v>442</v>
      </c>
      <c r="E299" s="14">
        <v>200</v>
      </c>
      <c r="F299" s="15">
        <v>19000</v>
      </c>
      <c r="G299" s="15">
        <f t="shared" si="11"/>
        <v>16239.3162393162</v>
      </c>
      <c r="H299">
        <f t="shared" si="10"/>
        <v>81.1965811965812</v>
      </c>
    </row>
    <row r="300" spans="1:8">
      <c r="A300" s="12" t="s">
        <v>437</v>
      </c>
      <c r="B300" s="12" t="s">
        <v>443</v>
      </c>
      <c r="C300" s="12" t="s">
        <v>477</v>
      </c>
      <c r="D300" s="12" t="s">
        <v>339</v>
      </c>
      <c r="E300" s="14">
        <v>78</v>
      </c>
      <c r="F300" s="15">
        <v>1209</v>
      </c>
      <c r="G300" s="15">
        <f t="shared" si="11"/>
        <v>1033.33333333333</v>
      </c>
      <c r="H300">
        <f t="shared" si="10"/>
        <v>13.2478632478633</v>
      </c>
    </row>
    <row r="301" spans="1:8">
      <c r="A301" s="12" t="s">
        <v>437</v>
      </c>
      <c r="B301" s="12" t="s">
        <v>443</v>
      </c>
      <c r="C301" s="12" t="s">
        <v>478</v>
      </c>
      <c r="D301" s="12" t="s">
        <v>339</v>
      </c>
      <c r="E301" s="14">
        <v>5</v>
      </c>
      <c r="F301" s="15">
        <v>77.5</v>
      </c>
      <c r="G301" s="15">
        <f t="shared" si="11"/>
        <v>66.2393162393162</v>
      </c>
      <c r="H301">
        <f t="shared" si="10"/>
        <v>13.2478632478632</v>
      </c>
    </row>
    <row r="302" spans="1:8">
      <c r="A302" s="12" t="s">
        <v>437</v>
      </c>
      <c r="B302" s="12" t="s">
        <v>443</v>
      </c>
      <c r="C302" s="12" t="s">
        <v>477</v>
      </c>
      <c r="D302" s="12" t="s">
        <v>339</v>
      </c>
      <c r="E302" s="14">
        <v>20</v>
      </c>
      <c r="F302" s="15">
        <v>310</v>
      </c>
      <c r="G302" s="15">
        <f t="shared" si="11"/>
        <v>264.957264957265</v>
      </c>
      <c r="H302">
        <f t="shared" si="10"/>
        <v>13.2478632478632</v>
      </c>
    </row>
    <row r="303" spans="1:8">
      <c r="A303" s="12" t="s">
        <v>437</v>
      </c>
      <c r="B303" s="12" t="s">
        <v>443</v>
      </c>
      <c r="C303" s="12" t="s">
        <v>478</v>
      </c>
      <c r="D303" s="12" t="s">
        <v>339</v>
      </c>
      <c r="E303" s="14">
        <v>1</v>
      </c>
      <c r="F303" s="15">
        <v>15.5</v>
      </c>
      <c r="G303" s="15">
        <f t="shared" si="11"/>
        <v>13.2478632478632</v>
      </c>
      <c r="H303">
        <f t="shared" si="10"/>
        <v>13.2478632478632</v>
      </c>
    </row>
    <row r="304" spans="1:8">
      <c r="A304" s="12" t="s">
        <v>437</v>
      </c>
      <c r="B304" s="12" t="s">
        <v>443</v>
      </c>
      <c r="C304" s="12" t="s">
        <v>478</v>
      </c>
      <c r="D304" s="12" t="s">
        <v>339</v>
      </c>
      <c r="E304" s="14">
        <v>40</v>
      </c>
      <c r="F304" s="15">
        <v>620</v>
      </c>
      <c r="G304" s="15">
        <f t="shared" si="11"/>
        <v>529.91452991453</v>
      </c>
      <c r="H304">
        <f t="shared" si="10"/>
        <v>13.2478632478632</v>
      </c>
    </row>
    <row r="305" spans="1:8">
      <c r="A305" s="12" t="s">
        <v>437</v>
      </c>
      <c r="B305" s="12" t="s">
        <v>471</v>
      </c>
      <c r="C305" s="12" t="s">
        <v>472</v>
      </c>
      <c r="D305" s="12" t="s">
        <v>473</v>
      </c>
      <c r="E305" s="14">
        <v>160</v>
      </c>
      <c r="F305" s="15">
        <v>27200</v>
      </c>
      <c r="G305" s="15">
        <f t="shared" si="11"/>
        <v>23247.8632478632</v>
      </c>
      <c r="H305">
        <f t="shared" si="10"/>
        <v>145.299145299145</v>
      </c>
    </row>
    <row r="306" spans="1:8">
      <c r="A306" s="12" t="s">
        <v>437</v>
      </c>
      <c r="B306" s="12" t="s">
        <v>467</v>
      </c>
      <c r="C306" s="12"/>
      <c r="D306" s="12" t="s">
        <v>468</v>
      </c>
      <c r="E306" s="14">
        <v>100</v>
      </c>
      <c r="F306" s="15">
        <v>5600</v>
      </c>
      <c r="G306" s="15">
        <f t="shared" si="11"/>
        <v>4786.32478632479</v>
      </c>
      <c r="H306">
        <f t="shared" si="10"/>
        <v>47.8632478632479</v>
      </c>
    </row>
    <row r="307" spans="1:8">
      <c r="A307" s="12" t="s">
        <v>437</v>
      </c>
      <c r="B307" s="12" t="s">
        <v>469</v>
      </c>
      <c r="C307" s="12"/>
      <c r="D307" s="12" t="s">
        <v>468</v>
      </c>
      <c r="E307" s="14">
        <v>100</v>
      </c>
      <c r="F307" s="15">
        <v>5600</v>
      </c>
      <c r="G307" s="15">
        <f t="shared" si="11"/>
        <v>4786.32478632479</v>
      </c>
      <c r="H307">
        <f t="shared" si="10"/>
        <v>47.8632478632479</v>
      </c>
    </row>
    <row r="308" spans="1:8">
      <c r="A308" s="12" t="s">
        <v>437</v>
      </c>
      <c r="B308" s="12" t="s">
        <v>479</v>
      </c>
      <c r="C308" s="12" t="s">
        <v>480</v>
      </c>
      <c r="D308" s="12" t="s">
        <v>447</v>
      </c>
      <c r="E308" s="14">
        <v>150</v>
      </c>
      <c r="F308" s="15">
        <v>75</v>
      </c>
      <c r="G308" s="15">
        <f t="shared" si="11"/>
        <v>64.1025641025641</v>
      </c>
      <c r="H308">
        <f t="shared" si="10"/>
        <v>0.427350427350427</v>
      </c>
    </row>
    <row r="309" spans="1:8">
      <c r="A309" s="12" t="s">
        <v>437</v>
      </c>
      <c r="B309" s="12" t="s">
        <v>481</v>
      </c>
      <c r="C309" s="12" t="s">
        <v>482</v>
      </c>
      <c r="D309" s="12" t="s">
        <v>339</v>
      </c>
      <c r="E309" s="14">
        <v>10</v>
      </c>
      <c r="F309" s="15">
        <v>465</v>
      </c>
      <c r="G309" s="15">
        <f t="shared" si="11"/>
        <v>397.435897435897</v>
      </c>
      <c r="H309">
        <f t="shared" si="10"/>
        <v>39.7435897435897</v>
      </c>
    </row>
    <row r="310" spans="1:8">
      <c r="A310" s="12" t="s">
        <v>437</v>
      </c>
      <c r="B310" s="12" t="s">
        <v>441</v>
      </c>
      <c r="C310" s="12"/>
      <c r="D310" s="12" t="s">
        <v>442</v>
      </c>
      <c r="E310" s="14">
        <v>300</v>
      </c>
      <c r="F310" s="15">
        <v>28500</v>
      </c>
      <c r="G310" s="15">
        <f t="shared" si="11"/>
        <v>24358.9743589744</v>
      </c>
      <c r="H310">
        <f t="shared" si="10"/>
        <v>81.1965811965812</v>
      </c>
    </row>
    <row r="311" spans="1:8">
      <c r="A311" s="12" t="s">
        <v>437</v>
      </c>
      <c r="B311" s="12" t="s">
        <v>483</v>
      </c>
      <c r="C311" s="12" t="s">
        <v>484</v>
      </c>
      <c r="D311" s="12" t="s">
        <v>485</v>
      </c>
      <c r="E311" s="14">
        <v>40</v>
      </c>
      <c r="F311" s="15">
        <v>780</v>
      </c>
      <c r="G311" s="15">
        <f t="shared" si="11"/>
        <v>666.666666666667</v>
      </c>
      <c r="H311">
        <f t="shared" si="10"/>
        <v>16.6666666666667</v>
      </c>
    </row>
    <row r="312" spans="1:8">
      <c r="A312" s="12" t="s">
        <v>486</v>
      </c>
      <c r="B312" s="12" t="s">
        <v>487</v>
      </c>
      <c r="C312" s="12" t="s">
        <v>488</v>
      </c>
      <c r="D312" s="12" t="s">
        <v>489</v>
      </c>
      <c r="E312" s="14">
        <v>100</v>
      </c>
      <c r="F312" s="15">
        <f t="shared" ref="F312:F322" si="12">G312*(1+17%)</f>
        <v>2799.9972</v>
      </c>
      <c r="G312" s="15">
        <v>2393.16</v>
      </c>
      <c r="H312">
        <f t="shared" si="10"/>
        <v>23.9316</v>
      </c>
    </row>
    <row r="313" spans="1:8">
      <c r="A313" s="12" t="s">
        <v>486</v>
      </c>
      <c r="B313" s="12" t="s">
        <v>490</v>
      </c>
      <c r="C313" s="12" t="s">
        <v>491</v>
      </c>
      <c r="D313" s="12" t="s">
        <v>489</v>
      </c>
      <c r="E313" s="14">
        <v>100</v>
      </c>
      <c r="F313" s="15">
        <f t="shared" si="12"/>
        <v>719.9946</v>
      </c>
      <c r="G313" s="15">
        <v>615.38</v>
      </c>
      <c r="H313">
        <f t="shared" si="10"/>
        <v>6.1538</v>
      </c>
    </row>
    <row r="314" spans="1:8">
      <c r="A314" s="12" t="s">
        <v>492</v>
      </c>
      <c r="B314" s="12" t="s">
        <v>493</v>
      </c>
      <c r="C314" s="12" t="s">
        <v>494</v>
      </c>
      <c r="D314" s="12" t="s">
        <v>495</v>
      </c>
      <c r="E314" s="14">
        <v>300</v>
      </c>
      <c r="F314" s="15">
        <f t="shared" si="12"/>
        <v>6224.9967</v>
      </c>
      <c r="G314" s="15">
        <v>5320.51</v>
      </c>
      <c r="H314">
        <f t="shared" si="10"/>
        <v>17.7350333333333</v>
      </c>
    </row>
    <row r="315" spans="1:8">
      <c r="A315" s="12" t="s">
        <v>496</v>
      </c>
      <c r="B315" s="12" t="s">
        <v>497</v>
      </c>
      <c r="C315" s="12" t="s">
        <v>498</v>
      </c>
      <c r="D315" s="12" t="s">
        <v>499</v>
      </c>
      <c r="E315" s="14">
        <v>200</v>
      </c>
      <c r="F315" s="15">
        <f t="shared" si="12"/>
        <v>7320.00087</v>
      </c>
      <c r="G315" s="15">
        <v>6256.411</v>
      </c>
      <c r="H315">
        <f t="shared" si="10"/>
        <v>31.282055</v>
      </c>
    </row>
    <row r="316" spans="1:8">
      <c r="A316" s="12" t="s">
        <v>500</v>
      </c>
      <c r="B316" s="12" t="s">
        <v>501</v>
      </c>
      <c r="C316" s="12" t="s">
        <v>502</v>
      </c>
      <c r="D316" s="12" t="s">
        <v>503</v>
      </c>
      <c r="E316" s="14">
        <v>300</v>
      </c>
      <c r="F316" s="15">
        <f t="shared" si="12"/>
        <v>9045.0009</v>
      </c>
      <c r="G316" s="15">
        <v>7730.77</v>
      </c>
      <c r="H316">
        <f t="shared" si="10"/>
        <v>25.7692333333333</v>
      </c>
    </row>
    <row r="317" spans="1:8">
      <c r="A317" s="12" t="s">
        <v>504</v>
      </c>
      <c r="B317" s="12" t="s">
        <v>126</v>
      </c>
      <c r="C317" s="12" t="s">
        <v>88</v>
      </c>
      <c r="D317" s="12" t="s">
        <v>505</v>
      </c>
      <c r="E317" s="14">
        <v>400</v>
      </c>
      <c r="F317" s="15">
        <f t="shared" si="12"/>
        <v>5503.9959</v>
      </c>
      <c r="G317" s="15">
        <v>4704.27</v>
      </c>
      <c r="H317">
        <f t="shared" si="10"/>
        <v>11.760675</v>
      </c>
    </row>
    <row r="318" spans="1:8">
      <c r="A318" s="12" t="s">
        <v>504</v>
      </c>
      <c r="B318" s="12" t="s">
        <v>126</v>
      </c>
      <c r="C318" s="12" t="s">
        <v>88</v>
      </c>
      <c r="D318" s="12" t="s">
        <v>505</v>
      </c>
      <c r="E318" s="14">
        <v>400</v>
      </c>
      <c r="F318" s="15">
        <f t="shared" si="12"/>
        <v>5503.9959</v>
      </c>
      <c r="G318" s="15">
        <v>4704.27</v>
      </c>
      <c r="H318">
        <f t="shared" si="10"/>
        <v>11.760675</v>
      </c>
    </row>
    <row r="319" spans="1:8">
      <c r="A319" s="12" t="s">
        <v>504</v>
      </c>
      <c r="B319" s="12" t="s">
        <v>506</v>
      </c>
      <c r="C319" s="12" t="s">
        <v>251</v>
      </c>
      <c r="D319" s="12" t="s">
        <v>507</v>
      </c>
      <c r="E319" s="14">
        <v>90</v>
      </c>
      <c r="F319" s="15">
        <f t="shared" si="12"/>
        <v>2942.9946</v>
      </c>
      <c r="G319" s="15">
        <v>2515.38</v>
      </c>
      <c r="H319">
        <f t="shared" si="10"/>
        <v>27.9486666666667</v>
      </c>
    </row>
    <row r="320" spans="1:8">
      <c r="A320" s="12" t="s">
        <v>508</v>
      </c>
      <c r="B320" s="12" t="s">
        <v>211</v>
      </c>
      <c r="C320" s="12" t="s">
        <v>212</v>
      </c>
      <c r="D320" s="12" t="s">
        <v>213</v>
      </c>
      <c r="E320" s="14">
        <v>450</v>
      </c>
      <c r="F320" s="15">
        <f t="shared" si="12"/>
        <v>9022.5018</v>
      </c>
      <c r="G320" s="15">
        <v>7711.54</v>
      </c>
      <c r="H320">
        <f t="shared" si="10"/>
        <v>17.1367555555556</v>
      </c>
    </row>
    <row r="321" spans="1:8">
      <c r="A321" s="12" t="s">
        <v>509</v>
      </c>
      <c r="B321" s="12" t="s">
        <v>510</v>
      </c>
      <c r="C321" s="12" t="s">
        <v>511</v>
      </c>
      <c r="D321" s="12" t="s">
        <v>512</v>
      </c>
      <c r="E321" s="14">
        <v>20</v>
      </c>
      <c r="F321" s="15">
        <f t="shared" si="12"/>
        <v>4599.9954</v>
      </c>
      <c r="G321" s="15">
        <v>3931.62</v>
      </c>
      <c r="H321">
        <f t="shared" si="10"/>
        <v>196.581</v>
      </c>
    </row>
    <row r="322" spans="1:8">
      <c r="A322" s="12" t="s">
        <v>509</v>
      </c>
      <c r="B322" s="12" t="s">
        <v>513</v>
      </c>
      <c r="C322" s="12" t="s">
        <v>514</v>
      </c>
      <c r="D322" s="12" t="s">
        <v>515</v>
      </c>
      <c r="E322" s="14">
        <v>200</v>
      </c>
      <c r="F322" s="15">
        <f t="shared" si="12"/>
        <v>4964.0058</v>
      </c>
      <c r="G322" s="15">
        <v>4242.74</v>
      </c>
      <c r="H322">
        <f t="shared" si="10"/>
        <v>21.2137</v>
      </c>
    </row>
    <row r="323" spans="1:8">
      <c r="A323" s="12" t="s">
        <v>516</v>
      </c>
      <c r="B323" s="12" t="s">
        <v>517</v>
      </c>
      <c r="C323" s="12" t="s">
        <v>518</v>
      </c>
      <c r="D323" s="12" t="s">
        <v>519</v>
      </c>
      <c r="E323" s="14">
        <v>400</v>
      </c>
      <c r="F323" s="15">
        <v>5800</v>
      </c>
      <c r="G323" s="15">
        <f t="shared" ref="G323:G333" si="13">F323/(1+17%)</f>
        <v>4957.26495726496</v>
      </c>
      <c r="H323">
        <f t="shared" ref="H323:H386" si="14">G323/E323</f>
        <v>12.3931623931624</v>
      </c>
    </row>
    <row r="324" spans="1:8">
      <c r="A324" s="12" t="s">
        <v>516</v>
      </c>
      <c r="B324" s="12" t="s">
        <v>520</v>
      </c>
      <c r="C324" s="12" t="s">
        <v>521</v>
      </c>
      <c r="D324" s="12" t="s">
        <v>522</v>
      </c>
      <c r="E324" s="14">
        <v>300</v>
      </c>
      <c r="F324" s="15">
        <v>5700</v>
      </c>
      <c r="G324" s="15">
        <f t="shared" si="13"/>
        <v>4871.79487179487</v>
      </c>
      <c r="H324">
        <f t="shared" si="14"/>
        <v>16.2393162393162</v>
      </c>
    </row>
    <row r="325" spans="1:8">
      <c r="A325" s="12" t="s">
        <v>516</v>
      </c>
      <c r="B325" s="12" t="s">
        <v>523</v>
      </c>
      <c r="C325" s="12" t="s">
        <v>251</v>
      </c>
      <c r="D325" s="12" t="s">
        <v>524</v>
      </c>
      <c r="E325" s="14">
        <v>400</v>
      </c>
      <c r="F325" s="15">
        <v>14400</v>
      </c>
      <c r="G325" s="15">
        <f t="shared" si="13"/>
        <v>12307.6923076923</v>
      </c>
      <c r="H325">
        <f t="shared" si="14"/>
        <v>30.7692307692308</v>
      </c>
    </row>
    <row r="326" spans="1:8">
      <c r="A326" s="12" t="s">
        <v>516</v>
      </c>
      <c r="B326" s="12" t="s">
        <v>523</v>
      </c>
      <c r="C326" s="12" t="s">
        <v>251</v>
      </c>
      <c r="D326" s="12" t="s">
        <v>524</v>
      </c>
      <c r="E326" s="14">
        <v>100</v>
      </c>
      <c r="F326" s="15">
        <v>3600</v>
      </c>
      <c r="G326" s="15">
        <f t="shared" si="13"/>
        <v>3076.92307692308</v>
      </c>
      <c r="H326">
        <f t="shared" si="14"/>
        <v>30.7692307692308</v>
      </c>
    </row>
    <row r="327" spans="1:8">
      <c r="A327" s="12" t="s">
        <v>516</v>
      </c>
      <c r="B327" s="11" t="s">
        <v>525</v>
      </c>
      <c r="C327" s="12" t="s">
        <v>526</v>
      </c>
      <c r="D327" s="12" t="s">
        <v>73</v>
      </c>
      <c r="E327" s="14">
        <v>2000</v>
      </c>
      <c r="F327" s="15">
        <v>20400</v>
      </c>
      <c r="G327" s="15">
        <f t="shared" si="13"/>
        <v>17435.8974358974</v>
      </c>
      <c r="H327">
        <f t="shared" si="14"/>
        <v>8.71794871794872</v>
      </c>
    </row>
    <row r="328" spans="1:8">
      <c r="A328" s="12" t="s">
        <v>516</v>
      </c>
      <c r="B328" s="11" t="s">
        <v>525</v>
      </c>
      <c r="C328" s="12" t="s">
        <v>526</v>
      </c>
      <c r="D328" s="12" t="s">
        <v>73</v>
      </c>
      <c r="E328" s="14">
        <v>2000</v>
      </c>
      <c r="F328" s="15">
        <v>20400</v>
      </c>
      <c r="G328" s="15">
        <f t="shared" si="13"/>
        <v>17435.8974358974</v>
      </c>
      <c r="H328">
        <f t="shared" si="14"/>
        <v>8.71794871794872</v>
      </c>
    </row>
    <row r="329" spans="1:8">
      <c r="A329" s="12" t="s">
        <v>516</v>
      </c>
      <c r="B329" s="12" t="s">
        <v>527</v>
      </c>
      <c r="C329" s="12" t="s">
        <v>528</v>
      </c>
      <c r="D329" s="12" t="s">
        <v>529</v>
      </c>
      <c r="E329" s="14">
        <v>1200</v>
      </c>
      <c r="F329" s="15">
        <v>14400</v>
      </c>
      <c r="G329" s="15">
        <f t="shared" si="13"/>
        <v>12307.6923076923</v>
      </c>
      <c r="H329">
        <f t="shared" si="14"/>
        <v>10.2564102564103</v>
      </c>
    </row>
    <row r="330" spans="1:8">
      <c r="A330" s="12" t="s">
        <v>516</v>
      </c>
      <c r="B330" s="12" t="s">
        <v>530</v>
      </c>
      <c r="C330" s="12" t="s">
        <v>531</v>
      </c>
      <c r="D330" s="12" t="s">
        <v>532</v>
      </c>
      <c r="E330" s="14">
        <v>600</v>
      </c>
      <c r="F330" s="15">
        <v>11520</v>
      </c>
      <c r="G330" s="15">
        <f t="shared" si="13"/>
        <v>9846.15384615385</v>
      </c>
      <c r="H330">
        <f t="shared" si="14"/>
        <v>16.4102564102564</v>
      </c>
    </row>
    <row r="331" spans="1:8">
      <c r="A331" s="12" t="s">
        <v>516</v>
      </c>
      <c r="B331" s="12" t="s">
        <v>530</v>
      </c>
      <c r="C331" s="12" t="s">
        <v>531</v>
      </c>
      <c r="D331" s="12" t="s">
        <v>532</v>
      </c>
      <c r="E331" s="14">
        <v>300</v>
      </c>
      <c r="F331" s="15">
        <v>5760</v>
      </c>
      <c r="G331" s="15">
        <f t="shared" si="13"/>
        <v>4923.07692307692</v>
      </c>
      <c r="H331">
        <f t="shared" si="14"/>
        <v>16.4102564102564</v>
      </c>
    </row>
    <row r="332" spans="1:8">
      <c r="A332" s="12" t="s">
        <v>516</v>
      </c>
      <c r="B332" s="11" t="s">
        <v>533</v>
      </c>
      <c r="C332" s="12" t="s">
        <v>534</v>
      </c>
      <c r="D332" s="12" t="s">
        <v>535</v>
      </c>
      <c r="E332" s="14">
        <v>200</v>
      </c>
      <c r="F332" s="15">
        <v>7000</v>
      </c>
      <c r="G332" s="15">
        <f t="shared" si="13"/>
        <v>5982.90598290598</v>
      </c>
      <c r="H332">
        <f t="shared" si="14"/>
        <v>29.9145299145299</v>
      </c>
    </row>
    <row r="333" spans="1:8">
      <c r="A333" s="12" t="s">
        <v>516</v>
      </c>
      <c r="B333" s="12" t="s">
        <v>536</v>
      </c>
      <c r="C333" s="12" t="s">
        <v>537</v>
      </c>
      <c r="D333" s="12" t="s">
        <v>538</v>
      </c>
      <c r="E333" s="14">
        <v>800</v>
      </c>
      <c r="F333" s="15">
        <v>10560</v>
      </c>
      <c r="G333" s="15">
        <f t="shared" si="13"/>
        <v>9025.64102564103</v>
      </c>
      <c r="H333">
        <f t="shared" si="14"/>
        <v>11.2820512820513</v>
      </c>
    </row>
    <row r="334" spans="1:8">
      <c r="A334" s="12" t="s">
        <v>539</v>
      </c>
      <c r="B334" s="12" t="s">
        <v>540</v>
      </c>
      <c r="C334" s="12" t="s">
        <v>541</v>
      </c>
      <c r="D334" s="12" t="s">
        <v>542</v>
      </c>
      <c r="E334" s="14">
        <v>600</v>
      </c>
      <c r="F334" s="15">
        <f t="shared" ref="F334:F341" si="15">G334*(1+17%)</f>
        <v>6888.0006</v>
      </c>
      <c r="G334" s="15">
        <v>5887.18</v>
      </c>
      <c r="H334">
        <f t="shared" si="14"/>
        <v>9.81196666666667</v>
      </c>
    </row>
    <row r="335" spans="1:8">
      <c r="A335" s="12" t="s">
        <v>539</v>
      </c>
      <c r="B335" s="12" t="s">
        <v>543</v>
      </c>
      <c r="C335" s="12" t="s">
        <v>544</v>
      </c>
      <c r="D335" s="12" t="s">
        <v>545</v>
      </c>
      <c r="E335" s="14">
        <v>20</v>
      </c>
      <c r="F335" s="15">
        <f t="shared" si="15"/>
        <v>240.0021</v>
      </c>
      <c r="G335" s="15">
        <v>205.13</v>
      </c>
      <c r="H335">
        <f t="shared" si="14"/>
        <v>10.2565</v>
      </c>
    </row>
    <row r="336" spans="1:8">
      <c r="A336" s="12" t="s">
        <v>539</v>
      </c>
      <c r="B336" s="12" t="s">
        <v>546</v>
      </c>
      <c r="C336" s="12" t="s">
        <v>547</v>
      </c>
      <c r="D336" s="12" t="s">
        <v>548</v>
      </c>
      <c r="E336" s="14">
        <v>300</v>
      </c>
      <c r="F336" s="15">
        <f t="shared" si="15"/>
        <v>597.0042</v>
      </c>
      <c r="G336" s="15">
        <v>510.26</v>
      </c>
      <c r="H336">
        <f t="shared" si="14"/>
        <v>1.70086666666667</v>
      </c>
    </row>
    <row r="337" spans="1:8">
      <c r="A337" s="12" t="s">
        <v>539</v>
      </c>
      <c r="B337" s="12" t="s">
        <v>543</v>
      </c>
      <c r="C337" s="12" t="s">
        <v>544</v>
      </c>
      <c r="D337" s="12" t="s">
        <v>549</v>
      </c>
      <c r="E337" s="14">
        <v>20</v>
      </c>
      <c r="F337" s="15">
        <f t="shared" si="15"/>
        <v>240.0021</v>
      </c>
      <c r="G337" s="15">
        <v>205.13</v>
      </c>
      <c r="H337">
        <f t="shared" si="14"/>
        <v>10.2565</v>
      </c>
    </row>
    <row r="338" spans="1:8">
      <c r="A338" s="12" t="s">
        <v>539</v>
      </c>
      <c r="B338" s="12" t="s">
        <v>550</v>
      </c>
      <c r="C338" s="12" t="s">
        <v>551</v>
      </c>
      <c r="D338" s="12" t="s">
        <v>552</v>
      </c>
      <c r="E338" s="14">
        <v>200</v>
      </c>
      <c r="F338" s="15">
        <f t="shared" si="15"/>
        <v>1520.0055</v>
      </c>
      <c r="G338" s="15">
        <v>1299.15</v>
      </c>
      <c r="H338">
        <f t="shared" si="14"/>
        <v>6.49575</v>
      </c>
    </row>
    <row r="339" spans="1:8">
      <c r="A339" s="12" t="s">
        <v>539</v>
      </c>
      <c r="B339" s="12" t="s">
        <v>540</v>
      </c>
      <c r="C339" s="12" t="s">
        <v>541</v>
      </c>
      <c r="D339" s="12" t="s">
        <v>542</v>
      </c>
      <c r="E339" s="14">
        <v>600</v>
      </c>
      <c r="F339" s="15">
        <f t="shared" si="15"/>
        <v>6888.0006</v>
      </c>
      <c r="G339" s="15">
        <v>5887.18</v>
      </c>
      <c r="H339">
        <f t="shared" si="14"/>
        <v>9.81196666666667</v>
      </c>
    </row>
    <row r="340" spans="1:8">
      <c r="A340" s="12" t="s">
        <v>539</v>
      </c>
      <c r="B340" s="12" t="s">
        <v>553</v>
      </c>
      <c r="C340" s="12" t="s">
        <v>452</v>
      </c>
      <c r="D340" s="12" t="s">
        <v>554</v>
      </c>
      <c r="E340" s="14">
        <v>1200</v>
      </c>
      <c r="F340" s="15">
        <f t="shared" si="15"/>
        <v>10800.0009</v>
      </c>
      <c r="G340" s="15">
        <v>9230.77</v>
      </c>
      <c r="H340">
        <f t="shared" si="14"/>
        <v>7.69230833333333</v>
      </c>
    </row>
    <row r="341" spans="1:8">
      <c r="A341" s="12" t="s">
        <v>539</v>
      </c>
      <c r="B341" s="12" t="s">
        <v>540</v>
      </c>
      <c r="C341" s="12" t="s">
        <v>541</v>
      </c>
      <c r="D341" s="12" t="s">
        <v>542</v>
      </c>
      <c r="E341" s="14">
        <v>600</v>
      </c>
      <c r="F341" s="15">
        <f t="shared" si="15"/>
        <v>11400.0003</v>
      </c>
      <c r="G341" s="15">
        <v>9743.59</v>
      </c>
      <c r="H341">
        <f t="shared" si="14"/>
        <v>16.2393166666667</v>
      </c>
    </row>
    <row r="342" spans="1:8">
      <c r="A342" s="12" t="s">
        <v>555</v>
      </c>
      <c r="B342" s="12" t="s">
        <v>556</v>
      </c>
      <c r="C342" s="12" t="s">
        <v>557</v>
      </c>
      <c r="D342" s="12" t="s">
        <v>558</v>
      </c>
      <c r="E342" s="14">
        <v>50</v>
      </c>
      <c r="F342" s="15">
        <v>2369.5</v>
      </c>
      <c r="G342" s="15">
        <f t="shared" ref="G342:G405" si="16">F342/(1+17%)</f>
        <v>2025.21367521368</v>
      </c>
      <c r="H342">
        <f t="shared" si="14"/>
        <v>40.5042735042735</v>
      </c>
    </row>
    <row r="343" spans="1:8">
      <c r="A343" s="12" t="s">
        <v>555</v>
      </c>
      <c r="B343" s="12" t="s">
        <v>559</v>
      </c>
      <c r="C343" s="12" t="s">
        <v>560</v>
      </c>
      <c r="D343" s="12" t="s">
        <v>561</v>
      </c>
      <c r="E343" s="14">
        <v>-7200</v>
      </c>
      <c r="F343" s="15">
        <v>-612000</v>
      </c>
      <c r="G343" s="15">
        <f t="shared" si="16"/>
        <v>-523076.923076923</v>
      </c>
      <c r="H343">
        <f t="shared" si="14"/>
        <v>72.6495726495727</v>
      </c>
    </row>
    <row r="344" spans="1:8">
      <c r="A344" s="12" t="s">
        <v>555</v>
      </c>
      <c r="B344" s="12" t="s">
        <v>562</v>
      </c>
      <c r="C344" s="12" t="s">
        <v>563</v>
      </c>
      <c r="D344" s="12" t="s">
        <v>564</v>
      </c>
      <c r="E344" s="14">
        <v>-1000</v>
      </c>
      <c r="F344" s="15">
        <v>-93000</v>
      </c>
      <c r="G344" s="15">
        <f t="shared" si="16"/>
        <v>-79487.1794871795</v>
      </c>
      <c r="H344">
        <f t="shared" si="14"/>
        <v>79.4871794871795</v>
      </c>
    </row>
    <row r="345" spans="1:8">
      <c r="A345" s="12" t="s">
        <v>555</v>
      </c>
      <c r="B345" s="12" t="s">
        <v>562</v>
      </c>
      <c r="C345" s="12" t="s">
        <v>563</v>
      </c>
      <c r="D345" s="12" t="s">
        <v>564</v>
      </c>
      <c r="E345" s="14">
        <v>-500</v>
      </c>
      <c r="F345" s="15">
        <v>-46500</v>
      </c>
      <c r="G345" s="15">
        <f t="shared" si="16"/>
        <v>-39743.5897435897</v>
      </c>
      <c r="H345">
        <f t="shared" si="14"/>
        <v>79.4871794871795</v>
      </c>
    </row>
    <row r="346" spans="1:8">
      <c r="A346" s="12" t="s">
        <v>555</v>
      </c>
      <c r="B346" s="12" t="s">
        <v>565</v>
      </c>
      <c r="C346" s="12" t="s">
        <v>566</v>
      </c>
      <c r="D346" s="12" t="s">
        <v>567</v>
      </c>
      <c r="E346" s="14">
        <v>80</v>
      </c>
      <c r="F346" s="15">
        <v>1200</v>
      </c>
      <c r="G346" s="15">
        <f t="shared" si="16"/>
        <v>1025.64102564103</v>
      </c>
      <c r="H346">
        <f t="shared" si="14"/>
        <v>12.8205128205128</v>
      </c>
    </row>
    <row r="347" spans="1:8">
      <c r="A347" s="12" t="s">
        <v>555</v>
      </c>
      <c r="B347" s="12" t="s">
        <v>568</v>
      </c>
      <c r="C347" s="12" t="s">
        <v>569</v>
      </c>
      <c r="D347" s="12" t="s">
        <v>570</v>
      </c>
      <c r="E347" s="14">
        <v>50</v>
      </c>
      <c r="F347" s="15">
        <v>1270</v>
      </c>
      <c r="G347" s="15">
        <f t="shared" si="16"/>
        <v>1085.47008547009</v>
      </c>
      <c r="H347">
        <f t="shared" si="14"/>
        <v>21.7094017094017</v>
      </c>
    </row>
    <row r="348" spans="1:8">
      <c r="A348" s="12" t="s">
        <v>555</v>
      </c>
      <c r="B348" s="12" t="s">
        <v>571</v>
      </c>
      <c r="C348" s="12" t="s">
        <v>572</v>
      </c>
      <c r="D348" s="12" t="s">
        <v>573</v>
      </c>
      <c r="E348" s="14">
        <v>1100</v>
      </c>
      <c r="F348" s="15">
        <v>13200</v>
      </c>
      <c r="G348" s="15">
        <f t="shared" si="16"/>
        <v>11282.0512820513</v>
      </c>
      <c r="H348">
        <f t="shared" si="14"/>
        <v>10.2564102564103</v>
      </c>
    </row>
    <row r="349" spans="1:8">
      <c r="A349" s="12" t="s">
        <v>555</v>
      </c>
      <c r="B349" s="12" t="s">
        <v>574</v>
      </c>
      <c r="C349" s="12" t="s">
        <v>575</v>
      </c>
      <c r="D349" s="12" t="s">
        <v>576</v>
      </c>
      <c r="E349" s="14">
        <v>10</v>
      </c>
      <c r="F349" s="15">
        <v>2490</v>
      </c>
      <c r="G349" s="15">
        <f t="shared" si="16"/>
        <v>2128.20512820513</v>
      </c>
      <c r="H349">
        <f t="shared" si="14"/>
        <v>212.820512820513</v>
      </c>
    </row>
    <row r="350" spans="1:8">
      <c r="A350" s="12" t="s">
        <v>555</v>
      </c>
      <c r="B350" s="12" t="s">
        <v>577</v>
      </c>
      <c r="C350" s="12" t="s">
        <v>578</v>
      </c>
      <c r="D350" s="12" t="s">
        <v>579</v>
      </c>
      <c r="E350" s="14">
        <v>200</v>
      </c>
      <c r="F350" s="15">
        <v>50800</v>
      </c>
      <c r="G350" s="15">
        <f t="shared" si="16"/>
        <v>43418.8034188034</v>
      </c>
      <c r="H350">
        <f t="shared" si="14"/>
        <v>217.094017094017</v>
      </c>
    </row>
    <row r="351" spans="1:8">
      <c r="A351" s="12" t="s">
        <v>555</v>
      </c>
      <c r="B351" s="12" t="s">
        <v>577</v>
      </c>
      <c r="C351" s="12" t="s">
        <v>578</v>
      </c>
      <c r="D351" s="12" t="s">
        <v>579</v>
      </c>
      <c r="E351" s="14">
        <v>200</v>
      </c>
      <c r="F351" s="15">
        <v>50800</v>
      </c>
      <c r="G351" s="15">
        <f t="shared" si="16"/>
        <v>43418.8034188034</v>
      </c>
      <c r="H351">
        <f t="shared" si="14"/>
        <v>217.094017094017</v>
      </c>
    </row>
    <row r="352" spans="1:8">
      <c r="A352" s="12" t="s">
        <v>555</v>
      </c>
      <c r="B352" s="12" t="s">
        <v>577</v>
      </c>
      <c r="C352" s="12" t="s">
        <v>578</v>
      </c>
      <c r="D352" s="12" t="s">
        <v>579</v>
      </c>
      <c r="E352" s="14">
        <v>200</v>
      </c>
      <c r="F352" s="15">
        <v>50800</v>
      </c>
      <c r="G352" s="15">
        <f t="shared" si="16"/>
        <v>43418.8034188034</v>
      </c>
      <c r="H352">
        <f t="shared" si="14"/>
        <v>217.094017094017</v>
      </c>
    </row>
    <row r="353" spans="1:8">
      <c r="A353" s="12" t="s">
        <v>555</v>
      </c>
      <c r="B353" s="12" t="s">
        <v>580</v>
      </c>
      <c r="C353" s="12" t="s">
        <v>452</v>
      </c>
      <c r="D353" s="12" t="s">
        <v>581</v>
      </c>
      <c r="E353" s="14">
        <v>2</v>
      </c>
      <c r="F353" s="15">
        <v>222.6</v>
      </c>
      <c r="G353" s="15">
        <f t="shared" si="16"/>
        <v>190.25641025641</v>
      </c>
      <c r="H353">
        <f t="shared" si="14"/>
        <v>95.1282051282051</v>
      </c>
    </row>
    <row r="354" spans="1:8">
      <c r="A354" s="12" t="s">
        <v>555</v>
      </c>
      <c r="B354" s="12" t="s">
        <v>582</v>
      </c>
      <c r="C354" s="12" t="s">
        <v>583</v>
      </c>
      <c r="D354" s="12" t="s">
        <v>584</v>
      </c>
      <c r="E354" s="14">
        <v>200</v>
      </c>
      <c r="F354" s="15">
        <v>10200</v>
      </c>
      <c r="G354" s="15">
        <f t="shared" si="16"/>
        <v>8717.94871794872</v>
      </c>
      <c r="H354">
        <f t="shared" si="14"/>
        <v>43.5897435897436</v>
      </c>
    </row>
    <row r="355" spans="1:8">
      <c r="A355" s="12" t="s">
        <v>555</v>
      </c>
      <c r="B355" s="12" t="s">
        <v>582</v>
      </c>
      <c r="C355" s="12" t="s">
        <v>585</v>
      </c>
      <c r="D355" s="12" t="s">
        <v>584</v>
      </c>
      <c r="E355" s="14">
        <v>500</v>
      </c>
      <c r="F355" s="15">
        <v>24800</v>
      </c>
      <c r="G355" s="15">
        <f t="shared" si="16"/>
        <v>21196.5811965812</v>
      </c>
      <c r="H355">
        <f t="shared" si="14"/>
        <v>42.3931623931624</v>
      </c>
    </row>
    <row r="356" spans="1:8">
      <c r="A356" s="12" t="s">
        <v>555</v>
      </c>
      <c r="B356" s="12" t="s">
        <v>571</v>
      </c>
      <c r="C356" s="12" t="s">
        <v>572</v>
      </c>
      <c r="D356" s="12" t="s">
        <v>573</v>
      </c>
      <c r="E356" s="14">
        <v>1200</v>
      </c>
      <c r="F356" s="15">
        <v>14400</v>
      </c>
      <c r="G356" s="15">
        <f t="shared" si="16"/>
        <v>12307.6923076923</v>
      </c>
      <c r="H356">
        <f t="shared" si="14"/>
        <v>10.2564102564103</v>
      </c>
    </row>
    <row r="357" spans="1:8">
      <c r="A357" s="12" t="s">
        <v>555</v>
      </c>
      <c r="B357" s="12" t="s">
        <v>574</v>
      </c>
      <c r="C357" s="12" t="s">
        <v>575</v>
      </c>
      <c r="D357" s="12" t="s">
        <v>576</v>
      </c>
      <c r="E357" s="14">
        <v>10</v>
      </c>
      <c r="F357" s="15">
        <v>-40</v>
      </c>
      <c r="G357" s="15">
        <f t="shared" si="16"/>
        <v>-34.1880341880342</v>
      </c>
      <c r="H357">
        <f t="shared" si="14"/>
        <v>-3.41880341880342</v>
      </c>
    </row>
    <row r="358" spans="1:8">
      <c r="A358" s="12" t="s">
        <v>555</v>
      </c>
      <c r="B358" s="12" t="s">
        <v>586</v>
      </c>
      <c r="C358" s="12" t="s">
        <v>587</v>
      </c>
      <c r="D358" s="12" t="s">
        <v>588</v>
      </c>
      <c r="E358" s="14">
        <v>2400</v>
      </c>
      <c r="F358" s="15">
        <v>-48</v>
      </c>
      <c r="G358" s="15">
        <f t="shared" si="16"/>
        <v>-41.025641025641</v>
      </c>
      <c r="H358">
        <f t="shared" si="14"/>
        <v>-0.0170940170940171</v>
      </c>
    </row>
    <row r="359" spans="1:8">
      <c r="A359" s="12" t="s">
        <v>555</v>
      </c>
      <c r="B359" s="12" t="s">
        <v>586</v>
      </c>
      <c r="C359" s="12" t="s">
        <v>587</v>
      </c>
      <c r="D359" s="12" t="s">
        <v>588</v>
      </c>
      <c r="E359" s="14">
        <v>1200</v>
      </c>
      <c r="F359" s="15">
        <v>-24</v>
      </c>
      <c r="G359" s="15">
        <f t="shared" si="16"/>
        <v>-20.5128205128205</v>
      </c>
      <c r="H359">
        <f t="shared" si="14"/>
        <v>-0.0170940170940171</v>
      </c>
    </row>
    <row r="360" spans="1:8">
      <c r="A360" s="12" t="s">
        <v>555</v>
      </c>
      <c r="B360" s="12" t="s">
        <v>589</v>
      </c>
      <c r="C360" s="12" t="s">
        <v>590</v>
      </c>
      <c r="D360" s="12" t="s">
        <v>591</v>
      </c>
      <c r="E360" s="14">
        <v>100</v>
      </c>
      <c r="F360" s="15">
        <v>5400</v>
      </c>
      <c r="G360" s="15">
        <f t="shared" si="16"/>
        <v>4615.38461538462</v>
      </c>
      <c r="H360">
        <f t="shared" si="14"/>
        <v>46.1538461538462</v>
      </c>
    </row>
    <row r="361" spans="1:8">
      <c r="A361" s="12" t="s">
        <v>555</v>
      </c>
      <c r="B361" s="12" t="s">
        <v>589</v>
      </c>
      <c r="C361" s="12" t="s">
        <v>590</v>
      </c>
      <c r="D361" s="12" t="s">
        <v>591</v>
      </c>
      <c r="E361" s="14">
        <v>100</v>
      </c>
      <c r="F361" s="15">
        <v>500</v>
      </c>
      <c r="G361" s="15">
        <f t="shared" si="16"/>
        <v>427.350427350427</v>
      </c>
      <c r="H361">
        <f t="shared" si="14"/>
        <v>4.27350427350427</v>
      </c>
    </row>
    <row r="362" spans="1:8">
      <c r="A362" s="12" t="s">
        <v>555</v>
      </c>
      <c r="B362" s="12" t="s">
        <v>592</v>
      </c>
      <c r="C362" s="12" t="s">
        <v>593</v>
      </c>
      <c r="D362" s="12" t="s">
        <v>594</v>
      </c>
      <c r="E362" s="14">
        <v>120</v>
      </c>
      <c r="F362" s="15">
        <v>34440</v>
      </c>
      <c r="G362" s="15">
        <f t="shared" si="16"/>
        <v>29435.8974358974</v>
      </c>
      <c r="H362">
        <f t="shared" si="14"/>
        <v>245.299145299145</v>
      </c>
    </row>
    <row r="363" spans="1:8">
      <c r="A363" s="12" t="s">
        <v>555</v>
      </c>
      <c r="B363" s="16" t="s">
        <v>595</v>
      </c>
      <c r="C363" s="12" t="s">
        <v>596</v>
      </c>
      <c r="D363" s="12" t="s">
        <v>597</v>
      </c>
      <c r="E363" s="14">
        <v>90</v>
      </c>
      <c r="F363" s="15">
        <v>13671</v>
      </c>
      <c r="G363" s="15">
        <f t="shared" si="16"/>
        <v>11684.6153846154</v>
      </c>
      <c r="H363">
        <f t="shared" si="14"/>
        <v>129.82905982906</v>
      </c>
    </row>
    <row r="364" spans="1:8">
      <c r="A364" s="12" t="s">
        <v>598</v>
      </c>
      <c r="B364" s="12" t="s">
        <v>599</v>
      </c>
      <c r="C364" s="12" t="s">
        <v>600</v>
      </c>
      <c r="D364" s="12" t="s">
        <v>601</v>
      </c>
      <c r="E364" s="14">
        <v>6</v>
      </c>
      <c r="F364" s="15">
        <v>1578</v>
      </c>
      <c r="G364" s="15">
        <f t="shared" si="16"/>
        <v>1348.71794871795</v>
      </c>
      <c r="H364">
        <f t="shared" si="14"/>
        <v>224.786324786325</v>
      </c>
    </row>
    <row r="365" spans="1:8">
      <c r="A365" s="12" t="s">
        <v>602</v>
      </c>
      <c r="B365" s="12" t="s">
        <v>603</v>
      </c>
      <c r="C365" s="12" t="s">
        <v>604</v>
      </c>
      <c r="D365" s="12" t="s">
        <v>538</v>
      </c>
      <c r="E365" s="14">
        <v>400</v>
      </c>
      <c r="F365" s="15">
        <v>6720</v>
      </c>
      <c r="G365" s="15">
        <f t="shared" si="16"/>
        <v>5743.58974358974</v>
      </c>
      <c r="H365">
        <f t="shared" si="14"/>
        <v>14.3589743589744</v>
      </c>
    </row>
    <row r="366" spans="1:8">
      <c r="A366" s="12" t="s">
        <v>602</v>
      </c>
      <c r="B366" s="12" t="s">
        <v>605</v>
      </c>
      <c r="C366" s="12" t="s">
        <v>606</v>
      </c>
      <c r="D366" s="12" t="s">
        <v>538</v>
      </c>
      <c r="E366" s="14">
        <v>600</v>
      </c>
      <c r="F366" s="15">
        <v>30000</v>
      </c>
      <c r="G366" s="15">
        <f t="shared" si="16"/>
        <v>25641.0256410256</v>
      </c>
      <c r="H366">
        <f t="shared" si="14"/>
        <v>42.7350427350427</v>
      </c>
    </row>
    <row r="367" spans="1:8">
      <c r="A367" s="12" t="s">
        <v>602</v>
      </c>
      <c r="B367" s="12" t="s">
        <v>202</v>
      </c>
      <c r="C367" s="12" t="s">
        <v>203</v>
      </c>
      <c r="D367" s="12" t="s">
        <v>538</v>
      </c>
      <c r="E367" s="14">
        <v>900</v>
      </c>
      <c r="F367" s="15">
        <v>12600</v>
      </c>
      <c r="G367" s="15">
        <f t="shared" si="16"/>
        <v>10769.2307692308</v>
      </c>
      <c r="H367">
        <f t="shared" si="14"/>
        <v>11.965811965812</v>
      </c>
    </row>
    <row r="368" spans="1:8">
      <c r="A368" s="12" t="s">
        <v>602</v>
      </c>
      <c r="B368" s="12" t="s">
        <v>607</v>
      </c>
      <c r="C368" s="12" t="s">
        <v>608</v>
      </c>
      <c r="D368" s="12" t="s">
        <v>147</v>
      </c>
      <c r="E368" s="14">
        <v>10</v>
      </c>
      <c r="F368" s="15">
        <v>248</v>
      </c>
      <c r="G368" s="15">
        <f t="shared" si="16"/>
        <v>211.965811965812</v>
      </c>
      <c r="H368">
        <f t="shared" si="14"/>
        <v>21.1965811965812</v>
      </c>
    </row>
    <row r="369" spans="1:8">
      <c r="A369" s="12" t="s">
        <v>609</v>
      </c>
      <c r="B369" s="12" t="s">
        <v>592</v>
      </c>
      <c r="C369" s="12" t="s">
        <v>593</v>
      </c>
      <c r="D369" s="12" t="s">
        <v>594</v>
      </c>
      <c r="E369" s="14">
        <v>10</v>
      </c>
      <c r="F369" s="15">
        <v>2870</v>
      </c>
      <c r="G369" s="15">
        <f t="shared" si="16"/>
        <v>2452.99145299145</v>
      </c>
      <c r="H369">
        <f t="shared" si="14"/>
        <v>245.299145299145</v>
      </c>
    </row>
    <row r="370" spans="1:8">
      <c r="A370" s="12" t="s">
        <v>609</v>
      </c>
      <c r="B370" s="12" t="s">
        <v>592</v>
      </c>
      <c r="C370" s="12" t="s">
        <v>610</v>
      </c>
      <c r="D370" s="12" t="s">
        <v>594</v>
      </c>
      <c r="E370" s="14">
        <v>10</v>
      </c>
      <c r="F370" s="15">
        <v>3339.1</v>
      </c>
      <c r="G370" s="15">
        <f t="shared" si="16"/>
        <v>2853.93162393162</v>
      </c>
      <c r="H370">
        <f t="shared" si="14"/>
        <v>285.393162393162</v>
      </c>
    </row>
    <row r="371" spans="1:8">
      <c r="A371" s="12" t="s">
        <v>611</v>
      </c>
      <c r="B371" s="12" t="s">
        <v>612</v>
      </c>
      <c r="C371" s="12" t="s">
        <v>613</v>
      </c>
      <c r="D371" s="12" t="s">
        <v>614</v>
      </c>
      <c r="E371" s="14">
        <v>10</v>
      </c>
      <c r="F371" s="15">
        <v>520</v>
      </c>
      <c r="G371" s="15">
        <f t="shared" si="16"/>
        <v>444.444444444444</v>
      </c>
      <c r="H371">
        <f t="shared" si="14"/>
        <v>44.4444444444444</v>
      </c>
    </row>
    <row r="372" spans="1:8">
      <c r="A372" s="12" t="s">
        <v>611</v>
      </c>
      <c r="B372" s="12" t="s">
        <v>615</v>
      </c>
      <c r="C372" s="16" t="s">
        <v>616</v>
      </c>
      <c r="D372" s="12" t="s">
        <v>489</v>
      </c>
      <c r="E372" s="14">
        <v>10</v>
      </c>
      <c r="F372" s="15">
        <v>100</v>
      </c>
      <c r="G372" s="15">
        <f t="shared" si="16"/>
        <v>85.4700854700855</v>
      </c>
      <c r="H372">
        <f t="shared" si="14"/>
        <v>8.54700854700855</v>
      </c>
    </row>
    <row r="373" spans="1:8">
      <c r="A373" s="12" t="s">
        <v>611</v>
      </c>
      <c r="B373" s="12" t="s">
        <v>617</v>
      </c>
      <c r="C373" s="12" t="s">
        <v>618</v>
      </c>
      <c r="D373" s="12" t="s">
        <v>619</v>
      </c>
      <c r="E373" s="14">
        <v>10</v>
      </c>
      <c r="F373" s="15">
        <v>406</v>
      </c>
      <c r="G373" s="15">
        <f t="shared" si="16"/>
        <v>347.008547008547</v>
      </c>
      <c r="H373">
        <f t="shared" si="14"/>
        <v>34.7008547008547</v>
      </c>
    </row>
    <row r="374" spans="1:8">
      <c r="A374" s="12" t="s">
        <v>611</v>
      </c>
      <c r="B374" s="12" t="s">
        <v>620</v>
      </c>
      <c r="C374" s="12" t="s">
        <v>621</v>
      </c>
      <c r="D374" s="12" t="s">
        <v>134</v>
      </c>
      <c r="E374" s="14">
        <v>50</v>
      </c>
      <c r="F374" s="15">
        <v>640</v>
      </c>
      <c r="G374" s="15">
        <f t="shared" si="16"/>
        <v>547.008547008547</v>
      </c>
      <c r="H374">
        <f t="shared" si="14"/>
        <v>10.9401709401709</v>
      </c>
    </row>
    <row r="375" spans="1:8">
      <c r="A375" s="12" t="s">
        <v>611</v>
      </c>
      <c r="B375" s="12" t="s">
        <v>622</v>
      </c>
      <c r="C375" s="12" t="s">
        <v>623</v>
      </c>
      <c r="D375" s="12" t="s">
        <v>624</v>
      </c>
      <c r="E375" s="14">
        <v>5</v>
      </c>
      <c r="F375" s="15">
        <v>45</v>
      </c>
      <c r="G375" s="15">
        <f t="shared" si="16"/>
        <v>38.4615384615385</v>
      </c>
      <c r="H375">
        <f t="shared" si="14"/>
        <v>7.69230769230769</v>
      </c>
    </row>
    <row r="376" spans="1:8">
      <c r="A376" s="12" t="s">
        <v>611</v>
      </c>
      <c r="B376" s="12" t="s">
        <v>625</v>
      </c>
      <c r="C376" s="12" t="s">
        <v>626</v>
      </c>
      <c r="D376" s="12" t="s">
        <v>627</v>
      </c>
      <c r="E376" s="14">
        <v>120</v>
      </c>
      <c r="F376" s="15">
        <v>672</v>
      </c>
      <c r="G376" s="15">
        <f t="shared" si="16"/>
        <v>574.358974358974</v>
      </c>
      <c r="H376">
        <f t="shared" si="14"/>
        <v>4.78632478632479</v>
      </c>
    </row>
    <row r="377" spans="1:8">
      <c r="A377" s="12" t="s">
        <v>611</v>
      </c>
      <c r="B377" s="12" t="s">
        <v>628</v>
      </c>
      <c r="C377" s="12" t="s">
        <v>629</v>
      </c>
      <c r="D377" s="12" t="s">
        <v>630</v>
      </c>
      <c r="E377" s="14">
        <v>50</v>
      </c>
      <c r="F377" s="15">
        <v>1945</v>
      </c>
      <c r="G377" s="15">
        <f t="shared" si="16"/>
        <v>1662.39316239316</v>
      </c>
      <c r="H377">
        <f t="shared" si="14"/>
        <v>33.2478632478633</v>
      </c>
    </row>
    <row r="378" spans="1:8">
      <c r="A378" s="12" t="s">
        <v>611</v>
      </c>
      <c r="B378" s="12" t="s">
        <v>631</v>
      </c>
      <c r="C378" s="12" t="s">
        <v>632</v>
      </c>
      <c r="D378" s="12" t="s">
        <v>633</v>
      </c>
      <c r="E378" s="14">
        <v>50</v>
      </c>
      <c r="F378" s="15">
        <v>540</v>
      </c>
      <c r="G378" s="15">
        <f t="shared" si="16"/>
        <v>461.538461538462</v>
      </c>
      <c r="H378">
        <f t="shared" si="14"/>
        <v>9.23076923076923</v>
      </c>
    </row>
    <row r="379" spans="1:8">
      <c r="A379" s="12" t="s">
        <v>611</v>
      </c>
      <c r="B379" s="12" t="s">
        <v>586</v>
      </c>
      <c r="C379" s="12" t="s">
        <v>587</v>
      </c>
      <c r="D379" s="12" t="s">
        <v>588</v>
      </c>
      <c r="E379" s="14">
        <v>10</v>
      </c>
      <c r="F379" s="15">
        <v>616</v>
      </c>
      <c r="G379" s="15">
        <f t="shared" si="16"/>
        <v>526.495726495727</v>
      </c>
      <c r="H379">
        <f t="shared" si="14"/>
        <v>52.6495726495727</v>
      </c>
    </row>
    <row r="380" spans="1:8">
      <c r="A380" s="12" t="s">
        <v>611</v>
      </c>
      <c r="B380" s="12" t="s">
        <v>634</v>
      </c>
      <c r="C380" s="12" t="s">
        <v>635</v>
      </c>
      <c r="D380" s="12" t="s">
        <v>636</v>
      </c>
      <c r="E380" s="14">
        <v>50</v>
      </c>
      <c r="F380" s="15">
        <v>600</v>
      </c>
      <c r="G380" s="15">
        <f t="shared" si="16"/>
        <v>512.820512820513</v>
      </c>
      <c r="H380">
        <f t="shared" si="14"/>
        <v>10.2564102564103</v>
      </c>
    </row>
    <row r="381" spans="1:8">
      <c r="A381" s="12" t="s">
        <v>611</v>
      </c>
      <c r="B381" s="12" t="s">
        <v>637</v>
      </c>
      <c r="C381" s="12" t="s">
        <v>638</v>
      </c>
      <c r="D381" s="12" t="s">
        <v>639</v>
      </c>
      <c r="E381" s="14">
        <v>80</v>
      </c>
      <c r="F381" s="15">
        <v>1056</v>
      </c>
      <c r="G381" s="15">
        <f t="shared" si="16"/>
        <v>902.564102564103</v>
      </c>
      <c r="H381">
        <f t="shared" si="14"/>
        <v>11.2820512820513</v>
      </c>
    </row>
    <row r="382" spans="1:8">
      <c r="A382" s="12" t="s">
        <v>611</v>
      </c>
      <c r="B382" s="12" t="s">
        <v>640</v>
      </c>
      <c r="C382" s="12" t="s">
        <v>641</v>
      </c>
      <c r="D382" s="12" t="s">
        <v>642</v>
      </c>
      <c r="E382" s="14">
        <v>50</v>
      </c>
      <c r="F382" s="15">
        <v>390</v>
      </c>
      <c r="G382" s="15">
        <f t="shared" si="16"/>
        <v>333.333333333333</v>
      </c>
      <c r="H382">
        <f t="shared" si="14"/>
        <v>6.66666666666667</v>
      </c>
    </row>
    <row r="383" spans="1:8">
      <c r="A383" s="12" t="s">
        <v>611</v>
      </c>
      <c r="B383" s="12" t="s">
        <v>643</v>
      </c>
      <c r="C383" s="12" t="s">
        <v>644</v>
      </c>
      <c r="D383" s="12" t="s">
        <v>645</v>
      </c>
      <c r="E383" s="14">
        <v>10</v>
      </c>
      <c r="F383" s="15">
        <v>900</v>
      </c>
      <c r="G383" s="15">
        <f t="shared" si="16"/>
        <v>769.230769230769</v>
      </c>
      <c r="H383">
        <f t="shared" si="14"/>
        <v>76.9230769230769</v>
      </c>
    </row>
    <row r="384" spans="1:8">
      <c r="A384" s="12" t="s">
        <v>611</v>
      </c>
      <c r="B384" s="12" t="s">
        <v>646</v>
      </c>
      <c r="C384" s="12" t="s">
        <v>647</v>
      </c>
      <c r="D384" s="12" t="s">
        <v>648</v>
      </c>
      <c r="E384" s="14">
        <v>50</v>
      </c>
      <c r="F384" s="15">
        <v>210</v>
      </c>
      <c r="G384" s="15">
        <f t="shared" si="16"/>
        <v>179.48717948718</v>
      </c>
      <c r="H384">
        <f t="shared" si="14"/>
        <v>3.58974358974359</v>
      </c>
    </row>
    <row r="385" spans="1:8">
      <c r="A385" s="12" t="s">
        <v>611</v>
      </c>
      <c r="B385" s="12" t="s">
        <v>649</v>
      </c>
      <c r="C385" s="12" t="s">
        <v>650</v>
      </c>
      <c r="D385" s="12" t="s">
        <v>651</v>
      </c>
      <c r="E385" s="14">
        <v>50</v>
      </c>
      <c r="F385" s="15">
        <v>435</v>
      </c>
      <c r="G385" s="15">
        <f t="shared" si="16"/>
        <v>371.794871794872</v>
      </c>
      <c r="H385">
        <f t="shared" si="14"/>
        <v>7.43589743589744</v>
      </c>
    </row>
    <row r="386" spans="1:8">
      <c r="A386" s="12" t="s">
        <v>611</v>
      </c>
      <c r="B386" s="11" t="s">
        <v>652</v>
      </c>
      <c r="C386" s="12" t="s">
        <v>653</v>
      </c>
      <c r="D386" s="12" t="s">
        <v>654</v>
      </c>
      <c r="E386" s="14">
        <v>200</v>
      </c>
      <c r="F386" s="15">
        <v>540</v>
      </c>
      <c r="G386" s="15">
        <f t="shared" si="16"/>
        <v>461.538461538462</v>
      </c>
      <c r="H386">
        <f t="shared" si="14"/>
        <v>2.30769230769231</v>
      </c>
    </row>
    <row r="387" spans="1:8">
      <c r="A387" s="12" t="s">
        <v>611</v>
      </c>
      <c r="B387" s="12" t="s">
        <v>199</v>
      </c>
      <c r="C387" s="12" t="s">
        <v>655</v>
      </c>
      <c r="D387" s="12" t="s">
        <v>656</v>
      </c>
      <c r="E387" s="14">
        <v>50</v>
      </c>
      <c r="F387" s="15">
        <v>1975</v>
      </c>
      <c r="G387" s="15">
        <f t="shared" si="16"/>
        <v>1688.03418803419</v>
      </c>
      <c r="H387">
        <f t="shared" ref="H387:H450" si="17">G387/E387</f>
        <v>33.7606837606838</v>
      </c>
    </row>
    <row r="388" spans="1:8">
      <c r="A388" s="12" t="s">
        <v>611</v>
      </c>
      <c r="B388" s="12" t="s">
        <v>657</v>
      </c>
      <c r="C388" s="12" t="s">
        <v>234</v>
      </c>
      <c r="D388" s="12" t="s">
        <v>658</v>
      </c>
      <c r="E388" s="14">
        <v>65</v>
      </c>
      <c r="F388" s="15">
        <v>1300</v>
      </c>
      <c r="G388" s="15">
        <f t="shared" si="16"/>
        <v>1111.11111111111</v>
      </c>
      <c r="H388">
        <f t="shared" si="17"/>
        <v>17.0940170940171</v>
      </c>
    </row>
    <row r="389" spans="1:8">
      <c r="A389" s="12" t="s">
        <v>611</v>
      </c>
      <c r="B389" s="12" t="s">
        <v>657</v>
      </c>
      <c r="C389" s="12" t="s">
        <v>234</v>
      </c>
      <c r="D389" s="12" t="s">
        <v>658</v>
      </c>
      <c r="E389" s="14">
        <v>70</v>
      </c>
      <c r="F389" s="15">
        <v>1400</v>
      </c>
      <c r="G389" s="15">
        <f t="shared" si="16"/>
        <v>1196.5811965812</v>
      </c>
      <c r="H389">
        <f t="shared" si="17"/>
        <v>17.0940170940171</v>
      </c>
    </row>
    <row r="390" spans="1:8">
      <c r="A390" s="12" t="s">
        <v>611</v>
      </c>
      <c r="B390" s="12" t="s">
        <v>659</v>
      </c>
      <c r="C390" s="12" t="s">
        <v>551</v>
      </c>
      <c r="D390" s="12" t="s">
        <v>660</v>
      </c>
      <c r="E390" s="14">
        <v>80</v>
      </c>
      <c r="F390" s="15">
        <v>312</v>
      </c>
      <c r="G390" s="15">
        <f t="shared" si="16"/>
        <v>266.666666666667</v>
      </c>
      <c r="H390">
        <f t="shared" si="17"/>
        <v>3.33333333333333</v>
      </c>
    </row>
    <row r="391" spans="1:8">
      <c r="A391" s="12" t="s">
        <v>611</v>
      </c>
      <c r="B391" s="12" t="s">
        <v>661</v>
      </c>
      <c r="C391" s="12" t="s">
        <v>662</v>
      </c>
      <c r="D391" s="12" t="s">
        <v>663</v>
      </c>
      <c r="E391" s="14">
        <v>85</v>
      </c>
      <c r="F391" s="15">
        <v>1394</v>
      </c>
      <c r="G391" s="15">
        <f t="shared" si="16"/>
        <v>1191.45299145299</v>
      </c>
      <c r="H391">
        <f t="shared" si="17"/>
        <v>14.017094017094</v>
      </c>
    </row>
    <row r="392" spans="1:8">
      <c r="A392" s="12" t="s">
        <v>611</v>
      </c>
      <c r="B392" s="12" t="s">
        <v>664</v>
      </c>
      <c r="C392" s="12" t="s">
        <v>665</v>
      </c>
      <c r="D392" s="12" t="s">
        <v>666</v>
      </c>
      <c r="E392" s="14">
        <v>50</v>
      </c>
      <c r="F392" s="15">
        <v>900</v>
      </c>
      <c r="G392" s="15">
        <f t="shared" si="16"/>
        <v>769.230769230769</v>
      </c>
      <c r="H392">
        <f t="shared" si="17"/>
        <v>15.3846153846154</v>
      </c>
    </row>
    <row r="393" spans="1:8">
      <c r="A393" s="12" t="s">
        <v>611</v>
      </c>
      <c r="B393" s="12" t="s">
        <v>87</v>
      </c>
      <c r="C393" s="12" t="s">
        <v>184</v>
      </c>
      <c r="D393" s="12" t="s">
        <v>89</v>
      </c>
      <c r="E393" s="14">
        <v>20</v>
      </c>
      <c r="F393" s="15">
        <v>200</v>
      </c>
      <c r="G393" s="15">
        <f t="shared" si="16"/>
        <v>170.940170940171</v>
      </c>
      <c r="H393">
        <f t="shared" si="17"/>
        <v>8.54700854700855</v>
      </c>
    </row>
    <row r="394" spans="1:8">
      <c r="A394" s="12" t="s">
        <v>611</v>
      </c>
      <c r="B394" s="12" t="s">
        <v>220</v>
      </c>
      <c r="C394" s="12" t="s">
        <v>667</v>
      </c>
      <c r="D394" s="12" t="s">
        <v>134</v>
      </c>
      <c r="E394" s="14">
        <v>80</v>
      </c>
      <c r="F394" s="15">
        <v>6240</v>
      </c>
      <c r="G394" s="15">
        <f t="shared" si="16"/>
        <v>5333.33333333333</v>
      </c>
      <c r="H394">
        <f t="shared" si="17"/>
        <v>66.6666666666667</v>
      </c>
    </row>
    <row r="395" spans="1:8">
      <c r="A395" s="12" t="s">
        <v>611</v>
      </c>
      <c r="B395" s="12" t="s">
        <v>668</v>
      </c>
      <c r="C395" s="12" t="s">
        <v>669</v>
      </c>
      <c r="D395" s="12" t="s">
        <v>134</v>
      </c>
      <c r="E395" s="14">
        <v>450</v>
      </c>
      <c r="F395" s="15">
        <v>1350</v>
      </c>
      <c r="G395" s="15">
        <f t="shared" si="16"/>
        <v>1153.84615384615</v>
      </c>
      <c r="H395">
        <f t="shared" si="17"/>
        <v>2.56410256410256</v>
      </c>
    </row>
    <row r="396" spans="1:8">
      <c r="A396" s="12" t="s">
        <v>611</v>
      </c>
      <c r="B396" s="12" t="s">
        <v>670</v>
      </c>
      <c r="C396" s="12" t="s">
        <v>671</v>
      </c>
      <c r="D396" s="12" t="s">
        <v>672</v>
      </c>
      <c r="E396" s="14">
        <v>20</v>
      </c>
      <c r="F396" s="15">
        <v>760</v>
      </c>
      <c r="G396" s="15">
        <f t="shared" si="16"/>
        <v>649.57264957265</v>
      </c>
      <c r="H396">
        <f t="shared" si="17"/>
        <v>32.4786324786325</v>
      </c>
    </row>
    <row r="397" spans="1:8">
      <c r="A397" s="12" t="s">
        <v>611</v>
      </c>
      <c r="B397" s="12" t="s">
        <v>673</v>
      </c>
      <c r="C397" s="12" t="s">
        <v>674</v>
      </c>
      <c r="D397" s="12" t="s">
        <v>675</v>
      </c>
      <c r="E397" s="14">
        <v>50</v>
      </c>
      <c r="F397" s="15">
        <v>1150</v>
      </c>
      <c r="G397" s="15">
        <f t="shared" si="16"/>
        <v>982.905982905983</v>
      </c>
      <c r="H397">
        <f t="shared" si="17"/>
        <v>19.6581196581197</v>
      </c>
    </row>
    <row r="398" spans="1:8">
      <c r="A398" s="12" t="s">
        <v>611</v>
      </c>
      <c r="B398" s="12" t="s">
        <v>676</v>
      </c>
      <c r="C398" s="12" t="s">
        <v>677</v>
      </c>
      <c r="D398" s="12" t="s">
        <v>120</v>
      </c>
      <c r="E398" s="14">
        <v>55</v>
      </c>
      <c r="F398" s="15">
        <v>49.5</v>
      </c>
      <c r="G398" s="15">
        <f t="shared" si="16"/>
        <v>42.3076923076923</v>
      </c>
      <c r="H398">
        <f t="shared" si="17"/>
        <v>0.769230769230769</v>
      </c>
    </row>
    <row r="399" spans="1:8">
      <c r="A399" s="12" t="s">
        <v>611</v>
      </c>
      <c r="B399" s="12" t="s">
        <v>676</v>
      </c>
      <c r="C399" s="12" t="s">
        <v>677</v>
      </c>
      <c r="D399" s="12" t="s">
        <v>120</v>
      </c>
      <c r="E399" s="14">
        <v>25</v>
      </c>
      <c r="F399" s="15">
        <v>22</v>
      </c>
      <c r="G399" s="15">
        <f t="shared" si="16"/>
        <v>18.8034188034188</v>
      </c>
      <c r="H399">
        <f t="shared" si="17"/>
        <v>0.752136752136752</v>
      </c>
    </row>
    <row r="400" spans="1:8">
      <c r="A400" s="12" t="s">
        <v>611</v>
      </c>
      <c r="B400" s="12" t="s">
        <v>223</v>
      </c>
      <c r="C400" s="12" t="s">
        <v>678</v>
      </c>
      <c r="D400" s="12" t="s">
        <v>134</v>
      </c>
      <c r="E400" s="14">
        <v>600</v>
      </c>
      <c r="F400" s="15">
        <v>3000</v>
      </c>
      <c r="G400" s="15">
        <f t="shared" si="16"/>
        <v>2564.10256410256</v>
      </c>
      <c r="H400">
        <f t="shared" si="17"/>
        <v>4.27350427350427</v>
      </c>
    </row>
    <row r="401" spans="1:8">
      <c r="A401" s="12" t="s">
        <v>611</v>
      </c>
      <c r="B401" s="12" t="s">
        <v>668</v>
      </c>
      <c r="C401" s="12" t="s">
        <v>679</v>
      </c>
      <c r="D401" s="12" t="s">
        <v>134</v>
      </c>
      <c r="E401" s="14">
        <v>4800</v>
      </c>
      <c r="F401" s="15">
        <v>14400</v>
      </c>
      <c r="G401" s="15">
        <f t="shared" si="16"/>
        <v>12307.6923076923</v>
      </c>
      <c r="H401">
        <f t="shared" si="17"/>
        <v>2.56410256410256</v>
      </c>
    </row>
    <row r="402" spans="1:8">
      <c r="A402" s="12" t="s">
        <v>611</v>
      </c>
      <c r="B402" s="12" t="s">
        <v>680</v>
      </c>
      <c r="C402" s="12" t="s">
        <v>681</v>
      </c>
      <c r="D402" s="12" t="s">
        <v>134</v>
      </c>
      <c r="E402" s="14">
        <v>210</v>
      </c>
      <c r="F402" s="15">
        <v>1365</v>
      </c>
      <c r="G402" s="15">
        <f t="shared" si="16"/>
        <v>1166.66666666667</v>
      </c>
      <c r="H402">
        <f t="shared" si="17"/>
        <v>5.55555555555556</v>
      </c>
    </row>
    <row r="403" spans="1:8">
      <c r="A403" s="12" t="s">
        <v>611</v>
      </c>
      <c r="B403" s="12" t="s">
        <v>682</v>
      </c>
      <c r="C403" s="12" t="s">
        <v>452</v>
      </c>
      <c r="D403" s="12" t="s">
        <v>134</v>
      </c>
      <c r="E403" s="14">
        <v>300</v>
      </c>
      <c r="F403" s="15">
        <v>1500</v>
      </c>
      <c r="G403" s="15">
        <f t="shared" si="16"/>
        <v>1282.05128205128</v>
      </c>
      <c r="H403">
        <f t="shared" si="17"/>
        <v>4.27350427350427</v>
      </c>
    </row>
    <row r="404" spans="1:8">
      <c r="A404" s="12" t="s">
        <v>611</v>
      </c>
      <c r="B404" s="12" t="s">
        <v>223</v>
      </c>
      <c r="C404" s="12" t="s">
        <v>683</v>
      </c>
      <c r="D404" s="12" t="s">
        <v>134</v>
      </c>
      <c r="E404" s="14">
        <v>1600</v>
      </c>
      <c r="F404" s="15">
        <v>6080</v>
      </c>
      <c r="G404" s="15">
        <f t="shared" si="16"/>
        <v>5196.5811965812</v>
      </c>
      <c r="H404">
        <f t="shared" si="17"/>
        <v>3.24786324786325</v>
      </c>
    </row>
    <row r="405" spans="1:8">
      <c r="A405" s="12" t="s">
        <v>611</v>
      </c>
      <c r="B405" s="12" t="s">
        <v>684</v>
      </c>
      <c r="C405" s="12" t="s">
        <v>685</v>
      </c>
      <c r="D405" s="12" t="s">
        <v>686</v>
      </c>
      <c r="E405" s="14">
        <v>50</v>
      </c>
      <c r="F405" s="15">
        <v>2485</v>
      </c>
      <c r="G405" s="15">
        <f t="shared" si="16"/>
        <v>2123.93162393162</v>
      </c>
      <c r="H405">
        <f t="shared" si="17"/>
        <v>42.4786324786325</v>
      </c>
    </row>
    <row r="406" spans="1:8">
      <c r="A406" s="12" t="s">
        <v>611</v>
      </c>
      <c r="B406" s="12" t="s">
        <v>687</v>
      </c>
      <c r="C406" s="12" t="s">
        <v>688</v>
      </c>
      <c r="D406" s="12" t="s">
        <v>689</v>
      </c>
      <c r="E406" s="14">
        <v>400</v>
      </c>
      <c r="F406" s="15">
        <v>8800</v>
      </c>
      <c r="G406" s="15">
        <f t="shared" ref="G406:G469" si="18">F406/(1+17%)</f>
        <v>7521.36752136752</v>
      </c>
      <c r="H406">
        <f t="shared" si="17"/>
        <v>18.8034188034188</v>
      </c>
    </row>
    <row r="407" spans="1:8">
      <c r="A407" s="12" t="s">
        <v>611</v>
      </c>
      <c r="B407" s="12" t="s">
        <v>87</v>
      </c>
      <c r="C407" s="12" t="s">
        <v>257</v>
      </c>
      <c r="D407" s="12" t="s">
        <v>89</v>
      </c>
      <c r="E407" s="14">
        <v>20</v>
      </c>
      <c r="F407" s="15">
        <v>102</v>
      </c>
      <c r="G407" s="15">
        <f t="shared" si="18"/>
        <v>87.1794871794872</v>
      </c>
      <c r="H407">
        <f t="shared" si="17"/>
        <v>4.35897435897436</v>
      </c>
    </row>
    <row r="408" spans="1:8">
      <c r="A408" s="12" t="s">
        <v>611</v>
      </c>
      <c r="B408" s="12" t="s">
        <v>690</v>
      </c>
      <c r="C408" s="12" t="s">
        <v>691</v>
      </c>
      <c r="D408" s="12" t="s">
        <v>692</v>
      </c>
      <c r="E408" s="14">
        <v>100</v>
      </c>
      <c r="F408" s="15">
        <v>2100</v>
      </c>
      <c r="G408" s="15">
        <f t="shared" si="18"/>
        <v>1794.87179487179</v>
      </c>
      <c r="H408">
        <f t="shared" si="17"/>
        <v>17.9487179487179</v>
      </c>
    </row>
    <row r="409" spans="1:8">
      <c r="A409" s="12" t="s">
        <v>611</v>
      </c>
      <c r="B409" s="12" t="s">
        <v>236</v>
      </c>
      <c r="C409" s="12" t="s">
        <v>693</v>
      </c>
      <c r="D409" s="12" t="s">
        <v>694</v>
      </c>
      <c r="E409" s="14">
        <v>80</v>
      </c>
      <c r="F409" s="15">
        <v>1160</v>
      </c>
      <c r="G409" s="15">
        <f t="shared" si="18"/>
        <v>991.452991452992</v>
      </c>
      <c r="H409">
        <f t="shared" si="17"/>
        <v>12.3931623931624</v>
      </c>
    </row>
    <row r="410" spans="1:8">
      <c r="A410" s="12" t="s">
        <v>611</v>
      </c>
      <c r="B410" s="12" t="s">
        <v>695</v>
      </c>
      <c r="C410" s="12" t="s">
        <v>696</v>
      </c>
      <c r="D410" s="12" t="s">
        <v>697</v>
      </c>
      <c r="E410" s="14">
        <v>150</v>
      </c>
      <c r="F410" s="15">
        <v>3570</v>
      </c>
      <c r="G410" s="15">
        <f t="shared" si="18"/>
        <v>3051.28205128205</v>
      </c>
      <c r="H410">
        <f t="shared" si="17"/>
        <v>20.3418803418803</v>
      </c>
    </row>
    <row r="411" spans="1:8">
      <c r="A411" s="12" t="s">
        <v>611</v>
      </c>
      <c r="B411" s="12" t="s">
        <v>698</v>
      </c>
      <c r="C411" s="12" t="s">
        <v>699</v>
      </c>
      <c r="D411" s="12" t="s">
        <v>700</v>
      </c>
      <c r="E411" s="14">
        <v>30</v>
      </c>
      <c r="F411" s="15">
        <v>780</v>
      </c>
      <c r="G411" s="15">
        <f t="shared" si="18"/>
        <v>666.666666666667</v>
      </c>
      <c r="H411">
        <f t="shared" si="17"/>
        <v>22.2222222222222</v>
      </c>
    </row>
    <row r="412" spans="1:8">
      <c r="A412" s="12" t="s">
        <v>611</v>
      </c>
      <c r="B412" s="12" t="s">
        <v>701</v>
      </c>
      <c r="C412" s="12" t="s">
        <v>702</v>
      </c>
      <c r="D412" s="12" t="s">
        <v>703</v>
      </c>
      <c r="E412" s="14">
        <v>80</v>
      </c>
      <c r="F412" s="15">
        <v>1400</v>
      </c>
      <c r="G412" s="15">
        <f t="shared" si="18"/>
        <v>1196.5811965812</v>
      </c>
      <c r="H412">
        <f t="shared" si="17"/>
        <v>14.957264957265</v>
      </c>
    </row>
    <row r="413" spans="1:8">
      <c r="A413" s="12" t="s">
        <v>611</v>
      </c>
      <c r="B413" s="12" t="s">
        <v>704</v>
      </c>
      <c r="C413" s="12" t="s">
        <v>705</v>
      </c>
      <c r="D413" s="12" t="s">
        <v>706</v>
      </c>
      <c r="E413" s="14">
        <v>80</v>
      </c>
      <c r="F413" s="15">
        <v>880</v>
      </c>
      <c r="G413" s="15">
        <f t="shared" si="18"/>
        <v>752.136752136752</v>
      </c>
      <c r="H413">
        <f t="shared" si="17"/>
        <v>9.4017094017094</v>
      </c>
    </row>
    <row r="414" spans="1:8">
      <c r="A414" s="12" t="s">
        <v>611</v>
      </c>
      <c r="B414" s="12" t="s">
        <v>707</v>
      </c>
      <c r="C414" s="12" t="s">
        <v>708</v>
      </c>
      <c r="D414" s="12" t="s">
        <v>709</v>
      </c>
      <c r="E414" s="14">
        <v>80</v>
      </c>
      <c r="F414" s="15">
        <v>600</v>
      </c>
      <c r="G414" s="15">
        <f t="shared" si="18"/>
        <v>512.820512820513</v>
      </c>
      <c r="H414">
        <f t="shared" si="17"/>
        <v>6.41025641025641</v>
      </c>
    </row>
    <row r="415" spans="1:8">
      <c r="A415" s="12" t="s">
        <v>611</v>
      </c>
      <c r="B415" s="12" t="s">
        <v>710</v>
      </c>
      <c r="C415" s="12" t="s">
        <v>711</v>
      </c>
      <c r="D415" s="12" t="s">
        <v>712</v>
      </c>
      <c r="E415" s="14">
        <v>20</v>
      </c>
      <c r="F415" s="15">
        <v>342</v>
      </c>
      <c r="G415" s="15">
        <f t="shared" si="18"/>
        <v>292.307692307692</v>
      </c>
      <c r="H415">
        <f t="shared" si="17"/>
        <v>14.6153846153846</v>
      </c>
    </row>
    <row r="416" spans="1:8">
      <c r="A416" s="12" t="s">
        <v>611</v>
      </c>
      <c r="B416" s="12" t="s">
        <v>713</v>
      </c>
      <c r="C416" s="12" t="s">
        <v>714</v>
      </c>
      <c r="D416" s="12" t="s">
        <v>715</v>
      </c>
      <c r="E416" s="14">
        <v>5</v>
      </c>
      <c r="F416" s="15">
        <v>360</v>
      </c>
      <c r="G416" s="15">
        <f t="shared" si="18"/>
        <v>307.692307692308</v>
      </c>
      <c r="H416">
        <f t="shared" si="17"/>
        <v>61.5384615384615</v>
      </c>
    </row>
    <row r="417" spans="1:8">
      <c r="A417" s="12" t="s">
        <v>611</v>
      </c>
      <c r="B417" s="11" t="s">
        <v>716</v>
      </c>
      <c r="C417" s="12" t="s">
        <v>717</v>
      </c>
      <c r="D417" s="12" t="s">
        <v>718</v>
      </c>
      <c r="E417" s="14">
        <v>52</v>
      </c>
      <c r="F417" s="15">
        <v>3822</v>
      </c>
      <c r="G417" s="15">
        <f t="shared" si="18"/>
        <v>3266.66666666667</v>
      </c>
      <c r="H417">
        <f t="shared" si="17"/>
        <v>62.8205128205128</v>
      </c>
    </row>
    <row r="418" spans="1:8">
      <c r="A418" s="12" t="s">
        <v>611</v>
      </c>
      <c r="B418" s="11" t="s">
        <v>719</v>
      </c>
      <c r="C418" s="12" t="s">
        <v>720</v>
      </c>
      <c r="D418" s="12" t="s">
        <v>591</v>
      </c>
      <c r="E418" s="14">
        <v>10</v>
      </c>
      <c r="F418" s="15">
        <v>2360</v>
      </c>
      <c r="G418" s="15">
        <f t="shared" si="18"/>
        <v>2017.09401709402</v>
      </c>
      <c r="H418">
        <f t="shared" si="17"/>
        <v>201.709401709402</v>
      </c>
    </row>
    <row r="419" spans="1:8">
      <c r="A419" s="12" t="s">
        <v>611</v>
      </c>
      <c r="B419" s="12" t="s">
        <v>721</v>
      </c>
      <c r="C419" s="12" t="s">
        <v>551</v>
      </c>
      <c r="D419" s="12" t="s">
        <v>722</v>
      </c>
      <c r="E419" s="14">
        <v>100</v>
      </c>
      <c r="F419" s="15">
        <v>1950</v>
      </c>
      <c r="G419" s="15">
        <f t="shared" si="18"/>
        <v>1666.66666666667</v>
      </c>
      <c r="H419">
        <f t="shared" si="17"/>
        <v>16.6666666666667</v>
      </c>
    </row>
    <row r="420" spans="1:8">
      <c r="A420" s="12" t="s">
        <v>611</v>
      </c>
      <c r="B420" s="12" t="s">
        <v>637</v>
      </c>
      <c r="C420" s="12" t="s">
        <v>638</v>
      </c>
      <c r="D420" s="12" t="s">
        <v>639</v>
      </c>
      <c r="E420" s="14">
        <v>60</v>
      </c>
      <c r="F420" s="15">
        <v>792</v>
      </c>
      <c r="G420" s="15">
        <f t="shared" si="18"/>
        <v>676.923076923077</v>
      </c>
      <c r="H420">
        <f t="shared" si="17"/>
        <v>11.2820512820513</v>
      </c>
    </row>
    <row r="421" spans="1:8">
      <c r="A421" s="12" t="s">
        <v>611</v>
      </c>
      <c r="B421" s="12" t="s">
        <v>723</v>
      </c>
      <c r="C421" s="12" t="s">
        <v>123</v>
      </c>
      <c r="D421" s="12" t="s">
        <v>724</v>
      </c>
      <c r="E421" s="14">
        <v>3</v>
      </c>
      <c r="F421" s="15">
        <v>3828</v>
      </c>
      <c r="G421" s="15">
        <f t="shared" si="18"/>
        <v>3271.79487179487</v>
      </c>
      <c r="H421">
        <f t="shared" si="17"/>
        <v>1090.59829059829</v>
      </c>
    </row>
    <row r="422" spans="1:8">
      <c r="A422" s="12" t="s">
        <v>611</v>
      </c>
      <c r="B422" s="12" t="s">
        <v>530</v>
      </c>
      <c r="C422" s="12" t="s">
        <v>531</v>
      </c>
      <c r="D422" s="12" t="s">
        <v>532</v>
      </c>
      <c r="E422" s="14">
        <v>50</v>
      </c>
      <c r="F422" s="15">
        <v>1740</v>
      </c>
      <c r="G422" s="15">
        <f t="shared" si="18"/>
        <v>1487.17948717949</v>
      </c>
      <c r="H422">
        <f t="shared" si="17"/>
        <v>29.7435897435897</v>
      </c>
    </row>
    <row r="423" spans="1:8">
      <c r="A423" s="12" t="s">
        <v>611</v>
      </c>
      <c r="B423" s="12" t="s">
        <v>701</v>
      </c>
      <c r="C423" s="12" t="s">
        <v>702</v>
      </c>
      <c r="D423" s="12" t="s">
        <v>703</v>
      </c>
      <c r="E423" s="14">
        <v>50</v>
      </c>
      <c r="F423" s="15">
        <v>875</v>
      </c>
      <c r="G423" s="15">
        <f t="shared" si="18"/>
        <v>747.863247863248</v>
      </c>
      <c r="H423">
        <f t="shared" si="17"/>
        <v>14.957264957265</v>
      </c>
    </row>
    <row r="424" spans="1:8">
      <c r="A424" s="12" t="s">
        <v>611</v>
      </c>
      <c r="B424" s="12" t="s">
        <v>725</v>
      </c>
      <c r="C424" s="12" t="s">
        <v>726</v>
      </c>
      <c r="D424" s="12" t="s">
        <v>727</v>
      </c>
      <c r="E424" s="14">
        <v>100</v>
      </c>
      <c r="F424" s="15">
        <v>850</v>
      </c>
      <c r="G424" s="15">
        <f t="shared" si="18"/>
        <v>726.495726495727</v>
      </c>
      <c r="H424">
        <f t="shared" si="17"/>
        <v>7.26495726495727</v>
      </c>
    </row>
    <row r="425" spans="1:8">
      <c r="A425" s="12" t="s">
        <v>611</v>
      </c>
      <c r="B425" s="12" t="s">
        <v>728</v>
      </c>
      <c r="C425" s="12" t="s">
        <v>547</v>
      </c>
      <c r="D425" s="12" t="s">
        <v>729</v>
      </c>
      <c r="E425" s="14">
        <v>10</v>
      </c>
      <c r="F425" s="15">
        <v>32</v>
      </c>
      <c r="G425" s="15">
        <f t="shared" si="18"/>
        <v>27.3504273504274</v>
      </c>
      <c r="H425">
        <f t="shared" si="17"/>
        <v>2.73504273504273</v>
      </c>
    </row>
    <row r="426" spans="1:8">
      <c r="A426" s="12" t="s">
        <v>611</v>
      </c>
      <c r="B426" s="12" t="s">
        <v>728</v>
      </c>
      <c r="C426" s="12" t="s">
        <v>547</v>
      </c>
      <c r="D426" s="12" t="s">
        <v>729</v>
      </c>
      <c r="E426" s="14">
        <v>90</v>
      </c>
      <c r="F426" s="15">
        <v>288</v>
      </c>
      <c r="G426" s="15">
        <f t="shared" si="18"/>
        <v>246.153846153846</v>
      </c>
      <c r="H426">
        <f t="shared" si="17"/>
        <v>2.73504273504273</v>
      </c>
    </row>
    <row r="427" spans="1:8">
      <c r="A427" s="12" t="s">
        <v>611</v>
      </c>
      <c r="B427" s="12" t="s">
        <v>730</v>
      </c>
      <c r="C427" s="12" t="s">
        <v>731</v>
      </c>
      <c r="D427" s="12" t="s">
        <v>732</v>
      </c>
      <c r="E427" s="14">
        <v>50</v>
      </c>
      <c r="F427" s="15">
        <v>125</v>
      </c>
      <c r="G427" s="15">
        <f t="shared" si="18"/>
        <v>106.837606837607</v>
      </c>
      <c r="H427">
        <f t="shared" si="17"/>
        <v>2.13675213675214</v>
      </c>
    </row>
    <row r="428" spans="1:8">
      <c r="A428" s="12" t="s">
        <v>611</v>
      </c>
      <c r="B428" s="12" t="s">
        <v>733</v>
      </c>
      <c r="C428" s="12" t="s">
        <v>734</v>
      </c>
      <c r="D428" s="12" t="s">
        <v>735</v>
      </c>
      <c r="E428" s="14">
        <v>50</v>
      </c>
      <c r="F428" s="15">
        <v>250</v>
      </c>
      <c r="G428" s="15">
        <f t="shared" si="18"/>
        <v>213.675213675214</v>
      </c>
      <c r="H428">
        <f t="shared" si="17"/>
        <v>4.27350427350427</v>
      </c>
    </row>
    <row r="429" spans="1:8">
      <c r="A429" s="12" t="s">
        <v>611</v>
      </c>
      <c r="B429" s="12" t="s">
        <v>736</v>
      </c>
      <c r="C429" s="12" t="s">
        <v>737</v>
      </c>
      <c r="D429" s="12" t="s">
        <v>738</v>
      </c>
      <c r="E429" s="14">
        <v>50</v>
      </c>
      <c r="F429" s="15">
        <v>200</v>
      </c>
      <c r="G429" s="15">
        <f t="shared" si="18"/>
        <v>170.940170940171</v>
      </c>
      <c r="H429">
        <f t="shared" si="17"/>
        <v>3.41880341880342</v>
      </c>
    </row>
    <row r="430" spans="1:8">
      <c r="A430" s="12" t="s">
        <v>611</v>
      </c>
      <c r="B430" s="12" t="s">
        <v>739</v>
      </c>
      <c r="C430" s="12" t="s">
        <v>740</v>
      </c>
      <c r="D430" s="12" t="s">
        <v>741</v>
      </c>
      <c r="E430" s="14">
        <v>50</v>
      </c>
      <c r="F430" s="15">
        <v>165</v>
      </c>
      <c r="G430" s="15">
        <f t="shared" si="18"/>
        <v>141.025641025641</v>
      </c>
      <c r="H430">
        <f t="shared" si="17"/>
        <v>2.82051282051282</v>
      </c>
    </row>
    <row r="431" spans="1:8">
      <c r="A431" s="12" t="s">
        <v>611</v>
      </c>
      <c r="B431" s="12" t="s">
        <v>742</v>
      </c>
      <c r="C431" s="12" t="s">
        <v>743</v>
      </c>
      <c r="D431" s="12" t="s">
        <v>744</v>
      </c>
      <c r="E431" s="14">
        <v>20</v>
      </c>
      <c r="F431" s="15">
        <v>100</v>
      </c>
      <c r="G431" s="15">
        <f t="shared" si="18"/>
        <v>85.4700854700855</v>
      </c>
      <c r="H431">
        <f t="shared" si="17"/>
        <v>4.27350427350427</v>
      </c>
    </row>
    <row r="432" spans="1:8">
      <c r="A432" s="12" t="s">
        <v>611</v>
      </c>
      <c r="B432" s="12" t="s">
        <v>745</v>
      </c>
      <c r="C432" s="12" t="s">
        <v>257</v>
      </c>
      <c r="D432" s="12" t="s">
        <v>746</v>
      </c>
      <c r="E432" s="14">
        <v>50</v>
      </c>
      <c r="F432" s="15">
        <v>570</v>
      </c>
      <c r="G432" s="15">
        <f t="shared" si="18"/>
        <v>487.179487179487</v>
      </c>
      <c r="H432">
        <f t="shared" si="17"/>
        <v>9.74358974358974</v>
      </c>
    </row>
    <row r="433" spans="1:8">
      <c r="A433" s="12" t="s">
        <v>611</v>
      </c>
      <c r="B433" s="11" t="s">
        <v>747</v>
      </c>
      <c r="C433" s="12" t="s">
        <v>748</v>
      </c>
      <c r="D433" s="12" t="s">
        <v>749</v>
      </c>
      <c r="E433" s="14">
        <v>5</v>
      </c>
      <c r="F433" s="15">
        <v>30</v>
      </c>
      <c r="G433" s="15">
        <f t="shared" si="18"/>
        <v>25.6410256410256</v>
      </c>
      <c r="H433">
        <f t="shared" si="17"/>
        <v>5.12820512820513</v>
      </c>
    </row>
    <row r="434" spans="1:8">
      <c r="A434" s="12" t="s">
        <v>611</v>
      </c>
      <c r="B434" s="11" t="s">
        <v>750</v>
      </c>
      <c r="C434" s="12" t="s">
        <v>751</v>
      </c>
      <c r="D434" s="12" t="s">
        <v>752</v>
      </c>
      <c r="E434" s="14">
        <v>50</v>
      </c>
      <c r="F434" s="15">
        <v>275</v>
      </c>
      <c r="G434" s="15">
        <f t="shared" si="18"/>
        <v>235.042735042735</v>
      </c>
      <c r="H434">
        <f t="shared" si="17"/>
        <v>4.7008547008547</v>
      </c>
    </row>
    <row r="435" spans="1:8">
      <c r="A435" s="12" t="s">
        <v>611</v>
      </c>
      <c r="B435" s="12" t="s">
        <v>753</v>
      </c>
      <c r="C435" s="12" t="s">
        <v>100</v>
      </c>
      <c r="D435" s="12" t="s">
        <v>754</v>
      </c>
      <c r="E435" s="14">
        <v>50</v>
      </c>
      <c r="F435" s="15">
        <v>1100</v>
      </c>
      <c r="G435" s="15">
        <f t="shared" si="18"/>
        <v>940.17094017094</v>
      </c>
      <c r="H435">
        <f t="shared" si="17"/>
        <v>18.8034188034188</v>
      </c>
    </row>
    <row r="436" spans="1:8">
      <c r="A436" s="12" t="s">
        <v>611</v>
      </c>
      <c r="B436" s="12" t="s">
        <v>622</v>
      </c>
      <c r="C436" s="12" t="s">
        <v>623</v>
      </c>
      <c r="D436" s="12" t="s">
        <v>624</v>
      </c>
      <c r="E436" s="14">
        <v>10</v>
      </c>
      <c r="F436" s="15">
        <v>90</v>
      </c>
      <c r="G436" s="15">
        <f t="shared" si="18"/>
        <v>76.9230769230769</v>
      </c>
      <c r="H436">
        <f t="shared" si="17"/>
        <v>7.69230769230769</v>
      </c>
    </row>
    <row r="437" spans="1:8">
      <c r="A437" s="12" t="s">
        <v>611</v>
      </c>
      <c r="B437" s="12" t="s">
        <v>755</v>
      </c>
      <c r="C437" s="12" t="s">
        <v>756</v>
      </c>
      <c r="D437" s="12" t="s">
        <v>757</v>
      </c>
      <c r="E437" s="14">
        <v>30</v>
      </c>
      <c r="F437" s="15">
        <v>690</v>
      </c>
      <c r="G437" s="15">
        <f t="shared" si="18"/>
        <v>589.74358974359</v>
      </c>
      <c r="H437">
        <f t="shared" si="17"/>
        <v>19.6581196581197</v>
      </c>
    </row>
    <row r="438" spans="1:8">
      <c r="A438" s="12" t="s">
        <v>611</v>
      </c>
      <c r="B438" s="12" t="s">
        <v>758</v>
      </c>
      <c r="C438" s="12" t="s">
        <v>759</v>
      </c>
      <c r="D438" s="12" t="s">
        <v>709</v>
      </c>
      <c r="E438" s="14">
        <v>10</v>
      </c>
      <c r="F438" s="15">
        <v>15</v>
      </c>
      <c r="G438" s="15">
        <f t="shared" si="18"/>
        <v>12.8205128205128</v>
      </c>
      <c r="H438">
        <f t="shared" si="17"/>
        <v>1.28205128205128</v>
      </c>
    </row>
    <row r="439" spans="1:8">
      <c r="A439" s="12" t="s">
        <v>611</v>
      </c>
      <c r="B439" s="12" t="s">
        <v>760</v>
      </c>
      <c r="C439" s="12" t="s">
        <v>761</v>
      </c>
      <c r="D439" s="12" t="s">
        <v>762</v>
      </c>
      <c r="E439" s="14">
        <v>50</v>
      </c>
      <c r="F439" s="15">
        <v>125</v>
      </c>
      <c r="G439" s="15">
        <f t="shared" si="18"/>
        <v>106.837606837607</v>
      </c>
      <c r="H439">
        <f t="shared" si="17"/>
        <v>2.13675213675214</v>
      </c>
    </row>
    <row r="440" spans="1:8">
      <c r="A440" s="12" t="s">
        <v>611</v>
      </c>
      <c r="B440" s="12" t="s">
        <v>763</v>
      </c>
      <c r="C440" s="12" t="s">
        <v>655</v>
      </c>
      <c r="D440" s="12" t="s">
        <v>627</v>
      </c>
      <c r="E440" s="14">
        <v>50</v>
      </c>
      <c r="F440" s="15">
        <v>250</v>
      </c>
      <c r="G440" s="15">
        <f t="shared" si="18"/>
        <v>213.675213675214</v>
      </c>
      <c r="H440">
        <f t="shared" si="17"/>
        <v>4.27350427350427</v>
      </c>
    </row>
    <row r="441" spans="1:8">
      <c r="A441" s="12" t="s">
        <v>611</v>
      </c>
      <c r="B441" s="11" t="s">
        <v>764</v>
      </c>
      <c r="C441" s="12" t="s">
        <v>765</v>
      </c>
      <c r="D441" s="12" t="s">
        <v>766</v>
      </c>
      <c r="E441" s="14">
        <v>144</v>
      </c>
      <c r="F441" s="15">
        <v>3312</v>
      </c>
      <c r="G441" s="15">
        <f t="shared" si="18"/>
        <v>2830.76923076923</v>
      </c>
      <c r="H441">
        <f t="shared" si="17"/>
        <v>19.6581196581197</v>
      </c>
    </row>
    <row r="442" spans="1:8">
      <c r="A442" s="12" t="s">
        <v>611</v>
      </c>
      <c r="B442" s="12" t="s">
        <v>126</v>
      </c>
      <c r="C442" s="12" t="s">
        <v>209</v>
      </c>
      <c r="D442" s="12" t="s">
        <v>767</v>
      </c>
      <c r="E442" s="14">
        <v>30</v>
      </c>
      <c r="F442" s="15">
        <v>921</v>
      </c>
      <c r="G442" s="15">
        <f t="shared" si="18"/>
        <v>787.179487179487</v>
      </c>
      <c r="H442">
        <f t="shared" si="17"/>
        <v>26.2393162393162</v>
      </c>
    </row>
    <row r="443" spans="1:8">
      <c r="A443" s="12" t="s">
        <v>611</v>
      </c>
      <c r="B443" s="12" t="s">
        <v>126</v>
      </c>
      <c r="C443" s="12" t="s">
        <v>209</v>
      </c>
      <c r="D443" s="12" t="s">
        <v>767</v>
      </c>
      <c r="E443" s="14">
        <v>20</v>
      </c>
      <c r="F443" s="15">
        <v>614</v>
      </c>
      <c r="G443" s="15">
        <f t="shared" si="18"/>
        <v>524.786324786325</v>
      </c>
      <c r="H443">
        <f t="shared" si="17"/>
        <v>26.2393162393162</v>
      </c>
    </row>
    <row r="444" spans="1:8">
      <c r="A444" s="12" t="s">
        <v>611</v>
      </c>
      <c r="B444" s="12" t="s">
        <v>768</v>
      </c>
      <c r="C444" s="12" t="s">
        <v>769</v>
      </c>
      <c r="D444" s="12" t="s">
        <v>658</v>
      </c>
      <c r="E444" s="14">
        <v>30</v>
      </c>
      <c r="F444" s="15">
        <v>540</v>
      </c>
      <c r="G444" s="15">
        <f t="shared" si="18"/>
        <v>461.538461538462</v>
      </c>
      <c r="H444">
        <f t="shared" si="17"/>
        <v>15.3846153846154</v>
      </c>
    </row>
    <row r="445" spans="1:8">
      <c r="A445" s="12" t="s">
        <v>611</v>
      </c>
      <c r="B445" s="12" t="s">
        <v>707</v>
      </c>
      <c r="C445" s="12" t="s">
        <v>708</v>
      </c>
      <c r="D445" s="12" t="s">
        <v>709</v>
      </c>
      <c r="E445" s="14">
        <v>50</v>
      </c>
      <c r="F445" s="15">
        <v>375</v>
      </c>
      <c r="G445" s="15">
        <f t="shared" si="18"/>
        <v>320.512820512821</v>
      </c>
      <c r="H445">
        <f t="shared" si="17"/>
        <v>6.41025641025641</v>
      </c>
    </row>
    <row r="446" spans="1:8">
      <c r="A446" s="12" t="s">
        <v>611</v>
      </c>
      <c r="B446" s="12" t="s">
        <v>22</v>
      </c>
      <c r="C446" s="12" t="s">
        <v>770</v>
      </c>
      <c r="D446" s="12" t="s">
        <v>654</v>
      </c>
      <c r="E446" s="14">
        <v>100</v>
      </c>
      <c r="F446" s="15">
        <v>2370</v>
      </c>
      <c r="G446" s="15">
        <f t="shared" si="18"/>
        <v>2025.64102564103</v>
      </c>
      <c r="H446">
        <f t="shared" si="17"/>
        <v>20.2564102564103</v>
      </c>
    </row>
    <row r="447" spans="1:8">
      <c r="A447" s="12" t="s">
        <v>611</v>
      </c>
      <c r="B447" s="12" t="s">
        <v>771</v>
      </c>
      <c r="C447" s="12" t="s">
        <v>772</v>
      </c>
      <c r="D447" s="12" t="s">
        <v>773</v>
      </c>
      <c r="E447" s="14">
        <v>100</v>
      </c>
      <c r="F447" s="15">
        <v>1050</v>
      </c>
      <c r="G447" s="15">
        <f t="shared" si="18"/>
        <v>897.435897435897</v>
      </c>
      <c r="H447">
        <f t="shared" si="17"/>
        <v>8.97435897435897</v>
      </c>
    </row>
    <row r="448" spans="1:8">
      <c r="A448" s="12" t="s">
        <v>611</v>
      </c>
      <c r="B448" s="12" t="s">
        <v>657</v>
      </c>
      <c r="C448" s="12" t="s">
        <v>774</v>
      </c>
      <c r="D448" s="12" t="s">
        <v>658</v>
      </c>
      <c r="E448" s="14">
        <v>100</v>
      </c>
      <c r="F448" s="15">
        <v>2000</v>
      </c>
      <c r="G448" s="15">
        <f t="shared" si="18"/>
        <v>1709.40170940171</v>
      </c>
      <c r="H448">
        <f t="shared" si="17"/>
        <v>17.0940170940171</v>
      </c>
    </row>
    <row r="449" spans="1:8">
      <c r="A449" s="12" t="s">
        <v>611</v>
      </c>
      <c r="B449" s="12" t="s">
        <v>775</v>
      </c>
      <c r="C449" s="12" t="s">
        <v>776</v>
      </c>
      <c r="D449" s="12" t="s">
        <v>777</v>
      </c>
      <c r="E449" s="14">
        <v>20</v>
      </c>
      <c r="F449" s="15">
        <v>60</v>
      </c>
      <c r="G449" s="15">
        <f t="shared" si="18"/>
        <v>51.2820512820513</v>
      </c>
      <c r="H449">
        <f t="shared" si="17"/>
        <v>2.56410256410256</v>
      </c>
    </row>
    <row r="450" spans="1:8">
      <c r="A450" s="12" t="s">
        <v>611</v>
      </c>
      <c r="B450" s="12" t="s">
        <v>41</v>
      </c>
      <c r="C450" s="12" t="s">
        <v>778</v>
      </c>
      <c r="D450" s="12" t="s">
        <v>779</v>
      </c>
      <c r="E450" s="14">
        <v>50</v>
      </c>
      <c r="F450" s="15">
        <v>810</v>
      </c>
      <c r="G450" s="15">
        <f t="shared" si="18"/>
        <v>692.307692307692</v>
      </c>
      <c r="H450">
        <f t="shared" si="17"/>
        <v>13.8461538461538</v>
      </c>
    </row>
    <row r="451" spans="1:8">
      <c r="A451" s="12" t="s">
        <v>611</v>
      </c>
      <c r="B451" s="12" t="s">
        <v>780</v>
      </c>
      <c r="C451" s="12" t="s">
        <v>781</v>
      </c>
      <c r="D451" s="12" t="s">
        <v>782</v>
      </c>
      <c r="E451" s="14">
        <v>30</v>
      </c>
      <c r="F451" s="15">
        <v>120</v>
      </c>
      <c r="G451" s="15">
        <f t="shared" si="18"/>
        <v>102.564102564103</v>
      </c>
      <c r="H451">
        <f t="shared" ref="H451:H514" si="19">G451/E451</f>
        <v>3.41880341880342</v>
      </c>
    </row>
    <row r="452" spans="1:8">
      <c r="A452" s="12" t="s">
        <v>611</v>
      </c>
      <c r="B452" s="11" t="s">
        <v>783</v>
      </c>
      <c r="C452" s="12" t="s">
        <v>772</v>
      </c>
      <c r="D452" s="12" t="s">
        <v>784</v>
      </c>
      <c r="E452" s="14">
        <v>100</v>
      </c>
      <c r="F452" s="15">
        <v>650</v>
      </c>
      <c r="G452" s="15">
        <f t="shared" si="18"/>
        <v>555.555555555556</v>
      </c>
      <c r="H452">
        <f t="shared" si="19"/>
        <v>5.55555555555556</v>
      </c>
    </row>
    <row r="453" spans="1:8">
      <c r="A453" s="12" t="s">
        <v>611</v>
      </c>
      <c r="B453" s="12" t="s">
        <v>530</v>
      </c>
      <c r="C453" s="12" t="s">
        <v>531</v>
      </c>
      <c r="D453" s="12" t="s">
        <v>532</v>
      </c>
      <c r="E453" s="14">
        <v>150</v>
      </c>
      <c r="F453" s="15">
        <v>5220</v>
      </c>
      <c r="G453" s="15">
        <f t="shared" si="18"/>
        <v>4461.53846153846</v>
      </c>
      <c r="H453">
        <f t="shared" si="19"/>
        <v>29.7435897435897</v>
      </c>
    </row>
    <row r="454" spans="1:8">
      <c r="A454" s="12" t="s">
        <v>611</v>
      </c>
      <c r="B454" s="11" t="s">
        <v>785</v>
      </c>
      <c r="C454" s="12" t="s">
        <v>786</v>
      </c>
      <c r="D454" s="12" t="s">
        <v>787</v>
      </c>
      <c r="E454" s="14">
        <v>47</v>
      </c>
      <c r="F454" s="15">
        <v>1457</v>
      </c>
      <c r="G454" s="15">
        <f t="shared" si="18"/>
        <v>1245.29914529915</v>
      </c>
      <c r="H454">
        <f t="shared" si="19"/>
        <v>26.4957264957265</v>
      </c>
    </row>
    <row r="455" spans="1:8">
      <c r="A455" s="12" t="s">
        <v>611</v>
      </c>
      <c r="B455" s="11" t="s">
        <v>788</v>
      </c>
      <c r="C455" s="12" t="s">
        <v>789</v>
      </c>
      <c r="D455" s="12" t="s">
        <v>790</v>
      </c>
      <c r="E455" s="14">
        <v>10</v>
      </c>
      <c r="F455" s="15">
        <v>260</v>
      </c>
      <c r="G455" s="15">
        <f t="shared" si="18"/>
        <v>222.222222222222</v>
      </c>
      <c r="H455">
        <f t="shared" si="19"/>
        <v>22.2222222222222</v>
      </c>
    </row>
    <row r="456" spans="1:8">
      <c r="A456" s="12" t="s">
        <v>611</v>
      </c>
      <c r="B456" s="12" t="s">
        <v>791</v>
      </c>
      <c r="C456" s="12" t="s">
        <v>792</v>
      </c>
      <c r="D456" s="12" t="s">
        <v>793</v>
      </c>
      <c r="E456" s="14">
        <v>20</v>
      </c>
      <c r="F456" s="15">
        <v>140</v>
      </c>
      <c r="G456" s="15">
        <f t="shared" si="18"/>
        <v>119.65811965812</v>
      </c>
      <c r="H456">
        <f t="shared" si="19"/>
        <v>5.98290598290598</v>
      </c>
    </row>
    <row r="457" spans="1:8">
      <c r="A457" s="12" t="s">
        <v>611</v>
      </c>
      <c r="B457" s="12" t="s">
        <v>687</v>
      </c>
      <c r="C457" s="12" t="s">
        <v>688</v>
      </c>
      <c r="D457" s="12" t="s">
        <v>689</v>
      </c>
      <c r="E457" s="14">
        <v>200</v>
      </c>
      <c r="F457" s="15">
        <v>4400</v>
      </c>
      <c r="G457" s="15">
        <f t="shared" si="18"/>
        <v>3760.68376068376</v>
      </c>
      <c r="H457">
        <f t="shared" si="19"/>
        <v>18.8034188034188</v>
      </c>
    </row>
    <row r="458" spans="1:8">
      <c r="A458" s="12" t="s">
        <v>611</v>
      </c>
      <c r="B458" s="11" t="s">
        <v>794</v>
      </c>
      <c r="C458" s="12" t="s">
        <v>795</v>
      </c>
      <c r="D458" s="12" t="s">
        <v>796</v>
      </c>
      <c r="E458" s="14">
        <v>180</v>
      </c>
      <c r="F458" s="15">
        <v>18360</v>
      </c>
      <c r="G458" s="15">
        <f t="shared" si="18"/>
        <v>15692.3076923077</v>
      </c>
      <c r="H458">
        <f t="shared" si="19"/>
        <v>87.1794871794872</v>
      </c>
    </row>
    <row r="459" spans="1:8">
      <c r="A459" s="12" t="s">
        <v>611</v>
      </c>
      <c r="B459" s="12" t="s">
        <v>797</v>
      </c>
      <c r="C459" s="12" t="s">
        <v>798</v>
      </c>
      <c r="D459" s="12" t="s">
        <v>799</v>
      </c>
      <c r="E459" s="14">
        <v>10</v>
      </c>
      <c r="F459" s="15">
        <v>220</v>
      </c>
      <c r="G459" s="15">
        <f t="shared" si="18"/>
        <v>188.034188034188</v>
      </c>
      <c r="H459">
        <f t="shared" si="19"/>
        <v>18.8034188034188</v>
      </c>
    </row>
    <row r="460" spans="1:8">
      <c r="A460" s="12" t="s">
        <v>611</v>
      </c>
      <c r="B460" s="12" t="s">
        <v>87</v>
      </c>
      <c r="C460" s="12" t="s">
        <v>184</v>
      </c>
      <c r="D460" s="12" t="s">
        <v>89</v>
      </c>
      <c r="E460" s="14">
        <v>20</v>
      </c>
      <c r="F460" s="15">
        <v>200</v>
      </c>
      <c r="G460" s="15">
        <f t="shared" si="18"/>
        <v>170.940170940171</v>
      </c>
      <c r="H460">
        <f t="shared" si="19"/>
        <v>8.54700854700855</v>
      </c>
    </row>
    <row r="461" spans="1:8">
      <c r="A461" s="12" t="s">
        <v>611</v>
      </c>
      <c r="B461" s="11" t="s">
        <v>800</v>
      </c>
      <c r="C461" s="12" t="s">
        <v>801</v>
      </c>
      <c r="D461" s="12" t="s">
        <v>558</v>
      </c>
      <c r="E461" s="14">
        <v>20</v>
      </c>
      <c r="F461" s="15">
        <v>720</v>
      </c>
      <c r="G461" s="15">
        <f t="shared" si="18"/>
        <v>615.384615384615</v>
      </c>
      <c r="H461">
        <f t="shared" si="19"/>
        <v>30.7692307692308</v>
      </c>
    </row>
    <row r="462" spans="1:8">
      <c r="A462" s="12" t="s">
        <v>611</v>
      </c>
      <c r="B462" s="12" t="s">
        <v>802</v>
      </c>
      <c r="C462" s="12" t="s">
        <v>803</v>
      </c>
      <c r="D462" s="12" t="s">
        <v>804</v>
      </c>
      <c r="E462" s="14">
        <v>400</v>
      </c>
      <c r="F462" s="15">
        <v>7840</v>
      </c>
      <c r="G462" s="15">
        <f t="shared" si="18"/>
        <v>6700.8547008547</v>
      </c>
      <c r="H462">
        <f t="shared" si="19"/>
        <v>16.7521367521368</v>
      </c>
    </row>
    <row r="463" spans="1:8">
      <c r="A463" s="12" t="s">
        <v>611</v>
      </c>
      <c r="B463" s="11" t="s">
        <v>513</v>
      </c>
      <c r="C463" s="12" t="s">
        <v>514</v>
      </c>
      <c r="D463" s="12" t="s">
        <v>147</v>
      </c>
      <c r="E463" s="14">
        <v>250</v>
      </c>
      <c r="F463" s="15">
        <v>36750</v>
      </c>
      <c r="G463" s="15">
        <f t="shared" si="18"/>
        <v>31410.2564102564</v>
      </c>
      <c r="H463">
        <f t="shared" si="19"/>
        <v>125.641025641026</v>
      </c>
    </row>
    <row r="464" spans="1:8">
      <c r="A464" s="12" t="s">
        <v>611</v>
      </c>
      <c r="B464" s="12" t="s">
        <v>805</v>
      </c>
      <c r="C464" s="12" t="s">
        <v>806</v>
      </c>
      <c r="D464" s="12" t="s">
        <v>807</v>
      </c>
      <c r="E464" s="14">
        <v>100</v>
      </c>
      <c r="F464" s="15">
        <v>1080</v>
      </c>
      <c r="G464" s="15">
        <f t="shared" si="18"/>
        <v>923.076923076923</v>
      </c>
      <c r="H464">
        <f t="shared" si="19"/>
        <v>9.23076923076923</v>
      </c>
    </row>
    <row r="465" spans="1:8">
      <c r="A465" s="12" t="s">
        <v>611</v>
      </c>
      <c r="B465" s="12" t="s">
        <v>723</v>
      </c>
      <c r="C465" s="12" t="s">
        <v>123</v>
      </c>
      <c r="D465" s="12" t="s">
        <v>724</v>
      </c>
      <c r="E465" s="14">
        <v>6</v>
      </c>
      <c r="F465" s="15">
        <v>7656</v>
      </c>
      <c r="G465" s="15">
        <f t="shared" si="18"/>
        <v>6543.58974358974</v>
      </c>
      <c r="H465">
        <f t="shared" si="19"/>
        <v>1090.59829059829</v>
      </c>
    </row>
    <row r="466" spans="1:8">
      <c r="A466" s="12" t="s">
        <v>611</v>
      </c>
      <c r="B466" s="12" t="s">
        <v>723</v>
      </c>
      <c r="C466" s="12" t="s">
        <v>123</v>
      </c>
      <c r="D466" s="12" t="s">
        <v>724</v>
      </c>
      <c r="E466" s="14">
        <v>3</v>
      </c>
      <c r="F466" s="15">
        <v>3828</v>
      </c>
      <c r="G466" s="15">
        <f t="shared" si="18"/>
        <v>3271.79487179487</v>
      </c>
      <c r="H466">
        <f t="shared" si="19"/>
        <v>1090.59829059829</v>
      </c>
    </row>
    <row r="467" spans="1:8">
      <c r="A467" s="12" t="s">
        <v>611</v>
      </c>
      <c r="B467" s="12" t="s">
        <v>808</v>
      </c>
      <c r="C467" s="12" t="s">
        <v>809</v>
      </c>
      <c r="D467" s="12" t="s">
        <v>810</v>
      </c>
      <c r="E467" s="14">
        <v>2</v>
      </c>
      <c r="F467" s="15">
        <v>107.4</v>
      </c>
      <c r="G467" s="15">
        <f t="shared" si="18"/>
        <v>91.7948717948718</v>
      </c>
      <c r="H467">
        <f t="shared" si="19"/>
        <v>45.8974358974359</v>
      </c>
    </row>
    <row r="468" spans="1:8">
      <c r="A468" s="12" t="s">
        <v>611</v>
      </c>
      <c r="B468" s="12" t="s">
        <v>811</v>
      </c>
      <c r="C468" s="12" t="s">
        <v>812</v>
      </c>
      <c r="D468" s="12" t="s">
        <v>813</v>
      </c>
      <c r="E468" s="14">
        <v>10</v>
      </c>
      <c r="F468" s="15">
        <v>110</v>
      </c>
      <c r="G468" s="15">
        <f t="shared" si="18"/>
        <v>94.017094017094</v>
      </c>
      <c r="H468">
        <f t="shared" si="19"/>
        <v>9.4017094017094</v>
      </c>
    </row>
    <row r="469" spans="1:8">
      <c r="A469" s="12" t="s">
        <v>611</v>
      </c>
      <c r="B469" s="12" t="s">
        <v>814</v>
      </c>
      <c r="C469" s="12" t="s">
        <v>815</v>
      </c>
      <c r="D469" s="12" t="s">
        <v>219</v>
      </c>
      <c r="E469" s="14">
        <v>10</v>
      </c>
      <c r="F469" s="15">
        <v>250</v>
      </c>
      <c r="G469" s="15">
        <f t="shared" si="18"/>
        <v>213.675213675214</v>
      </c>
      <c r="H469">
        <f t="shared" si="19"/>
        <v>21.3675213675214</v>
      </c>
    </row>
    <row r="470" spans="1:8">
      <c r="A470" s="12" t="s">
        <v>611</v>
      </c>
      <c r="B470" s="12" t="s">
        <v>816</v>
      </c>
      <c r="C470" s="12" t="s">
        <v>817</v>
      </c>
      <c r="D470" s="12" t="s">
        <v>818</v>
      </c>
      <c r="E470" s="14">
        <v>30</v>
      </c>
      <c r="F470" s="15">
        <v>270</v>
      </c>
      <c r="G470" s="15">
        <f t="shared" ref="G470:G487" si="20">F470/(1+17%)</f>
        <v>230.769230769231</v>
      </c>
      <c r="H470">
        <f t="shared" si="19"/>
        <v>7.69230769230769</v>
      </c>
    </row>
    <row r="471" spans="1:8">
      <c r="A471" s="12" t="s">
        <v>611</v>
      </c>
      <c r="B471" s="11" t="s">
        <v>716</v>
      </c>
      <c r="C471" s="12" t="s">
        <v>717</v>
      </c>
      <c r="D471" s="12" t="s">
        <v>718</v>
      </c>
      <c r="E471" s="14">
        <v>26</v>
      </c>
      <c r="F471" s="15">
        <v>1690</v>
      </c>
      <c r="G471" s="15">
        <f t="shared" si="20"/>
        <v>1444.44444444444</v>
      </c>
      <c r="H471">
        <f t="shared" si="19"/>
        <v>55.5555555555556</v>
      </c>
    </row>
    <row r="472" spans="1:8">
      <c r="A472" s="12" t="s">
        <v>611</v>
      </c>
      <c r="B472" s="12" t="s">
        <v>713</v>
      </c>
      <c r="C472" s="12" t="s">
        <v>714</v>
      </c>
      <c r="D472" s="12" t="s">
        <v>819</v>
      </c>
      <c r="E472" s="14">
        <v>6</v>
      </c>
      <c r="F472" s="15">
        <v>450</v>
      </c>
      <c r="G472" s="15">
        <f t="shared" si="20"/>
        <v>384.615384615385</v>
      </c>
      <c r="H472">
        <f t="shared" si="19"/>
        <v>64.1025641025641</v>
      </c>
    </row>
    <row r="473" spans="1:8">
      <c r="A473" s="12" t="s">
        <v>611</v>
      </c>
      <c r="B473" s="12" t="s">
        <v>820</v>
      </c>
      <c r="C473" s="12" t="s">
        <v>821</v>
      </c>
      <c r="D473" s="12" t="s">
        <v>216</v>
      </c>
      <c r="E473" s="14">
        <v>100</v>
      </c>
      <c r="F473" s="15">
        <v>1920</v>
      </c>
      <c r="G473" s="15">
        <f t="shared" si="20"/>
        <v>1641.02564102564</v>
      </c>
      <c r="H473">
        <f t="shared" si="19"/>
        <v>16.4102564102564</v>
      </c>
    </row>
    <row r="474" spans="1:8">
      <c r="A474" s="12" t="s">
        <v>611</v>
      </c>
      <c r="B474" s="12" t="s">
        <v>822</v>
      </c>
      <c r="C474" s="12" t="s">
        <v>823</v>
      </c>
      <c r="D474" s="12" t="s">
        <v>824</v>
      </c>
      <c r="E474" s="14">
        <v>60</v>
      </c>
      <c r="F474" s="15">
        <v>1494</v>
      </c>
      <c r="G474" s="15">
        <f t="shared" si="20"/>
        <v>1276.92307692308</v>
      </c>
      <c r="H474">
        <f t="shared" si="19"/>
        <v>21.2820512820513</v>
      </c>
    </row>
    <row r="475" spans="1:8">
      <c r="A475" s="12" t="s">
        <v>611</v>
      </c>
      <c r="B475" s="11" t="s">
        <v>559</v>
      </c>
      <c r="C475" s="12" t="s">
        <v>560</v>
      </c>
      <c r="D475" s="12" t="s">
        <v>825</v>
      </c>
      <c r="E475" s="14">
        <v>10</v>
      </c>
      <c r="F475" s="15">
        <v>8630</v>
      </c>
      <c r="G475" s="15">
        <f t="shared" si="20"/>
        <v>7376.06837606838</v>
      </c>
      <c r="H475">
        <f t="shared" si="19"/>
        <v>737.606837606838</v>
      </c>
    </row>
    <row r="476" spans="1:8">
      <c r="A476" s="12" t="s">
        <v>611</v>
      </c>
      <c r="B476" s="12" t="s">
        <v>236</v>
      </c>
      <c r="C476" s="12" t="s">
        <v>826</v>
      </c>
      <c r="D476" s="12" t="s">
        <v>151</v>
      </c>
      <c r="E476" s="14">
        <v>200</v>
      </c>
      <c r="F476" s="15">
        <v>1760</v>
      </c>
      <c r="G476" s="15">
        <f t="shared" si="20"/>
        <v>1504.2735042735</v>
      </c>
      <c r="H476">
        <f t="shared" si="19"/>
        <v>7.52136752136752</v>
      </c>
    </row>
    <row r="477" spans="1:8">
      <c r="A477" s="12" t="s">
        <v>611</v>
      </c>
      <c r="B477" s="11" t="s">
        <v>513</v>
      </c>
      <c r="C477" s="12" t="s">
        <v>827</v>
      </c>
      <c r="D477" s="12" t="s">
        <v>147</v>
      </c>
      <c r="E477" s="14">
        <v>20</v>
      </c>
      <c r="F477" s="15">
        <v>1600</v>
      </c>
      <c r="G477" s="15">
        <f t="shared" si="20"/>
        <v>1367.52136752137</v>
      </c>
      <c r="H477">
        <f t="shared" si="19"/>
        <v>68.3760683760684</v>
      </c>
    </row>
    <row r="478" spans="1:8">
      <c r="A478" s="12" t="s">
        <v>611</v>
      </c>
      <c r="B478" s="11" t="s">
        <v>828</v>
      </c>
      <c r="C478" s="12" t="s">
        <v>829</v>
      </c>
      <c r="D478" s="12" t="s">
        <v>752</v>
      </c>
      <c r="E478" s="14">
        <v>30</v>
      </c>
      <c r="F478" s="15">
        <v>72</v>
      </c>
      <c r="G478" s="15">
        <f t="shared" si="20"/>
        <v>61.5384615384615</v>
      </c>
      <c r="H478">
        <f t="shared" si="19"/>
        <v>2.05128205128205</v>
      </c>
    </row>
    <row r="479" spans="1:8">
      <c r="A479" s="12" t="s">
        <v>611</v>
      </c>
      <c r="B479" s="12" t="s">
        <v>758</v>
      </c>
      <c r="C479" s="12" t="s">
        <v>829</v>
      </c>
      <c r="D479" s="12" t="s">
        <v>219</v>
      </c>
      <c r="E479" s="14">
        <v>30</v>
      </c>
      <c r="F479" s="15">
        <v>48</v>
      </c>
      <c r="G479" s="15">
        <f t="shared" si="20"/>
        <v>41.025641025641</v>
      </c>
      <c r="H479">
        <f t="shared" si="19"/>
        <v>1.36752136752137</v>
      </c>
    </row>
    <row r="480" spans="1:8">
      <c r="A480" s="12" t="s">
        <v>611</v>
      </c>
      <c r="B480" s="12" t="s">
        <v>830</v>
      </c>
      <c r="C480" s="12" t="s">
        <v>831</v>
      </c>
      <c r="D480" s="12" t="s">
        <v>832</v>
      </c>
      <c r="E480" s="14">
        <v>100</v>
      </c>
      <c r="F480" s="15">
        <v>2580</v>
      </c>
      <c r="G480" s="15">
        <f t="shared" si="20"/>
        <v>2205.12820512821</v>
      </c>
      <c r="H480">
        <f t="shared" si="19"/>
        <v>22.0512820512821</v>
      </c>
    </row>
    <row r="481" spans="1:8">
      <c r="A481" s="12" t="s">
        <v>611</v>
      </c>
      <c r="B481" s="12" t="s">
        <v>517</v>
      </c>
      <c r="C481" s="12" t="s">
        <v>518</v>
      </c>
      <c r="D481" s="12" t="s">
        <v>636</v>
      </c>
      <c r="E481" s="14">
        <v>30</v>
      </c>
      <c r="F481" s="15">
        <v>651</v>
      </c>
      <c r="G481" s="15">
        <f t="shared" si="20"/>
        <v>556.410256410256</v>
      </c>
      <c r="H481">
        <f t="shared" si="19"/>
        <v>18.5470085470085</v>
      </c>
    </row>
    <row r="482" spans="1:8">
      <c r="A482" s="12" t="s">
        <v>611</v>
      </c>
      <c r="B482" s="12" t="s">
        <v>833</v>
      </c>
      <c r="C482" s="12" t="s">
        <v>834</v>
      </c>
      <c r="D482" s="12" t="s">
        <v>835</v>
      </c>
      <c r="E482" s="14">
        <v>60</v>
      </c>
      <c r="F482" s="15">
        <v>762</v>
      </c>
      <c r="G482" s="15">
        <f t="shared" si="20"/>
        <v>651.282051282051</v>
      </c>
      <c r="H482">
        <f t="shared" si="19"/>
        <v>10.8547008547009</v>
      </c>
    </row>
    <row r="483" spans="1:8">
      <c r="A483" s="12" t="s">
        <v>611</v>
      </c>
      <c r="B483" s="12" t="s">
        <v>836</v>
      </c>
      <c r="C483" s="12" t="s">
        <v>837</v>
      </c>
      <c r="D483" s="12" t="s">
        <v>838</v>
      </c>
      <c r="E483" s="14">
        <v>60</v>
      </c>
      <c r="F483" s="15">
        <v>2040</v>
      </c>
      <c r="G483" s="15">
        <f t="shared" si="20"/>
        <v>1743.58974358974</v>
      </c>
      <c r="H483">
        <f t="shared" si="19"/>
        <v>29.0598290598291</v>
      </c>
    </row>
    <row r="484" spans="1:8">
      <c r="A484" s="12" t="s">
        <v>611</v>
      </c>
      <c r="B484" s="12" t="s">
        <v>637</v>
      </c>
      <c r="C484" s="12" t="s">
        <v>655</v>
      </c>
      <c r="D484" s="12" t="s">
        <v>832</v>
      </c>
      <c r="E484" s="14">
        <v>60</v>
      </c>
      <c r="F484" s="15">
        <v>1554</v>
      </c>
      <c r="G484" s="15">
        <f t="shared" si="20"/>
        <v>1328.20512820513</v>
      </c>
      <c r="H484">
        <f t="shared" si="19"/>
        <v>22.1367521367521</v>
      </c>
    </row>
    <row r="485" spans="1:8">
      <c r="A485" s="12" t="s">
        <v>611</v>
      </c>
      <c r="B485" s="12" t="s">
        <v>22</v>
      </c>
      <c r="C485" s="12" t="s">
        <v>770</v>
      </c>
      <c r="D485" s="12" t="s">
        <v>654</v>
      </c>
      <c r="E485" s="14">
        <v>100</v>
      </c>
      <c r="F485" s="15">
        <v>2370</v>
      </c>
      <c r="G485" s="15">
        <f t="shared" si="20"/>
        <v>2025.64102564103</v>
      </c>
      <c r="H485">
        <f t="shared" si="19"/>
        <v>20.2564102564103</v>
      </c>
    </row>
    <row r="486" spans="1:8">
      <c r="A486" s="12" t="s">
        <v>611</v>
      </c>
      <c r="B486" s="12" t="s">
        <v>771</v>
      </c>
      <c r="C486" s="12" t="s">
        <v>772</v>
      </c>
      <c r="D486" s="12" t="s">
        <v>773</v>
      </c>
      <c r="E486" s="14">
        <v>100</v>
      </c>
      <c r="F486" s="15">
        <v>1050</v>
      </c>
      <c r="G486" s="15">
        <f t="shared" si="20"/>
        <v>897.435897435897</v>
      </c>
      <c r="H486">
        <f t="shared" si="19"/>
        <v>8.97435897435897</v>
      </c>
    </row>
    <row r="487" spans="1:8">
      <c r="A487" s="12" t="s">
        <v>611</v>
      </c>
      <c r="B487" s="11" t="s">
        <v>839</v>
      </c>
      <c r="C487" s="12" t="s">
        <v>840</v>
      </c>
      <c r="D487" s="12" t="s">
        <v>841</v>
      </c>
      <c r="E487" s="14">
        <v>30</v>
      </c>
      <c r="F487" s="15">
        <v>699</v>
      </c>
      <c r="G487" s="15">
        <f t="shared" si="20"/>
        <v>597.435897435897</v>
      </c>
      <c r="H487">
        <f t="shared" si="19"/>
        <v>19.9145299145299</v>
      </c>
    </row>
    <row r="488" spans="1:8">
      <c r="A488" s="12" t="s">
        <v>842</v>
      </c>
      <c r="B488" s="12" t="s">
        <v>126</v>
      </c>
      <c r="C488" s="12" t="s">
        <v>843</v>
      </c>
      <c r="D488" s="12" t="s">
        <v>89</v>
      </c>
      <c r="E488" s="14">
        <v>1200</v>
      </c>
      <c r="F488" s="15">
        <f t="shared" ref="F488:F551" si="21">G488*(1+17%)</f>
        <v>23195.9988</v>
      </c>
      <c r="G488" s="15">
        <v>19825.64</v>
      </c>
      <c r="H488">
        <f t="shared" si="19"/>
        <v>16.5213666666667</v>
      </c>
    </row>
    <row r="489" spans="1:8">
      <c r="A489" s="12" t="s">
        <v>842</v>
      </c>
      <c r="B489" s="12" t="s">
        <v>126</v>
      </c>
      <c r="C489" s="12" t="s">
        <v>843</v>
      </c>
      <c r="D489" s="12" t="s">
        <v>89</v>
      </c>
      <c r="E489" s="14">
        <v>1200</v>
      </c>
      <c r="F489" s="15">
        <f t="shared" si="21"/>
        <v>23195.9988</v>
      </c>
      <c r="G489" s="15">
        <v>19825.64</v>
      </c>
      <c r="H489">
        <f t="shared" si="19"/>
        <v>16.5213666666667</v>
      </c>
    </row>
    <row r="490" spans="1:8">
      <c r="A490" s="12" t="s">
        <v>844</v>
      </c>
      <c r="B490" s="12" t="s">
        <v>845</v>
      </c>
      <c r="C490" s="12" t="s">
        <v>846</v>
      </c>
      <c r="D490" s="12" t="s">
        <v>847</v>
      </c>
      <c r="E490" s="14">
        <v>300</v>
      </c>
      <c r="F490" s="15">
        <f t="shared" si="21"/>
        <v>3450.0024</v>
      </c>
      <c r="G490" s="15">
        <v>2948.72</v>
      </c>
      <c r="H490">
        <f t="shared" si="19"/>
        <v>9.82906666666667</v>
      </c>
    </row>
    <row r="491" spans="1:8">
      <c r="A491" s="12" t="s">
        <v>844</v>
      </c>
      <c r="B491" s="12" t="s">
        <v>91</v>
      </c>
      <c r="C491" s="12" t="s">
        <v>848</v>
      </c>
      <c r="D491" s="12" t="s">
        <v>849</v>
      </c>
      <c r="E491" s="14">
        <v>1000</v>
      </c>
      <c r="F491" s="15">
        <f t="shared" si="21"/>
        <v>35499.9996</v>
      </c>
      <c r="G491" s="15">
        <v>30341.88</v>
      </c>
      <c r="H491">
        <f t="shared" si="19"/>
        <v>30.34188</v>
      </c>
    </row>
    <row r="492" spans="1:8">
      <c r="A492" s="12" t="s">
        <v>844</v>
      </c>
      <c r="B492" s="12" t="s">
        <v>850</v>
      </c>
      <c r="C492" s="12" t="s">
        <v>851</v>
      </c>
      <c r="D492" s="12" t="s">
        <v>852</v>
      </c>
      <c r="E492" s="14">
        <v>100</v>
      </c>
      <c r="F492" s="15">
        <f t="shared" si="21"/>
        <v>5615.0055</v>
      </c>
      <c r="G492" s="15">
        <v>4799.15</v>
      </c>
      <c r="H492">
        <f t="shared" si="19"/>
        <v>47.9915</v>
      </c>
    </row>
    <row r="493" spans="1:8">
      <c r="A493" s="12" t="s">
        <v>844</v>
      </c>
      <c r="B493" s="11" t="s">
        <v>853</v>
      </c>
      <c r="C493" s="12" t="s">
        <v>854</v>
      </c>
      <c r="D493" s="12" t="s">
        <v>93</v>
      </c>
      <c r="E493" s="14">
        <v>50</v>
      </c>
      <c r="F493" s="15">
        <f t="shared" si="21"/>
        <v>521.5041</v>
      </c>
      <c r="G493" s="15">
        <v>445.73</v>
      </c>
      <c r="H493">
        <f t="shared" si="19"/>
        <v>8.9146</v>
      </c>
    </row>
    <row r="494" spans="1:8">
      <c r="A494" s="12" t="s">
        <v>844</v>
      </c>
      <c r="B494" s="12" t="s">
        <v>845</v>
      </c>
      <c r="C494" s="12" t="s">
        <v>846</v>
      </c>
      <c r="D494" s="12" t="s">
        <v>847</v>
      </c>
      <c r="E494" s="14">
        <v>500</v>
      </c>
      <c r="F494" s="15">
        <f t="shared" si="21"/>
        <v>5750.0001</v>
      </c>
      <c r="G494" s="15">
        <v>4914.53</v>
      </c>
      <c r="H494">
        <f t="shared" si="19"/>
        <v>9.82906</v>
      </c>
    </row>
    <row r="495" spans="1:8">
      <c r="A495" s="12" t="s">
        <v>844</v>
      </c>
      <c r="B495" s="12" t="s">
        <v>855</v>
      </c>
      <c r="C495" s="12" t="s">
        <v>848</v>
      </c>
      <c r="D495" s="12" t="s">
        <v>849</v>
      </c>
      <c r="E495" s="14">
        <v>1000</v>
      </c>
      <c r="F495" s="15">
        <f t="shared" si="21"/>
        <v>35499.9996</v>
      </c>
      <c r="G495" s="15">
        <v>30341.88</v>
      </c>
      <c r="H495">
        <f t="shared" si="19"/>
        <v>30.34188</v>
      </c>
    </row>
    <row r="496" spans="1:8">
      <c r="A496" s="12" t="s">
        <v>844</v>
      </c>
      <c r="B496" s="12" t="s">
        <v>856</v>
      </c>
      <c r="C496" s="12" t="s">
        <v>857</v>
      </c>
      <c r="D496" s="12" t="s">
        <v>858</v>
      </c>
      <c r="E496" s="14">
        <v>1600</v>
      </c>
      <c r="F496" s="15">
        <f t="shared" si="21"/>
        <v>32000.0031</v>
      </c>
      <c r="G496" s="15">
        <v>27350.43</v>
      </c>
      <c r="H496">
        <f t="shared" si="19"/>
        <v>17.09401875</v>
      </c>
    </row>
    <row r="497" spans="1:8">
      <c r="A497" s="12" t="s">
        <v>844</v>
      </c>
      <c r="B497" s="12" t="s">
        <v>859</v>
      </c>
      <c r="C497" s="12" t="s">
        <v>860</v>
      </c>
      <c r="D497" s="12" t="s">
        <v>519</v>
      </c>
      <c r="E497" s="14">
        <v>200</v>
      </c>
      <c r="F497" s="15">
        <f t="shared" si="21"/>
        <v>11059.9983</v>
      </c>
      <c r="G497" s="15">
        <v>9452.99</v>
      </c>
      <c r="H497">
        <f t="shared" si="19"/>
        <v>47.26495</v>
      </c>
    </row>
    <row r="498" spans="1:8">
      <c r="A498" s="12" t="s">
        <v>844</v>
      </c>
      <c r="B498" s="12" t="s">
        <v>861</v>
      </c>
      <c r="C498" s="12" t="s">
        <v>705</v>
      </c>
      <c r="D498" s="12" t="s">
        <v>862</v>
      </c>
      <c r="E498" s="14">
        <v>100</v>
      </c>
      <c r="F498" s="15">
        <f t="shared" si="21"/>
        <v>3120.0039</v>
      </c>
      <c r="G498" s="15">
        <v>2666.67</v>
      </c>
      <c r="H498">
        <f t="shared" si="19"/>
        <v>26.6667</v>
      </c>
    </row>
    <row r="499" spans="1:8">
      <c r="A499" s="12" t="s">
        <v>844</v>
      </c>
      <c r="B499" s="12" t="s">
        <v>861</v>
      </c>
      <c r="C499" s="12" t="s">
        <v>705</v>
      </c>
      <c r="D499" s="12" t="s">
        <v>862</v>
      </c>
      <c r="E499" s="14">
        <v>300</v>
      </c>
      <c r="F499" s="15">
        <f t="shared" si="21"/>
        <v>9360</v>
      </c>
      <c r="G499" s="15">
        <v>8000</v>
      </c>
      <c r="H499">
        <f t="shared" si="19"/>
        <v>26.6666666666667</v>
      </c>
    </row>
    <row r="500" spans="1:8">
      <c r="A500" s="12" t="s">
        <v>844</v>
      </c>
      <c r="B500" s="12" t="s">
        <v>863</v>
      </c>
      <c r="C500" s="12" t="s">
        <v>864</v>
      </c>
      <c r="D500" s="12" t="s">
        <v>865</v>
      </c>
      <c r="E500" s="14">
        <v>360</v>
      </c>
      <c r="F500" s="15">
        <f t="shared" si="21"/>
        <v>12563.9982</v>
      </c>
      <c r="G500" s="15">
        <v>10738.46</v>
      </c>
      <c r="H500">
        <f t="shared" si="19"/>
        <v>29.8290555555556</v>
      </c>
    </row>
    <row r="501" spans="1:8">
      <c r="A501" s="12" t="s">
        <v>866</v>
      </c>
      <c r="B501" s="11" t="s">
        <v>867</v>
      </c>
      <c r="C501" s="12" t="s">
        <v>868</v>
      </c>
      <c r="D501" s="12" t="s">
        <v>666</v>
      </c>
      <c r="E501" s="14">
        <v>1600</v>
      </c>
      <c r="F501" s="15">
        <f t="shared" si="21"/>
        <v>47616.0048</v>
      </c>
      <c r="G501" s="15">
        <v>40697.44</v>
      </c>
      <c r="H501">
        <f t="shared" si="19"/>
        <v>25.4359</v>
      </c>
    </row>
    <row r="502" spans="1:8">
      <c r="A502" s="12" t="s">
        <v>866</v>
      </c>
      <c r="B502" s="12" t="s">
        <v>869</v>
      </c>
      <c r="C502" s="12" t="s">
        <v>870</v>
      </c>
      <c r="D502" s="12" t="s">
        <v>549</v>
      </c>
      <c r="E502" s="14">
        <v>480</v>
      </c>
      <c r="F502" s="15">
        <f t="shared" si="21"/>
        <v>7953.6015</v>
      </c>
      <c r="G502" s="15">
        <v>6797.95</v>
      </c>
      <c r="H502">
        <f t="shared" si="19"/>
        <v>14.1623958333333</v>
      </c>
    </row>
    <row r="503" spans="1:8">
      <c r="A503" s="12" t="s">
        <v>866</v>
      </c>
      <c r="B503" s="12" t="s">
        <v>87</v>
      </c>
      <c r="C503" s="12" t="s">
        <v>257</v>
      </c>
      <c r="D503" s="12" t="s">
        <v>89</v>
      </c>
      <c r="E503" s="14">
        <v>400</v>
      </c>
      <c r="F503" s="15">
        <f t="shared" si="21"/>
        <v>9464.0013</v>
      </c>
      <c r="G503" s="15">
        <v>8088.89</v>
      </c>
      <c r="H503">
        <f t="shared" si="19"/>
        <v>20.222225</v>
      </c>
    </row>
    <row r="504" spans="1:8">
      <c r="A504" s="12" t="s">
        <v>866</v>
      </c>
      <c r="B504" s="12" t="s">
        <v>87</v>
      </c>
      <c r="C504" s="12" t="s">
        <v>257</v>
      </c>
      <c r="D504" s="12" t="s">
        <v>89</v>
      </c>
      <c r="E504" s="14">
        <v>400</v>
      </c>
      <c r="F504" s="15">
        <f t="shared" si="21"/>
        <v>9464.0013</v>
      </c>
      <c r="G504" s="15">
        <v>8088.89</v>
      </c>
      <c r="H504">
        <f t="shared" si="19"/>
        <v>20.222225</v>
      </c>
    </row>
    <row r="505" spans="1:8">
      <c r="A505" s="12" t="s">
        <v>866</v>
      </c>
      <c r="B505" s="12" t="s">
        <v>867</v>
      </c>
      <c r="C505" s="12" t="s">
        <v>868</v>
      </c>
      <c r="D505" s="12" t="s">
        <v>666</v>
      </c>
      <c r="E505" s="14">
        <v>1600</v>
      </c>
      <c r="F505" s="15">
        <f t="shared" si="21"/>
        <v>47616.0048</v>
      </c>
      <c r="G505" s="15">
        <v>40697.44</v>
      </c>
      <c r="H505">
        <f t="shared" si="19"/>
        <v>25.4359</v>
      </c>
    </row>
    <row r="506" spans="1:8">
      <c r="A506" s="12" t="s">
        <v>866</v>
      </c>
      <c r="B506" s="12" t="s">
        <v>869</v>
      </c>
      <c r="C506" s="12" t="s">
        <v>870</v>
      </c>
      <c r="D506" s="12" t="s">
        <v>545</v>
      </c>
      <c r="E506" s="14">
        <v>240</v>
      </c>
      <c r="F506" s="15">
        <f t="shared" si="21"/>
        <v>3976.7949</v>
      </c>
      <c r="G506" s="15">
        <v>3398.97</v>
      </c>
      <c r="H506">
        <f t="shared" si="19"/>
        <v>14.162375</v>
      </c>
    </row>
    <row r="507" spans="1:8">
      <c r="A507" s="12" t="s">
        <v>866</v>
      </c>
      <c r="B507" s="12" t="s">
        <v>871</v>
      </c>
      <c r="C507" s="12" t="s">
        <v>872</v>
      </c>
      <c r="D507" s="12" t="s">
        <v>873</v>
      </c>
      <c r="E507" s="14">
        <v>480</v>
      </c>
      <c r="F507" s="15">
        <f t="shared" si="21"/>
        <v>10108.8</v>
      </c>
      <c r="G507" s="15">
        <v>8640</v>
      </c>
      <c r="H507">
        <f t="shared" si="19"/>
        <v>18</v>
      </c>
    </row>
    <row r="508" spans="1:8">
      <c r="A508" s="12" t="s">
        <v>866</v>
      </c>
      <c r="B508" s="12" t="s">
        <v>867</v>
      </c>
      <c r="C508" s="12" t="s">
        <v>868</v>
      </c>
      <c r="D508" s="12" t="s">
        <v>666</v>
      </c>
      <c r="E508" s="14">
        <v>1600</v>
      </c>
      <c r="F508" s="15">
        <f t="shared" si="21"/>
        <v>47616.0048</v>
      </c>
      <c r="G508" s="15">
        <v>40697.44</v>
      </c>
      <c r="H508">
        <f t="shared" si="19"/>
        <v>25.4359</v>
      </c>
    </row>
    <row r="509" spans="1:8">
      <c r="A509" s="12" t="s">
        <v>866</v>
      </c>
      <c r="B509" s="12" t="s">
        <v>869</v>
      </c>
      <c r="C509" s="12" t="s">
        <v>870</v>
      </c>
      <c r="D509" s="12" t="s">
        <v>545</v>
      </c>
      <c r="E509" s="14">
        <v>360</v>
      </c>
      <c r="F509" s="15">
        <f t="shared" si="21"/>
        <v>5965.1982</v>
      </c>
      <c r="G509" s="15">
        <v>5098.46</v>
      </c>
      <c r="H509">
        <f t="shared" si="19"/>
        <v>14.1623888888889</v>
      </c>
    </row>
    <row r="510" spans="1:8">
      <c r="A510" s="12" t="s">
        <v>874</v>
      </c>
      <c r="B510" s="12" t="s">
        <v>875</v>
      </c>
      <c r="C510" s="12" t="s">
        <v>205</v>
      </c>
      <c r="D510" s="12" t="s">
        <v>507</v>
      </c>
      <c r="E510" s="14">
        <v>1800</v>
      </c>
      <c r="F510" s="15">
        <f t="shared" si="21"/>
        <v>18720</v>
      </c>
      <c r="G510" s="15">
        <v>16000</v>
      </c>
      <c r="H510">
        <f t="shared" si="19"/>
        <v>8.88888888888889</v>
      </c>
    </row>
    <row r="511" spans="1:8">
      <c r="A511" s="12" t="s">
        <v>874</v>
      </c>
      <c r="B511" s="12" t="s">
        <v>876</v>
      </c>
      <c r="C511" s="12" t="s">
        <v>877</v>
      </c>
      <c r="D511" s="12" t="s">
        <v>28</v>
      </c>
      <c r="E511" s="14">
        <v>4000</v>
      </c>
      <c r="F511" s="15">
        <f t="shared" si="21"/>
        <v>14559.9948</v>
      </c>
      <c r="G511" s="15">
        <v>12444.44</v>
      </c>
      <c r="H511">
        <f t="shared" si="19"/>
        <v>3.11111</v>
      </c>
    </row>
    <row r="512" spans="1:8">
      <c r="A512" s="12" t="s">
        <v>878</v>
      </c>
      <c r="B512" s="12" t="s">
        <v>879</v>
      </c>
      <c r="C512" s="12" t="s">
        <v>606</v>
      </c>
      <c r="D512" s="12" t="s">
        <v>880</v>
      </c>
      <c r="E512" s="14">
        <v>800</v>
      </c>
      <c r="F512" s="15">
        <f t="shared" si="21"/>
        <v>5920.0011</v>
      </c>
      <c r="G512" s="15">
        <v>5059.83</v>
      </c>
      <c r="H512">
        <f t="shared" si="19"/>
        <v>6.3247875</v>
      </c>
    </row>
    <row r="513" spans="1:8">
      <c r="A513" s="12" t="s">
        <v>878</v>
      </c>
      <c r="B513" s="12" t="s">
        <v>881</v>
      </c>
      <c r="C513" s="12" t="s">
        <v>882</v>
      </c>
      <c r="D513" s="12" t="s">
        <v>883</v>
      </c>
      <c r="E513" s="14">
        <v>240</v>
      </c>
      <c r="F513" s="15">
        <f t="shared" si="21"/>
        <v>4336.8039</v>
      </c>
      <c r="G513" s="15">
        <v>3706.67</v>
      </c>
      <c r="H513">
        <f t="shared" si="19"/>
        <v>15.4444583333333</v>
      </c>
    </row>
    <row r="514" spans="1:8">
      <c r="A514" s="12" t="s">
        <v>878</v>
      </c>
      <c r="B514" s="12" t="s">
        <v>881</v>
      </c>
      <c r="C514" s="12" t="s">
        <v>884</v>
      </c>
      <c r="D514" s="12" t="s">
        <v>883</v>
      </c>
      <c r="E514" s="14">
        <v>240</v>
      </c>
      <c r="F514" s="15">
        <f t="shared" si="21"/>
        <v>4336.8039</v>
      </c>
      <c r="G514" s="15">
        <v>3706.67</v>
      </c>
      <c r="H514">
        <f t="shared" si="19"/>
        <v>15.4444583333333</v>
      </c>
    </row>
    <row r="515" spans="1:8">
      <c r="A515" s="12" t="s">
        <v>14</v>
      </c>
      <c r="B515" s="12" t="s">
        <v>885</v>
      </c>
      <c r="C515" s="12" t="s">
        <v>854</v>
      </c>
      <c r="D515" s="12" t="s">
        <v>712</v>
      </c>
      <c r="E515" s="14">
        <v>600</v>
      </c>
      <c r="F515" s="15">
        <f t="shared" si="21"/>
        <v>7439.9949</v>
      </c>
      <c r="G515" s="15">
        <v>6358.97</v>
      </c>
      <c r="H515">
        <f t="shared" ref="H515:H578" si="22">G515/E515</f>
        <v>10.5982833333333</v>
      </c>
    </row>
    <row r="516" spans="1:8">
      <c r="A516" s="12" t="s">
        <v>886</v>
      </c>
      <c r="B516" s="12" t="s">
        <v>881</v>
      </c>
      <c r="C516" s="12" t="s">
        <v>884</v>
      </c>
      <c r="D516" s="12" t="s">
        <v>883</v>
      </c>
      <c r="E516" s="14">
        <v>2480</v>
      </c>
      <c r="F516" s="15">
        <f t="shared" si="21"/>
        <v>44640.0045</v>
      </c>
      <c r="G516" s="15">
        <v>38153.85</v>
      </c>
      <c r="H516">
        <f t="shared" si="22"/>
        <v>15.3846169354839</v>
      </c>
    </row>
    <row r="517" spans="1:8">
      <c r="A517" s="12" t="s">
        <v>886</v>
      </c>
      <c r="B517" s="12" t="s">
        <v>887</v>
      </c>
      <c r="C517" s="12" t="s">
        <v>888</v>
      </c>
      <c r="D517" s="12" t="s">
        <v>889</v>
      </c>
      <c r="E517" s="14">
        <v>2000</v>
      </c>
      <c r="F517" s="15">
        <f t="shared" si="21"/>
        <v>15260.0058</v>
      </c>
      <c r="G517" s="15">
        <v>13042.74</v>
      </c>
      <c r="H517">
        <f t="shared" si="22"/>
        <v>6.52137</v>
      </c>
    </row>
    <row r="518" spans="1:8">
      <c r="A518" s="12" t="s">
        <v>886</v>
      </c>
      <c r="B518" s="12" t="s">
        <v>820</v>
      </c>
      <c r="C518" s="12" t="s">
        <v>890</v>
      </c>
      <c r="D518" s="12" t="s">
        <v>891</v>
      </c>
      <c r="E518" s="14">
        <v>40</v>
      </c>
      <c r="F518" s="15">
        <f t="shared" si="21"/>
        <v>456.4053</v>
      </c>
      <c r="G518" s="15">
        <v>390.09</v>
      </c>
      <c r="H518">
        <f t="shared" si="22"/>
        <v>9.75225</v>
      </c>
    </row>
    <row r="519" spans="1:8">
      <c r="A519" s="12" t="s">
        <v>886</v>
      </c>
      <c r="B519" s="12" t="s">
        <v>892</v>
      </c>
      <c r="C519" s="12" t="s">
        <v>251</v>
      </c>
      <c r="D519" s="12" t="s">
        <v>216</v>
      </c>
      <c r="E519" s="14">
        <v>500</v>
      </c>
      <c r="F519" s="15">
        <f t="shared" si="21"/>
        <v>4954.9968</v>
      </c>
      <c r="G519" s="15">
        <v>4235.04</v>
      </c>
      <c r="H519">
        <f t="shared" si="22"/>
        <v>8.47008</v>
      </c>
    </row>
    <row r="520" spans="1:8">
      <c r="A520" s="12" t="s">
        <v>893</v>
      </c>
      <c r="B520" s="12" t="s">
        <v>885</v>
      </c>
      <c r="C520" s="12" t="s">
        <v>854</v>
      </c>
      <c r="D520" s="12" t="s">
        <v>894</v>
      </c>
      <c r="E520" s="14">
        <v>600</v>
      </c>
      <c r="F520" s="15">
        <f t="shared" si="21"/>
        <v>7439.9949</v>
      </c>
      <c r="G520" s="15">
        <v>6358.97</v>
      </c>
      <c r="H520">
        <f t="shared" si="22"/>
        <v>10.5982833333333</v>
      </c>
    </row>
    <row r="521" spans="1:8">
      <c r="A521" s="12" t="s">
        <v>893</v>
      </c>
      <c r="B521" s="12" t="s">
        <v>867</v>
      </c>
      <c r="C521" s="12" t="s">
        <v>868</v>
      </c>
      <c r="D521" s="12" t="s">
        <v>666</v>
      </c>
      <c r="E521" s="14">
        <v>2000</v>
      </c>
      <c r="F521" s="15">
        <f t="shared" si="21"/>
        <v>63999.9945</v>
      </c>
      <c r="G521" s="15">
        <v>54700.85</v>
      </c>
      <c r="H521">
        <f t="shared" si="22"/>
        <v>27.350425</v>
      </c>
    </row>
    <row r="522" spans="1:8">
      <c r="A522" s="12" t="s">
        <v>893</v>
      </c>
      <c r="B522" s="12" t="s">
        <v>895</v>
      </c>
      <c r="C522" s="12" t="s">
        <v>896</v>
      </c>
      <c r="D522" s="12" t="s">
        <v>897</v>
      </c>
      <c r="E522" s="14">
        <v>1000</v>
      </c>
      <c r="F522" s="15">
        <f t="shared" si="21"/>
        <v>35100</v>
      </c>
      <c r="G522" s="15">
        <v>30000</v>
      </c>
      <c r="H522">
        <f t="shared" si="22"/>
        <v>30</v>
      </c>
    </row>
    <row r="523" spans="1:8">
      <c r="A523" s="12" t="s">
        <v>898</v>
      </c>
      <c r="B523" s="12" t="s">
        <v>899</v>
      </c>
      <c r="C523" s="12" t="s">
        <v>900</v>
      </c>
      <c r="D523" s="12" t="s">
        <v>901</v>
      </c>
      <c r="E523" s="14">
        <v>500</v>
      </c>
      <c r="F523" s="15">
        <f t="shared" si="21"/>
        <v>10085.0022</v>
      </c>
      <c r="G523" s="15">
        <v>8619.66</v>
      </c>
      <c r="H523">
        <f t="shared" si="22"/>
        <v>17.23932</v>
      </c>
    </row>
    <row r="524" spans="1:8">
      <c r="A524" s="12" t="s">
        <v>898</v>
      </c>
      <c r="B524" s="12" t="s">
        <v>87</v>
      </c>
      <c r="C524" s="12" t="s">
        <v>257</v>
      </c>
      <c r="D524" s="12" t="s">
        <v>89</v>
      </c>
      <c r="E524" s="14">
        <v>800</v>
      </c>
      <c r="F524" s="15">
        <f t="shared" si="21"/>
        <v>20360.0007</v>
      </c>
      <c r="G524" s="15">
        <v>17401.71</v>
      </c>
      <c r="H524">
        <f t="shared" si="22"/>
        <v>21.7521375</v>
      </c>
    </row>
    <row r="525" spans="1:8">
      <c r="A525" s="12" t="s">
        <v>898</v>
      </c>
      <c r="B525" s="12" t="s">
        <v>867</v>
      </c>
      <c r="C525" s="12" t="s">
        <v>868</v>
      </c>
      <c r="D525" s="12" t="s">
        <v>666</v>
      </c>
      <c r="E525" s="14">
        <v>2400</v>
      </c>
      <c r="F525" s="15">
        <f t="shared" si="21"/>
        <v>76800.0051</v>
      </c>
      <c r="G525" s="15">
        <v>65641.03</v>
      </c>
      <c r="H525">
        <f t="shared" si="22"/>
        <v>27.3504291666667</v>
      </c>
    </row>
    <row r="526" spans="1:8">
      <c r="A526" s="12" t="s">
        <v>898</v>
      </c>
      <c r="B526" s="12" t="s">
        <v>902</v>
      </c>
      <c r="C526" s="12" t="s">
        <v>903</v>
      </c>
      <c r="D526" s="12" t="s">
        <v>904</v>
      </c>
      <c r="E526" s="14">
        <v>50</v>
      </c>
      <c r="F526" s="15">
        <f t="shared" si="21"/>
        <v>5452.9956</v>
      </c>
      <c r="G526" s="15">
        <v>4660.68</v>
      </c>
      <c r="H526">
        <f t="shared" si="22"/>
        <v>93.2136</v>
      </c>
    </row>
    <row r="527" spans="1:8">
      <c r="A527" s="12" t="s">
        <v>898</v>
      </c>
      <c r="B527" s="12" t="s">
        <v>791</v>
      </c>
      <c r="C527" s="12" t="s">
        <v>792</v>
      </c>
      <c r="D527" s="12" t="s">
        <v>905</v>
      </c>
      <c r="E527" s="14">
        <v>20</v>
      </c>
      <c r="F527" s="15">
        <f t="shared" si="21"/>
        <v>155.9961</v>
      </c>
      <c r="G527" s="15">
        <v>133.33</v>
      </c>
      <c r="H527">
        <f t="shared" si="22"/>
        <v>6.6665</v>
      </c>
    </row>
    <row r="528" spans="1:8">
      <c r="A528" s="12" t="s">
        <v>898</v>
      </c>
      <c r="B528" s="12" t="s">
        <v>906</v>
      </c>
      <c r="C528" s="12" t="s">
        <v>907</v>
      </c>
      <c r="D528" s="12" t="s">
        <v>216</v>
      </c>
      <c r="E528" s="14">
        <v>50</v>
      </c>
      <c r="F528" s="15">
        <f t="shared" si="21"/>
        <v>429.9984</v>
      </c>
      <c r="G528" s="15">
        <v>367.52</v>
      </c>
      <c r="H528">
        <f t="shared" si="22"/>
        <v>7.3504</v>
      </c>
    </row>
    <row r="529" spans="1:8">
      <c r="A529" s="12" t="s">
        <v>898</v>
      </c>
      <c r="B529" s="12" t="s">
        <v>881</v>
      </c>
      <c r="C529" s="12" t="s">
        <v>884</v>
      </c>
      <c r="D529" s="12" t="s">
        <v>883</v>
      </c>
      <c r="E529" s="14">
        <v>480</v>
      </c>
      <c r="F529" s="15">
        <f t="shared" si="21"/>
        <v>8529.6042</v>
      </c>
      <c r="G529" s="15">
        <v>7290.26</v>
      </c>
      <c r="H529">
        <f t="shared" si="22"/>
        <v>15.1880416666667</v>
      </c>
    </row>
    <row r="530" spans="1:8">
      <c r="A530" s="12" t="s">
        <v>898</v>
      </c>
      <c r="B530" s="12" t="s">
        <v>867</v>
      </c>
      <c r="C530" s="12" t="s">
        <v>868</v>
      </c>
      <c r="D530" s="12" t="s">
        <v>666</v>
      </c>
      <c r="E530" s="14">
        <v>2400</v>
      </c>
      <c r="F530" s="15">
        <f t="shared" si="21"/>
        <v>76800.0051</v>
      </c>
      <c r="G530" s="15">
        <v>65641.03</v>
      </c>
      <c r="H530">
        <f t="shared" si="22"/>
        <v>27.3504291666667</v>
      </c>
    </row>
    <row r="531" spans="1:8">
      <c r="A531" s="12" t="s">
        <v>898</v>
      </c>
      <c r="B531" s="12" t="s">
        <v>908</v>
      </c>
      <c r="C531" s="12" t="s">
        <v>909</v>
      </c>
      <c r="D531" s="12" t="s">
        <v>910</v>
      </c>
      <c r="E531" s="14">
        <v>200</v>
      </c>
      <c r="F531" s="15">
        <f t="shared" si="21"/>
        <v>5541.9975</v>
      </c>
      <c r="G531" s="15">
        <v>4736.75</v>
      </c>
      <c r="H531">
        <f t="shared" si="22"/>
        <v>23.68375</v>
      </c>
    </row>
    <row r="532" spans="1:8">
      <c r="A532" s="12" t="s">
        <v>898</v>
      </c>
      <c r="B532" s="12" t="s">
        <v>911</v>
      </c>
      <c r="C532" s="12" t="s">
        <v>912</v>
      </c>
      <c r="D532" s="12" t="s">
        <v>913</v>
      </c>
      <c r="E532" s="14">
        <v>240</v>
      </c>
      <c r="F532" s="15">
        <f t="shared" si="21"/>
        <v>6275.997</v>
      </c>
      <c r="G532" s="15">
        <v>5364.1</v>
      </c>
      <c r="H532">
        <f t="shared" si="22"/>
        <v>22.3504166666667</v>
      </c>
    </row>
    <row r="533" spans="1:8">
      <c r="A533" s="12" t="s">
        <v>898</v>
      </c>
      <c r="B533" s="12" t="s">
        <v>189</v>
      </c>
      <c r="C533" s="12" t="s">
        <v>914</v>
      </c>
      <c r="D533" s="12" t="s">
        <v>191</v>
      </c>
      <c r="E533" s="14">
        <v>1200</v>
      </c>
      <c r="F533" s="15">
        <f t="shared" si="21"/>
        <v>27312.0003</v>
      </c>
      <c r="G533" s="15">
        <v>23343.59</v>
      </c>
      <c r="H533">
        <f t="shared" si="22"/>
        <v>19.4529916666667</v>
      </c>
    </row>
    <row r="534" spans="1:8">
      <c r="A534" s="12" t="s">
        <v>898</v>
      </c>
      <c r="B534" s="12" t="s">
        <v>915</v>
      </c>
      <c r="C534" s="12" t="s">
        <v>916</v>
      </c>
      <c r="D534" s="12" t="s">
        <v>151</v>
      </c>
      <c r="E534" s="14">
        <v>1200</v>
      </c>
      <c r="F534" s="15">
        <f t="shared" si="21"/>
        <v>17399.9943</v>
      </c>
      <c r="G534" s="15">
        <v>14871.79</v>
      </c>
      <c r="H534">
        <f t="shared" si="22"/>
        <v>12.3931583333333</v>
      </c>
    </row>
    <row r="535" spans="1:8">
      <c r="A535" s="12" t="s">
        <v>898</v>
      </c>
      <c r="B535" s="12" t="s">
        <v>917</v>
      </c>
      <c r="C535" s="12" t="s">
        <v>918</v>
      </c>
      <c r="D535" s="12" t="s">
        <v>216</v>
      </c>
      <c r="E535" s="14">
        <v>3600</v>
      </c>
      <c r="F535" s="15">
        <f t="shared" si="21"/>
        <v>20340.0054</v>
      </c>
      <c r="G535" s="15">
        <v>17384.62</v>
      </c>
      <c r="H535">
        <f t="shared" si="22"/>
        <v>4.82906111111111</v>
      </c>
    </row>
    <row r="536" spans="1:8">
      <c r="A536" s="12" t="s">
        <v>898</v>
      </c>
      <c r="B536" s="12" t="s">
        <v>899</v>
      </c>
      <c r="C536" s="12" t="s">
        <v>900</v>
      </c>
      <c r="D536" s="12" t="s">
        <v>901</v>
      </c>
      <c r="E536" s="14">
        <v>700</v>
      </c>
      <c r="F536" s="15">
        <f t="shared" si="21"/>
        <v>14118.9984</v>
      </c>
      <c r="G536" s="15">
        <v>12067.52</v>
      </c>
      <c r="H536">
        <f t="shared" si="22"/>
        <v>17.2393142857143</v>
      </c>
    </row>
    <row r="537" spans="1:8">
      <c r="A537" s="12" t="s">
        <v>898</v>
      </c>
      <c r="B537" s="12" t="s">
        <v>892</v>
      </c>
      <c r="C537" s="12" t="s">
        <v>251</v>
      </c>
      <c r="D537" s="12" t="s">
        <v>216</v>
      </c>
      <c r="E537" s="14">
        <v>1000</v>
      </c>
      <c r="F537" s="15">
        <f t="shared" si="21"/>
        <v>9910.0053</v>
      </c>
      <c r="G537" s="15">
        <v>8470.09</v>
      </c>
      <c r="H537">
        <f t="shared" si="22"/>
        <v>8.47009</v>
      </c>
    </row>
    <row r="538" spans="1:8">
      <c r="A538" s="12" t="s">
        <v>898</v>
      </c>
      <c r="B538" s="12" t="s">
        <v>919</v>
      </c>
      <c r="C538" s="12" t="s">
        <v>920</v>
      </c>
      <c r="D538" s="12" t="s">
        <v>921</v>
      </c>
      <c r="E538" s="14">
        <v>380</v>
      </c>
      <c r="F538" s="15">
        <f t="shared" si="21"/>
        <v>8511.9957</v>
      </c>
      <c r="G538" s="15">
        <v>7275.21</v>
      </c>
      <c r="H538">
        <f t="shared" si="22"/>
        <v>19.1452894736842</v>
      </c>
    </row>
    <row r="539" spans="1:8">
      <c r="A539" s="12" t="s">
        <v>898</v>
      </c>
      <c r="B539" s="12" t="s">
        <v>820</v>
      </c>
      <c r="C539" s="12" t="s">
        <v>821</v>
      </c>
      <c r="D539" s="12" t="s">
        <v>191</v>
      </c>
      <c r="E539" s="14">
        <v>50</v>
      </c>
      <c r="F539" s="15">
        <f t="shared" si="21"/>
        <v>134.9946</v>
      </c>
      <c r="G539" s="15">
        <v>115.38</v>
      </c>
      <c r="H539">
        <f t="shared" si="22"/>
        <v>2.3076</v>
      </c>
    </row>
    <row r="540" spans="1:8">
      <c r="A540" s="12" t="s">
        <v>898</v>
      </c>
      <c r="B540" s="12" t="s">
        <v>922</v>
      </c>
      <c r="C540" s="12" t="s">
        <v>923</v>
      </c>
      <c r="D540" s="12" t="s">
        <v>910</v>
      </c>
      <c r="E540" s="14">
        <v>1200</v>
      </c>
      <c r="F540" s="15">
        <f t="shared" si="21"/>
        <v>13595.9967</v>
      </c>
      <c r="G540" s="15">
        <v>11620.51</v>
      </c>
      <c r="H540">
        <f t="shared" si="22"/>
        <v>9.68375833333333</v>
      </c>
    </row>
    <row r="541" spans="1:8">
      <c r="A541" s="12" t="s">
        <v>898</v>
      </c>
      <c r="B541" s="12" t="s">
        <v>892</v>
      </c>
      <c r="C541" s="12" t="s">
        <v>251</v>
      </c>
      <c r="D541" s="12" t="s">
        <v>913</v>
      </c>
      <c r="E541" s="14">
        <v>500</v>
      </c>
      <c r="F541" s="15">
        <f t="shared" si="21"/>
        <v>4954.9968</v>
      </c>
      <c r="G541" s="15">
        <v>4235.04</v>
      </c>
      <c r="H541">
        <f t="shared" si="22"/>
        <v>8.47008</v>
      </c>
    </row>
    <row r="542" spans="1:8">
      <c r="A542" s="12" t="s">
        <v>898</v>
      </c>
      <c r="B542" s="12" t="s">
        <v>919</v>
      </c>
      <c r="C542" s="12" t="s">
        <v>924</v>
      </c>
      <c r="D542" s="12" t="s">
        <v>883</v>
      </c>
      <c r="E542" s="14">
        <v>480</v>
      </c>
      <c r="F542" s="15">
        <f t="shared" si="21"/>
        <v>10751.9958</v>
      </c>
      <c r="G542" s="15">
        <v>9189.74</v>
      </c>
      <c r="H542">
        <f t="shared" si="22"/>
        <v>19.1452916666667</v>
      </c>
    </row>
    <row r="543" spans="1:8">
      <c r="A543" s="12" t="s">
        <v>898</v>
      </c>
      <c r="B543" s="12" t="s">
        <v>189</v>
      </c>
      <c r="C543" s="12" t="s">
        <v>190</v>
      </c>
      <c r="D543" s="12" t="s">
        <v>891</v>
      </c>
      <c r="E543" s="14">
        <v>1200</v>
      </c>
      <c r="F543" s="15">
        <f t="shared" si="21"/>
        <v>27312.0003</v>
      </c>
      <c r="G543" s="15">
        <v>23343.59</v>
      </c>
      <c r="H543">
        <f t="shared" si="22"/>
        <v>19.4529916666667</v>
      </c>
    </row>
    <row r="544" spans="1:8">
      <c r="A544" s="12" t="s">
        <v>898</v>
      </c>
      <c r="B544" s="12" t="s">
        <v>908</v>
      </c>
      <c r="C544" s="12" t="s">
        <v>909</v>
      </c>
      <c r="D544" s="12" t="s">
        <v>73</v>
      </c>
      <c r="E544" s="14">
        <v>200</v>
      </c>
      <c r="F544" s="15">
        <f t="shared" si="21"/>
        <v>5541.9975</v>
      </c>
      <c r="G544" s="15">
        <v>4736.75</v>
      </c>
      <c r="H544">
        <f t="shared" si="22"/>
        <v>23.68375</v>
      </c>
    </row>
    <row r="545" spans="1:8">
      <c r="A545" s="12" t="s">
        <v>898</v>
      </c>
      <c r="B545" s="12" t="s">
        <v>911</v>
      </c>
      <c r="C545" s="12" t="s">
        <v>912</v>
      </c>
      <c r="D545" s="12" t="s">
        <v>216</v>
      </c>
      <c r="E545" s="14">
        <v>240</v>
      </c>
      <c r="F545" s="15">
        <f t="shared" si="21"/>
        <v>6275.997</v>
      </c>
      <c r="G545" s="15">
        <v>5364.1</v>
      </c>
      <c r="H545">
        <f t="shared" si="22"/>
        <v>22.3504166666667</v>
      </c>
    </row>
    <row r="546" spans="1:8">
      <c r="A546" s="12" t="s">
        <v>898</v>
      </c>
      <c r="B546" s="12" t="s">
        <v>881</v>
      </c>
      <c r="C546" s="12" t="s">
        <v>882</v>
      </c>
      <c r="D546" s="12" t="s">
        <v>921</v>
      </c>
      <c r="E546" s="14">
        <v>160</v>
      </c>
      <c r="F546" s="15">
        <f t="shared" si="21"/>
        <v>2891.1987</v>
      </c>
      <c r="G546" s="15">
        <v>2471.11</v>
      </c>
      <c r="H546">
        <f t="shared" si="22"/>
        <v>15.4444375</v>
      </c>
    </row>
    <row r="547" spans="1:8">
      <c r="A547" s="12" t="s">
        <v>898</v>
      </c>
      <c r="B547" s="11" t="s">
        <v>925</v>
      </c>
      <c r="C547" s="12" t="s">
        <v>868</v>
      </c>
      <c r="D547" s="12" t="s">
        <v>246</v>
      </c>
      <c r="E547" s="14">
        <v>150</v>
      </c>
      <c r="F547" s="15">
        <f t="shared" si="21"/>
        <v>797.9985</v>
      </c>
      <c r="G547" s="15">
        <v>682.05</v>
      </c>
      <c r="H547">
        <f t="shared" si="22"/>
        <v>4.547</v>
      </c>
    </row>
    <row r="548" spans="1:8">
      <c r="A548" s="12" t="s">
        <v>898</v>
      </c>
      <c r="B548" s="12" t="s">
        <v>926</v>
      </c>
      <c r="C548" s="12" t="s">
        <v>927</v>
      </c>
      <c r="D548" s="12" t="s">
        <v>928</v>
      </c>
      <c r="E548" s="14">
        <v>240</v>
      </c>
      <c r="F548" s="15">
        <f t="shared" si="21"/>
        <v>2484.0036</v>
      </c>
      <c r="G548" s="15">
        <v>2123.08</v>
      </c>
      <c r="H548">
        <f t="shared" si="22"/>
        <v>8.84616666666667</v>
      </c>
    </row>
    <row r="549" spans="1:8">
      <c r="A549" s="12" t="s">
        <v>898</v>
      </c>
      <c r="B549" s="12" t="s">
        <v>929</v>
      </c>
      <c r="C549" s="12" t="s">
        <v>514</v>
      </c>
      <c r="D549" s="12" t="s">
        <v>930</v>
      </c>
      <c r="E549" s="14">
        <v>200</v>
      </c>
      <c r="F549" s="15">
        <f t="shared" si="21"/>
        <v>610.0029</v>
      </c>
      <c r="G549" s="15">
        <v>521.37</v>
      </c>
      <c r="H549">
        <f t="shared" si="22"/>
        <v>2.60685</v>
      </c>
    </row>
    <row r="550" spans="1:8">
      <c r="A550" s="12" t="s">
        <v>898</v>
      </c>
      <c r="B550" s="12" t="s">
        <v>922</v>
      </c>
      <c r="C550" s="12" t="s">
        <v>923</v>
      </c>
      <c r="D550" s="12" t="s">
        <v>73</v>
      </c>
      <c r="E550" s="14">
        <v>1200</v>
      </c>
      <c r="F550" s="15">
        <f t="shared" si="21"/>
        <v>13595.9967</v>
      </c>
      <c r="G550" s="15">
        <v>11620.51</v>
      </c>
      <c r="H550">
        <f t="shared" si="22"/>
        <v>9.68375833333333</v>
      </c>
    </row>
    <row r="551" spans="1:8">
      <c r="A551" s="12" t="s">
        <v>898</v>
      </c>
      <c r="B551" s="11" t="s">
        <v>931</v>
      </c>
      <c r="C551" s="12" t="s">
        <v>932</v>
      </c>
      <c r="D551" s="12" t="s">
        <v>933</v>
      </c>
      <c r="E551" s="14">
        <v>120</v>
      </c>
      <c r="F551" s="15">
        <f t="shared" si="21"/>
        <v>2169.6012</v>
      </c>
      <c r="G551" s="15">
        <v>1854.36</v>
      </c>
      <c r="H551">
        <f t="shared" si="22"/>
        <v>15.453</v>
      </c>
    </row>
    <row r="552" spans="1:8">
      <c r="A552" s="12" t="s">
        <v>898</v>
      </c>
      <c r="B552" s="12" t="s">
        <v>934</v>
      </c>
      <c r="C552" s="12" t="s">
        <v>36</v>
      </c>
      <c r="D552" s="12" t="s">
        <v>935</v>
      </c>
      <c r="E552" s="14">
        <v>100</v>
      </c>
      <c r="F552" s="15">
        <f t="shared" ref="F552:F611" si="23">G552*(1+17%)</f>
        <v>2863.0017</v>
      </c>
      <c r="G552" s="15">
        <v>2447.01</v>
      </c>
      <c r="H552">
        <f t="shared" si="22"/>
        <v>24.4701</v>
      </c>
    </row>
    <row r="553" spans="1:8">
      <c r="A553" s="12" t="s">
        <v>898</v>
      </c>
      <c r="B553" s="12" t="s">
        <v>936</v>
      </c>
      <c r="C553" s="12" t="s">
        <v>205</v>
      </c>
      <c r="D553" s="12" t="s">
        <v>937</v>
      </c>
      <c r="E553" s="14">
        <v>2400</v>
      </c>
      <c r="F553" s="15">
        <f t="shared" si="23"/>
        <v>62160.0057</v>
      </c>
      <c r="G553" s="15">
        <v>53128.21</v>
      </c>
      <c r="H553">
        <f t="shared" si="22"/>
        <v>22.1367541666667</v>
      </c>
    </row>
    <row r="554" spans="1:8">
      <c r="A554" s="12" t="s">
        <v>898</v>
      </c>
      <c r="B554" s="11" t="s">
        <v>938</v>
      </c>
      <c r="C554" s="12" t="s">
        <v>939</v>
      </c>
      <c r="D554" s="12" t="s">
        <v>732</v>
      </c>
      <c r="E554" s="14">
        <v>30</v>
      </c>
      <c r="F554" s="15">
        <f t="shared" si="23"/>
        <v>210.0033</v>
      </c>
      <c r="G554" s="15">
        <v>179.49</v>
      </c>
      <c r="H554">
        <f t="shared" si="22"/>
        <v>5.983</v>
      </c>
    </row>
    <row r="555" spans="1:8">
      <c r="A555" s="12" t="s">
        <v>898</v>
      </c>
      <c r="B555" s="12" t="s">
        <v>202</v>
      </c>
      <c r="C555" s="12" t="s">
        <v>205</v>
      </c>
      <c r="D555" s="12" t="s">
        <v>940</v>
      </c>
      <c r="E555" s="14">
        <v>1000</v>
      </c>
      <c r="F555" s="15">
        <f t="shared" si="23"/>
        <v>1350.0045</v>
      </c>
      <c r="G555" s="15">
        <v>1153.85</v>
      </c>
      <c r="H555">
        <f t="shared" si="22"/>
        <v>1.15385</v>
      </c>
    </row>
    <row r="556" spans="1:8">
      <c r="A556" s="12" t="s">
        <v>898</v>
      </c>
      <c r="B556" s="12" t="s">
        <v>881</v>
      </c>
      <c r="C556" s="12" t="s">
        <v>884</v>
      </c>
      <c r="D556" s="12" t="s">
        <v>883</v>
      </c>
      <c r="E556" s="14">
        <v>400</v>
      </c>
      <c r="F556" s="15">
        <f t="shared" si="23"/>
        <v>7107.9957</v>
      </c>
      <c r="G556" s="15">
        <v>6075.21</v>
      </c>
      <c r="H556">
        <f t="shared" si="22"/>
        <v>15.188025</v>
      </c>
    </row>
    <row r="557" spans="1:8">
      <c r="A557" s="12" t="s">
        <v>898</v>
      </c>
      <c r="B557" s="12" t="s">
        <v>941</v>
      </c>
      <c r="C557" s="12" t="s">
        <v>942</v>
      </c>
      <c r="D557" s="12" t="s">
        <v>943</v>
      </c>
      <c r="E557" s="14">
        <v>600</v>
      </c>
      <c r="F557" s="15">
        <f t="shared" si="23"/>
        <v>16650.0009</v>
      </c>
      <c r="G557" s="15">
        <v>14230.77</v>
      </c>
      <c r="H557">
        <f t="shared" si="22"/>
        <v>23.71795</v>
      </c>
    </row>
    <row r="558" spans="1:8">
      <c r="A558" s="12" t="s">
        <v>898</v>
      </c>
      <c r="B558" s="12" t="s">
        <v>915</v>
      </c>
      <c r="C558" s="12" t="s">
        <v>916</v>
      </c>
      <c r="D558" s="12" t="s">
        <v>151</v>
      </c>
      <c r="E558" s="14">
        <v>1200</v>
      </c>
      <c r="F558" s="15">
        <f t="shared" si="23"/>
        <v>17399.9943</v>
      </c>
      <c r="G558" s="15">
        <v>14871.79</v>
      </c>
      <c r="H558">
        <f t="shared" si="22"/>
        <v>12.3931583333333</v>
      </c>
    </row>
    <row r="559" spans="1:8">
      <c r="A559" s="12" t="s">
        <v>898</v>
      </c>
      <c r="B559" s="12" t="s">
        <v>589</v>
      </c>
      <c r="C559" s="12" t="s">
        <v>944</v>
      </c>
      <c r="D559" s="12" t="s">
        <v>945</v>
      </c>
      <c r="E559" s="14">
        <v>70</v>
      </c>
      <c r="F559" s="15">
        <f t="shared" si="23"/>
        <v>4620.0024</v>
      </c>
      <c r="G559" s="15">
        <v>3948.72</v>
      </c>
      <c r="H559">
        <f t="shared" si="22"/>
        <v>56.4102857142857</v>
      </c>
    </row>
    <row r="560" spans="1:8">
      <c r="A560" s="12" t="s">
        <v>898</v>
      </c>
      <c r="B560" s="12" t="s">
        <v>517</v>
      </c>
      <c r="C560" s="12" t="s">
        <v>518</v>
      </c>
      <c r="D560" s="12" t="s">
        <v>519</v>
      </c>
      <c r="E560" s="14">
        <v>200</v>
      </c>
      <c r="F560" s="15">
        <f t="shared" si="23"/>
        <v>2931.9966</v>
      </c>
      <c r="G560" s="15">
        <v>2505.98</v>
      </c>
      <c r="H560">
        <f t="shared" si="22"/>
        <v>12.5299</v>
      </c>
    </row>
    <row r="561" spans="1:8">
      <c r="A561" s="12" t="s">
        <v>898</v>
      </c>
      <c r="B561" s="12" t="s">
        <v>236</v>
      </c>
      <c r="C561" s="12" t="s">
        <v>237</v>
      </c>
      <c r="D561" s="12" t="s">
        <v>538</v>
      </c>
      <c r="E561" s="14">
        <v>200</v>
      </c>
      <c r="F561" s="15">
        <f t="shared" si="23"/>
        <v>1284.0048</v>
      </c>
      <c r="G561" s="15">
        <v>1097.44</v>
      </c>
      <c r="H561">
        <f t="shared" si="22"/>
        <v>5.4872</v>
      </c>
    </row>
    <row r="562" spans="1:8">
      <c r="A562" s="12" t="s">
        <v>898</v>
      </c>
      <c r="B562" s="12" t="s">
        <v>946</v>
      </c>
      <c r="C562" s="12" t="s">
        <v>947</v>
      </c>
      <c r="D562" s="12" t="s">
        <v>948</v>
      </c>
      <c r="E562" s="14">
        <v>30</v>
      </c>
      <c r="F562" s="15">
        <f t="shared" si="23"/>
        <v>253.5039</v>
      </c>
      <c r="G562" s="15">
        <v>216.67</v>
      </c>
      <c r="H562">
        <f t="shared" si="22"/>
        <v>7.22233333333333</v>
      </c>
    </row>
    <row r="563" spans="1:8">
      <c r="A563" s="12" t="s">
        <v>898</v>
      </c>
      <c r="B563" s="12" t="s">
        <v>791</v>
      </c>
      <c r="C563" s="12" t="s">
        <v>792</v>
      </c>
      <c r="D563" s="12" t="s">
        <v>905</v>
      </c>
      <c r="E563" s="14">
        <v>10</v>
      </c>
      <c r="F563" s="15">
        <f t="shared" si="23"/>
        <v>78.0039</v>
      </c>
      <c r="G563" s="15">
        <v>66.67</v>
      </c>
      <c r="H563">
        <f t="shared" si="22"/>
        <v>6.667</v>
      </c>
    </row>
    <row r="564" spans="1:8">
      <c r="A564" s="12" t="s">
        <v>898</v>
      </c>
      <c r="B564" s="12" t="s">
        <v>949</v>
      </c>
      <c r="C564" s="12" t="s">
        <v>950</v>
      </c>
      <c r="D564" s="12" t="s">
        <v>940</v>
      </c>
      <c r="E564" s="14">
        <v>100</v>
      </c>
      <c r="F564" s="15">
        <f t="shared" si="23"/>
        <v>93.0033</v>
      </c>
      <c r="G564" s="15">
        <v>79.49</v>
      </c>
      <c r="H564">
        <f t="shared" si="22"/>
        <v>0.7949</v>
      </c>
    </row>
    <row r="565" spans="1:8">
      <c r="A565" s="12" t="s">
        <v>898</v>
      </c>
      <c r="B565" s="12" t="s">
        <v>517</v>
      </c>
      <c r="C565" s="12" t="s">
        <v>518</v>
      </c>
      <c r="D565" s="12" t="s">
        <v>519</v>
      </c>
      <c r="E565" s="14">
        <v>400</v>
      </c>
      <c r="F565" s="15">
        <f t="shared" si="23"/>
        <v>5864.0049</v>
      </c>
      <c r="G565" s="15">
        <v>5011.97</v>
      </c>
      <c r="H565">
        <f t="shared" si="22"/>
        <v>12.529925</v>
      </c>
    </row>
    <row r="566" spans="1:8">
      <c r="A566" s="12" t="s">
        <v>898</v>
      </c>
      <c r="B566" s="12" t="s">
        <v>589</v>
      </c>
      <c r="C566" s="12" t="s">
        <v>951</v>
      </c>
      <c r="D566" s="12" t="s">
        <v>945</v>
      </c>
      <c r="E566" s="14">
        <v>50</v>
      </c>
      <c r="F566" s="15">
        <f t="shared" si="23"/>
        <v>3299.9967</v>
      </c>
      <c r="G566" s="15">
        <v>2820.51</v>
      </c>
      <c r="H566">
        <f t="shared" si="22"/>
        <v>56.4102</v>
      </c>
    </row>
    <row r="567" spans="1:8">
      <c r="A567" s="12" t="s">
        <v>898</v>
      </c>
      <c r="B567" s="12" t="s">
        <v>202</v>
      </c>
      <c r="C567" s="12" t="s">
        <v>205</v>
      </c>
      <c r="D567" s="12" t="s">
        <v>940</v>
      </c>
      <c r="E567" s="14">
        <v>1000</v>
      </c>
      <c r="F567" s="15">
        <f t="shared" si="23"/>
        <v>1350.0045</v>
      </c>
      <c r="G567" s="15">
        <v>1153.85</v>
      </c>
      <c r="H567">
        <f t="shared" si="22"/>
        <v>1.15385</v>
      </c>
    </row>
    <row r="568" spans="1:8">
      <c r="A568" s="12" t="s">
        <v>898</v>
      </c>
      <c r="B568" s="12" t="s">
        <v>934</v>
      </c>
      <c r="C568" s="12" t="s">
        <v>36</v>
      </c>
      <c r="D568" s="12" t="s">
        <v>935</v>
      </c>
      <c r="E568" s="14">
        <v>100</v>
      </c>
      <c r="F568" s="15">
        <f t="shared" si="23"/>
        <v>2863.0017</v>
      </c>
      <c r="G568" s="15">
        <v>2447.01</v>
      </c>
      <c r="H568">
        <f t="shared" si="22"/>
        <v>24.4701</v>
      </c>
    </row>
    <row r="569" spans="1:8">
      <c r="A569" s="12" t="s">
        <v>898</v>
      </c>
      <c r="B569" s="12" t="s">
        <v>915</v>
      </c>
      <c r="C569" s="12" t="s">
        <v>916</v>
      </c>
      <c r="D569" s="12" t="s">
        <v>151</v>
      </c>
      <c r="E569" s="14">
        <v>1200</v>
      </c>
      <c r="F569" s="15">
        <f t="shared" si="23"/>
        <v>17399.9943</v>
      </c>
      <c r="G569" s="15">
        <v>14871.79</v>
      </c>
      <c r="H569">
        <f t="shared" si="22"/>
        <v>12.3931583333333</v>
      </c>
    </row>
    <row r="570" spans="1:8">
      <c r="A570" s="12" t="s">
        <v>898</v>
      </c>
      <c r="B570" s="12" t="s">
        <v>917</v>
      </c>
      <c r="C570" s="12" t="s">
        <v>918</v>
      </c>
      <c r="D570" s="12" t="s">
        <v>216</v>
      </c>
      <c r="E570" s="14">
        <v>4800</v>
      </c>
      <c r="F570" s="15">
        <f t="shared" si="23"/>
        <v>27120.0033</v>
      </c>
      <c r="G570" s="15">
        <v>23179.49</v>
      </c>
      <c r="H570">
        <f t="shared" si="22"/>
        <v>4.82906041666667</v>
      </c>
    </row>
    <row r="571" spans="1:8">
      <c r="A571" s="12" t="s">
        <v>898</v>
      </c>
      <c r="B571" s="12" t="s">
        <v>952</v>
      </c>
      <c r="C571" s="12" t="s">
        <v>953</v>
      </c>
      <c r="D571" s="12" t="s">
        <v>954</v>
      </c>
      <c r="E571" s="14">
        <v>150</v>
      </c>
      <c r="F571" s="15">
        <f t="shared" si="23"/>
        <v>4387.5</v>
      </c>
      <c r="G571" s="15">
        <v>3750</v>
      </c>
      <c r="H571">
        <f t="shared" si="22"/>
        <v>25</v>
      </c>
    </row>
    <row r="572" spans="1:8">
      <c r="A572" s="12" t="s">
        <v>898</v>
      </c>
      <c r="B572" s="12" t="s">
        <v>926</v>
      </c>
      <c r="C572" s="12" t="s">
        <v>927</v>
      </c>
      <c r="D572" s="12" t="s">
        <v>928</v>
      </c>
      <c r="E572" s="14">
        <v>240</v>
      </c>
      <c r="F572" s="15">
        <f t="shared" si="23"/>
        <v>2484.0036</v>
      </c>
      <c r="G572" s="15">
        <v>2123.08</v>
      </c>
      <c r="H572">
        <f t="shared" si="22"/>
        <v>8.84616666666667</v>
      </c>
    </row>
    <row r="573" spans="1:8">
      <c r="A573" s="12" t="s">
        <v>898</v>
      </c>
      <c r="B573" s="12" t="s">
        <v>936</v>
      </c>
      <c r="C573" s="12" t="s">
        <v>205</v>
      </c>
      <c r="D573" s="12" t="s">
        <v>937</v>
      </c>
      <c r="E573" s="14">
        <v>1800</v>
      </c>
      <c r="F573" s="15">
        <f t="shared" si="23"/>
        <v>46638.0018</v>
      </c>
      <c r="G573" s="15">
        <v>39861.54</v>
      </c>
      <c r="H573">
        <f t="shared" si="22"/>
        <v>22.1453</v>
      </c>
    </row>
    <row r="574" spans="1:8">
      <c r="A574" s="12" t="s">
        <v>898</v>
      </c>
      <c r="B574" s="12" t="s">
        <v>941</v>
      </c>
      <c r="C574" s="12" t="s">
        <v>942</v>
      </c>
      <c r="D574" s="12" t="s">
        <v>943</v>
      </c>
      <c r="E574" s="14">
        <v>300</v>
      </c>
      <c r="F574" s="15">
        <f t="shared" si="23"/>
        <v>8324.9946</v>
      </c>
      <c r="G574" s="15">
        <v>7115.38</v>
      </c>
      <c r="H574">
        <f t="shared" si="22"/>
        <v>23.7179333333333</v>
      </c>
    </row>
    <row r="575" spans="1:8">
      <c r="A575" s="12" t="s">
        <v>898</v>
      </c>
      <c r="B575" s="12" t="s">
        <v>881</v>
      </c>
      <c r="C575" s="12" t="s">
        <v>882</v>
      </c>
      <c r="D575" s="12" t="s">
        <v>883</v>
      </c>
      <c r="E575" s="14">
        <v>400</v>
      </c>
      <c r="F575" s="15">
        <f t="shared" si="23"/>
        <v>7157.8026</v>
      </c>
      <c r="G575" s="15">
        <v>6117.78</v>
      </c>
      <c r="H575">
        <f t="shared" si="22"/>
        <v>15.29445</v>
      </c>
    </row>
    <row r="576" spans="1:8">
      <c r="A576" s="12" t="s">
        <v>898</v>
      </c>
      <c r="B576" s="12" t="s">
        <v>917</v>
      </c>
      <c r="C576" s="12" t="s">
        <v>918</v>
      </c>
      <c r="D576" s="12" t="s">
        <v>216</v>
      </c>
      <c r="E576" s="14">
        <v>3000</v>
      </c>
      <c r="F576" s="15">
        <f t="shared" si="23"/>
        <v>16950.0006</v>
      </c>
      <c r="G576" s="15">
        <v>14487.18</v>
      </c>
      <c r="H576">
        <f t="shared" si="22"/>
        <v>4.82906</v>
      </c>
    </row>
    <row r="577" spans="1:8">
      <c r="A577" s="12" t="s">
        <v>898</v>
      </c>
      <c r="B577" s="12" t="s">
        <v>899</v>
      </c>
      <c r="C577" s="12" t="s">
        <v>900</v>
      </c>
      <c r="D577" s="12" t="s">
        <v>901</v>
      </c>
      <c r="E577" s="14">
        <v>100</v>
      </c>
      <c r="F577" s="15">
        <f t="shared" si="23"/>
        <v>2016.9981</v>
      </c>
      <c r="G577" s="15">
        <v>1723.93</v>
      </c>
      <c r="H577">
        <f t="shared" si="22"/>
        <v>17.2393</v>
      </c>
    </row>
    <row r="578" spans="1:8">
      <c r="A578" s="12" t="s">
        <v>898</v>
      </c>
      <c r="B578" s="12" t="s">
        <v>911</v>
      </c>
      <c r="C578" s="12" t="s">
        <v>912</v>
      </c>
      <c r="D578" s="12" t="s">
        <v>913</v>
      </c>
      <c r="E578" s="14">
        <v>240</v>
      </c>
      <c r="F578" s="15">
        <f t="shared" si="23"/>
        <v>6275.997</v>
      </c>
      <c r="G578" s="15">
        <v>5364.1</v>
      </c>
      <c r="H578">
        <f t="shared" si="22"/>
        <v>22.3504166666667</v>
      </c>
    </row>
    <row r="579" spans="1:8">
      <c r="A579" s="12" t="s">
        <v>898</v>
      </c>
      <c r="B579" s="12" t="s">
        <v>926</v>
      </c>
      <c r="C579" s="12" t="s">
        <v>927</v>
      </c>
      <c r="D579" s="12" t="s">
        <v>928</v>
      </c>
      <c r="E579" s="14">
        <v>240</v>
      </c>
      <c r="F579" s="15">
        <f t="shared" si="23"/>
        <v>2484.0036</v>
      </c>
      <c r="G579" s="15">
        <v>2123.08</v>
      </c>
      <c r="H579">
        <f t="shared" ref="H579:H642" si="24">G579/E579</f>
        <v>8.84616666666667</v>
      </c>
    </row>
    <row r="580" spans="1:8">
      <c r="A580" s="12" t="s">
        <v>898</v>
      </c>
      <c r="B580" s="12" t="s">
        <v>517</v>
      </c>
      <c r="C580" s="12" t="s">
        <v>955</v>
      </c>
      <c r="D580" s="12" t="s">
        <v>519</v>
      </c>
      <c r="E580" s="14">
        <v>50</v>
      </c>
      <c r="F580" s="15">
        <f t="shared" si="23"/>
        <v>733.005</v>
      </c>
      <c r="G580" s="15">
        <v>626.5</v>
      </c>
      <c r="H580">
        <f t="shared" si="24"/>
        <v>12.53</v>
      </c>
    </row>
    <row r="581" spans="1:8">
      <c r="A581" s="12" t="s">
        <v>898</v>
      </c>
      <c r="B581" s="12" t="s">
        <v>892</v>
      </c>
      <c r="C581" s="12" t="s">
        <v>251</v>
      </c>
      <c r="D581" s="12" t="s">
        <v>216</v>
      </c>
      <c r="E581" s="14">
        <v>250</v>
      </c>
      <c r="F581" s="15">
        <f t="shared" si="23"/>
        <v>2477.4984</v>
      </c>
      <c r="G581" s="15">
        <v>2117.52</v>
      </c>
      <c r="H581">
        <f t="shared" si="24"/>
        <v>8.47008</v>
      </c>
    </row>
    <row r="582" spans="1:8">
      <c r="A582" s="12" t="s">
        <v>898</v>
      </c>
      <c r="B582" s="12" t="s">
        <v>899</v>
      </c>
      <c r="C582" s="12" t="s">
        <v>900</v>
      </c>
      <c r="D582" s="12" t="s">
        <v>901</v>
      </c>
      <c r="E582" s="14">
        <v>200</v>
      </c>
      <c r="F582" s="15">
        <f t="shared" si="23"/>
        <v>4033.9962</v>
      </c>
      <c r="G582" s="15">
        <v>3447.86</v>
      </c>
      <c r="H582">
        <f t="shared" si="24"/>
        <v>17.2393</v>
      </c>
    </row>
    <row r="583" spans="1:8">
      <c r="A583" s="12" t="s">
        <v>898</v>
      </c>
      <c r="B583" s="12" t="s">
        <v>908</v>
      </c>
      <c r="C583" s="12" t="s">
        <v>909</v>
      </c>
      <c r="D583" s="12" t="s">
        <v>910</v>
      </c>
      <c r="E583" s="14">
        <v>200</v>
      </c>
      <c r="F583" s="15">
        <f t="shared" si="23"/>
        <v>5541.9975</v>
      </c>
      <c r="G583" s="15">
        <v>4736.75</v>
      </c>
      <c r="H583">
        <f t="shared" si="24"/>
        <v>23.68375</v>
      </c>
    </row>
    <row r="584" spans="1:8">
      <c r="A584" s="12" t="s">
        <v>898</v>
      </c>
      <c r="B584" s="12" t="s">
        <v>917</v>
      </c>
      <c r="C584" s="12" t="s">
        <v>918</v>
      </c>
      <c r="D584" s="12" t="s">
        <v>216</v>
      </c>
      <c r="E584" s="14">
        <v>1200</v>
      </c>
      <c r="F584" s="15">
        <f t="shared" si="23"/>
        <v>6779.9979</v>
      </c>
      <c r="G584" s="15">
        <v>5794.87</v>
      </c>
      <c r="H584">
        <f t="shared" si="24"/>
        <v>4.82905833333333</v>
      </c>
    </row>
    <row r="585" spans="1:8">
      <c r="A585" s="12" t="s">
        <v>898</v>
      </c>
      <c r="B585" s="11" t="s">
        <v>931</v>
      </c>
      <c r="C585" s="12" t="s">
        <v>932</v>
      </c>
      <c r="D585" s="12" t="s">
        <v>933</v>
      </c>
      <c r="E585" s="14">
        <v>60</v>
      </c>
      <c r="F585" s="15">
        <f t="shared" si="23"/>
        <v>1084.8006</v>
      </c>
      <c r="G585" s="15">
        <v>927.18</v>
      </c>
      <c r="H585">
        <f t="shared" si="24"/>
        <v>15.453</v>
      </c>
    </row>
    <row r="586" spans="1:8">
      <c r="A586" s="12" t="s">
        <v>898</v>
      </c>
      <c r="B586" s="12" t="s">
        <v>941</v>
      </c>
      <c r="C586" s="12" t="s">
        <v>942</v>
      </c>
      <c r="D586" s="12" t="s">
        <v>943</v>
      </c>
      <c r="E586" s="14">
        <v>300</v>
      </c>
      <c r="F586" s="15">
        <f t="shared" si="23"/>
        <v>8324.9946</v>
      </c>
      <c r="G586" s="15">
        <v>7115.38</v>
      </c>
      <c r="H586">
        <f t="shared" si="24"/>
        <v>23.7179333333333</v>
      </c>
    </row>
    <row r="587" spans="1:8">
      <c r="A587" s="12" t="s">
        <v>898</v>
      </c>
      <c r="B587" s="12" t="s">
        <v>517</v>
      </c>
      <c r="C587" s="12" t="s">
        <v>955</v>
      </c>
      <c r="D587" s="12" t="s">
        <v>519</v>
      </c>
      <c r="E587" s="14">
        <v>100</v>
      </c>
      <c r="F587" s="15">
        <f t="shared" si="23"/>
        <v>1465.9983</v>
      </c>
      <c r="G587" s="15">
        <v>1252.99</v>
      </c>
      <c r="H587">
        <f t="shared" si="24"/>
        <v>12.5299</v>
      </c>
    </row>
    <row r="588" spans="1:8">
      <c r="A588" s="12" t="s">
        <v>956</v>
      </c>
      <c r="B588" s="12" t="s">
        <v>957</v>
      </c>
      <c r="C588" s="12" t="s">
        <v>751</v>
      </c>
      <c r="D588" s="12" t="s">
        <v>958</v>
      </c>
      <c r="E588" s="14">
        <v>900</v>
      </c>
      <c r="F588" s="15">
        <f t="shared" si="23"/>
        <v>5850</v>
      </c>
      <c r="G588" s="15">
        <v>5000</v>
      </c>
      <c r="H588">
        <f t="shared" si="24"/>
        <v>5.55555555555556</v>
      </c>
    </row>
    <row r="589" spans="1:8">
      <c r="A589" s="12" t="s">
        <v>956</v>
      </c>
      <c r="B589" s="12" t="s">
        <v>87</v>
      </c>
      <c r="C589" s="12" t="s">
        <v>184</v>
      </c>
      <c r="D589" s="12" t="s">
        <v>89</v>
      </c>
      <c r="E589" s="14">
        <v>2800</v>
      </c>
      <c r="F589" s="15">
        <f t="shared" si="23"/>
        <v>71259.9966</v>
      </c>
      <c r="G589" s="15">
        <v>60905.98</v>
      </c>
      <c r="H589">
        <f t="shared" si="24"/>
        <v>21.7521357142857</v>
      </c>
    </row>
    <row r="590" spans="1:8">
      <c r="A590" s="12" t="s">
        <v>956</v>
      </c>
      <c r="B590" s="12" t="s">
        <v>802</v>
      </c>
      <c r="C590" s="12" t="s">
        <v>959</v>
      </c>
      <c r="D590" s="12" t="s">
        <v>960</v>
      </c>
      <c r="E590" s="14">
        <v>450</v>
      </c>
      <c r="F590" s="15">
        <f t="shared" si="23"/>
        <v>5215.4973</v>
      </c>
      <c r="G590" s="15">
        <v>4457.69</v>
      </c>
      <c r="H590">
        <f t="shared" si="24"/>
        <v>9.90597777777778</v>
      </c>
    </row>
    <row r="591" spans="1:8">
      <c r="A591" s="12" t="s">
        <v>956</v>
      </c>
      <c r="B591" s="12" t="s">
        <v>961</v>
      </c>
      <c r="C591" s="12" t="s">
        <v>962</v>
      </c>
      <c r="D591" s="12" t="s">
        <v>963</v>
      </c>
      <c r="E591" s="14">
        <v>2400</v>
      </c>
      <c r="F591" s="15">
        <f t="shared" si="23"/>
        <v>28367.9955</v>
      </c>
      <c r="G591" s="15">
        <v>24246.15</v>
      </c>
      <c r="H591">
        <f t="shared" si="24"/>
        <v>10.1025625</v>
      </c>
    </row>
    <row r="592" spans="1:8">
      <c r="A592" s="12" t="s">
        <v>956</v>
      </c>
      <c r="B592" s="12" t="s">
        <v>964</v>
      </c>
      <c r="C592" s="12" t="s">
        <v>965</v>
      </c>
      <c r="D592" s="12" t="s">
        <v>522</v>
      </c>
      <c r="E592" s="14">
        <v>560</v>
      </c>
      <c r="F592" s="15">
        <f t="shared" si="23"/>
        <v>9441.5958</v>
      </c>
      <c r="G592" s="15">
        <v>8069.74</v>
      </c>
      <c r="H592">
        <f t="shared" si="24"/>
        <v>14.41025</v>
      </c>
    </row>
    <row r="593" spans="1:8">
      <c r="A593" s="12" t="s">
        <v>956</v>
      </c>
      <c r="B593" s="12" t="s">
        <v>881</v>
      </c>
      <c r="C593" s="12" t="s">
        <v>884</v>
      </c>
      <c r="D593" s="12" t="s">
        <v>883</v>
      </c>
      <c r="E593" s="14">
        <v>1600</v>
      </c>
      <c r="F593" s="15">
        <f t="shared" si="23"/>
        <v>28911.9987</v>
      </c>
      <c r="G593" s="15">
        <v>24711.11</v>
      </c>
      <c r="H593">
        <f t="shared" si="24"/>
        <v>15.44444375</v>
      </c>
    </row>
    <row r="594" spans="1:8">
      <c r="A594" s="12" t="s">
        <v>956</v>
      </c>
      <c r="B594" s="12" t="s">
        <v>867</v>
      </c>
      <c r="C594" s="12" t="s">
        <v>868</v>
      </c>
      <c r="D594" s="12" t="s">
        <v>666</v>
      </c>
      <c r="E594" s="14">
        <v>2400</v>
      </c>
      <c r="F594" s="15">
        <f t="shared" si="23"/>
        <v>76800.0051</v>
      </c>
      <c r="G594" s="15">
        <v>65641.03</v>
      </c>
      <c r="H594">
        <f t="shared" si="24"/>
        <v>27.3504291666667</v>
      </c>
    </row>
    <row r="595" spans="1:8">
      <c r="A595" s="12" t="s">
        <v>956</v>
      </c>
      <c r="B595" s="11" t="s">
        <v>966</v>
      </c>
      <c r="C595" s="12" t="s">
        <v>967</v>
      </c>
      <c r="D595" s="12" t="s">
        <v>968</v>
      </c>
      <c r="E595" s="14">
        <v>900</v>
      </c>
      <c r="F595" s="15">
        <f t="shared" si="23"/>
        <v>19241.9955</v>
      </c>
      <c r="G595" s="15">
        <v>16446.15</v>
      </c>
      <c r="H595">
        <f t="shared" si="24"/>
        <v>18.2735</v>
      </c>
    </row>
    <row r="596" spans="1:8">
      <c r="A596" s="12" t="s">
        <v>956</v>
      </c>
      <c r="B596" s="12" t="s">
        <v>969</v>
      </c>
      <c r="C596" s="12" t="s">
        <v>759</v>
      </c>
      <c r="D596" s="12" t="s">
        <v>970</v>
      </c>
      <c r="E596" s="14">
        <v>70</v>
      </c>
      <c r="F596" s="15">
        <f t="shared" si="23"/>
        <v>2520.0045</v>
      </c>
      <c r="G596" s="15">
        <v>2153.85</v>
      </c>
      <c r="H596">
        <f t="shared" si="24"/>
        <v>30.7692857142857</v>
      </c>
    </row>
    <row r="597" spans="1:8">
      <c r="A597" s="12" t="s">
        <v>956</v>
      </c>
      <c r="B597" s="12" t="s">
        <v>971</v>
      </c>
      <c r="C597" s="12" t="s">
        <v>972</v>
      </c>
      <c r="D597" s="12" t="s">
        <v>958</v>
      </c>
      <c r="E597" s="14">
        <v>100</v>
      </c>
      <c r="F597" s="15">
        <f t="shared" si="23"/>
        <v>659.997</v>
      </c>
      <c r="G597" s="15">
        <v>564.1</v>
      </c>
      <c r="H597">
        <f t="shared" si="24"/>
        <v>5.641</v>
      </c>
    </row>
    <row r="598" spans="1:8">
      <c r="A598" s="12" t="s">
        <v>956</v>
      </c>
      <c r="B598" s="12" t="s">
        <v>973</v>
      </c>
      <c r="C598" s="12" t="s">
        <v>974</v>
      </c>
      <c r="D598" s="12" t="s">
        <v>975</v>
      </c>
      <c r="E598" s="14">
        <v>200</v>
      </c>
      <c r="F598" s="15">
        <f t="shared" si="23"/>
        <v>1199.9988</v>
      </c>
      <c r="G598" s="15">
        <v>1025.64</v>
      </c>
      <c r="H598">
        <f t="shared" si="24"/>
        <v>5.1282</v>
      </c>
    </row>
    <row r="599" spans="1:8">
      <c r="A599" s="12" t="s">
        <v>956</v>
      </c>
      <c r="B599" s="12" t="s">
        <v>919</v>
      </c>
      <c r="C599" s="12" t="s">
        <v>920</v>
      </c>
      <c r="D599" s="12" t="s">
        <v>921</v>
      </c>
      <c r="E599" s="14">
        <v>100</v>
      </c>
      <c r="F599" s="15">
        <f t="shared" si="23"/>
        <v>2384.9982</v>
      </c>
      <c r="G599" s="15">
        <v>2038.46</v>
      </c>
      <c r="H599">
        <f t="shared" si="24"/>
        <v>20.3846</v>
      </c>
    </row>
    <row r="600" spans="1:8">
      <c r="A600" s="12" t="s">
        <v>956</v>
      </c>
      <c r="B600" s="12" t="s">
        <v>755</v>
      </c>
      <c r="C600" s="12" t="s">
        <v>759</v>
      </c>
      <c r="D600" s="12" t="s">
        <v>976</v>
      </c>
      <c r="E600" s="14">
        <v>360</v>
      </c>
      <c r="F600" s="15">
        <f t="shared" si="23"/>
        <v>3671.9982</v>
      </c>
      <c r="G600" s="15">
        <v>3138.46</v>
      </c>
      <c r="H600">
        <f t="shared" si="24"/>
        <v>8.71794444444444</v>
      </c>
    </row>
    <row r="601" spans="1:8">
      <c r="A601" s="12" t="s">
        <v>956</v>
      </c>
      <c r="B601" s="12" t="s">
        <v>957</v>
      </c>
      <c r="C601" s="12" t="s">
        <v>751</v>
      </c>
      <c r="D601" s="12" t="s">
        <v>958</v>
      </c>
      <c r="E601" s="14">
        <v>900</v>
      </c>
      <c r="F601" s="15">
        <f t="shared" si="23"/>
        <v>5850</v>
      </c>
      <c r="G601" s="15">
        <v>5000</v>
      </c>
      <c r="H601">
        <f t="shared" si="24"/>
        <v>5.55555555555556</v>
      </c>
    </row>
    <row r="602" spans="1:8">
      <c r="A602" s="12" t="s">
        <v>956</v>
      </c>
      <c r="B602" s="12" t="s">
        <v>710</v>
      </c>
      <c r="C602" s="12" t="s">
        <v>977</v>
      </c>
      <c r="D602" s="12" t="s">
        <v>978</v>
      </c>
      <c r="E602" s="14">
        <v>500</v>
      </c>
      <c r="F602" s="15">
        <f t="shared" si="23"/>
        <v>6000.0057</v>
      </c>
      <c r="G602" s="15">
        <v>5128.21</v>
      </c>
      <c r="H602">
        <f t="shared" si="24"/>
        <v>10.25642</v>
      </c>
    </row>
    <row r="603" spans="1:8">
      <c r="A603" s="12" t="s">
        <v>956</v>
      </c>
      <c r="B603" s="12" t="s">
        <v>881</v>
      </c>
      <c r="C603" s="12" t="s">
        <v>884</v>
      </c>
      <c r="D603" s="12" t="s">
        <v>883</v>
      </c>
      <c r="E603" s="14">
        <v>1600</v>
      </c>
      <c r="F603" s="15">
        <f t="shared" si="23"/>
        <v>28911.9987</v>
      </c>
      <c r="G603" s="15">
        <v>24711.11</v>
      </c>
      <c r="H603">
        <f t="shared" si="24"/>
        <v>15.44444375</v>
      </c>
    </row>
    <row r="604" spans="1:8">
      <c r="A604" s="12" t="s">
        <v>956</v>
      </c>
      <c r="B604" s="12" t="s">
        <v>979</v>
      </c>
      <c r="C604" s="12" t="s">
        <v>980</v>
      </c>
      <c r="D604" s="12" t="s">
        <v>981</v>
      </c>
      <c r="E604" s="14">
        <v>200</v>
      </c>
      <c r="F604" s="15">
        <f t="shared" si="23"/>
        <v>2293.9956</v>
      </c>
      <c r="G604" s="15">
        <v>1960.68</v>
      </c>
      <c r="H604">
        <f t="shared" si="24"/>
        <v>9.8034</v>
      </c>
    </row>
    <row r="605" spans="1:8">
      <c r="A605" s="12" t="s">
        <v>956</v>
      </c>
      <c r="B605" s="12" t="s">
        <v>982</v>
      </c>
      <c r="C605" s="12" t="s">
        <v>669</v>
      </c>
      <c r="D605" s="12" t="s">
        <v>134</v>
      </c>
      <c r="E605" s="14">
        <v>4000</v>
      </c>
      <c r="F605" s="15">
        <f t="shared" si="23"/>
        <v>5399.9946</v>
      </c>
      <c r="G605" s="15">
        <v>4615.38</v>
      </c>
      <c r="H605">
        <f t="shared" si="24"/>
        <v>1.153845</v>
      </c>
    </row>
    <row r="606" spans="1:8">
      <c r="A606" s="12" t="s">
        <v>956</v>
      </c>
      <c r="B606" s="12" t="s">
        <v>983</v>
      </c>
      <c r="C606" s="12" t="s">
        <v>452</v>
      </c>
      <c r="D606" s="12" t="s">
        <v>134</v>
      </c>
      <c r="E606" s="14">
        <v>2000</v>
      </c>
      <c r="F606" s="15">
        <f t="shared" si="23"/>
        <v>3799.9962</v>
      </c>
      <c r="G606" s="15">
        <v>3247.86</v>
      </c>
      <c r="H606">
        <f t="shared" si="24"/>
        <v>1.62393</v>
      </c>
    </row>
    <row r="607" spans="1:8">
      <c r="A607" s="12" t="s">
        <v>956</v>
      </c>
      <c r="B607" s="12" t="s">
        <v>668</v>
      </c>
      <c r="C607" s="12" t="s">
        <v>679</v>
      </c>
      <c r="D607" s="12" t="s">
        <v>134</v>
      </c>
      <c r="E607" s="14">
        <v>10000</v>
      </c>
      <c r="F607" s="15">
        <f t="shared" si="23"/>
        <v>30000.0051</v>
      </c>
      <c r="G607" s="15">
        <v>25641.03</v>
      </c>
      <c r="H607">
        <f t="shared" si="24"/>
        <v>2.564103</v>
      </c>
    </row>
    <row r="608" spans="1:8">
      <c r="A608" s="12" t="s">
        <v>956</v>
      </c>
      <c r="B608" s="12" t="s">
        <v>984</v>
      </c>
      <c r="C608" s="12" t="s">
        <v>683</v>
      </c>
      <c r="D608" s="12" t="s">
        <v>134</v>
      </c>
      <c r="E608" s="14">
        <v>8000</v>
      </c>
      <c r="F608" s="15">
        <f t="shared" si="23"/>
        <v>27120.0033</v>
      </c>
      <c r="G608" s="15">
        <v>23179.49</v>
      </c>
      <c r="H608">
        <f t="shared" si="24"/>
        <v>2.89743625</v>
      </c>
    </row>
    <row r="609" spans="1:8">
      <c r="A609" s="12" t="s">
        <v>956</v>
      </c>
      <c r="B609" s="12" t="s">
        <v>668</v>
      </c>
      <c r="C609" s="12" t="s">
        <v>679</v>
      </c>
      <c r="D609" s="12" t="s">
        <v>134</v>
      </c>
      <c r="E609" s="14">
        <v>20000</v>
      </c>
      <c r="F609" s="15">
        <f t="shared" si="23"/>
        <v>59999.9985</v>
      </c>
      <c r="G609" s="15">
        <v>51282.05</v>
      </c>
      <c r="H609">
        <f t="shared" si="24"/>
        <v>2.5641025</v>
      </c>
    </row>
    <row r="610" spans="1:8">
      <c r="A610" s="12" t="s">
        <v>956</v>
      </c>
      <c r="B610" s="12" t="s">
        <v>668</v>
      </c>
      <c r="C610" s="12" t="s">
        <v>985</v>
      </c>
      <c r="D610" s="12" t="s">
        <v>134</v>
      </c>
      <c r="E610" s="14">
        <v>8000</v>
      </c>
      <c r="F610" s="15">
        <f t="shared" si="23"/>
        <v>27360.0054</v>
      </c>
      <c r="G610" s="15">
        <v>23384.62</v>
      </c>
      <c r="H610">
        <f t="shared" si="24"/>
        <v>2.9230775</v>
      </c>
    </row>
    <row r="611" spans="1:8">
      <c r="A611" s="12" t="s">
        <v>956</v>
      </c>
      <c r="B611" s="12" t="s">
        <v>984</v>
      </c>
      <c r="C611" s="12" t="s">
        <v>678</v>
      </c>
      <c r="D611" s="12" t="s">
        <v>134</v>
      </c>
      <c r="E611" s="14">
        <v>3000</v>
      </c>
      <c r="F611" s="15">
        <f t="shared" si="23"/>
        <v>11580.0048</v>
      </c>
      <c r="G611" s="15">
        <v>9897.44</v>
      </c>
      <c r="H611">
        <f t="shared" si="24"/>
        <v>3.29914666666667</v>
      </c>
    </row>
    <row r="612" spans="1:8">
      <c r="A612" s="12" t="s">
        <v>986</v>
      </c>
      <c r="B612" s="12" t="s">
        <v>867</v>
      </c>
      <c r="C612" s="12" t="s">
        <v>868</v>
      </c>
      <c r="D612" s="12" t="s">
        <v>666</v>
      </c>
      <c r="E612" s="14">
        <v>800</v>
      </c>
      <c r="F612" s="15">
        <v>25600</v>
      </c>
      <c r="G612" s="15">
        <f t="shared" ref="G612:G675" si="25">F612/(1+17%)</f>
        <v>21880.3418803419</v>
      </c>
      <c r="H612">
        <f t="shared" si="24"/>
        <v>27.3504273504274</v>
      </c>
    </row>
    <row r="613" spans="1:8">
      <c r="A613" s="12" t="s">
        <v>986</v>
      </c>
      <c r="B613" s="12" t="s">
        <v>987</v>
      </c>
      <c r="C613" s="12" t="s">
        <v>988</v>
      </c>
      <c r="D613" s="12" t="s">
        <v>134</v>
      </c>
      <c r="E613" s="14">
        <v>100</v>
      </c>
      <c r="F613" s="15">
        <v>1880</v>
      </c>
      <c r="G613" s="15">
        <f t="shared" si="25"/>
        <v>1606.83760683761</v>
      </c>
      <c r="H613">
        <f t="shared" si="24"/>
        <v>16.0683760683761</v>
      </c>
    </row>
    <row r="614" spans="1:8">
      <c r="A614" s="12" t="s">
        <v>986</v>
      </c>
      <c r="B614" s="12" t="s">
        <v>517</v>
      </c>
      <c r="C614" s="12" t="s">
        <v>989</v>
      </c>
      <c r="D614" s="12" t="s">
        <v>990</v>
      </c>
      <c r="E614" s="14">
        <v>30</v>
      </c>
      <c r="F614" s="15">
        <v>469.5</v>
      </c>
      <c r="G614" s="15">
        <f t="shared" si="25"/>
        <v>401.282051282051</v>
      </c>
      <c r="H614">
        <f t="shared" si="24"/>
        <v>13.3760683760684</v>
      </c>
    </row>
    <row r="615" spans="1:8">
      <c r="A615" s="12" t="s">
        <v>986</v>
      </c>
      <c r="B615" s="12" t="s">
        <v>517</v>
      </c>
      <c r="C615" s="12" t="s">
        <v>989</v>
      </c>
      <c r="D615" s="12" t="s">
        <v>990</v>
      </c>
      <c r="E615" s="14">
        <v>30</v>
      </c>
      <c r="F615" s="15">
        <v>-107.7</v>
      </c>
      <c r="G615" s="15">
        <f t="shared" si="25"/>
        <v>-92.0512820512821</v>
      </c>
      <c r="H615">
        <f t="shared" si="24"/>
        <v>-3.06837606837607</v>
      </c>
    </row>
    <row r="616" spans="1:8">
      <c r="A616" s="12" t="s">
        <v>986</v>
      </c>
      <c r="B616" s="12" t="s">
        <v>991</v>
      </c>
      <c r="C616" s="12" t="s">
        <v>848</v>
      </c>
      <c r="D616" s="12" t="s">
        <v>992</v>
      </c>
      <c r="E616" s="14">
        <v>50</v>
      </c>
      <c r="F616" s="15">
        <v>119.5</v>
      </c>
      <c r="G616" s="15">
        <f t="shared" si="25"/>
        <v>102.136752136752</v>
      </c>
      <c r="H616">
        <f t="shared" si="24"/>
        <v>2.04273504273504</v>
      </c>
    </row>
    <row r="617" spans="1:8">
      <c r="A617" s="12" t="s">
        <v>986</v>
      </c>
      <c r="B617" s="12" t="s">
        <v>993</v>
      </c>
      <c r="C617" s="12" t="s">
        <v>994</v>
      </c>
      <c r="D617" s="12" t="s">
        <v>995</v>
      </c>
      <c r="E617" s="14">
        <v>10</v>
      </c>
      <c r="F617" s="15">
        <v>75</v>
      </c>
      <c r="G617" s="15">
        <f t="shared" si="25"/>
        <v>64.1025641025641</v>
      </c>
      <c r="H617">
        <f t="shared" si="24"/>
        <v>6.41025641025641</v>
      </c>
    </row>
    <row r="618" spans="1:8">
      <c r="A618" s="12" t="s">
        <v>986</v>
      </c>
      <c r="B618" s="12" t="s">
        <v>996</v>
      </c>
      <c r="C618" s="12" t="s">
        <v>997</v>
      </c>
      <c r="D618" s="12" t="s">
        <v>998</v>
      </c>
      <c r="E618" s="14">
        <v>100</v>
      </c>
      <c r="F618" s="15">
        <v>1491</v>
      </c>
      <c r="G618" s="15">
        <f t="shared" si="25"/>
        <v>1274.35897435897</v>
      </c>
      <c r="H618">
        <f t="shared" si="24"/>
        <v>12.7435897435897</v>
      </c>
    </row>
    <row r="619" spans="1:8">
      <c r="A619" s="12" t="s">
        <v>986</v>
      </c>
      <c r="B619" s="12" t="s">
        <v>929</v>
      </c>
      <c r="C619" s="12" t="s">
        <v>514</v>
      </c>
      <c r="D619" s="12" t="s">
        <v>930</v>
      </c>
      <c r="E619" s="14">
        <v>800</v>
      </c>
      <c r="F619" s="15">
        <v>5760</v>
      </c>
      <c r="G619" s="15">
        <f t="shared" si="25"/>
        <v>4923.07692307692</v>
      </c>
      <c r="H619">
        <f t="shared" si="24"/>
        <v>6.15384615384616</v>
      </c>
    </row>
    <row r="620" spans="1:8">
      <c r="A620" s="12" t="s">
        <v>986</v>
      </c>
      <c r="B620" s="12" t="s">
        <v>87</v>
      </c>
      <c r="C620" s="12" t="s">
        <v>257</v>
      </c>
      <c r="D620" s="12" t="s">
        <v>89</v>
      </c>
      <c r="E620" s="14">
        <v>400</v>
      </c>
      <c r="F620" s="15">
        <v>10180</v>
      </c>
      <c r="G620" s="15">
        <f t="shared" si="25"/>
        <v>8700.8547008547</v>
      </c>
      <c r="H620">
        <f t="shared" si="24"/>
        <v>21.7521367521368</v>
      </c>
    </row>
    <row r="621" spans="1:8">
      <c r="A621" s="12" t="s">
        <v>986</v>
      </c>
      <c r="B621" s="12" t="s">
        <v>999</v>
      </c>
      <c r="C621" s="12" t="s">
        <v>1000</v>
      </c>
      <c r="D621" s="12" t="s">
        <v>89</v>
      </c>
      <c r="E621" s="14">
        <v>50</v>
      </c>
      <c r="F621" s="15">
        <v>1250</v>
      </c>
      <c r="G621" s="15">
        <f t="shared" si="25"/>
        <v>1068.37606837607</v>
      </c>
      <c r="H621">
        <f t="shared" si="24"/>
        <v>21.3675213675214</v>
      </c>
    </row>
    <row r="622" spans="1:8">
      <c r="A622" s="12" t="s">
        <v>986</v>
      </c>
      <c r="B622" s="12" t="s">
        <v>973</v>
      </c>
      <c r="C622" s="12" t="s">
        <v>974</v>
      </c>
      <c r="D622" s="12" t="s">
        <v>1001</v>
      </c>
      <c r="E622" s="14">
        <v>50</v>
      </c>
      <c r="F622" s="15">
        <v>300</v>
      </c>
      <c r="G622" s="15">
        <f t="shared" si="25"/>
        <v>256.410256410256</v>
      </c>
      <c r="H622">
        <f t="shared" si="24"/>
        <v>5.12820512820513</v>
      </c>
    </row>
    <row r="623" spans="1:8">
      <c r="A623" s="12" t="s">
        <v>986</v>
      </c>
      <c r="B623" s="12" t="s">
        <v>1002</v>
      </c>
      <c r="C623" s="12" t="s">
        <v>662</v>
      </c>
      <c r="D623" s="12" t="s">
        <v>1003</v>
      </c>
      <c r="E623" s="14">
        <v>10</v>
      </c>
      <c r="F623" s="15">
        <v>218.5</v>
      </c>
      <c r="G623" s="15">
        <f t="shared" si="25"/>
        <v>186.752136752137</v>
      </c>
      <c r="H623">
        <f t="shared" si="24"/>
        <v>18.6752136752137</v>
      </c>
    </row>
    <row r="624" spans="1:8">
      <c r="A624" s="12" t="s">
        <v>986</v>
      </c>
      <c r="B624" s="12" t="s">
        <v>879</v>
      </c>
      <c r="C624" s="12" t="s">
        <v>1004</v>
      </c>
      <c r="D624" s="12" t="s">
        <v>1005</v>
      </c>
      <c r="E624" s="14">
        <v>1200</v>
      </c>
      <c r="F624" s="15">
        <v>23976</v>
      </c>
      <c r="G624" s="15">
        <f t="shared" si="25"/>
        <v>20492.3076923077</v>
      </c>
      <c r="H624">
        <f t="shared" si="24"/>
        <v>17.0769230769231</v>
      </c>
    </row>
    <row r="625" spans="1:8">
      <c r="A625" s="12" t="s">
        <v>986</v>
      </c>
      <c r="B625" s="12" t="s">
        <v>284</v>
      </c>
      <c r="C625" s="12" t="s">
        <v>1006</v>
      </c>
      <c r="D625" s="12" t="s">
        <v>1007</v>
      </c>
      <c r="E625" s="14">
        <v>6000</v>
      </c>
      <c r="F625" s="15">
        <v>1200</v>
      </c>
      <c r="G625" s="15">
        <f t="shared" si="25"/>
        <v>1025.64102564103</v>
      </c>
      <c r="H625">
        <f t="shared" si="24"/>
        <v>0.170940170940171</v>
      </c>
    </row>
    <row r="626" spans="1:8">
      <c r="A626" s="12" t="s">
        <v>986</v>
      </c>
      <c r="B626" s="12" t="s">
        <v>284</v>
      </c>
      <c r="C626" s="12" t="s">
        <v>1008</v>
      </c>
      <c r="D626" s="12" t="s">
        <v>1007</v>
      </c>
      <c r="E626" s="14">
        <v>150</v>
      </c>
      <c r="F626" s="15">
        <v>1200</v>
      </c>
      <c r="G626" s="15">
        <f t="shared" si="25"/>
        <v>1025.64102564103</v>
      </c>
      <c r="H626">
        <f t="shared" si="24"/>
        <v>6.83760683760684</v>
      </c>
    </row>
    <row r="627" spans="1:8">
      <c r="A627" s="12" t="s">
        <v>986</v>
      </c>
      <c r="B627" s="12" t="s">
        <v>1009</v>
      </c>
      <c r="C627" s="12" t="s">
        <v>1010</v>
      </c>
      <c r="D627" s="12" t="s">
        <v>1011</v>
      </c>
      <c r="E627" s="14">
        <v>200</v>
      </c>
      <c r="F627" s="15">
        <v>5426</v>
      </c>
      <c r="G627" s="15">
        <f t="shared" si="25"/>
        <v>4637.60683760684</v>
      </c>
      <c r="H627">
        <f t="shared" si="24"/>
        <v>23.1880341880342</v>
      </c>
    </row>
    <row r="628" spans="1:8">
      <c r="A628" s="12" t="s">
        <v>986</v>
      </c>
      <c r="B628" s="12" t="s">
        <v>996</v>
      </c>
      <c r="C628" s="12" t="s">
        <v>997</v>
      </c>
      <c r="D628" s="12" t="s">
        <v>998</v>
      </c>
      <c r="E628" s="14">
        <v>100</v>
      </c>
      <c r="F628" s="15">
        <v>1491</v>
      </c>
      <c r="G628" s="15">
        <f t="shared" si="25"/>
        <v>1274.35897435897</v>
      </c>
      <c r="H628">
        <f t="shared" si="24"/>
        <v>12.7435897435897</v>
      </c>
    </row>
    <row r="629" spans="1:8">
      <c r="A629" s="12" t="s">
        <v>986</v>
      </c>
      <c r="B629" s="11" t="s">
        <v>820</v>
      </c>
      <c r="C629" s="12" t="s">
        <v>821</v>
      </c>
      <c r="D629" s="12" t="s">
        <v>891</v>
      </c>
      <c r="E629" s="14">
        <v>50</v>
      </c>
      <c r="F629" s="15">
        <v>135</v>
      </c>
      <c r="G629" s="15">
        <f t="shared" si="25"/>
        <v>115.384615384615</v>
      </c>
      <c r="H629">
        <f t="shared" si="24"/>
        <v>2.30769230769231</v>
      </c>
    </row>
    <row r="630" spans="1:8">
      <c r="A630" s="12" t="s">
        <v>986</v>
      </c>
      <c r="B630" s="12" t="s">
        <v>1009</v>
      </c>
      <c r="C630" s="12" t="s">
        <v>1010</v>
      </c>
      <c r="D630" s="12" t="s">
        <v>1011</v>
      </c>
      <c r="E630" s="14">
        <v>200</v>
      </c>
      <c r="F630" s="15">
        <v>-338</v>
      </c>
      <c r="G630" s="15">
        <f t="shared" si="25"/>
        <v>-288.888888888889</v>
      </c>
      <c r="H630">
        <f t="shared" si="24"/>
        <v>-1.44444444444444</v>
      </c>
    </row>
    <row r="631" spans="1:8">
      <c r="A631" s="12" t="s">
        <v>986</v>
      </c>
      <c r="B631" s="12" t="s">
        <v>1012</v>
      </c>
      <c r="C631" s="12" t="s">
        <v>1013</v>
      </c>
      <c r="D631" s="12" t="s">
        <v>963</v>
      </c>
      <c r="E631" s="14">
        <v>200</v>
      </c>
      <c r="F631" s="15">
        <v>5044</v>
      </c>
      <c r="G631" s="15">
        <f t="shared" si="25"/>
        <v>4311.11111111111</v>
      </c>
      <c r="H631">
        <f t="shared" si="24"/>
        <v>21.5555555555556</v>
      </c>
    </row>
    <row r="632" spans="1:8">
      <c r="A632" s="12" t="s">
        <v>986</v>
      </c>
      <c r="B632" s="12" t="s">
        <v>1014</v>
      </c>
      <c r="C632" s="12" t="s">
        <v>1015</v>
      </c>
      <c r="D632" s="12" t="s">
        <v>1016</v>
      </c>
      <c r="E632" s="14">
        <v>200</v>
      </c>
      <c r="F632" s="15">
        <v>2000</v>
      </c>
      <c r="G632" s="15">
        <f t="shared" si="25"/>
        <v>1709.40170940171</v>
      </c>
      <c r="H632">
        <f t="shared" si="24"/>
        <v>8.54700854700855</v>
      </c>
    </row>
    <row r="633" spans="1:8">
      <c r="A633" s="12" t="s">
        <v>986</v>
      </c>
      <c r="B633" s="12" t="s">
        <v>1017</v>
      </c>
      <c r="C633" s="12" t="s">
        <v>1018</v>
      </c>
      <c r="D633" s="12" t="s">
        <v>1019</v>
      </c>
      <c r="E633" s="14">
        <v>100</v>
      </c>
      <c r="F633" s="15">
        <v>369</v>
      </c>
      <c r="G633" s="15">
        <f t="shared" si="25"/>
        <v>315.384615384615</v>
      </c>
      <c r="H633">
        <f t="shared" si="24"/>
        <v>3.15384615384615</v>
      </c>
    </row>
    <row r="634" spans="1:8">
      <c r="A634" s="12" t="s">
        <v>986</v>
      </c>
      <c r="B634" s="12" t="s">
        <v>1020</v>
      </c>
      <c r="C634" s="12" t="s">
        <v>1021</v>
      </c>
      <c r="D634" s="12" t="s">
        <v>524</v>
      </c>
      <c r="E634" s="14">
        <v>50</v>
      </c>
      <c r="F634" s="15">
        <v>700</v>
      </c>
      <c r="G634" s="15">
        <f t="shared" si="25"/>
        <v>598.290598290598</v>
      </c>
      <c r="H634">
        <f t="shared" si="24"/>
        <v>11.965811965812</v>
      </c>
    </row>
    <row r="635" spans="1:8">
      <c r="A635" s="12" t="s">
        <v>986</v>
      </c>
      <c r="B635" s="12" t="s">
        <v>1022</v>
      </c>
      <c r="C635" s="12" t="s">
        <v>1023</v>
      </c>
      <c r="D635" s="12" t="s">
        <v>1024</v>
      </c>
      <c r="E635" s="14">
        <v>10</v>
      </c>
      <c r="F635" s="15">
        <v>325</v>
      </c>
      <c r="G635" s="15">
        <f t="shared" si="25"/>
        <v>277.777777777778</v>
      </c>
      <c r="H635">
        <f t="shared" si="24"/>
        <v>27.7777777777778</v>
      </c>
    </row>
    <row r="636" spans="1:8">
      <c r="A636" s="12" t="s">
        <v>986</v>
      </c>
      <c r="B636" s="12" t="s">
        <v>1025</v>
      </c>
      <c r="C636" s="12" t="s">
        <v>1026</v>
      </c>
      <c r="D636" s="12" t="s">
        <v>1027</v>
      </c>
      <c r="E636" s="14">
        <v>320</v>
      </c>
      <c r="F636" s="15">
        <v>416</v>
      </c>
      <c r="G636" s="15">
        <f t="shared" si="25"/>
        <v>355.555555555556</v>
      </c>
      <c r="H636">
        <f t="shared" si="24"/>
        <v>1.11111111111111</v>
      </c>
    </row>
    <row r="637" spans="1:8">
      <c r="A637" s="12" t="s">
        <v>986</v>
      </c>
      <c r="B637" s="12" t="s">
        <v>1028</v>
      </c>
      <c r="C637" s="12" t="s">
        <v>1029</v>
      </c>
      <c r="D637" s="12" t="s">
        <v>1030</v>
      </c>
      <c r="E637" s="14">
        <v>180</v>
      </c>
      <c r="F637" s="15">
        <v>216</v>
      </c>
      <c r="G637" s="15">
        <f t="shared" si="25"/>
        <v>184.615384615385</v>
      </c>
      <c r="H637">
        <f t="shared" si="24"/>
        <v>1.02564102564103</v>
      </c>
    </row>
    <row r="638" spans="1:8">
      <c r="A638" s="12" t="s">
        <v>986</v>
      </c>
      <c r="B638" s="12" t="s">
        <v>973</v>
      </c>
      <c r="C638" s="12" t="s">
        <v>974</v>
      </c>
      <c r="D638" s="12" t="s">
        <v>1001</v>
      </c>
      <c r="E638" s="14">
        <v>50</v>
      </c>
      <c r="F638" s="15">
        <v>300</v>
      </c>
      <c r="G638" s="15">
        <f t="shared" si="25"/>
        <v>256.410256410256</v>
      </c>
      <c r="H638">
        <f t="shared" si="24"/>
        <v>5.12820512820513</v>
      </c>
    </row>
    <row r="639" spans="1:8">
      <c r="A639" s="12" t="s">
        <v>986</v>
      </c>
      <c r="B639" s="12" t="s">
        <v>742</v>
      </c>
      <c r="C639" s="12" t="s">
        <v>920</v>
      </c>
      <c r="D639" s="12" t="s">
        <v>1031</v>
      </c>
      <c r="E639" s="14">
        <v>20</v>
      </c>
      <c r="F639" s="15">
        <v>110</v>
      </c>
      <c r="G639" s="15">
        <f t="shared" si="25"/>
        <v>94.017094017094</v>
      </c>
      <c r="H639">
        <f t="shared" si="24"/>
        <v>4.7008547008547</v>
      </c>
    </row>
    <row r="640" spans="1:8">
      <c r="A640" s="12" t="s">
        <v>986</v>
      </c>
      <c r="B640" s="12" t="s">
        <v>1028</v>
      </c>
      <c r="C640" s="12" t="s">
        <v>1029</v>
      </c>
      <c r="D640" s="12" t="s">
        <v>1030</v>
      </c>
      <c r="E640" s="14">
        <v>20</v>
      </c>
      <c r="F640" s="15">
        <v>24</v>
      </c>
      <c r="G640" s="15">
        <f t="shared" si="25"/>
        <v>20.5128205128205</v>
      </c>
      <c r="H640">
        <f t="shared" si="24"/>
        <v>1.02564102564103</v>
      </c>
    </row>
    <row r="641" spans="1:8">
      <c r="A641" s="12" t="s">
        <v>986</v>
      </c>
      <c r="B641" s="11" t="s">
        <v>1032</v>
      </c>
      <c r="C641" s="12" t="s">
        <v>1033</v>
      </c>
      <c r="D641" s="12" t="s">
        <v>1034</v>
      </c>
      <c r="E641" s="14">
        <v>100</v>
      </c>
      <c r="F641" s="15">
        <v>2375</v>
      </c>
      <c r="G641" s="15">
        <f t="shared" si="25"/>
        <v>2029.91452991453</v>
      </c>
      <c r="H641">
        <f t="shared" si="24"/>
        <v>20.2991452991453</v>
      </c>
    </row>
    <row r="642" spans="1:8">
      <c r="A642" s="12" t="s">
        <v>986</v>
      </c>
      <c r="B642" s="12" t="s">
        <v>867</v>
      </c>
      <c r="C642" s="12" t="s">
        <v>868</v>
      </c>
      <c r="D642" s="12" t="s">
        <v>666</v>
      </c>
      <c r="E642" s="14">
        <v>800</v>
      </c>
      <c r="F642" s="15">
        <v>25600</v>
      </c>
      <c r="G642" s="15">
        <f t="shared" si="25"/>
        <v>21880.3418803419</v>
      </c>
      <c r="H642">
        <f t="shared" si="24"/>
        <v>27.3504273504274</v>
      </c>
    </row>
    <row r="643" spans="1:8">
      <c r="A643" s="12" t="s">
        <v>986</v>
      </c>
      <c r="B643" s="11" t="s">
        <v>1035</v>
      </c>
      <c r="C643" s="12" t="s">
        <v>1036</v>
      </c>
      <c r="D643" s="12" t="s">
        <v>120</v>
      </c>
      <c r="E643" s="14">
        <v>200</v>
      </c>
      <c r="F643" s="15">
        <v>5268</v>
      </c>
      <c r="G643" s="15">
        <f t="shared" si="25"/>
        <v>4502.5641025641</v>
      </c>
      <c r="H643">
        <f t="shared" ref="H643:H706" si="26">G643/E643</f>
        <v>22.5128205128205</v>
      </c>
    </row>
    <row r="644" spans="1:8">
      <c r="A644" s="12" t="s">
        <v>986</v>
      </c>
      <c r="B644" s="12" t="s">
        <v>1037</v>
      </c>
      <c r="C644" s="12" t="s">
        <v>1038</v>
      </c>
      <c r="D644" s="12" t="s">
        <v>1039</v>
      </c>
      <c r="E644" s="14">
        <v>30</v>
      </c>
      <c r="F644" s="15">
        <v>1195.5</v>
      </c>
      <c r="G644" s="15">
        <f t="shared" si="25"/>
        <v>1021.79487179487</v>
      </c>
      <c r="H644">
        <f t="shared" si="26"/>
        <v>34.0598290598291</v>
      </c>
    </row>
    <row r="645" spans="1:8">
      <c r="A645" s="12" t="s">
        <v>986</v>
      </c>
      <c r="B645" s="12" t="s">
        <v>1037</v>
      </c>
      <c r="C645" s="12" t="s">
        <v>1038</v>
      </c>
      <c r="D645" s="12" t="s">
        <v>1039</v>
      </c>
      <c r="E645" s="14">
        <v>30</v>
      </c>
      <c r="F645" s="15">
        <v>1195.5</v>
      </c>
      <c r="G645" s="15">
        <f t="shared" si="25"/>
        <v>1021.79487179487</v>
      </c>
      <c r="H645">
        <f t="shared" si="26"/>
        <v>34.0598290598291</v>
      </c>
    </row>
    <row r="646" spans="1:8">
      <c r="A646" s="12" t="s">
        <v>986</v>
      </c>
      <c r="B646" s="12" t="s">
        <v>961</v>
      </c>
      <c r="C646" s="12" t="s">
        <v>962</v>
      </c>
      <c r="D646" s="12" t="s">
        <v>963</v>
      </c>
      <c r="E646" s="14">
        <v>600</v>
      </c>
      <c r="F646" s="15">
        <v>7092</v>
      </c>
      <c r="G646" s="15">
        <f t="shared" si="25"/>
        <v>6061.53846153846</v>
      </c>
      <c r="H646">
        <f t="shared" si="26"/>
        <v>10.1025641025641</v>
      </c>
    </row>
    <row r="647" spans="1:8">
      <c r="A647" s="12" t="s">
        <v>986</v>
      </c>
      <c r="B647" s="12" t="s">
        <v>404</v>
      </c>
      <c r="C647" s="12" t="s">
        <v>1040</v>
      </c>
      <c r="D647" s="12" t="s">
        <v>406</v>
      </c>
      <c r="E647" s="14">
        <v>3600</v>
      </c>
      <c r="F647" s="15">
        <v>1260</v>
      </c>
      <c r="G647" s="15">
        <f t="shared" si="25"/>
        <v>1076.92307692308</v>
      </c>
      <c r="H647">
        <f t="shared" si="26"/>
        <v>0.299145299145299</v>
      </c>
    </row>
    <row r="648" spans="1:8">
      <c r="A648" s="12" t="s">
        <v>986</v>
      </c>
      <c r="B648" s="12" t="s">
        <v>202</v>
      </c>
      <c r="C648" s="12" t="s">
        <v>205</v>
      </c>
      <c r="D648" s="12" t="s">
        <v>73</v>
      </c>
      <c r="E648" s="14">
        <v>200</v>
      </c>
      <c r="F648" s="15">
        <v>270</v>
      </c>
      <c r="G648" s="15">
        <f t="shared" si="25"/>
        <v>230.769230769231</v>
      </c>
      <c r="H648">
        <f t="shared" si="26"/>
        <v>1.15384615384615</v>
      </c>
    </row>
    <row r="649" spans="1:8">
      <c r="A649" s="12" t="s">
        <v>986</v>
      </c>
      <c r="B649" s="12" t="s">
        <v>1041</v>
      </c>
      <c r="C649" s="12" t="s">
        <v>1042</v>
      </c>
      <c r="D649" s="12" t="s">
        <v>1043</v>
      </c>
      <c r="E649" s="14">
        <v>480</v>
      </c>
      <c r="F649" s="15">
        <v>10560</v>
      </c>
      <c r="G649" s="15">
        <f t="shared" si="25"/>
        <v>9025.64102564103</v>
      </c>
      <c r="H649">
        <f t="shared" si="26"/>
        <v>18.8034188034188</v>
      </c>
    </row>
    <row r="650" spans="1:8">
      <c r="A650" s="12" t="s">
        <v>986</v>
      </c>
      <c r="B650" s="12" t="s">
        <v>241</v>
      </c>
      <c r="C650" s="12" t="s">
        <v>242</v>
      </c>
      <c r="D650" s="12" t="s">
        <v>1019</v>
      </c>
      <c r="E650" s="14">
        <v>100</v>
      </c>
      <c r="F650" s="15">
        <v>1304</v>
      </c>
      <c r="G650" s="15">
        <f t="shared" si="25"/>
        <v>1114.52991452991</v>
      </c>
      <c r="H650">
        <f t="shared" si="26"/>
        <v>11.1452991452991</v>
      </c>
    </row>
    <row r="651" spans="1:8">
      <c r="A651" s="12" t="s">
        <v>986</v>
      </c>
      <c r="B651" s="12" t="s">
        <v>1044</v>
      </c>
      <c r="C651" s="12" t="s">
        <v>1045</v>
      </c>
      <c r="D651" s="12" t="s">
        <v>1030</v>
      </c>
      <c r="E651" s="14">
        <v>300</v>
      </c>
      <c r="F651" s="15">
        <v>360</v>
      </c>
      <c r="G651" s="15">
        <f t="shared" si="25"/>
        <v>307.692307692308</v>
      </c>
      <c r="H651">
        <f t="shared" si="26"/>
        <v>1.02564102564103</v>
      </c>
    </row>
    <row r="652" spans="1:8">
      <c r="A652" s="12" t="s">
        <v>986</v>
      </c>
      <c r="B652" s="12" t="s">
        <v>657</v>
      </c>
      <c r="C652" s="12" t="s">
        <v>774</v>
      </c>
      <c r="D652" s="12" t="s">
        <v>1046</v>
      </c>
      <c r="E652" s="14">
        <v>100</v>
      </c>
      <c r="F652" s="15">
        <v>556</v>
      </c>
      <c r="G652" s="15">
        <f t="shared" si="25"/>
        <v>475.213675213675</v>
      </c>
      <c r="H652">
        <f t="shared" si="26"/>
        <v>4.75213675213675</v>
      </c>
    </row>
    <row r="653" spans="1:8">
      <c r="A653" s="12" t="s">
        <v>986</v>
      </c>
      <c r="B653" s="12" t="s">
        <v>899</v>
      </c>
      <c r="C653" s="12" t="s">
        <v>1047</v>
      </c>
      <c r="D653" s="12" t="s">
        <v>1048</v>
      </c>
      <c r="E653" s="14">
        <v>100</v>
      </c>
      <c r="F653" s="15">
        <v>2017</v>
      </c>
      <c r="G653" s="15">
        <f t="shared" si="25"/>
        <v>1723.93162393162</v>
      </c>
      <c r="H653">
        <f t="shared" si="26"/>
        <v>17.2393162393162</v>
      </c>
    </row>
    <row r="654" spans="1:8">
      <c r="A654" s="12" t="s">
        <v>986</v>
      </c>
      <c r="B654" s="12" t="s">
        <v>961</v>
      </c>
      <c r="C654" s="12" t="s">
        <v>962</v>
      </c>
      <c r="D654" s="12" t="s">
        <v>963</v>
      </c>
      <c r="E654" s="14">
        <v>600</v>
      </c>
      <c r="F654" s="15">
        <v>7092</v>
      </c>
      <c r="G654" s="15">
        <f t="shared" si="25"/>
        <v>6061.53846153846</v>
      </c>
      <c r="H654">
        <f t="shared" si="26"/>
        <v>10.1025641025641</v>
      </c>
    </row>
    <row r="655" spans="1:8">
      <c r="A655" s="12" t="s">
        <v>986</v>
      </c>
      <c r="B655" s="12" t="s">
        <v>1049</v>
      </c>
      <c r="C655" s="12" t="s">
        <v>1050</v>
      </c>
      <c r="D655" s="12" t="s">
        <v>532</v>
      </c>
      <c r="E655" s="14">
        <v>50</v>
      </c>
      <c r="F655" s="15">
        <v>2243</v>
      </c>
      <c r="G655" s="15">
        <f t="shared" si="25"/>
        <v>1917.09401709402</v>
      </c>
      <c r="H655">
        <f t="shared" si="26"/>
        <v>38.3418803418803</v>
      </c>
    </row>
    <row r="656" spans="1:8">
      <c r="A656" s="12" t="s">
        <v>986</v>
      </c>
      <c r="B656" s="12" t="s">
        <v>973</v>
      </c>
      <c r="C656" s="12" t="s">
        <v>1051</v>
      </c>
      <c r="D656" s="12" t="s">
        <v>1001</v>
      </c>
      <c r="E656" s="14">
        <v>50</v>
      </c>
      <c r="F656" s="15">
        <v>300</v>
      </c>
      <c r="G656" s="15">
        <f t="shared" si="25"/>
        <v>256.410256410256</v>
      </c>
      <c r="H656">
        <f t="shared" si="26"/>
        <v>5.12820512820513</v>
      </c>
    </row>
    <row r="657" spans="1:8">
      <c r="A657" s="12" t="s">
        <v>986</v>
      </c>
      <c r="B657" s="12" t="s">
        <v>1044</v>
      </c>
      <c r="C657" s="12" t="s">
        <v>1045</v>
      </c>
      <c r="D657" s="12" t="s">
        <v>1030</v>
      </c>
      <c r="E657" s="14">
        <v>600</v>
      </c>
      <c r="F657" s="15">
        <v>720</v>
      </c>
      <c r="G657" s="15">
        <f t="shared" si="25"/>
        <v>615.384615384615</v>
      </c>
      <c r="H657">
        <f t="shared" si="26"/>
        <v>1.02564102564103</v>
      </c>
    </row>
    <row r="658" spans="1:8">
      <c r="A658" s="12" t="s">
        <v>986</v>
      </c>
      <c r="B658" s="11" t="s">
        <v>1032</v>
      </c>
      <c r="C658" s="12" t="s">
        <v>1033</v>
      </c>
      <c r="D658" s="12" t="s">
        <v>1034</v>
      </c>
      <c r="E658" s="14">
        <v>200</v>
      </c>
      <c r="F658" s="15">
        <v>4750</v>
      </c>
      <c r="G658" s="15">
        <f t="shared" si="25"/>
        <v>4059.82905982906</v>
      </c>
      <c r="H658">
        <f t="shared" si="26"/>
        <v>20.2991452991453</v>
      </c>
    </row>
    <row r="659" spans="1:8">
      <c r="A659" s="12" t="s">
        <v>986</v>
      </c>
      <c r="B659" s="12" t="s">
        <v>879</v>
      </c>
      <c r="C659" s="12" t="s">
        <v>1004</v>
      </c>
      <c r="D659" s="12" t="s">
        <v>1005</v>
      </c>
      <c r="E659" s="14">
        <v>1200</v>
      </c>
      <c r="F659" s="15">
        <v>23976</v>
      </c>
      <c r="G659" s="15">
        <f t="shared" si="25"/>
        <v>20492.3076923077</v>
      </c>
      <c r="H659">
        <f t="shared" si="26"/>
        <v>17.0769230769231</v>
      </c>
    </row>
    <row r="660" spans="1:8">
      <c r="A660" s="12" t="s">
        <v>986</v>
      </c>
      <c r="B660" s="12" t="s">
        <v>1052</v>
      </c>
      <c r="C660" s="12" t="s">
        <v>626</v>
      </c>
      <c r="D660" s="12" t="s">
        <v>1053</v>
      </c>
      <c r="E660" s="14">
        <v>60</v>
      </c>
      <c r="F660" s="15">
        <v>1800</v>
      </c>
      <c r="G660" s="15">
        <f t="shared" si="25"/>
        <v>1538.46153846154</v>
      </c>
      <c r="H660">
        <f t="shared" si="26"/>
        <v>25.6410256410256</v>
      </c>
    </row>
    <row r="661" spans="1:8">
      <c r="A661" s="12" t="s">
        <v>986</v>
      </c>
      <c r="B661" s="12" t="s">
        <v>879</v>
      </c>
      <c r="C661" s="12" t="s">
        <v>1004</v>
      </c>
      <c r="D661" s="12" t="s">
        <v>1005</v>
      </c>
      <c r="E661" s="14">
        <v>1200</v>
      </c>
      <c r="F661" s="15">
        <v>23976</v>
      </c>
      <c r="G661" s="15">
        <f t="shared" si="25"/>
        <v>20492.3076923077</v>
      </c>
      <c r="H661">
        <f t="shared" si="26"/>
        <v>17.0769230769231</v>
      </c>
    </row>
    <row r="662" spans="1:8">
      <c r="A662" s="12" t="s">
        <v>986</v>
      </c>
      <c r="B662" s="12" t="s">
        <v>867</v>
      </c>
      <c r="C662" s="12" t="s">
        <v>868</v>
      </c>
      <c r="D662" s="12" t="s">
        <v>666</v>
      </c>
      <c r="E662" s="14">
        <v>800</v>
      </c>
      <c r="F662" s="15">
        <v>25600</v>
      </c>
      <c r="G662" s="15">
        <f t="shared" si="25"/>
        <v>21880.3418803419</v>
      </c>
      <c r="H662">
        <f t="shared" si="26"/>
        <v>27.3504273504274</v>
      </c>
    </row>
    <row r="663" spans="1:8">
      <c r="A663" s="12" t="s">
        <v>986</v>
      </c>
      <c r="B663" s="12" t="s">
        <v>1054</v>
      </c>
      <c r="C663" s="12" t="s">
        <v>1055</v>
      </c>
      <c r="D663" s="12" t="s">
        <v>1056</v>
      </c>
      <c r="E663" s="14">
        <v>100</v>
      </c>
      <c r="F663" s="15">
        <v>3300</v>
      </c>
      <c r="G663" s="15">
        <f t="shared" si="25"/>
        <v>2820.51282051282</v>
      </c>
      <c r="H663">
        <f t="shared" si="26"/>
        <v>28.2051282051282</v>
      </c>
    </row>
    <row r="664" spans="1:8">
      <c r="A664" s="12" t="s">
        <v>986</v>
      </c>
      <c r="B664" s="12" t="s">
        <v>961</v>
      </c>
      <c r="C664" s="12" t="s">
        <v>962</v>
      </c>
      <c r="D664" s="12" t="s">
        <v>963</v>
      </c>
      <c r="E664" s="14">
        <v>600</v>
      </c>
      <c r="F664" s="15">
        <v>7092</v>
      </c>
      <c r="G664" s="15">
        <f t="shared" si="25"/>
        <v>6061.53846153846</v>
      </c>
      <c r="H664">
        <f t="shared" si="26"/>
        <v>10.1025641025641</v>
      </c>
    </row>
    <row r="665" spans="1:8">
      <c r="A665" s="12" t="s">
        <v>986</v>
      </c>
      <c r="B665" s="12" t="s">
        <v>1057</v>
      </c>
      <c r="C665" s="12" t="s">
        <v>1058</v>
      </c>
      <c r="D665" s="12" t="s">
        <v>246</v>
      </c>
      <c r="E665" s="14">
        <v>1000</v>
      </c>
      <c r="F665" s="15">
        <v>3710</v>
      </c>
      <c r="G665" s="15">
        <f t="shared" si="25"/>
        <v>3170.94017094017</v>
      </c>
      <c r="H665">
        <f t="shared" si="26"/>
        <v>3.17094017094017</v>
      </c>
    </row>
    <row r="666" spans="1:8">
      <c r="A666" s="12" t="s">
        <v>986</v>
      </c>
      <c r="B666" s="12" t="s">
        <v>899</v>
      </c>
      <c r="C666" s="12" t="s">
        <v>900</v>
      </c>
      <c r="D666" s="12" t="s">
        <v>1048</v>
      </c>
      <c r="E666" s="14">
        <v>100</v>
      </c>
      <c r="F666" s="15">
        <v>2017</v>
      </c>
      <c r="G666" s="15">
        <f t="shared" si="25"/>
        <v>1723.93162393162</v>
      </c>
      <c r="H666">
        <f t="shared" si="26"/>
        <v>17.2393162393162</v>
      </c>
    </row>
    <row r="667" spans="1:8">
      <c r="A667" s="12" t="s">
        <v>986</v>
      </c>
      <c r="B667" s="11" t="s">
        <v>966</v>
      </c>
      <c r="C667" s="12" t="s">
        <v>967</v>
      </c>
      <c r="D667" s="12" t="s">
        <v>968</v>
      </c>
      <c r="E667" s="14">
        <v>300</v>
      </c>
      <c r="F667" s="15">
        <v>6414</v>
      </c>
      <c r="G667" s="15">
        <f t="shared" si="25"/>
        <v>5482.05128205128</v>
      </c>
      <c r="H667">
        <f t="shared" si="26"/>
        <v>18.2735042735043</v>
      </c>
    </row>
    <row r="668" spans="1:8">
      <c r="A668" s="12" t="s">
        <v>986</v>
      </c>
      <c r="B668" s="12" t="s">
        <v>1059</v>
      </c>
      <c r="C668" s="12" t="s">
        <v>534</v>
      </c>
      <c r="D668" s="12" t="s">
        <v>1060</v>
      </c>
      <c r="E668" s="14">
        <v>30</v>
      </c>
      <c r="F668" s="15">
        <v>391.2</v>
      </c>
      <c r="G668" s="15">
        <f t="shared" si="25"/>
        <v>334.358974358974</v>
      </c>
      <c r="H668">
        <f t="shared" si="26"/>
        <v>11.1452991452991</v>
      </c>
    </row>
    <row r="669" spans="1:8">
      <c r="A669" s="12" t="s">
        <v>986</v>
      </c>
      <c r="B669" s="12" t="s">
        <v>1061</v>
      </c>
      <c r="C669" s="12" t="s">
        <v>1062</v>
      </c>
      <c r="D669" s="12" t="s">
        <v>1063</v>
      </c>
      <c r="E669" s="14">
        <v>120</v>
      </c>
      <c r="F669" s="15">
        <v>1075.2</v>
      </c>
      <c r="G669" s="15">
        <f t="shared" si="25"/>
        <v>918.974358974359</v>
      </c>
      <c r="H669">
        <f t="shared" si="26"/>
        <v>7.65811965811966</v>
      </c>
    </row>
    <row r="670" spans="1:8">
      <c r="A670" s="12" t="s">
        <v>986</v>
      </c>
      <c r="B670" s="12" t="s">
        <v>1064</v>
      </c>
      <c r="C670" s="12" t="s">
        <v>1065</v>
      </c>
      <c r="D670" s="12" t="s">
        <v>1066</v>
      </c>
      <c r="E670" s="14">
        <v>8</v>
      </c>
      <c r="F670" s="15">
        <v>191.2</v>
      </c>
      <c r="G670" s="15">
        <f t="shared" si="25"/>
        <v>163.418803418803</v>
      </c>
      <c r="H670">
        <f t="shared" si="26"/>
        <v>20.4273504273504</v>
      </c>
    </row>
    <row r="671" spans="1:8">
      <c r="A671" s="12" t="s">
        <v>986</v>
      </c>
      <c r="B671" s="12" t="s">
        <v>1064</v>
      </c>
      <c r="C671" s="12" t="s">
        <v>1065</v>
      </c>
      <c r="D671" s="12" t="s">
        <v>1066</v>
      </c>
      <c r="E671" s="14">
        <v>21</v>
      </c>
      <c r="F671" s="15">
        <v>501.9</v>
      </c>
      <c r="G671" s="15">
        <f t="shared" si="25"/>
        <v>428.974358974359</v>
      </c>
      <c r="H671">
        <f t="shared" si="26"/>
        <v>20.4273504273504</v>
      </c>
    </row>
    <row r="672" spans="1:8">
      <c r="A672" s="12" t="s">
        <v>986</v>
      </c>
      <c r="B672" s="12" t="s">
        <v>1067</v>
      </c>
      <c r="C672" s="12" t="s">
        <v>1068</v>
      </c>
      <c r="D672" s="12" t="s">
        <v>1069</v>
      </c>
      <c r="E672" s="14">
        <v>400</v>
      </c>
      <c r="F672" s="15">
        <v>16800</v>
      </c>
      <c r="G672" s="15">
        <f t="shared" si="25"/>
        <v>14358.9743589744</v>
      </c>
      <c r="H672">
        <f t="shared" si="26"/>
        <v>35.8974358974359</v>
      </c>
    </row>
    <row r="673" spans="1:8">
      <c r="A673" s="12" t="s">
        <v>986</v>
      </c>
      <c r="B673" s="12" t="s">
        <v>1070</v>
      </c>
      <c r="C673" s="12" t="s">
        <v>1071</v>
      </c>
      <c r="D673" s="12" t="s">
        <v>1072</v>
      </c>
      <c r="E673" s="14">
        <v>80</v>
      </c>
      <c r="F673" s="15">
        <v>1044.8</v>
      </c>
      <c r="G673" s="15">
        <f t="shared" si="25"/>
        <v>892.991452991453</v>
      </c>
      <c r="H673">
        <f t="shared" si="26"/>
        <v>11.1623931623932</v>
      </c>
    </row>
    <row r="674" spans="1:8">
      <c r="A674" s="12" t="s">
        <v>986</v>
      </c>
      <c r="B674" s="12" t="s">
        <v>1073</v>
      </c>
      <c r="C674" s="12" t="s">
        <v>1074</v>
      </c>
      <c r="D674" s="12" t="s">
        <v>1075</v>
      </c>
      <c r="E674" s="14">
        <v>20</v>
      </c>
      <c r="F674" s="15">
        <v>1481.4</v>
      </c>
      <c r="G674" s="15">
        <f t="shared" si="25"/>
        <v>1266.15384615385</v>
      </c>
      <c r="H674">
        <f t="shared" si="26"/>
        <v>63.3076923076923</v>
      </c>
    </row>
    <row r="675" spans="1:8">
      <c r="A675" s="12" t="s">
        <v>986</v>
      </c>
      <c r="B675" s="12" t="s">
        <v>589</v>
      </c>
      <c r="C675" s="12" t="s">
        <v>1076</v>
      </c>
      <c r="D675" s="12" t="s">
        <v>945</v>
      </c>
      <c r="E675" s="14">
        <v>20</v>
      </c>
      <c r="F675" s="15">
        <v>1320</v>
      </c>
      <c r="G675" s="15">
        <f t="shared" si="25"/>
        <v>1128.20512820513</v>
      </c>
      <c r="H675">
        <f t="shared" si="26"/>
        <v>56.4102564102564</v>
      </c>
    </row>
    <row r="676" spans="1:8">
      <c r="A676" s="12" t="s">
        <v>986</v>
      </c>
      <c r="B676" s="12" t="s">
        <v>605</v>
      </c>
      <c r="C676" s="12" t="s">
        <v>1004</v>
      </c>
      <c r="D676" s="12" t="s">
        <v>1005</v>
      </c>
      <c r="E676" s="14">
        <v>1200</v>
      </c>
      <c r="F676" s="15">
        <v>23976</v>
      </c>
      <c r="G676" s="15">
        <f t="shared" ref="G676:G732" si="27">F676/(1+17%)</f>
        <v>20492.3076923077</v>
      </c>
      <c r="H676">
        <f t="shared" si="26"/>
        <v>17.0769230769231</v>
      </c>
    </row>
    <row r="677" spans="1:8">
      <c r="A677" s="12" t="s">
        <v>986</v>
      </c>
      <c r="B677" s="12" t="s">
        <v>233</v>
      </c>
      <c r="C677" s="12" t="s">
        <v>234</v>
      </c>
      <c r="D677" s="12" t="s">
        <v>235</v>
      </c>
      <c r="E677" s="14">
        <v>50</v>
      </c>
      <c r="F677" s="15">
        <v>876</v>
      </c>
      <c r="G677" s="15">
        <f t="shared" si="27"/>
        <v>748.717948717949</v>
      </c>
      <c r="H677">
        <f t="shared" si="26"/>
        <v>14.974358974359</v>
      </c>
    </row>
    <row r="678" spans="1:8">
      <c r="A678" s="12" t="s">
        <v>986</v>
      </c>
      <c r="B678" s="12" t="s">
        <v>233</v>
      </c>
      <c r="C678" s="12" t="s">
        <v>234</v>
      </c>
      <c r="D678" s="12" t="s">
        <v>235</v>
      </c>
      <c r="E678" s="14">
        <v>100</v>
      </c>
      <c r="F678" s="15">
        <v>1752</v>
      </c>
      <c r="G678" s="15">
        <f t="shared" si="27"/>
        <v>1497.4358974359</v>
      </c>
      <c r="H678">
        <f t="shared" si="26"/>
        <v>14.974358974359</v>
      </c>
    </row>
    <row r="679" spans="1:8">
      <c r="A679" s="12" t="s">
        <v>986</v>
      </c>
      <c r="B679" s="12" t="s">
        <v>964</v>
      </c>
      <c r="C679" s="12" t="s">
        <v>965</v>
      </c>
      <c r="D679" s="12" t="s">
        <v>1077</v>
      </c>
      <c r="E679" s="14">
        <v>100</v>
      </c>
      <c r="F679" s="15">
        <v>-686</v>
      </c>
      <c r="G679" s="15">
        <f t="shared" si="27"/>
        <v>-586.324786324786</v>
      </c>
      <c r="H679">
        <f t="shared" si="26"/>
        <v>-5.86324786324786</v>
      </c>
    </row>
    <row r="680" spans="1:8">
      <c r="A680" s="12" t="s">
        <v>986</v>
      </c>
      <c r="B680" s="12" t="s">
        <v>979</v>
      </c>
      <c r="C680" s="12" t="s">
        <v>980</v>
      </c>
      <c r="D680" s="12" t="s">
        <v>981</v>
      </c>
      <c r="E680" s="14">
        <v>100</v>
      </c>
      <c r="F680" s="15">
        <v>1449</v>
      </c>
      <c r="G680" s="15">
        <f t="shared" si="27"/>
        <v>1238.46153846154</v>
      </c>
      <c r="H680">
        <f t="shared" si="26"/>
        <v>12.3846153846154</v>
      </c>
    </row>
    <row r="681" spans="1:8">
      <c r="A681" s="12" t="s">
        <v>986</v>
      </c>
      <c r="B681" s="12" t="s">
        <v>867</v>
      </c>
      <c r="C681" s="12" t="s">
        <v>868</v>
      </c>
      <c r="D681" s="12" t="s">
        <v>666</v>
      </c>
      <c r="E681" s="14">
        <v>800</v>
      </c>
      <c r="F681" s="15">
        <v>25600</v>
      </c>
      <c r="G681" s="15">
        <f t="shared" si="27"/>
        <v>21880.3418803419</v>
      </c>
      <c r="H681">
        <f t="shared" si="26"/>
        <v>27.3504273504274</v>
      </c>
    </row>
    <row r="682" spans="1:8">
      <c r="A682" s="12" t="s">
        <v>986</v>
      </c>
      <c r="B682" s="12" t="s">
        <v>876</v>
      </c>
      <c r="C682" s="12" t="s">
        <v>1000</v>
      </c>
      <c r="D682" s="12" t="s">
        <v>1078</v>
      </c>
      <c r="E682" s="14">
        <v>540</v>
      </c>
      <c r="F682" s="15">
        <v>13122</v>
      </c>
      <c r="G682" s="15">
        <f t="shared" si="27"/>
        <v>11215.3846153846</v>
      </c>
      <c r="H682">
        <f t="shared" si="26"/>
        <v>20.7692307692308</v>
      </c>
    </row>
    <row r="683" spans="1:8">
      <c r="A683" s="12" t="s">
        <v>986</v>
      </c>
      <c r="B683" s="12" t="s">
        <v>22</v>
      </c>
      <c r="C683" s="12" t="s">
        <v>770</v>
      </c>
      <c r="D683" s="12" t="s">
        <v>735</v>
      </c>
      <c r="E683" s="14">
        <v>190</v>
      </c>
      <c r="F683" s="15">
        <v>2498.5</v>
      </c>
      <c r="G683" s="15">
        <f t="shared" si="27"/>
        <v>2135.47008547009</v>
      </c>
      <c r="H683">
        <f t="shared" si="26"/>
        <v>11.2393162393162</v>
      </c>
    </row>
    <row r="684" spans="1:8">
      <c r="A684" s="12" t="s">
        <v>986</v>
      </c>
      <c r="B684" s="12" t="s">
        <v>22</v>
      </c>
      <c r="C684" s="12" t="s">
        <v>770</v>
      </c>
      <c r="D684" s="12" t="s">
        <v>735</v>
      </c>
      <c r="E684" s="14">
        <v>100</v>
      </c>
      <c r="F684" s="15">
        <v>1315</v>
      </c>
      <c r="G684" s="15">
        <f t="shared" si="27"/>
        <v>1123.93162393162</v>
      </c>
      <c r="H684">
        <f t="shared" si="26"/>
        <v>11.2393162393162</v>
      </c>
    </row>
    <row r="685" spans="1:8">
      <c r="A685" s="12" t="s">
        <v>986</v>
      </c>
      <c r="B685" s="12" t="s">
        <v>111</v>
      </c>
      <c r="C685" s="12" t="s">
        <v>116</v>
      </c>
      <c r="D685" s="12" t="s">
        <v>113</v>
      </c>
      <c r="E685" s="14">
        <v>200</v>
      </c>
      <c r="F685" s="15">
        <v>4404</v>
      </c>
      <c r="G685" s="15">
        <f t="shared" si="27"/>
        <v>3764.10256410256</v>
      </c>
      <c r="H685">
        <f t="shared" si="26"/>
        <v>18.8205128205128</v>
      </c>
    </row>
    <row r="686" spans="1:8">
      <c r="A686" s="12" t="s">
        <v>986</v>
      </c>
      <c r="B686" s="12" t="s">
        <v>941</v>
      </c>
      <c r="C686" s="12" t="s">
        <v>531</v>
      </c>
      <c r="D686" s="12" t="s">
        <v>1079</v>
      </c>
      <c r="E686" s="14">
        <v>200</v>
      </c>
      <c r="F686" s="15">
        <v>5190</v>
      </c>
      <c r="G686" s="15">
        <f t="shared" si="27"/>
        <v>4435.89743589744</v>
      </c>
      <c r="H686">
        <f t="shared" si="26"/>
        <v>22.1794871794872</v>
      </c>
    </row>
    <row r="687" spans="1:8">
      <c r="A687" s="12" t="s">
        <v>986</v>
      </c>
      <c r="B687" s="12" t="s">
        <v>1080</v>
      </c>
      <c r="C687" s="12" t="s">
        <v>1081</v>
      </c>
      <c r="D687" s="12" t="s">
        <v>134</v>
      </c>
      <c r="E687" s="14">
        <v>100</v>
      </c>
      <c r="F687" s="15">
        <v>1913</v>
      </c>
      <c r="G687" s="15">
        <f t="shared" si="27"/>
        <v>1635.04273504274</v>
      </c>
      <c r="H687">
        <f t="shared" si="26"/>
        <v>16.3504273504274</v>
      </c>
    </row>
    <row r="688" spans="1:8">
      <c r="A688" s="12" t="s">
        <v>986</v>
      </c>
      <c r="B688" s="12" t="s">
        <v>1002</v>
      </c>
      <c r="C688" s="12" t="s">
        <v>662</v>
      </c>
      <c r="D688" s="12" t="s">
        <v>1003</v>
      </c>
      <c r="E688" s="14">
        <v>5</v>
      </c>
      <c r="F688" s="15">
        <v>109.25</v>
      </c>
      <c r="G688" s="15">
        <f t="shared" si="27"/>
        <v>93.3760683760684</v>
      </c>
      <c r="H688">
        <f t="shared" si="26"/>
        <v>18.6752136752137</v>
      </c>
    </row>
    <row r="689" spans="1:8">
      <c r="A689" s="12" t="s">
        <v>986</v>
      </c>
      <c r="B689" s="12" t="s">
        <v>1082</v>
      </c>
      <c r="C689" s="12" t="s">
        <v>714</v>
      </c>
      <c r="D689" s="12" t="s">
        <v>1083</v>
      </c>
      <c r="E689" s="14">
        <v>50</v>
      </c>
      <c r="F689" s="15">
        <v>1391.5</v>
      </c>
      <c r="G689" s="15">
        <f t="shared" si="27"/>
        <v>1189.31623931624</v>
      </c>
      <c r="H689">
        <f t="shared" si="26"/>
        <v>23.7863247863248</v>
      </c>
    </row>
    <row r="690" spans="1:8">
      <c r="A690" s="12" t="s">
        <v>986</v>
      </c>
      <c r="B690" s="12" t="s">
        <v>1084</v>
      </c>
      <c r="C690" s="12" t="s">
        <v>1085</v>
      </c>
      <c r="D690" s="12" t="s">
        <v>1086</v>
      </c>
      <c r="E690" s="14">
        <v>100</v>
      </c>
      <c r="F690" s="15">
        <v>2100</v>
      </c>
      <c r="G690" s="15">
        <f t="shared" si="27"/>
        <v>1794.87179487179</v>
      </c>
      <c r="H690">
        <f t="shared" si="26"/>
        <v>17.9487179487179</v>
      </c>
    </row>
    <row r="691" spans="1:8">
      <c r="A691" s="12" t="s">
        <v>986</v>
      </c>
      <c r="B691" s="12" t="s">
        <v>1087</v>
      </c>
      <c r="C691" s="12" t="s">
        <v>1088</v>
      </c>
      <c r="D691" s="12" t="s">
        <v>1089</v>
      </c>
      <c r="E691" s="14">
        <v>300</v>
      </c>
      <c r="F691" s="15">
        <v>5220</v>
      </c>
      <c r="G691" s="15">
        <f t="shared" si="27"/>
        <v>4461.53846153846</v>
      </c>
      <c r="H691">
        <f t="shared" si="26"/>
        <v>14.8717948717949</v>
      </c>
    </row>
    <row r="692" spans="1:8">
      <c r="A692" s="12" t="s">
        <v>986</v>
      </c>
      <c r="B692" s="12" t="s">
        <v>941</v>
      </c>
      <c r="C692" s="12" t="s">
        <v>531</v>
      </c>
      <c r="D692" s="12" t="s">
        <v>1079</v>
      </c>
      <c r="E692" s="14">
        <v>200</v>
      </c>
      <c r="F692" s="15">
        <v>-574</v>
      </c>
      <c r="G692" s="15">
        <f t="shared" si="27"/>
        <v>-490.598290598291</v>
      </c>
      <c r="H692">
        <f t="shared" si="26"/>
        <v>-2.45299145299145</v>
      </c>
    </row>
    <row r="693" spans="1:8">
      <c r="A693" s="12" t="s">
        <v>986</v>
      </c>
      <c r="B693" s="12" t="s">
        <v>876</v>
      </c>
      <c r="C693" s="12" t="s">
        <v>1000</v>
      </c>
      <c r="D693" s="12" t="s">
        <v>1078</v>
      </c>
      <c r="E693" s="14">
        <v>540</v>
      </c>
      <c r="F693" s="15">
        <v>-1123</v>
      </c>
      <c r="G693" s="15">
        <f t="shared" si="27"/>
        <v>-959.82905982906</v>
      </c>
      <c r="H693">
        <f t="shared" si="26"/>
        <v>-1.77746122190567</v>
      </c>
    </row>
    <row r="694" spans="1:8">
      <c r="A694" s="12" t="s">
        <v>986</v>
      </c>
      <c r="B694" s="12" t="s">
        <v>941</v>
      </c>
      <c r="C694" s="12" t="s">
        <v>531</v>
      </c>
      <c r="D694" s="12" t="s">
        <v>1079</v>
      </c>
      <c r="E694" s="14">
        <v>200</v>
      </c>
      <c r="F694" s="15">
        <v>-790</v>
      </c>
      <c r="G694" s="15">
        <f t="shared" si="27"/>
        <v>-675.213675213675</v>
      </c>
      <c r="H694">
        <f t="shared" si="26"/>
        <v>-3.37606837606838</v>
      </c>
    </row>
    <row r="695" spans="1:8">
      <c r="A695" s="12" t="s">
        <v>986</v>
      </c>
      <c r="B695" s="12" t="s">
        <v>876</v>
      </c>
      <c r="C695" s="12" t="s">
        <v>1000</v>
      </c>
      <c r="D695" s="12" t="s">
        <v>1078</v>
      </c>
      <c r="E695" s="14">
        <v>540</v>
      </c>
      <c r="F695" s="15">
        <v>-4482</v>
      </c>
      <c r="G695" s="15">
        <f t="shared" si="27"/>
        <v>-3830.76923076923</v>
      </c>
      <c r="H695">
        <f t="shared" si="26"/>
        <v>-7.09401709401709</v>
      </c>
    </row>
    <row r="696" spans="1:8">
      <c r="A696" s="12" t="s">
        <v>986</v>
      </c>
      <c r="B696" s="12" t="s">
        <v>404</v>
      </c>
      <c r="C696" s="12" t="s">
        <v>1090</v>
      </c>
      <c r="D696" s="12" t="s">
        <v>406</v>
      </c>
      <c r="E696" s="14">
        <v>2700</v>
      </c>
      <c r="F696" s="15">
        <v>2079</v>
      </c>
      <c r="G696" s="15">
        <f t="shared" si="27"/>
        <v>1776.92307692308</v>
      </c>
      <c r="H696">
        <f t="shared" si="26"/>
        <v>0.658119658119658</v>
      </c>
    </row>
    <row r="697" spans="1:8">
      <c r="A697" s="12" t="s">
        <v>986</v>
      </c>
      <c r="B697" s="12" t="s">
        <v>404</v>
      </c>
      <c r="C697" s="12" t="s">
        <v>1091</v>
      </c>
      <c r="D697" s="12" t="s">
        <v>406</v>
      </c>
      <c r="E697" s="14">
        <v>3600</v>
      </c>
      <c r="F697" s="15">
        <v>1872</v>
      </c>
      <c r="G697" s="15">
        <f t="shared" si="27"/>
        <v>1600</v>
      </c>
      <c r="H697">
        <f t="shared" si="26"/>
        <v>0.444444444444444</v>
      </c>
    </row>
    <row r="698" spans="1:8">
      <c r="A698" s="12" t="s">
        <v>986</v>
      </c>
      <c r="B698" s="12" t="s">
        <v>999</v>
      </c>
      <c r="C698" s="12" t="s">
        <v>1000</v>
      </c>
      <c r="D698" s="12" t="s">
        <v>89</v>
      </c>
      <c r="E698" s="14">
        <v>50</v>
      </c>
      <c r="F698" s="15">
        <v>1250</v>
      </c>
      <c r="G698" s="15">
        <f t="shared" si="27"/>
        <v>1068.37606837607</v>
      </c>
      <c r="H698">
        <f t="shared" si="26"/>
        <v>21.3675213675214</v>
      </c>
    </row>
    <row r="699" spans="1:8">
      <c r="A699" s="12" t="s">
        <v>986</v>
      </c>
      <c r="B699" s="12" t="s">
        <v>768</v>
      </c>
      <c r="C699" s="12" t="s">
        <v>769</v>
      </c>
      <c r="D699" s="12" t="s">
        <v>1092</v>
      </c>
      <c r="E699" s="14">
        <v>240</v>
      </c>
      <c r="F699" s="15">
        <v>4008</v>
      </c>
      <c r="G699" s="15">
        <f t="shared" si="27"/>
        <v>3425.64102564103</v>
      </c>
      <c r="H699">
        <f t="shared" si="26"/>
        <v>14.2735042735043</v>
      </c>
    </row>
    <row r="700" spans="1:8">
      <c r="A700" s="12" t="s">
        <v>986</v>
      </c>
      <c r="B700" s="11" t="s">
        <v>966</v>
      </c>
      <c r="C700" s="12" t="s">
        <v>967</v>
      </c>
      <c r="D700" s="12" t="s">
        <v>968</v>
      </c>
      <c r="E700" s="14">
        <v>150</v>
      </c>
      <c r="F700" s="15">
        <v>3207</v>
      </c>
      <c r="G700" s="15">
        <f t="shared" si="27"/>
        <v>2741.02564102564</v>
      </c>
      <c r="H700">
        <f t="shared" si="26"/>
        <v>18.2735042735043</v>
      </c>
    </row>
    <row r="701" spans="1:8">
      <c r="A701" s="12" t="s">
        <v>986</v>
      </c>
      <c r="B701" s="12" t="s">
        <v>879</v>
      </c>
      <c r="C701" s="12" t="s">
        <v>1004</v>
      </c>
      <c r="D701" s="12" t="s">
        <v>1005</v>
      </c>
      <c r="E701" s="14">
        <v>1200</v>
      </c>
      <c r="F701" s="15">
        <v>23976</v>
      </c>
      <c r="G701" s="15">
        <f t="shared" si="27"/>
        <v>20492.3076923077</v>
      </c>
      <c r="H701">
        <f t="shared" si="26"/>
        <v>17.0769230769231</v>
      </c>
    </row>
    <row r="702" spans="1:8">
      <c r="A702" s="12" t="s">
        <v>986</v>
      </c>
      <c r="B702" s="12" t="s">
        <v>908</v>
      </c>
      <c r="C702" s="12" t="s">
        <v>1093</v>
      </c>
      <c r="D702" s="12" t="s">
        <v>1094</v>
      </c>
      <c r="E702" s="14">
        <v>100</v>
      </c>
      <c r="F702" s="15">
        <v>1705</v>
      </c>
      <c r="G702" s="15">
        <f t="shared" si="27"/>
        <v>1457.26495726496</v>
      </c>
      <c r="H702">
        <f t="shared" si="26"/>
        <v>14.5726495726496</v>
      </c>
    </row>
    <row r="703" spans="1:8">
      <c r="A703" s="12" t="s">
        <v>986</v>
      </c>
      <c r="B703" s="12" t="s">
        <v>996</v>
      </c>
      <c r="C703" s="12" t="s">
        <v>997</v>
      </c>
      <c r="D703" s="12" t="s">
        <v>998</v>
      </c>
      <c r="E703" s="14">
        <v>200</v>
      </c>
      <c r="F703" s="15">
        <v>1722</v>
      </c>
      <c r="G703" s="15">
        <f t="shared" si="27"/>
        <v>1471.79487179487</v>
      </c>
      <c r="H703">
        <f t="shared" si="26"/>
        <v>7.35897435897436</v>
      </c>
    </row>
    <row r="704" spans="1:8">
      <c r="A704" s="12" t="s">
        <v>986</v>
      </c>
      <c r="B704" s="12" t="s">
        <v>922</v>
      </c>
      <c r="C704" s="12" t="s">
        <v>1004</v>
      </c>
      <c r="D704" s="12" t="s">
        <v>1095</v>
      </c>
      <c r="E704" s="14">
        <v>-2400</v>
      </c>
      <c r="F704" s="15">
        <v>-53880</v>
      </c>
      <c r="G704" s="15">
        <f t="shared" si="27"/>
        <v>-46051.2820512821</v>
      </c>
      <c r="H704">
        <f t="shared" si="26"/>
        <v>19.1880341880342</v>
      </c>
    </row>
    <row r="705" spans="1:8">
      <c r="A705" s="12" t="s">
        <v>986</v>
      </c>
      <c r="B705" s="12" t="s">
        <v>1096</v>
      </c>
      <c r="C705" s="12" t="s">
        <v>1097</v>
      </c>
      <c r="D705" s="12" t="s">
        <v>1098</v>
      </c>
      <c r="E705" s="14">
        <v>1</v>
      </c>
      <c r="F705" s="15">
        <v>-12.87</v>
      </c>
      <c r="G705" s="15">
        <f t="shared" si="27"/>
        <v>-11</v>
      </c>
      <c r="H705">
        <f t="shared" si="26"/>
        <v>-11</v>
      </c>
    </row>
    <row r="706" spans="1:8">
      <c r="A706" s="12" t="s">
        <v>986</v>
      </c>
      <c r="B706" s="12" t="s">
        <v>517</v>
      </c>
      <c r="C706" s="12" t="s">
        <v>989</v>
      </c>
      <c r="D706" s="12" t="s">
        <v>990</v>
      </c>
      <c r="E706" s="14">
        <v>43</v>
      </c>
      <c r="F706" s="15">
        <v>-298.85</v>
      </c>
      <c r="G706" s="15">
        <f t="shared" si="27"/>
        <v>-255.42735042735</v>
      </c>
      <c r="H706">
        <f t="shared" si="26"/>
        <v>-5.94017094017094</v>
      </c>
    </row>
    <row r="707" spans="1:8">
      <c r="A707" s="12" t="s">
        <v>986</v>
      </c>
      <c r="B707" s="12" t="s">
        <v>1052</v>
      </c>
      <c r="C707" s="12" t="s">
        <v>626</v>
      </c>
      <c r="D707" s="12" t="s">
        <v>1053</v>
      </c>
      <c r="E707" s="14">
        <v>60</v>
      </c>
      <c r="F707" s="15">
        <v>-443.4</v>
      </c>
      <c r="G707" s="15">
        <f t="shared" si="27"/>
        <v>-378.974358974359</v>
      </c>
      <c r="H707">
        <f t="shared" ref="H707:H770" si="28">G707/E707</f>
        <v>-6.31623931623932</v>
      </c>
    </row>
    <row r="708" spans="1:8">
      <c r="A708" s="12" t="s">
        <v>986</v>
      </c>
      <c r="B708" s="12" t="s">
        <v>1054</v>
      </c>
      <c r="C708" s="12" t="s">
        <v>1099</v>
      </c>
      <c r="D708" s="12" t="s">
        <v>1056</v>
      </c>
      <c r="E708" s="14">
        <v>100</v>
      </c>
      <c r="F708" s="15">
        <v>-866</v>
      </c>
      <c r="G708" s="15">
        <f t="shared" si="27"/>
        <v>-740.17094017094</v>
      </c>
      <c r="H708">
        <f t="shared" si="28"/>
        <v>-7.4017094017094</v>
      </c>
    </row>
    <row r="709" spans="1:8">
      <c r="A709" s="12" t="s">
        <v>986</v>
      </c>
      <c r="B709" s="12" t="s">
        <v>87</v>
      </c>
      <c r="C709" s="12" t="s">
        <v>184</v>
      </c>
      <c r="D709" s="12" t="s">
        <v>89</v>
      </c>
      <c r="E709" s="14">
        <v>10</v>
      </c>
      <c r="F709" s="15">
        <v>-98</v>
      </c>
      <c r="G709" s="15">
        <f t="shared" si="27"/>
        <v>-83.7606837606838</v>
      </c>
      <c r="H709">
        <f t="shared" si="28"/>
        <v>-8.37606837606838</v>
      </c>
    </row>
    <row r="710" spans="1:8">
      <c r="A710" s="12" t="s">
        <v>986</v>
      </c>
      <c r="B710" s="12" t="s">
        <v>996</v>
      </c>
      <c r="C710" s="12" t="s">
        <v>997</v>
      </c>
      <c r="D710" s="12" t="s">
        <v>998</v>
      </c>
      <c r="E710" s="14">
        <v>110</v>
      </c>
      <c r="F710" s="15">
        <v>-693</v>
      </c>
      <c r="G710" s="15">
        <f t="shared" si="27"/>
        <v>-592.307692307692</v>
      </c>
      <c r="H710">
        <f t="shared" si="28"/>
        <v>-5.38461538461539</v>
      </c>
    </row>
    <row r="711" spans="1:8">
      <c r="A711" s="12" t="s">
        <v>986</v>
      </c>
      <c r="B711" s="12" t="s">
        <v>1054</v>
      </c>
      <c r="C711" s="12" t="s">
        <v>1099</v>
      </c>
      <c r="D711" s="12" t="s">
        <v>1056</v>
      </c>
      <c r="E711" s="14">
        <v>24</v>
      </c>
      <c r="F711" s="15">
        <v>-207.84</v>
      </c>
      <c r="G711" s="15">
        <f t="shared" si="27"/>
        <v>-177.641025641026</v>
      </c>
      <c r="H711">
        <f t="shared" si="28"/>
        <v>-7.4017094017094</v>
      </c>
    </row>
    <row r="712" spans="1:8">
      <c r="A712" s="12" t="s">
        <v>986</v>
      </c>
      <c r="B712" s="12" t="s">
        <v>1100</v>
      </c>
      <c r="C712" s="12" t="s">
        <v>1101</v>
      </c>
      <c r="D712" s="12" t="s">
        <v>1102</v>
      </c>
      <c r="E712" s="14">
        <v>53</v>
      </c>
      <c r="F712" s="15">
        <v>-368.35</v>
      </c>
      <c r="G712" s="15">
        <f t="shared" si="27"/>
        <v>-314.82905982906</v>
      </c>
      <c r="H712">
        <f t="shared" si="28"/>
        <v>-5.94017094017094</v>
      </c>
    </row>
    <row r="713" spans="1:8">
      <c r="A713" s="12" t="s">
        <v>986</v>
      </c>
      <c r="B713" s="12" t="s">
        <v>1096</v>
      </c>
      <c r="C713" s="12" t="s">
        <v>1097</v>
      </c>
      <c r="D713" s="12" t="s">
        <v>1098</v>
      </c>
      <c r="E713" s="14">
        <v>60</v>
      </c>
      <c r="F713" s="15">
        <v>-772.2</v>
      </c>
      <c r="G713" s="15">
        <f t="shared" si="27"/>
        <v>-660</v>
      </c>
      <c r="H713">
        <f t="shared" si="28"/>
        <v>-11</v>
      </c>
    </row>
    <row r="714" spans="1:8">
      <c r="A714" s="12" t="s">
        <v>986</v>
      </c>
      <c r="B714" s="12" t="s">
        <v>208</v>
      </c>
      <c r="C714" s="12" t="s">
        <v>184</v>
      </c>
      <c r="D714" s="12" t="s">
        <v>89</v>
      </c>
      <c r="E714" s="14">
        <v>400</v>
      </c>
      <c r="F714" s="15">
        <v>-3920</v>
      </c>
      <c r="G714" s="15">
        <f t="shared" si="27"/>
        <v>-3350.42735042735</v>
      </c>
      <c r="H714">
        <f t="shared" si="28"/>
        <v>-8.37606837606838</v>
      </c>
    </row>
    <row r="715" spans="1:8">
      <c r="A715" s="12" t="s">
        <v>986</v>
      </c>
      <c r="B715" s="12" t="s">
        <v>929</v>
      </c>
      <c r="C715" s="12" t="s">
        <v>514</v>
      </c>
      <c r="D715" s="12" t="s">
        <v>930</v>
      </c>
      <c r="E715" s="14">
        <v>800</v>
      </c>
      <c r="F715" s="15">
        <v>2440</v>
      </c>
      <c r="G715" s="15">
        <f t="shared" si="27"/>
        <v>2085.47008547009</v>
      </c>
      <c r="H715">
        <f t="shared" si="28"/>
        <v>2.60683760683761</v>
      </c>
    </row>
    <row r="716" spans="1:8">
      <c r="A716" s="12" t="s">
        <v>986</v>
      </c>
      <c r="B716" s="12" t="s">
        <v>1073</v>
      </c>
      <c r="C716" s="12" t="s">
        <v>1074</v>
      </c>
      <c r="D716" s="12" t="s">
        <v>1075</v>
      </c>
      <c r="E716" s="14">
        <v>40</v>
      </c>
      <c r="F716" s="15">
        <v>2962.8</v>
      </c>
      <c r="G716" s="15">
        <f t="shared" si="27"/>
        <v>2532.30769230769</v>
      </c>
      <c r="H716">
        <f t="shared" si="28"/>
        <v>63.3076923076923</v>
      </c>
    </row>
    <row r="717" spans="1:8">
      <c r="A717" s="12" t="s">
        <v>986</v>
      </c>
      <c r="B717" s="11" t="s">
        <v>1103</v>
      </c>
      <c r="C717" s="12" t="s">
        <v>1104</v>
      </c>
      <c r="D717" s="12" t="s">
        <v>636</v>
      </c>
      <c r="E717" s="14">
        <v>700</v>
      </c>
      <c r="F717" s="15">
        <v>3626</v>
      </c>
      <c r="G717" s="15">
        <f t="shared" si="27"/>
        <v>3099.1452991453</v>
      </c>
      <c r="H717">
        <f t="shared" si="28"/>
        <v>4.42735042735043</v>
      </c>
    </row>
    <row r="718" spans="1:8">
      <c r="A718" s="12" t="s">
        <v>986</v>
      </c>
      <c r="B718" s="12" t="s">
        <v>879</v>
      </c>
      <c r="C718" s="12" t="s">
        <v>1004</v>
      </c>
      <c r="D718" s="12" t="s">
        <v>1005</v>
      </c>
      <c r="E718" s="14">
        <v>600</v>
      </c>
      <c r="F718" s="15">
        <v>11988</v>
      </c>
      <c r="G718" s="15">
        <f t="shared" si="27"/>
        <v>10246.1538461538</v>
      </c>
      <c r="H718">
        <f t="shared" si="28"/>
        <v>17.0769230769231</v>
      </c>
    </row>
    <row r="719" spans="1:8">
      <c r="A719" s="12" t="s">
        <v>986</v>
      </c>
      <c r="B719" s="12" t="s">
        <v>867</v>
      </c>
      <c r="C719" s="12" t="s">
        <v>868</v>
      </c>
      <c r="D719" s="12" t="s">
        <v>666</v>
      </c>
      <c r="E719" s="14">
        <v>800</v>
      </c>
      <c r="F719" s="15">
        <v>25600</v>
      </c>
      <c r="G719" s="15">
        <f t="shared" si="27"/>
        <v>21880.3418803419</v>
      </c>
      <c r="H719">
        <f t="shared" si="28"/>
        <v>27.3504273504274</v>
      </c>
    </row>
    <row r="720" spans="1:8">
      <c r="A720" s="12" t="s">
        <v>986</v>
      </c>
      <c r="B720" s="12" t="s">
        <v>1082</v>
      </c>
      <c r="C720" s="12" t="s">
        <v>714</v>
      </c>
      <c r="D720" s="12" t="s">
        <v>1083</v>
      </c>
      <c r="E720" s="14">
        <v>30</v>
      </c>
      <c r="F720" s="15">
        <v>834.9</v>
      </c>
      <c r="G720" s="15">
        <f t="shared" si="27"/>
        <v>713.589743589744</v>
      </c>
      <c r="H720">
        <f t="shared" si="28"/>
        <v>23.7863247863248</v>
      </c>
    </row>
    <row r="721" spans="1:8">
      <c r="A721" s="12" t="s">
        <v>986</v>
      </c>
      <c r="B721" s="12" t="s">
        <v>1082</v>
      </c>
      <c r="C721" s="12" t="s">
        <v>714</v>
      </c>
      <c r="D721" s="12" t="s">
        <v>1083</v>
      </c>
      <c r="E721" s="14">
        <v>20</v>
      </c>
      <c r="F721" s="15">
        <v>556.6</v>
      </c>
      <c r="G721" s="15">
        <f t="shared" si="27"/>
        <v>475.726495726496</v>
      </c>
      <c r="H721">
        <f t="shared" si="28"/>
        <v>23.7863247863248</v>
      </c>
    </row>
    <row r="722" spans="1:8">
      <c r="A722" s="12" t="s">
        <v>986</v>
      </c>
      <c r="B722" s="12" t="s">
        <v>908</v>
      </c>
      <c r="C722" s="12" t="s">
        <v>1105</v>
      </c>
      <c r="D722" s="12" t="s">
        <v>910</v>
      </c>
      <c r="E722" s="14">
        <v>100</v>
      </c>
      <c r="F722" s="15">
        <v>243</v>
      </c>
      <c r="G722" s="15">
        <f t="shared" si="27"/>
        <v>207.692307692308</v>
      </c>
      <c r="H722">
        <f t="shared" si="28"/>
        <v>2.07692307692308</v>
      </c>
    </row>
    <row r="723" spans="1:8">
      <c r="A723" s="12" t="s">
        <v>986</v>
      </c>
      <c r="B723" s="12" t="s">
        <v>1106</v>
      </c>
      <c r="C723" s="12" t="s">
        <v>1107</v>
      </c>
      <c r="D723" s="12" t="s">
        <v>636</v>
      </c>
      <c r="E723" s="14">
        <v>30</v>
      </c>
      <c r="F723" s="15">
        <v>720</v>
      </c>
      <c r="G723" s="15">
        <f t="shared" si="27"/>
        <v>615.384615384615</v>
      </c>
      <c r="H723">
        <f t="shared" si="28"/>
        <v>20.5128205128205</v>
      </c>
    </row>
    <row r="724" spans="1:8">
      <c r="A724" s="12" t="s">
        <v>986</v>
      </c>
      <c r="B724" s="12" t="s">
        <v>1108</v>
      </c>
      <c r="C724" s="12" t="s">
        <v>1004</v>
      </c>
      <c r="D724" s="12" t="s">
        <v>1109</v>
      </c>
      <c r="E724" s="14">
        <v>50</v>
      </c>
      <c r="F724" s="15">
        <v>4054</v>
      </c>
      <c r="G724" s="15">
        <f t="shared" si="27"/>
        <v>3464.95726495727</v>
      </c>
      <c r="H724">
        <f t="shared" si="28"/>
        <v>69.2991452991453</v>
      </c>
    </row>
    <row r="725" spans="1:8">
      <c r="A725" s="12" t="s">
        <v>986</v>
      </c>
      <c r="B725" s="12" t="s">
        <v>233</v>
      </c>
      <c r="C725" s="12" t="s">
        <v>234</v>
      </c>
      <c r="D725" s="12" t="s">
        <v>235</v>
      </c>
      <c r="E725" s="14">
        <v>240</v>
      </c>
      <c r="F725" s="15">
        <v>4204.8</v>
      </c>
      <c r="G725" s="15">
        <f t="shared" si="27"/>
        <v>3593.84615384615</v>
      </c>
      <c r="H725">
        <f t="shared" si="28"/>
        <v>14.974358974359</v>
      </c>
    </row>
    <row r="726" spans="1:8">
      <c r="A726" s="12" t="s">
        <v>986</v>
      </c>
      <c r="B726" s="12" t="s">
        <v>284</v>
      </c>
      <c r="C726" s="12" t="s">
        <v>1006</v>
      </c>
      <c r="D726" s="12" t="s">
        <v>1007</v>
      </c>
      <c r="E726" s="14">
        <v>6000</v>
      </c>
      <c r="F726" s="15">
        <v>1200</v>
      </c>
      <c r="G726" s="15">
        <f t="shared" si="27"/>
        <v>1025.64102564103</v>
      </c>
      <c r="H726">
        <f t="shared" si="28"/>
        <v>0.170940170940171</v>
      </c>
    </row>
    <row r="727" spans="1:8">
      <c r="A727" s="12" t="s">
        <v>986</v>
      </c>
      <c r="B727" s="12" t="s">
        <v>964</v>
      </c>
      <c r="C727" s="12" t="s">
        <v>965</v>
      </c>
      <c r="D727" s="12" t="s">
        <v>522</v>
      </c>
      <c r="E727" s="14">
        <v>80</v>
      </c>
      <c r="F727" s="15">
        <v>696</v>
      </c>
      <c r="G727" s="15">
        <f t="shared" si="27"/>
        <v>594.871794871795</v>
      </c>
      <c r="H727">
        <f t="shared" si="28"/>
        <v>7.43589743589744</v>
      </c>
    </row>
    <row r="728" spans="1:8">
      <c r="A728" s="12" t="s">
        <v>986</v>
      </c>
      <c r="B728" s="12" t="s">
        <v>867</v>
      </c>
      <c r="C728" s="12" t="s">
        <v>868</v>
      </c>
      <c r="D728" s="12" t="s">
        <v>666</v>
      </c>
      <c r="E728" s="14">
        <v>600</v>
      </c>
      <c r="F728" s="15">
        <v>19200</v>
      </c>
      <c r="G728" s="15">
        <f t="shared" si="27"/>
        <v>16410.2564102564</v>
      </c>
      <c r="H728">
        <f t="shared" si="28"/>
        <v>27.3504273504273</v>
      </c>
    </row>
    <row r="729" spans="1:8">
      <c r="A729" s="12" t="s">
        <v>986</v>
      </c>
      <c r="B729" s="12" t="s">
        <v>1096</v>
      </c>
      <c r="C729" s="12" t="s">
        <v>1097</v>
      </c>
      <c r="D729" s="12" t="s">
        <v>1098</v>
      </c>
      <c r="E729" s="14">
        <v>60</v>
      </c>
      <c r="F729" s="15">
        <v>1147.8</v>
      </c>
      <c r="G729" s="15">
        <f t="shared" si="27"/>
        <v>981.025641025641</v>
      </c>
      <c r="H729">
        <f t="shared" si="28"/>
        <v>16.3504273504273</v>
      </c>
    </row>
    <row r="730" spans="1:8">
      <c r="A730" s="12" t="s">
        <v>986</v>
      </c>
      <c r="B730" s="12" t="s">
        <v>1110</v>
      </c>
      <c r="C730" s="12" t="s">
        <v>1111</v>
      </c>
      <c r="D730" s="12" t="s">
        <v>1112</v>
      </c>
      <c r="E730" s="14">
        <v>240</v>
      </c>
      <c r="F730" s="15">
        <v>15763.2</v>
      </c>
      <c r="G730" s="15">
        <f t="shared" si="27"/>
        <v>13472.8205128205</v>
      </c>
      <c r="H730">
        <f t="shared" si="28"/>
        <v>56.1367521367521</v>
      </c>
    </row>
    <row r="731" spans="1:8">
      <c r="A731" s="12" t="s">
        <v>986</v>
      </c>
      <c r="B731" s="12" t="s">
        <v>1113</v>
      </c>
      <c r="C731" s="12" t="s">
        <v>1114</v>
      </c>
      <c r="D731" s="12" t="s">
        <v>1115</v>
      </c>
      <c r="E731" s="14">
        <v>10</v>
      </c>
      <c r="F731" s="15">
        <v>520</v>
      </c>
      <c r="G731" s="15">
        <f t="shared" si="27"/>
        <v>444.444444444444</v>
      </c>
      <c r="H731">
        <f t="shared" si="28"/>
        <v>44.4444444444444</v>
      </c>
    </row>
    <row r="732" spans="1:8">
      <c r="A732" s="12" t="s">
        <v>986</v>
      </c>
      <c r="B732" s="12" t="s">
        <v>879</v>
      </c>
      <c r="C732" s="12" t="s">
        <v>1004</v>
      </c>
      <c r="D732" s="12" t="s">
        <v>1005</v>
      </c>
      <c r="E732" s="14">
        <v>600</v>
      </c>
      <c r="F732" s="15">
        <v>11988</v>
      </c>
      <c r="G732" s="15">
        <f t="shared" si="27"/>
        <v>10246.1538461538</v>
      </c>
      <c r="H732">
        <f t="shared" si="28"/>
        <v>17.0769230769231</v>
      </c>
    </row>
    <row r="733" spans="1:8">
      <c r="A733" s="12" t="s">
        <v>1116</v>
      </c>
      <c r="B733" s="12" t="s">
        <v>881</v>
      </c>
      <c r="C733" s="12" t="s">
        <v>884</v>
      </c>
      <c r="D733" s="12" t="s">
        <v>883</v>
      </c>
      <c r="E733" s="14">
        <v>3200</v>
      </c>
      <c r="F733" s="15">
        <f t="shared" ref="F733:F774" si="29">G733*(1+17%)</f>
        <v>57823.9974</v>
      </c>
      <c r="G733" s="15">
        <v>49422.22</v>
      </c>
      <c r="H733">
        <f t="shared" si="28"/>
        <v>15.44444375</v>
      </c>
    </row>
    <row r="734" spans="1:8">
      <c r="A734" s="12" t="s">
        <v>1116</v>
      </c>
      <c r="B734" s="12" t="s">
        <v>885</v>
      </c>
      <c r="C734" s="12" t="s">
        <v>854</v>
      </c>
      <c r="D734" s="12" t="s">
        <v>712</v>
      </c>
      <c r="E734" s="14">
        <v>600</v>
      </c>
      <c r="F734" s="15">
        <f t="shared" si="29"/>
        <v>7439.9949</v>
      </c>
      <c r="G734" s="15">
        <v>6358.97</v>
      </c>
      <c r="H734">
        <f t="shared" si="28"/>
        <v>10.5982833333333</v>
      </c>
    </row>
    <row r="735" spans="1:8">
      <c r="A735" s="12" t="s">
        <v>1116</v>
      </c>
      <c r="B735" s="12" t="s">
        <v>1117</v>
      </c>
      <c r="C735" s="12" t="s">
        <v>1118</v>
      </c>
      <c r="D735" s="12" t="s">
        <v>77</v>
      </c>
      <c r="E735" s="14">
        <v>1000</v>
      </c>
      <c r="F735" s="15">
        <f t="shared" si="29"/>
        <v>20600.0028</v>
      </c>
      <c r="G735" s="15">
        <v>17606.84</v>
      </c>
      <c r="H735">
        <f t="shared" si="28"/>
        <v>17.60684</v>
      </c>
    </row>
    <row r="736" spans="1:8">
      <c r="A736" s="12" t="s">
        <v>1119</v>
      </c>
      <c r="B736" s="12" t="s">
        <v>915</v>
      </c>
      <c r="C736" s="12" t="s">
        <v>916</v>
      </c>
      <c r="D736" s="12" t="s">
        <v>151</v>
      </c>
      <c r="E736" s="14">
        <v>720</v>
      </c>
      <c r="F736" s="15">
        <f t="shared" si="29"/>
        <v>10440.0036</v>
      </c>
      <c r="G736" s="15">
        <v>8923.08</v>
      </c>
      <c r="H736">
        <f t="shared" si="28"/>
        <v>12.3931666666667</v>
      </c>
    </row>
    <row r="737" spans="1:8">
      <c r="A737" s="12" t="s">
        <v>1119</v>
      </c>
      <c r="B737" s="12" t="s">
        <v>1120</v>
      </c>
      <c r="C737" s="12" t="s">
        <v>1071</v>
      </c>
      <c r="D737" s="12" t="s">
        <v>1034</v>
      </c>
      <c r="E737" s="14">
        <v>1000</v>
      </c>
      <c r="F737" s="15">
        <f t="shared" si="29"/>
        <v>14999.9967</v>
      </c>
      <c r="G737" s="15">
        <v>12820.51</v>
      </c>
      <c r="H737">
        <f t="shared" si="28"/>
        <v>12.82051</v>
      </c>
    </row>
    <row r="738" spans="1:8">
      <c r="A738" s="12" t="s">
        <v>1119</v>
      </c>
      <c r="B738" s="12" t="s">
        <v>1121</v>
      </c>
      <c r="C738" s="12" t="s">
        <v>1122</v>
      </c>
      <c r="D738" s="12" t="s">
        <v>1123</v>
      </c>
      <c r="E738" s="14">
        <v>400</v>
      </c>
      <c r="F738" s="15">
        <f t="shared" si="29"/>
        <v>9640.0044</v>
      </c>
      <c r="G738" s="15">
        <v>8239.32</v>
      </c>
      <c r="H738">
        <f t="shared" si="28"/>
        <v>20.5983</v>
      </c>
    </row>
    <row r="739" spans="1:8">
      <c r="A739" s="12" t="s">
        <v>1119</v>
      </c>
      <c r="B739" s="12" t="s">
        <v>1124</v>
      </c>
      <c r="C739" s="12" t="s">
        <v>1125</v>
      </c>
      <c r="D739" s="12" t="s">
        <v>532</v>
      </c>
      <c r="E739" s="14">
        <v>120</v>
      </c>
      <c r="F739" s="15">
        <f t="shared" si="29"/>
        <v>5399.9946</v>
      </c>
      <c r="G739" s="15">
        <v>4615.38</v>
      </c>
      <c r="H739">
        <f t="shared" si="28"/>
        <v>38.4615</v>
      </c>
    </row>
    <row r="740" spans="1:8">
      <c r="A740" s="12" t="s">
        <v>1119</v>
      </c>
      <c r="B740" s="12" t="s">
        <v>128</v>
      </c>
      <c r="C740" s="12" t="s">
        <v>1126</v>
      </c>
      <c r="D740" s="12"/>
      <c r="E740" s="14">
        <v>800</v>
      </c>
      <c r="F740" s="15">
        <f t="shared" si="29"/>
        <v>17992.0026</v>
      </c>
      <c r="G740" s="15">
        <v>15377.78</v>
      </c>
      <c r="H740">
        <f t="shared" si="28"/>
        <v>19.222225</v>
      </c>
    </row>
    <row r="741" spans="1:8">
      <c r="A741" s="12" t="s">
        <v>1119</v>
      </c>
      <c r="B741" s="12" t="s">
        <v>856</v>
      </c>
      <c r="C741" s="12" t="s">
        <v>1127</v>
      </c>
      <c r="D741" s="12" t="s">
        <v>858</v>
      </c>
      <c r="E741" s="14">
        <v>600</v>
      </c>
      <c r="F741" s="15">
        <f t="shared" si="29"/>
        <v>19260.0018</v>
      </c>
      <c r="G741" s="15">
        <v>16461.54</v>
      </c>
      <c r="H741">
        <f t="shared" si="28"/>
        <v>27.4359</v>
      </c>
    </row>
    <row r="742" spans="1:8">
      <c r="A742" s="12" t="s">
        <v>1119</v>
      </c>
      <c r="B742" s="12" t="s">
        <v>881</v>
      </c>
      <c r="C742" s="12" t="s">
        <v>884</v>
      </c>
      <c r="D742" s="12" t="s">
        <v>883</v>
      </c>
      <c r="E742" s="14">
        <v>2400</v>
      </c>
      <c r="F742" s="15">
        <f t="shared" si="29"/>
        <v>43200.0036</v>
      </c>
      <c r="G742" s="15">
        <v>36923.08</v>
      </c>
      <c r="H742">
        <f t="shared" si="28"/>
        <v>15.3846166666667</v>
      </c>
    </row>
    <row r="743" spans="1:8">
      <c r="A743" s="12" t="s">
        <v>844</v>
      </c>
      <c r="B743" s="12" t="s">
        <v>1128</v>
      </c>
      <c r="C743" s="12" t="s">
        <v>1129</v>
      </c>
      <c r="D743" s="12" t="s">
        <v>1130</v>
      </c>
      <c r="E743" s="14">
        <v>60</v>
      </c>
      <c r="F743" s="15">
        <f t="shared" si="29"/>
        <v>34800.0003</v>
      </c>
      <c r="G743" s="15">
        <v>29743.59</v>
      </c>
      <c r="H743">
        <f t="shared" si="28"/>
        <v>495.7265</v>
      </c>
    </row>
    <row r="744" spans="1:8">
      <c r="A744" s="12" t="s">
        <v>844</v>
      </c>
      <c r="B744" s="12" t="s">
        <v>1128</v>
      </c>
      <c r="C744" s="12" t="s">
        <v>1129</v>
      </c>
      <c r="D744" s="12" t="s">
        <v>1130</v>
      </c>
      <c r="E744" s="14">
        <v>40</v>
      </c>
      <c r="F744" s="15">
        <f t="shared" si="29"/>
        <v>23200.0002</v>
      </c>
      <c r="G744" s="15">
        <v>19829.06</v>
      </c>
      <c r="H744">
        <f t="shared" si="28"/>
        <v>495.7265</v>
      </c>
    </row>
    <row r="745" spans="1:8">
      <c r="A745" s="12" t="s">
        <v>844</v>
      </c>
      <c r="B745" s="12" t="s">
        <v>1131</v>
      </c>
      <c r="C745" s="12" t="s">
        <v>1132</v>
      </c>
      <c r="D745" s="12" t="s">
        <v>1133</v>
      </c>
      <c r="E745" s="14">
        <v>2</v>
      </c>
      <c r="F745" s="15">
        <f t="shared" si="29"/>
        <v>85600.008</v>
      </c>
      <c r="G745" s="15">
        <v>73162.4</v>
      </c>
      <c r="H745">
        <f t="shared" si="28"/>
        <v>36581.2</v>
      </c>
    </row>
    <row r="746" spans="1:8">
      <c r="A746" s="12" t="s">
        <v>844</v>
      </c>
      <c r="B746" s="12" t="s">
        <v>1134</v>
      </c>
      <c r="C746" s="12"/>
      <c r="D746" s="12" t="s">
        <v>1133</v>
      </c>
      <c r="E746" s="14">
        <v>4</v>
      </c>
      <c r="F746" s="15">
        <f t="shared" si="29"/>
        <v>8000.0037</v>
      </c>
      <c r="G746" s="15">
        <v>6837.61</v>
      </c>
      <c r="H746">
        <f t="shared" si="28"/>
        <v>1709.4025</v>
      </c>
    </row>
    <row r="747" spans="1:8">
      <c r="A747" s="12" t="s">
        <v>844</v>
      </c>
      <c r="B747" s="12" t="s">
        <v>1135</v>
      </c>
      <c r="C747" s="12"/>
      <c r="D747" s="12" t="s">
        <v>1133</v>
      </c>
      <c r="E747" s="14">
        <v>2</v>
      </c>
      <c r="F747" s="15">
        <f t="shared" si="29"/>
        <v>11000.0007</v>
      </c>
      <c r="G747" s="15">
        <v>9401.71</v>
      </c>
      <c r="H747">
        <f t="shared" si="28"/>
        <v>4700.855</v>
      </c>
    </row>
    <row r="748" spans="1:8">
      <c r="A748" s="12" t="s">
        <v>1136</v>
      </c>
      <c r="B748" s="12" t="s">
        <v>1137</v>
      </c>
      <c r="C748" s="12" t="s">
        <v>1138</v>
      </c>
      <c r="D748" s="12" t="s">
        <v>636</v>
      </c>
      <c r="E748" s="14">
        <v>200</v>
      </c>
      <c r="F748" s="15">
        <f t="shared" si="29"/>
        <v>7860.0015</v>
      </c>
      <c r="G748" s="15">
        <v>6717.95</v>
      </c>
      <c r="H748">
        <f t="shared" si="28"/>
        <v>33.58975</v>
      </c>
    </row>
    <row r="749" spans="1:8">
      <c r="A749" s="12" t="s">
        <v>1136</v>
      </c>
      <c r="B749" s="12" t="s">
        <v>1139</v>
      </c>
      <c r="C749" s="12" t="s">
        <v>1140</v>
      </c>
      <c r="D749" s="12" t="s">
        <v>216</v>
      </c>
      <c r="E749" s="14">
        <v>450</v>
      </c>
      <c r="F749" s="15">
        <f t="shared" si="29"/>
        <v>6300.0054</v>
      </c>
      <c r="G749" s="15">
        <v>5384.62</v>
      </c>
      <c r="H749">
        <f t="shared" si="28"/>
        <v>11.9658222222222</v>
      </c>
    </row>
    <row r="750" spans="1:8">
      <c r="A750" s="12" t="s">
        <v>1136</v>
      </c>
      <c r="B750" s="12" t="s">
        <v>1141</v>
      </c>
      <c r="C750" s="12" t="s">
        <v>1142</v>
      </c>
      <c r="D750" s="12" t="s">
        <v>1143</v>
      </c>
      <c r="E750" s="14">
        <v>900</v>
      </c>
      <c r="F750" s="15">
        <f t="shared" si="29"/>
        <v>17730.0045</v>
      </c>
      <c r="G750" s="15">
        <v>15153.85</v>
      </c>
      <c r="H750">
        <f t="shared" si="28"/>
        <v>16.8376111111111</v>
      </c>
    </row>
    <row r="751" spans="1:8">
      <c r="A751" s="12" t="s">
        <v>1144</v>
      </c>
      <c r="B751" s="12" t="s">
        <v>1145</v>
      </c>
      <c r="C751" s="12" t="s">
        <v>1146</v>
      </c>
      <c r="D751" s="12" t="s">
        <v>847</v>
      </c>
      <c r="E751" s="14">
        <v>1000</v>
      </c>
      <c r="F751" s="15">
        <f t="shared" si="29"/>
        <v>13999.9977</v>
      </c>
      <c r="G751" s="15">
        <v>11965.81</v>
      </c>
      <c r="H751">
        <f t="shared" si="28"/>
        <v>11.96581</v>
      </c>
    </row>
    <row r="752" spans="1:8">
      <c r="A752" s="12" t="s">
        <v>1147</v>
      </c>
      <c r="B752" s="12" t="s">
        <v>1148</v>
      </c>
      <c r="C752" s="12" t="s">
        <v>1149</v>
      </c>
      <c r="D752" s="12" t="s">
        <v>1150</v>
      </c>
      <c r="E752" s="14">
        <v>900</v>
      </c>
      <c r="F752" s="15">
        <f t="shared" si="29"/>
        <v>6300.0054</v>
      </c>
      <c r="G752" s="15">
        <v>5384.62</v>
      </c>
      <c r="H752">
        <f t="shared" si="28"/>
        <v>5.98291111111111</v>
      </c>
    </row>
    <row r="753" spans="1:8">
      <c r="A753" s="12" t="s">
        <v>1151</v>
      </c>
      <c r="B753" s="12" t="s">
        <v>1145</v>
      </c>
      <c r="C753" s="12" t="s">
        <v>1146</v>
      </c>
      <c r="D753" s="12" t="s">
        <v>847</v>
      </c>
      <c r="E753" s="14">
        <v>600</v>
      </c>
      <c r="F753" s="15">
        <f t="shared" si="29"/>
        <v>8400.0033</v>
      </c>
      <c r="G753" s="15">
        <v>7179.49</v>
      </c>
      <c r="H753">
        <f t="shared" si="28"/>
        <v>11.9658166666667</v>
      </c>
    </row>
    <row r="754" spans="1:8">
      <c r="A754" s="12" t="s">
        <v>1152</v>
      </c>
      <c r="B754" s="12" t="s">
        <v>1153</v>
      </c>
      <c r="C754" s="12" t="s">
        <v>1154</v>
      </c>
      <c r="D754" s="12" t="s">
        <v>1155</v>
      </c>
      <c r="E754" s="14">
        <v>2000</v>
      </c>
      <c r="F754" s="15">
        <f t="shared" si="29"/>
        <v>36999.9981</v>
      </c>
      <c r="G754" s="15">
        <v>31623.93</v>
      </c>
      <c r="H754">
        <f t="shared" si="28"/>
        <v>15.811965</v>
      </c>
    </row>
    <row r="755" spans="1:8">
      <c r="A755" s="12" t="s">
        <v>1156</v>
      </c>
      <c r="B755" s="12" t="s">
        <v>155</v>
      </c>
      <c r="C755" s="12" t="s">
        <v>1004</v>
      </c>
      <c r="D755" s="12" t="s">
        <v>1157</v>
      </c>
      <c r="E755" s="14">
        <v>1440</v>
      </c>
      <c r="F755" s="15">
        <f t="shared" si="29"/>
        <v>68227.1928</v>
      </c>
      <c r="G755" s="15">
        <v>58313.84</v>
      </c>
      <c r="H755">
        <f t="shared" si="28"/>
        <v>40.4957222222222</v>
      </c>
    </row>
    <row r="756" spans="1:8">
      <c r="A756" s="12" t="s">
        <v>1156</v>
      </c>
      <c r="B756" s="11" t="s">
        <v>582</v>
      </c>
      <c r="C756" s="12" t="s">
        <v>583</v>
      </c>
      <c r="D756" s="12" t="s">
        <v>1158</v>
      </c>
      <c r="E756" s="14">
        <v>200</v>
      </c>
      <c r="F756" s="15">
        <f t="shared" si="29"/>
        <v>8219.9988</v>
      </c>
      <c r="G756" s="15">
        <v>7025.64</v>
      </c>
      <c r="H756">
        <f t="shared" si="28"/>
        <v>35.1282</v>
      </c>
    </row>
    <row r="757" spans="1:8">
      <c r="A757" s="12" t="s">
        <v>1156</v>
      </c>
      <c r="B757" s="12" t="s">
        <v>71</v>
      </c>
      <c r="C757" s="12" t="s">
        <v>1159</v>
      </c>
      <c r="D757" s="12" t="s">
        <v>940</v>
      </c>
      <c r="E757" s="14">
        <v>400</v>
      </c>
      <c r="F757" s="15">
        <f t="shared" si="29"/>
        <v>10672.0029</v>
      </c>
      <c r="G757" s="15">
        <v>9121.37</v>
      </c>
      <c r="H757">
        <f t="shared" si="28"/>
        <v>22.803425</v>
      </c>
    </row>
    <row r="758" spans="1:8">
      <c r="A758" s="12" t="s">
        <v>1156</v>
      </c>
      <c r="B758" s="12" t="s">
        <v>1160</v>
      </c>
      <c r="C758" s="12" t="s">
        <v>1161</v>
      </c>
      <c r="D758" s="12" t="s">
        <v>50</v>
      </c>
      <c r="E758" s="14">
        <v>600</v>
      </c>
      <c r="F758" s="15">
        <f t="shared" si="29"/>
        <v>20976.0057</v>
      </c>
      <c r="G758" s="15">
        <v>17928.21</v>
      </c>
      <c r="H758">
        <f t="shared" si="28"/>
        <v>29.88035</v>
      </c>
    </row>
    <row r="759" spans="1:8">
      <c r="A759" s="12" t="s">
        <v>1162</v>
      </c>
      <c r="B759" s="12" t="s">
        <v>1148</v>
      </c>
      <c r="C759" s="12" t="s">
        <v>1163</v>
      </c>
      <c r="D759" s="12" t="s">
        <v>1150</v>
      </c>
      <c r="E759" s="14">
        <v>900</v>
      </c>
      <c r="F759" s="15">
        <f t="shared" si="29"/>
        <v>6300.0054</v>
      </c>
      <c r="G759" s="15">
        <v>5384.62</v>
      </c>
      <c r="H759">
        <f t="shared" si="28"/>
        <v>5.98291111111111</v>
      </c>
    </row>
    <row r="760" spans="1:8">
      <c r="A760" s="12" t="s">
        <v>1164</v>
      </c>
      <c r="B760" s="12" t="s">
        <v>1165</v>
      </c>
      <c r="C760" s="12" t="s">
        <v>1166</v>
      </c>
      <c r="D760" s="12" t="s">
        <v>1167</v>
      </c>
      <c r="E760" s="14">
        <v>200</v>
      </c>
      <c r="F760" s="15">
        <f t="shared" si="29"/>
        <v>5799.9942</v>
      </c>
      <c r="G760" s="15">
        <v>4957.26</v>
      </c>
      <c r="H760">
        <f t="shared" si="28"/>
        <v>24.7863</v>
      </c>
    </row>
    <row r="761" spans="1:8">
      <c r="A761" s="12" t="s">
        <v>1164</v>
      </c>
      <c r="B761" s="12" t="s">
        <v>1153</v>
      </c>
      <c r="C761" s="12" t="s">
        <v>1168</v>
      </c>
      <c r="D761" s="12" t="s">
        <v>1169</v>
      </c>
      <c r="E761" s="14">
        <v>200</v>
      </c>
      <c r="F761" s="15">
        <f t="shared" si="29"/>
        <v>4899.9951</v>
      </c>
      <c r="G761" s="15">
        <v>4188.03</v>
      </c>
      <c r="H761">
        <f t="shared" si="28"/>
        <v>20.94015</v>
      </c>
    </row>
    <row r="762" spans="1:8">
      <c r="A762" s="12" t="s">
        <v>1170</v>
      </c>
      <c r="B762" s="12" t="s">
        <v>1145</v>
      </c>
      <c r="C762" s="12" t="s">
        <v>1146</v>
      </c>
      <c r="D762" s="12" t="s">
        <v>847</v>
      </c>
      <c r="E762" s="14">
        <v>1200</v>
      </c>
      <c r="F762" s="15">
        <f t="shared" si="29"/>
        <v>42600.0042</v>
      </c>
      <c r="G762" s="15">
        <v>36410.26</v>
      </c>
      <c r="H762">
        <f t="shared" si="28"/>
        <v>30.3418833333333</v>
      </c>
    </row>
    <row r="763" spans="1:8">
      <c r="A763" s="12" t="s">
        <v>1171</v>
      </c>
      <c r="B763" s="12" t="s">
        <v>1172</v>
      </c>
      <c r="C763" s="12" t="s">
        <v>1173</v>
      </c>
      <c r="D763" s="12" t="s">
        <v>1174</v>
      </c>
      <c r="E763" s="14">
        <v>100</v>
      </c>
      <c r="F763" s="15">
        <f t="shared" si="29"/>
        <v>1958.931</v>
      </c>
      <c r="G763" s="15">
        <v>1674.3</v>
      </c>
      <c r="H763">
        <f t="shared" si="28"/>
        <v>16.743</v>
      </c>
    </row>
    <row r="764" spans="1:8">
      <c r="A764" s="12" t="s">
        <v>1171</v>
      </c>
      <c r="B764" s="11" t="s">
        <v>1175</v>
      </c>
      <c r="C764" s="12" t="s">
        <v>1176</v>
      </c>
      <c r="D764" s="12" t="s">
        <v>1177</v>
      </c>
      <c r="E764" s="14">
        <v>100</v>
      </c>
      <c r="F764" s="15">
        <f t="shared" si="29"/>
        <v>3750.0021</v>
      </c>
      <c r="G764" s="15">
        <v>3205.13</v>
      </c>
      <c r="H764">
        <f t="shared" si="28"/>
        <v>32.0513</v>
      </c>
    </row>
    <row r="765" spans="1:8">
      <c r="A765" s="12" t="s">
        <v>1178</v>
      </c>
      <c r="B765" s="12" t="s">
        <v>1179</v>
      </c>
      <c r="C765" s="12" t="s">
        <v>1180</v>
      </c>
      <c r="D765" s="12" t="s">
        <v>1181</v>
      </c>
      <c r="E765" s="14">
        <v>200</v>
      </c>
      <c r="F765" s="15">
        <f t="shared" si="29"/>
        <v>6100.0056</v>
      </c>
      <c r="G765" s="15">
        <v>5213.68</v>
      </c>
      <c r="H765">
        <f t="shared" si="28"/>
        <v>26.0684</v>
      </c>
    </row>
    <row r="766" spans="1:8">
      <c r="A766" s="12" t="s">
        <v>1178</v>
      </c>
      <c r="B766" s="12" t="s">
        <v>1145</v>
      </c>
      <c r="C766" s="12" t="s">
        <v>1146</v>
      </c>
      <c r="D766" s="12" t="s">
        <v>847</v>
      </c>
      <c r="E766" s="14">
        <v>200</v>
      </c>
      <c r="F766" s="15">
        <f t="shared" si="29"/>
        <v>7109.9964</v>
      </c>
      <c r="G766" s="15">
        <v>6076.92</v>
      </c>
      <c r="H766">
        <f t="shared" si="28"/>
        <v>30.3846</v>
      </c>
    </row>
    <row r="767" spans="1:8">
      <c r="A767" s="12" t="s">
        <v>1178</v>
      </c>
      <c r="B767" s="12" t="s">
        <v>1179</v>
      </c>
      <c r="C767" s="12" t="s">
        <v>1180</v>
      </c>
      <c r="D767" s="12" t="s">
        <v>1181</v>
      </c>
      <c r="E767" s="14">
        <v>180</v>
      </c>
      <c r="F767" s="15">
        <f t="shared" si="29"/>
        <v>5490.0027</v>
      </c>
      <c r="G767" s="15">
        <v>4692.31</v>
      </c>
      <c r="H767">
        <f t="shared" si="28"/>
        <v>26.0683888888889</v>
      </c>
    </row>
    <row r="768" spans="1:8">
      <c r="A768" s="12" t="s">
        <v>1178</v>
      </c>
      <c r="B768" s="12" t="s">
        <v>1175</v>
      </c>
      <c r="C768" s="12" t="s">
        <v>1182</v>
      </c>
      <c r="D768" s="12" t="s">
        <v>1177</v>
      </c>
      <c r="E768" s="14">
        <v>100</v>
      </c>
      <c r="F768" s="15">
        <f t="shared" si="29"/>
        <v>1795.9968</v>
      </c>
      <c r="G768" s="15">
        <v>1535.04</v>
      </c>
      <c r="H768">
        <f t="shared" si="28"/>
        <v>15.3504</v>
      </c>
    </row>
    <row r="769" spans="1:8">
      <c r="A769" s="12" t="s">
        <v>1178</v>
      </c>
      <c r="B769" s="12" t="s">
        <v>1172</v>
      </c>
      <c r="C769" s="12" t="s">
        <v>1173</v>
      </c>
      <c r="D769" s="12" t="s">
        <v>1174</v>
      </c>
      <c r="E769" s="14">
        <v>100</v>
      </c>
      <c r="F769" s="15">
        <f t="shared" si="29"/>
        <v>2299.9977</v>
      </c>
      <c r="G769" s="15">
        <v>1965.81</v>
      </c>
      <c r="H769">
        <f t="shared" si="28"/>
        <v>19.6581</v>
      </c>
    </row>
    <row r="770" spans="1:8">
      <c r="A770" s="12" t="s">
        <v>1178</v>
      </c>
      <c r="B770" s="12" t="s">
        <v>1183</v>
      </c>
      <c r="C770" s="12" t="s">
        <v>1184</v>
      </c>
      <c r="D770" s="12" t="s">
        <v>151</v>
      </c>
      <c r="E770" s="14">
        <v>100</v>
      </c>
      <c r="F770" s="15">
        <f t="shared" si="29"/>
        <v>1850.004</v>
      </c>
      <c r="G770" s="15">
        <v>1581.2</v>
      </c>
      <c r="H770">
        <f t="shared" si="28"/>
        <v>15.812</v>
      </c>
    </row>
    <row r="771" spans="1:8">
      <c r="A771" s="12" t="s">
        <v>1178</v>
      </c>
      <c r="B771" s="12" t="s">
        <v>1185</v>
      </c>
      <c r="C771" s="12" t="s">
        <v>1186</v>
      </c>
      <c r="D771" s="12" t="s">
        <v>752</v>
      </c>
      <c r="E771" s="14">
        <v>200</v>
      </c>
      <c r="F771" s="15">
        <f t="shared" si="29"/>
        <v>1159.9965</v>
      </c>
      <c r="G771" s="15">
        <v>991.45</v>
      </c>
      <c r="H771">
        <f t="shared" ref="H771:H834" si="30">G771/E771</f>
        <v>4.95725</v>
      </c>
    </row>
    <row r="772" spans="1:8">
      <c r="A772" s="12" t="s">
        <v>1178</v>
      </c>
      <c r="B772" s="12" t="s">
        <v>701</v>
      </c>
      <c r="C772" s="12" t="s">
        <v>1187</v>
      </c>
      <c r="D772" s="12" t="s">
        <v>703</v>
      </c>
      <c r="E772" s="14">
        <v>200</v>
      </c>
      <c r="F772" s="15">
        <f t="shared" si="29"/>
        <v>1299.9987</v>
      </c>
      <c r="G772" s="15">
        <v>1111.11</v>
      </c>
      <c r="H772">
        <f t="shared" si="30"/>
        <v>5.55555</v>
      </c>
    </row>
    <row r="773" spans="1:8">
      <c r="A773" s="12" t="s">
        <v>1178</v>
      </c>
      <c r="B773" s="12" t="s">
        <v>1188</v>
      </c>
      <c r="C773" s="12" t="s">
        <v>551</v>
      </c>
      <c r="D773" s="12" t="s">
        <v>1189</v>
      </c>
      <c r="E773" s="14">
        <v>200</v>
      </c>
      <c r="F773" s="15">
        <f t="shared" si="29"/>
        <v>1099.9989</v>
      </c>
      <c r="G773" s="15">
        <v>940.17</v>
      </c>
      <c r="H773">
        <f t="shared" si="30"/>
        <v>4.70085</v>
      </c>
    </row>
    <row r="774" spans="1:8">
      <c r="A774" s="12" t="s">
        <v>1178</v>
      </c>
      <c r="B774" s="12" t="s">
        <v>1153</v>
      </c>
      <c r="C774" s="12" t="s">
        <v>1168</v>
      </c>
      <c r="D774" s="12" t="s">
        <v>1169</v>
      </c>
      <c r="E774" s="14">
        <v>400</v>
      </c>
      <c r="F774" s="15">
        <f t="shared" si="29"/>
        <v>9400.0023</v>
      </c>
      <c r="G774" s="15">
        <v>8034.19</v>
      </c>
      <c r="H774">
        <f t="shared" si="30"/>
        <v>20.085475</v>
      </c>
    </row>
    <row r="775" spans="1:8">
      <c r="A775" s="12" t="s">
        <v>1190</v>
      </c>
      <c r="B775" s="12" t="s">
        <v>1191</v>
      </c>
      <c r="C775" s="12" t="s">
        <v>1192</v>
      </c>
      <c r="D775" s="12" t="s">
        <v>1193</v>
      </c>
      <c r="E775" s="14">
        <v>20</v>
      </c>
      <c r="F775" s="15">
        <v>976</v>
      </c>
      <c r="G775" s="15">
        <f t="shared" ref="G775:G779" si="31">F775/(17%)</f>
        <v>5741.17647058824</v>
      </c>
      <c r="H775">
        <f t="shared" si="30"/>
        <v>287.058823529412</v>
      </c>
    </row>
    <row r="776" spans="1:8">
      <c r="A776" s="12" t="s">
        <v>1190</v>
      </c>
      <c r="B776" s="12" t="s">
        <v>1194</v>
      </c>
      <c r="C776" s="12" t="s">
        <v>1195</v>
      </c>
      <c r="D776" s="12" t="s">
        <v>1196</v>
      </c>
      <c r="E776" s="14">
        <v>30</v>
      </c>
      <c r="F776" s="15">
        <v>675</v>
      </c>
      <c r="G776" s="15">
        <f t="shared" si="31"/>
        <v>3970.58823529412</v>
      </c>
      <c r="H776">
        <f t="shared" si="30"/>
        <v>132.352941176471</v>
      </c>
    </row>
    <row r="777" spans="1:8">
      <c r="A777" s="12" t="s">
        <v>1190</v>
      </c>
      <c r="B777" s="12" t="s">
        <v>1197</v>
      </c>
      <c r="C777" s="12" t="s">
        <v>1198</v>
      </c>
      <c r="D777" s="12" t="s">
        <v>1199</v>
      </c>
      <c r="E777" s="14">
        <v>20</v>
      </c>
      <c r="F777" s="15">
        <v>840</v>
      </c>
      <c r="G777" s="15">
        <f t="shared" si="31"/>
        <v>4941.17647058824</v>
      </c>
      <c r="H777">
        <f t="shared" si="30"/>
        <v>247.058823529412</v>
      </c>
    </row>
    <row r="778" spans="1:8">
      <c r="A778" s="12" t="s">
        <v>1190</v>
      </c>
      <c r="B778" s="12" t="s">
        <v>1200</v>
      </c>
      <c r="C778" s="12" t="s">
        <v>1201</v>
      </c>
      <c r="D778" s="12" t="s">
        <v>1202</v>
      </c>
      <c r="E778" s="14">
        <v>30</v>
      </c>
      <c r="F778" s="15">
        <v>720</v>
      </c>
      <c r="G778" s="15">
        <f t="shared" si="31"/>
        <v>4235.29411764706</v>
      </c>
      <c r="H778">
        <f t="shared" si="30"/>
        <v>141.176470588235</v>
      </c>
    </row>
    <row r="779" spans="1:8">
      <c r="A779" s="12" t="s">
        <v>1190</v>
      </c>
      <c r="B779" s="12" t="s">
        <v>1194</v>
      </c>
      <c r="C779" s="12" t="s">
        <v>1195</v>
      </c>
      <c r="D779" s="12" t="s">
        <v>1196</v>
      </c>
      <c r="E779" s="14">
        <v>50</v>
      </c>
      <c r="F779" s="15">
        <v>1125</v>
      </c>
      <c r="G779" s="15">
        <f t="shared" si="31"/>
        <v>6617.64705882353</v>
      </c>
      <c r="H779">
        <f t="shared" si="30"/>
        <v>132.352941176471</v>
      </c>
    </row>
    <row r="780" spans="1:8">
      <c r="A780" s="12" t="s">
        <v>1190</v>
      </c>
      <c r="B780" s="12" t="s">
        <v>1203</v>
      </c>
      <c r="C780" s="12" t="s">
        <v>606</v>
      </c>
      <c r="D780" s="12" t="s">
        <v>1204</v>
      </c>
      <c r="E780" s="14">
        <v>3200</v>
      </c>
      <c r="F780" s="15">
        <v>4640</v>
      </c>
      <c r="G780" s="15">
        <v>113005.742765713</v>
      </c>
      <c r="H780">
        <f t="shared" si="30"/>
        <v>35.3142946142853</v>
      </c>
    </row>
    <row r="781" spans="1:8">
      <c r="A781" s="12" t="s">
        <v>1190</v>
      </c>
      <c r="B781" s="12" t="s">
        <v>915</v>
      </c>
      <c r="C781" s="12" t="s">
        <v>916</v>
      </c>
      <c r="D781" s="12" t="s">
        <v>1205</v>
      </c>
      <c r="E781" s="14">
        <v>120</v>
      </c>
      <c r="F781" s="15">
        <v>180</v>
      </c>
      <c r="G781" s="15">
        <f t="shared" ref="G781:G793" si="32">F781/(17%)</f>
        <v>1058.82352941176</v>
      </c>
      <c r="H781">
        <f t="shared" si="30"/>
        <v>8.8235294117647</v>
      </c>
    </row>
    <row r="782" spans="1:8">
      <c r="A782" s="12" t="s">
        <v>1190</v>
      </c>
      <c r="B782" s="12" t="s">
        <v>1206</v>
      </c>
      <c r="C782" s="12" t="s">
        <v>1207</v>
      </c>
      <c r="D782" s="12" t="s">
        <v>134</v>
      </c>
      <c r="E782" s="14">
        <v>200</v>
      </c>
      <c r="F782" s="15">
        <v>1500</v>
      </c>
      <c r="G782" s="15">
        <f t="shared" si="32"/>
        <v>8823.5294117647</v>
      </c>
      <c r="H782">
        <f t="shared" si="30"/>
        <v>44.1176470588235</v>
      </c>
    </row>
    <row r="783" spans="1:8">
      <c r="A783" s="12" t="s">
        <v>1190</v>
      </c>
      <c r="B783" s="12" t="s">
        <v>698</v>
      </c>
      <c r="C783" s="12" t="s">
        <v>699</v>
      </c>
      <c r="D783" s="12" t="s">
        <v>1208</v>
      </c>
      <c r="E783" s="14">
        <v>30</v>
      </c>
      <c r="F783" s="15">
        <v>930</v>
      </c>
      <c r="G783" s="15">
        <f t="shared" si="32"/>
        <v>5470.58823529412</v>
      </c>
      <c r="H783">
        <f t="shared" si="30"/>
        <v>182.352941176471</v>
      </c>
    </row>
    <row r="784" spans="1:8">
      <c r="A784" s="12" t="s">
        <v>1190</v>
      </c>
      <c r="B784" s="12" t="s">
        <v>1209</v>
      </c>
      <c r="C784" s="12" t="s">
        <v>1210</v>
      </c>
      <c r="D784" s="12" t="s">
        <v>1199</v>
      </c>
      <c r="E784" s="14">
        <v>20</v>
      </c>
      <c r="F784" s="15">
        <v>630</v>
      </c>
      <c r="G784" s="15">
        <f t="shared" si="32"/>
        <v>3705.88235294118</v>
      </c>
      <c r="H784">
        <f t="shared" si="30"/>
        <v>185.294117647059</v>
      </c>
    </row>
    <row r="785" spans="1:8">
      <c r="A785" s="12" t="s">
        <v>1190</v>
      </c>
      <c r="B785" s="12" t="s">
        <v>1194</v>
      </c>
      <c r="C785" s="12" t="s">
        <v>1195</v>
      </c>
      <c r="D785" s="12" t="s">
        <v>1196</v>
      </c>
      <c r="E785" s="14">
        <v>50</v>
      </c>
      <c r="F785" s="15">
        <v>1125</v>
      </c>
      <c r="G785" s="15">
        <f t="shared" si="32"/>
        <v>6617.64705882353</v>
      </c>
      <c r="H785">
        <f t="shared" si="30"/>
        <v>132.352941176471</v>
      </c>
    </row>
    <row r="786" spans="1:8">
      <c r="A786" s="12" t="s">
        <v>1211</v>
      </c>
      <c r="B786" s="12" t="s">
        <v>1212</v>
      </c>
      <c r="C786" s="12" t="s">
        <v>1213</v>
      </c>
      <c r="D786" s="12" t="s">
        <v>147</v>
      </c>
      <c r="E786" s="14">
        <v>20</v>
      </c>
      <c r="F786" s="15">
        <v>70</v>
      </c>
      <c r="G786" s="15">
        <f t="shared" si="32"/>
        <v>411.764705882353</v>
      </c>
      <c r="H786">
        <f t="shared" si="30"/>
        <v>20.5882352941176</v>
      </c>
    </row>
    <row r="787" spans="1:8">
      <c r="A787" s="12" t="s">
        <v>1211</v>
      </c>
      <c r="B787" s="12" t="s">
        <v>701</v>
      </c>
      <c r="C787" s="12" t="s">
        <v>1187</v>
      </c>
      <c r="D787" s="12" t="s">
        <v>1214</v>
      </c>
      <c r="E787" s="14">
        <v>20</v>
      </c>
      <c r="F787" s="15">
        <v>330</v>
      </c>
      <c r="G787" s="15">
        <f t="shared" si="32"/>
        <v>1941.17647058824</v>
      </c>
      <c r="H787">
        <f t="shared" si="30"/>
        <v>97.0588235294118</v>
      </c>
    </row>
    <row r="788" spans="1:8">
      <c r="A788" s="12" t="s">
        <v>1211</v>
      </c>
      <c r="B788" s="12" t="s">
        <v>964</v>
      </c>
      <c r="C788" s="12" t="s">
        <v>965</v>
      </c>
      <c r="D788" s="12" t="s">
        <v>1215</v>
      </c>
      <c r="E788" s="14">
        <v>5</v>
      </c>
      <c r="F788" s="15">
        <v>27.5</v>
      </c>
      <c r="G788" s="15">
        <f t="shared" si="32"/>
        <v>161.764705882353</v>
      </c>
      <c r="H788">
        <f t="shared" si="30"/>
        <v>32.3529411764706</v>
      </c>
    </row>
    <row r="789" spans="1:8">
      <c r="A789" s="12" t="s">
        <v>1211</v>
      </c>
      <c r="B789" s="12" t="s">
        <v>1216</v>
      </c>
      <c r="C789" s="12" t="s">
        <v>1217</v>
      </c>
      <c r="D789" s="12" t="s">
        <v>532</v>
      </c>
      <c r="E789" s="14">
        <v>20</v>
      </c>
      <c r="F789" s="15">
        <v>120</v>
      </c>
      <c r="G789" s="15">
        <f t="shared" si="32"/>
        <v>705.882352941176</v>
      </c>
      <c r="H789">
        <f t="shared" si="30"/>
        <v>35.2941176470588</v>
      </c>
    </row>
    <row r="790" spans="1:8">
      <c r="A790" s="12" t="s">
        <v>1211</v>
      </c>
      <c r="B790" s="12" t="s">
        <v>1218</v>
      </c>
      <c r="C790" s="12" t="s">
        <v>452</v>
      </c>
      <c r="D790" s="12" t="s">
        <v>1219</v>
      </c>
      <c r="E790" s="14">
        <v>100</v>
      </c>
      <c r="F790" s="15">
        <v>3491</v>
      </c>
      <c r="G790" s="15">
        <f t="shared" si="32"/>
        <v>20535.2941176471</v>
      </c>
      <c r="H790">
        <f t="shared" si="30"/>
        <v>205.352941176471</v>
      </c>
    </row>
    <row r="791" spans="1:8">
      <c r="A791" s="12" t="s">
        <v>1211</v>
      </c>
      <c r="B791" s="12" t="s">
        <v>1220</v>
      </c>
      <c r="C791" s="12" t="s">
        <v>769</v>
      </c>
      <c r="D791" s="12" t="s">
        <v>658</v>
      </c>
      <c r="E791" s="14">
        <v>10</v>
      </c>
      <c r="F791" s="15">
        <v>46</v>
      </c>
      <c r="G791" s="15">
        <f t="shared" si="32"/>
        <v>270.588235294118</v>
      </c>
      <c r="H791">
        <f t="shared" si="30"/>
        <v>27.0588235294118</v>
      </c>
    </row>
    <row r="792" spans="1:8">
      <c r="A792" s="12" t="s">
        <v>1211</v>
      </c>
      <c r="B792" s="12" t="s">
        <v>1221</v>
      </c>
      <c r="C792" s="12" t="s">
        <v>1222</v>
      </c>
      <c r="D792" s="12" t="s">
        <v>1223</v>
      </c>
      <c r="E792" s="14">
        <v>20</v>
      </c>
      <c r="F792" s="15">
        <v>570</v>
      </c>
      <c r="G792" s="15">
        <f t="shared" si="32"/>
        <v>3352.94117647059</v>
      </c>
      <c r="H792">
        <f t="shared" si="30"/>
        <v>167.647058823529</v>
      </c>
    </row>
    <row r="793" spans="1:8">
      <c r="A793" s="12" t="s">
        <v>1211</v>
      </c>
      <c r="B793" s="12" t="s">
        <v>833</v>
      </c>
      <c r="C793" s="12" t="s">
        <v>834</v>
      </c>
      <c r="D793" s="12" t="s">
        <v>835</v>
      </c>
      <c r="E793" s="14">
        <v>30</v>
      </c>
      <c r="F793" s="15">
        <v>285</v>
      </c>
      <c r="G793" s="15">
        <f t="shared" si="32"/>
        <v>1676.47058823529</v>
      </c>
      <c r="H793">
        <f t="shared" si="30"/>
        <v>55.8823529411765</v>
      </c>
    </row>
    <row r="794" spans="1:8">
      <c r="A794" s="12" t="s">
        <v>1224</v>
      </c>
      <c r="B794" s="12" t="s">
        <v>1225</v>
      </c>
      <c r="C794" s="12" t="s">
        <v>626</v>
      </c>
      <c r="D794" s="12" t="s">
        <v>1226</v>
      </c>
      <c r="E794" s="14">
        <v>480</v>
      </c>
      <c r="F794" s="15">
        <f t="shared" ref="F794:F818" si="33">G794*(1+17%)</f>
        <v>177600.0096</v>
      </c>
      <c r="G794" s="15">
        <v>151794.88</v>
      </c>
      <c r="H794">
        <f t="shared" si="30"/>
        <v>316.239333333333</v>
      </c>
    </row>
    <row r="795" spans="1:8">
      <c r="A795" s="12" t="s">
        <v>1227</v>
      </c>
      <c r="B795" s="12" t="s">
        <v>1228</v>
      </c>
      <c r="C795" s="12" t="s">
        <v>1229</v>
      </c>
      <c r="D795" s="12" t="s">
        <v>1230</v>
      </c>
      <c r="E795" s="14">
        <v>3</v>
      </c>
      <c r="F795" s="15">
        <f t="shared" si="33"/>
        <v>12.0042</v>
      </c>
      <c r="G795" s="15">
        <v>10.26</v>
      </c>
      <c r="H795">
        <f t="shared" si="30"/>
        <v>3.42</v>
      </c>
    </row>
    <row r="796" spans="1:8">
      <c r="A796" s="12" t="s">
        <v>1227</v>
      </c>
      <c r="B796" s="12" t="s">
        <v>839</v>
      </c>
      <c r="C796" s="12" t="s">
        <v>840</v>
      </c>
      <c r="D796" s="12" t="s">
        <v>1030</v>
      </c>
      <c r="E796" s="14">
        <v>2</v>
      </c>
      <c r="F796" s="15">
        <f t="shared" si="33"/>
        <v>38.9961</v>
      </c>
      <c r="G796" s="15">
        <v>33.33</v>
      </c>
      <c r="H796">
        <f t="shared" si="30"/>
        <v>16.665</v>
      </c>
    </row>
    <row r="797" spans="1:8">
      <c r="A797" s="12" t="s">
        <v>1227</v>
      </c>
      <c r="B797" s="12" t="s">
        <v>1231</v>
      </c>
      <c r="C797" s="12" t="s">
        <v>30</v>
      </c>
      <c r="D797" s="12" t="s">
        <v>767</v>
      </c>
      <c r="E797" s="14">
        <v>50</v>
      </c>
      <c r="F797" s="15">
        <f t="shared" si="33"/>
        <v>682.0047</v>
      </c>
      <c r="G797" s="15">
        <v>582.91</v>
      </c>
      <c r="H797">
        <f t="shared" si="30"/>
        <v>11.6582</v>
      </c>
    </row>
    <row r="798" spans="1:8">
      <c r="A798" s="12" t="s">
        <v>1227</v>
      </c>
      <c r="B798" s="12" t="s">
        <v>1232</v>
      </c>
      <c r="C798" s="12" t="s">
        <v>1233</v>
      </c>
      <c r="D798" s="12" t="s">
        <v>995</v>
      </c>
      <c r="E798" s="14">
        <v>960</v>
      </c>
      <c r="F798" s="15">
        <f t="shared" si="33"/>
        <v>7872.0057</v>
      </c>
      <c r="G798" s="15">
        <v>6728.21</v>
      </c>
      <c r="H798">
        <f t="shared" si="30"/>
        <v>7.00855208333333</v>
      </c>
    </row>
    <row r="799" spans="1:8">
      <c r="A799" s="12" t="s">
        <v>1227</v>
      </c>
      <c r="B799" s="12" t="s">
        <v>1234</v>
      </c>
      <c r="C799" s="12" t="s">
        <v>1235</v>
      </c>
      <c r="D799" s="12" t="s">
        <v>584</v>
      </c>
      <c r="E799" s="14">
        <v>100</v>
      </c>
      <c r="F799" s="15">
        <f t="shared" si="33"/>
        <v>2250.0036</v>
      </c>
      <c r="G799" s="15">
        <v>1923.08</v>
      </c>
      <c r="H799">
        <f t="shared" si="30"/>
        <v>19.2308</v>
      </c>
    </row>
    <row r="800" spans="1:8">
      <c r="A800" s="12" t="s">
        <v>1236</v>
      </c>
      <c r="B800" s="12" t="s">
        <v>1237</v>
      </c>
      <c r="C800" s="12" t="s">
        <v>950</v>
      </c>
      <c r="D800" s="12" t="s">
        <v>1238</v>
      </c>
      <c r="E800" s="14">
        <v>100</v>
      </c>
      <c r="F800" s="15">
        <f t="shared" si="33"/>
        <v>5733.9945</v>
      </c>
      <c r="G800" s="15">
        <v>4900.85</v>
      </c>
      <c r="H800">
        <f t="shared" si="30"/>
        <v>49.0085</v>
      </c>
    </row>
    <row r="801" spans="1:8">
      <c r="A801" s="12" t="s">
        <v>1236</v>
      </c>
      <c r="B801" s="12" t="s">
        <v>1061</v>
      </c>
      <c r="C801" s="12" t="s">
        <v>1239</v>
      </c>
      <c r="D801" s="12" t="s">
        <v>1240</v>
      </c>
      <c r="E801" s="14">
        <v>160</v>
      </c>
      <c r="F801" s="15">
        <f t="shared" si="33"/>
        <v>2576.0007</v>
      </c>
      <c r="G801" s="15">
        <v>2201.71</v>
      </c>
      <c r="H801">
        <f t="shared" si="30"/>
        <v>13.7606875</v>
      </c>
    </row>
    <row r="802" spans="1:8">
      <c r="A802" s="12" t="s">
        <v>1241</v>
      </c>
      <c r="B802" s="12" t="s">
        <v>1175</v>
      </c>
      <c r="C802" s="12" t="s">
        <v>1182</v>
      </c>
      <c r="D802" s="12" t="s">
        <v>1177</v>
      </c>
      <c r="E802" s="14">
        <v>100</v>
      </c>
      <c r="F802" s="15">
        <f t="shared" si="33"/>
        <v>1795.9968</v>
      </c>
      <c r="G802" s="15">
        <v>1535.04</v>
      </c>
      <c r="H802">
        <f t="shared" si="30"/>
        <v>15.3504</v>
      </c>
    </row>
    <row r="803" spans="1:8">
      <c r="A803" s="12" t="s">
        <v>1170</v>
      </c>
      <c r="B803" s="12" t="s">
        <v>1242</v>
      </c>
      <c r="C803" s="12" t="s">
        <v>1243</v>
      </c>
      <c r="D803" s="12" t="s">
        <v>1244</v>
      </c>
      <c r="E803" s="14">
        <v>2000</v>
      </c>
      <c r="F803" s="15">
        <f t="shared" si="33"/>
        <v>43000.0038</v>
      </c>
      <c r="G803" s="15">
        <v>36752.14</v>
      </c>
      <c r="H803">
        <f t="shared" si="30"/>
        <v>18.37607</v>
      </c>
    </row>
    <row r="804" spans="1:8">
      <c r="A804" s="12" t="s">
        <v>1170</v>
      </c>
      <c r="B804" s="12" t="s">
        <v>1245</v>
      </c>
      <c r="C804" s="12" t="s">
        <v>1246</v>
      </c>
      <c r="D804" s="12" t="s">
        <v>1247</v>
      </c>
      <c r="E804" s="14">
        <v>300</v>
      </c>
      <c r="F804" s="15">
        <f t="shared" si="33"/>
        <v>6299.982</v>
      </c>
      <c r="G804" s="15">
        <v>5384.6</v>
      </c>
      <c r="H804">
        <f t="shared" si="30"/>
        <v>17.9486666666667</v>
      </c>
    </row>
    <row r="805" spans="1:8">
      <c r="A805" s="12" t="s">
        <v>1171</v>
      </c>
      <c r="B805" s="12" t="s">
        <v>1183</v>
      </c>
      <c r="C805" s="12" t="s">
        <v>1248</v>
      </c>
      <c r="D805" s="12" t="s">
        <v>243</v>
      </c>
      <c r="E805" s="14">
        <v>100</v>
      </c>
      <c r="F805" s="15">
        <f t="shared" si="33"/>
        <v>1850.004</v>
      </c>
      <c r="G805" s="15">
        <v>1581.2</v>
      </c>
      <c r="H805">
        <f t="shared" si="30"/>
        <v>15.812</v>
      </c>
    </row>
    <row r="806" spans="1:8">
      <c r="A806" s="12" t="s">
        <v>1249</v>
      </c>
      <c r="B806" s="12" t="s">
        <v>1250</v>
      </c>
      <c r="C806" s="12" t="s">
        <v>1251</v>
      </c>
      <c r="D806" s="12" t="s">
        <v>1252</v>
      </c>
      <c r="E806" s="14">
        <v>2000</v>
      </c>
      <c r="F806" s="15">
        <f t="shared" si="33"/>
        <v>1959.9957</v>
      </c>
      <c r="G806" s="15">
        <v>1675.21</v>
      </c>
      <c r="H806">
        <f t="shared" si="30"/>
        <v>0.837605</v>
      </c>
    </row>
    <row r="807" spans="1:8">
      <c r="A807" s="12" t="s">
        <v>1170</v>
      </c>
      <c r="B807" s="12" t="s">
        <v>1153</v>
      </c>
      <c r="C807" s="12" t="s">
        <v>1168</v>
      </c>
      <c r="D807" s="12" t="s">
        <v>1169</v>
      </c>
      <c r="E807" s="14">
        <v>600</v>
      </c>
      <c r="F807" s="15">
        <f t="shared" si="33"/>
        <v>16799.9949</v>
      </c>
      <c r="G807" s="15">
        <v>14358.97</v>
      </c>
      <c r="H807">
        <f t="shared" si="30"/>
        <v>23.9316166666667</v>
      </c>
    </row>
    <row r="808" spans="1:8">
      <c r="A808" s="12" t="s">
        <v>1253</v>
      </c>
      <c r="B808" s="12" t="s">
        <v>155</v>
      </c>
      <c r="C808" s="12" t="s">
        <v>1004</v>
      </c>
      <c r="D808" s="12" t="s">
        <v>1157</v>
      </c>
      <c r="E808" s="14">
        <v>240</v>
      </c>
      <c r="F808" s="15">
        <f t="shared" si="33"/>
        <v>12359.997</v>
      </c>
      <c r="G808" s="15">
        <v>10564.1</v>
      </c>
      <c r="H808">
        <f t="shared" si="30"/>
        <v>44.0170833333333</v>
      </c>
    </row>
    <row r="809" spans="1:8">
      <c r="A809" s="12" t="s">
        <v>1253</v>
      </c>
      <c r="B809" s="12" t="s">
        <v>1254</v>
      </c>
      <c r="C809" s="12" t="s">
        <v>857</v>
      </c>
      <c r="D809" s="12" t="s">
        <v>93</v>
      </c>
      <c r="E809" s="14">
        <v>600</v>
      </c>
      <c r="F809" s="15">
        <f t="shared" si="33"/>
        <v>12336.0003</v>
      </c>
      <c r="G809" s="15">
        <v>10543.59</v>
      </c>
      <c r="H809">
        <f t="shared" si="30"/>
        <v>17.57265</v>
      </c>
    </row>
    <row r="810" spans="1:8">
      <c r="A810" s="12" t="s">
        <v>1253</v>
      </c>
      <c r="B810" s="12" t="s">
        <v>867</v>
      </c>
      <c r="C810" s="12" t="s">
        <v>1255</v>
      </c>
      <c r="D810" s="12" t="s">
        <v>666</v>
      </c>
      <c r="E810" s="14">
        <v>1200</v>
      </c>
      <c r="F810" s="15">
        <f t="shared" si="33"/>
        <v>56568.0024</v>
      </c>
      <c r="G810" s="15">
        <v>48348.72</v>
      </c>
      <c r="H810">
        <f t="shared" si="30"/>
        <v>40.2906</v>
      </c>
    </row>
    <row r="811" spans="1:8">
      <c r="A811" s="12" t="s">
        <v>1253</v>
      </c>
      <c r="B811" s="12" t="s">
        <v>1256</v>
      </c>
      <c r="C811" s="12" t="s">
        <v>1257</v>
      </c>
      <c r="D811" s="12" t="s">
        <v>1258</v>
      </c>
      <c r="E811" s="14">
        <v>200</v>
      </c>
      <c r="F811" s="15">
        <f t="shared" si="33"/>
        <v>4841.9982</v>
      </c>
      <c r="G811" s="15">
        <v>4138.46</v>
      </c>
      <c r="H811">
        <f t="shared" si="30"/>
        <v>20.6923</v>
      </c>
    </row>
    <row r="812" spans="1:8">
      <c r="A812" s="12" t="s">
        <v>1253</v>
      </c>
      <c r="B812" s="12" t="s">
        <v>1259</v>
      </c>
      <c r="C812" s="12" t="s">
        <v>923</v>
      </c>
      <c r="D812" s="12" t="s">
        <v>963</v>
      </c>
      <c r="E812" s="14">
        <v>600</v>
      </c>
      <c r="F812" s="15">
        <f t="shared" si="33"/>
        <v>30198.0042</v>
      </c>
      <c r="G812" s="15">
        <v>25810.26</v>
      </c>
      <c r="H812">
        <f t="shared" si="30"/>
        <v>43.0171</v>
      </c>
    </row>
    <row r="813" spans="1:8">
      <c r="A813" s="12" t="s">
        <v>1253</v>
      </c>
      <c r="B813" s="12" t="s">
        <v>1260</v>
      </c>
      <c r="C813" s="12" t="s">
        <v>1261</v>
      </c>
      <c r="D813" s="12" t="s">
        <v>1262</v>
      </c>
      <c r="E813" s="14">
        <v>1000</v>
      </c>
      <c r="F813" s="15">
        <f t="shared" si="33"/>
        <v>44730.0009</v>
      </c>
      <c r="G813" s="15">
        <v>38230.77</v>
      </c>
      <c r="H813">
        <f t="shared" si="30"/>
        <v>38.23077</v>
      </c>
    </row>
    <row r="814" spans="1:8">
      <c r="A814" s="12" t="s">
        <v>1253</v>
      </c>
      <c r="B814" s="12" t="s">
        <v>1260</v>
      </c>
      <c r="C814" s="12" t="s">
        <v>1261</v>
      </c>
      <c r="D814" s="12" t="s">
        <v>1262</v>
      </c>
      <c r="E814" s="14">
        <v>2000</v>
      </c>
      <c r="F814" s="15">
        <f t="shared" si="33"/>
        <v>89460.0018</v>
      </c>
      <c r="G814" s="15">
        <v>76461.54</v>
      </c>
      <c r="H814">
        <f t="shared" si="30"/>
        <v>38.23077</v>
      </c>
    </row>
    <row r="815" spans="1:8">
      <c r="A815" s="12" t="s">
        <v>1253</v>
      </c>
      <c r="B815" s="12" t="s">
        <v>1263</v>
      </c>
      <c r="C815" s="12" t="s">
        <v>1004</v>
      </c>
      <c r="D815" s="12" t="s">
        <v>1264</v>
      </c>
      <c r="E815" s="14">
        <v>2000</v>
      </c>
      <c r="F815" s="15">
        <f t="shared" si="33"/>
        <v>101379.9969</v>
      </c>
      <c r="G815" s="15">
        <v>86649.57</v>
      </c>
      <c r="H815">
        <f t="shared" si="30"/>
        <v>43.324785</v>
      </c>
    </row>
    <row r="816" spans="1:8">
      <c r="A816" s="12" t="s">
        <v>1253</v>
      </c>
      <c r="B816" s="12" t="s">
        <v>1263</v>
      </c>
      <c r="C816" s="12" t="s">
        <v>1004</v>
      </c>
      <c r="D816" s="12" t="s">
        <v>1264</v>
      </c>
      <c r="E816" s="14">
        <v>2400</v>
      </c>
      <c r="F816" s="15">
        <f t="shared" si="33"/>
        <v>121655.9682</v>
      </c>
      <c r="G816" s="15">
        <v>103979.46</v>
      </c>
      <c r="H816">
        <f t="shared" si="30"/>
        <v>43.324775</v>
      </c>
    </row>
    <row r="817" spans="1:8">
      <c r="A817" s="12" t="s">
        <v>1253</v>
      </c>
      <c r="B817" s="12" t="s">
        <v>71</v>
      </c>
      <c r="C817" s="12" t="s">
        <v>1159</v>
      </c>
      <c r="D817" s="12" t="s">
        <v>940</v>
      </c>
      <c r="E817" s="14">
        <v>4000</v>
      </c>
      <c r="F817" s="15">
        <f t="shared" si="33"/>
        <v>116000.001</v>
      </c>
      <c r="G817" s="15">
        <v>99145.3</v>
      </c>
      <c r="H817">
        <f t="shared" si="30"/>
        <v>24.786325</v>
      </c>
    </row>
    <row r="818" spans="1:8">
      <c r="A818" s="12" t="s">
        <v>1265</v>
      </c>
      <c r="B818" s="12" t="s">
        <v>1245</v>
      </c>
      <c r="C818" s="12" t="s">
        <v>1266</v>
      </c>
      <c r="D818" s="12" t="s">
        <v>1244</v>
      </c>
      <c r="E818" s="14">
        <v>1120</v>
      </c>
      <c r="F818" s="15">
        <f t="shared" si="33"/>
        <v>23519.9952</v>
      </c>
      <c r="G818" s="15">
        <v>20102.56</v>
      </c>
      <c r="H818">
        <f t="shared" si="30"/>
        <v>17.9487142857143</v>
      </c>
    </row>
    <row r="819" spans="1:8">
      <c r="A819" s="12" t="s">
        <v>1267</v>
      </c>
      <c r="B819" s="12" t="s">
        <v>1268</v>
      </c>
      <c r="C819" s="12" t="s">
        <v>1269</v>
      </c>
      <c r="D819" s="12" t="s">
        <v>1270</v>
      </c>
      <c r="E819" s="14">
        <v>240</v>
      </c>
      <c r="F819" s="15">
        <v>8208</v>
      </c>
      <c r="G819" s="15">
        <f t="shared" ref="G819:G829" si="34">F819/(1+17%)</f>
        <v>7015.38461538462</v>
      </c>
      <c r="H819">
        <f t="shared" si="30"/>
        <v>29.2307692307692</v>
      </c>
    </row>
    <row r="820" spans="1:8">
      <c r="A820" s="12" t="s">
        <v>1267</v>
      </c>
      <c r="B820" s="12" t="s">
        <v>1271</v>
      </c>
      <c r="C820" s="12" t="s">
        <v>1233</v>
      </c>
      <c r="D820" s="12" t="s">
        <v>1272</v>
      </c>
      <c r="E820" s="14">
        <v>1800</v>
      </c>
      <c r="F820" s="15">
        <v>15300</v>
      </c>
      <c r="G820" s="15">
        <f t="shared" si="34"/>
        <v>13076.9230769231</v>
      </c>
      <c r="H820">
        <f t="shared" si="30"/>
        <v>7.26495726495727</v>
      </c>
    </row>
    <row r="821" spans="1:8">
      <c r="A821" s="12" t="s">
        <v>1267</v>
      </c>
      <c r="B821" s="12" t="s">
        <v>1273</v>
      </c>
      <c r="C821" s="12" t="s">
        <v>731</v>
      </c>
      <c r="D821" s="12" t="s">
        <v>1274</v>
      </c>
      <c r="E821" s="14">
        <v>100</v>
      </c>
      <c r="F821" s="15">
        <v>665</v>
      </c>
      <c r="G821" s="15">
        <f t="shared" si="34"/>
        <v>568.376068376068</v>
      </c>
      <c r="H821">
        <f t="shared" si="30"/>
        <v>5.68376068376068</v>
      </c>
    </row>
    <row r="822" spans="1:8">
      <c r="A822" s="12" t="s">
        <v>1267</v>
      </c>
      <c r="B822" s="12" t="s">
        <v>1232</v>
      </c>
      <c r="C822" s="12" t="s">
        <v>1233</v>
      </c>
      <c r="D822" s="12" t="s">
        <v>995</v>
      </c>
      <c r="E822" s="14">
        <v>240</v>
      </c>
      <c r="F822" s="15">
        <v>2040</v>
      </c>
      <c r="G822" s="15">
        <f t="shared" si="34"/>
        <v>1743.58974358974</v>
      </c>
      <c r="H822">
        <f t="shared" si="30"/>
        <v>7.26495726495726</v>
      </c>
    </row>
    <row r="823" spans="1:8">
      <c r="A823" s="12" t="s">
        <v>1267</v>
      </c>
      <c r="B823" s="12" t="s">
        <v>1275</v>
      </c>
      <c r="C823" s="12" t="s">
        <v>1276</v>
      </c>
      <c r="D823" s="12" t="s">
        <v>584</v>
      </c>
      <c r="E823" s="14">
        <v>50</v>
      </c>
      <c r="F823" s="15">
        <v>830</v>
      </c>
      <c r="G823" s="15">
        <f t="shared" si="34"/>
        <v>709.401709401709</v>
      </c>
      <c r="H823">
        <f t="shared" si="30"/>
        <v>14.1880341880342</v>
      </c>
    </row>
    <row r="824" spans="1:8">
      <c r="A824" s="12" t="s">
        <v>1267</v>
      </c>
      <c r="B824" s="12" t="s">
        <v>1273</v>
      </c>
      <c r="C824" s="12" t="s">
        <v>731</v>
      </c>
      <c r="D824" s="12" t="s">
        <v>1274</v>
      </c>
      <c r="E824" s="14">
        <v>104</v>
      </c>
      <c r="F824" s="15">
        <v>691.6</v>
      </c>
      <c r="G824" s="15">
        <f t="shared" si="34"/>
        <v>591.111111111111</v>
      </c>
      <c r="H824">
        <f t="shared" si="30"/>
        <v>5.68376068376068</v>
      </c>
    </row>
    <row r="825" spans="1:8">
      <c r="A825" s="12" t="s">
        <v>1267</v>
      </c>
      <c r="B825" s="12" t="s">
        <v>1232</v>
      </c>
      <c r="C825" s="12" t="s">
        <v>1233</v>
      </c>
      <c r="D825" s="12" t="s">
        <v>1277</v>
      </c>
      <c r="E825" s="14">
        <v>240</v>
      </c>
      <c r="F825" s="15">
        <v>2040</v>
      </c>
      <c r="G825" s="15">
        <f t="shared" si="34"/>
        <v>1743.58974358974</v>
      </c>
      <c r="H825">
        <f t="shared" si="30"/>
        <v>7.26495726495726</v>
      </c>
    </row>
    <row r="826" spans="1:8">
      <c r="A826" s="12" t="s">
        <v>1267</v>
      </c>
      <c r="B826" s="12" t="s">
        <v>1141</v>
      </c>
      <c r="C826" s="12" t="s">
        <v>1278</v>
      </c>
      <c r="D826" s="12" t="s">
        <v>489</v>
      </c>
      <c r="E826" s="14">
        <v>360</v>
      </c>
      <c r="F826" s="15">
        <v>6552</v>
      </c>
      <c r="G826" s="15">
        <f t="shared" si="34"/>
        <v>5600</v>
      </c>
      <c r="H826">
        <f t="shared" si="30"/>
        <v>15.5555555555556</v>
      </c>
    </row>
    <row r="827" spans="1:8">
      <c r="A827" s="12" t="s">
        <v>1267</v>
      </c>
      <c r="B827" s="12" t="s">
        <v>1279</v>
      </c>
      <c r="C827" s="12" t="s">
        <v>829</v>
      </c>
      <c r="D827" s="12" t="s">
        <v>1272</v>
      </c>
      <c r="E827" s="14">
        <v>600</v>
      </c>
      <c r="F827" s="15">
        <v>5760</v>
      </c>
      <c r="G827" s="15">
        <f t="shared" si="34"/>
        <v>4923.07692307692</v>
      </c>
      <c r="H827">
        <f t="shared" si="30"/>
        <v>8.20512820512821</v>
      </c>
    </row>
    <row r="828" spans="1:8">
      <c r="A828" s="12" t="s">
        <v>1267</v>
      </c>
      <c r="B828" s="12" t="s">
        <v>1280</v>
      </c>
      <c r="C828" s="12" t="s">
        <v>1281</v>
      </c>
      <c r="D828" s="12" t="s">
        <v>1282</v>
      </c>
      <c r="E828" s="14">
        <v>100</v>
      </c>
      <c r="F828" s="15">
        <v>1760</v>
      </c>
      <c r="G828" s="15">
        <f t="shared" si="34"/>
        <v>1504.2735042735</v>
      </c>
      <c r="H828">
        <f t="shared" si="30"/>
        <v>15.042735042735</v>
      </c>
    </row>
    <row r="829" spans="1:8">
      <c r="A829" s="12" t="s">
        <v>1267</v>
      </c>
      <c r="B829" s="12" t="s">
        <v>1280</v>
      </c>
      <c r="C829" s="12" t="s">
        <v>1281</v>
      </c>
      <c r="D829" s="12" t="s">
        <v>1282</v>
      </c>
      <c r="E829" s="14">
        <v>100</v>
      </c>
      <c r="F829" s="15">
        <v>1510</v>
      </c>
      <c r="G829" s="15">
        <f t="shared" si="34"/>
        <v>1290.59829059829</v>
      </c>
      <c r="H829">
        <f t="shared" si="30"/>
        <v>12.9059829059829</v>
      </c>
    </row>
    <row r="830" spans="1:8">
      <c r="A830" s="12" t="s">
        <v>1267</v>
      </c>
      <c r="B830" s="12" t="s">
        <v>879</v>
      </c>
      <c r="C830" s="12" t="s">
        <v>606</v>
      </c>
      <c r="D830" s="12" t="s">
        <v>1005</v>
      </c>
      <c r="E830" s="14">
        <v>1800</v>
      </c>
      <c r="F830" s="15">
        <v>20400</v>
      </c>
      <c r="G830" s="15">
        <v>52307.6923076923</v>
      </c>
      <c r="H830">
        <f t="shared" si="30"/>
        <v>29.0598290598291</v>
      </c>
    </row>
    <row r="831" spans="1:8">
      <c r="A831" s="12" t="s">
        <v>1267</v>
      </c>
      <c r="B831" s="12" t="s">
        <v>1283</v>
      </c>
      <c r="C831" s="12" t="s">
        <v>1284</v>
      </c>
      <c r="D831" s="12" t="s">
        <v>1285</v>
      </c>
      <c r="E831" s="14">
        <v>350</v>
      </c>
      <c r="F831" s="15">
        <v>1890</v>
      </c>
      <c r="G831" s="15">
        <f t="shared" ref="G831:G839" si="35">F831/(1+17%)</f>
        <v>1615.38461538462</v>
      </c>
      <c r="H831">
        <f t="shared" si="30"/>
        <v>4.61538461538462</v>
      </c>
    </row>
    <row r="832" spans="1:8">
      <c r="A832" s="12" t="s">
        <v>1267</v>
      </c>
      <c r="B832" s="12" t="s">
        <v>1283</v>
      </c>
      <c r="C832" s="12" t="s">
        <v>1284</v>
      </c>
      <c r="D832" s="12" t="s">
        <v>1285</v>
      </c>
      <c r="E832" s="14">
        <v>1150</v>
      </c>
      <c r="F832" s="15">
        <v>6210</v>
      </c>
      <c r="G832" s="15">
        <f t="shared" si="35"/>
        <v>5307.69230769231</v>
      </c>
      <c r="H832">
        <f t="shared" si="30"/>
        <v>4.61538461538461</v>
      </c>
    </row>
    <row r="833" spans="1:8">
      <c r="A833" s="12" t="s">
        <v>1267</v>
      </c>
      <c r="B833" s="12" t="s">
        <v>1283</v>
      </c>
      <c r="C833" s="12" t="s">
        <v>1284</v>
      </c>
      <c r="D833" s="12" t="s">
        <v>1285</v>
      </c>
      <c r="E833" s="14">
        <v>500</v>
      </c>
      <c r="F833" s="15">
        <v>2700</v>
      </c>
      <c r="G833" s="15">
        <f t="shared" si="35"/>
        <v>2307.69230769231</v>
      </c>
      <c r="H833">
        <f t="shared" si="30"/>
        <v>4.61538461538461</v>
      </c>
    </row>
    <row r="834" spans="1:8">
      <c r="A834" s="12" t="s">
        <v>1267</v>
      </c>
      <c r="B834" s="12" t="s">
        <v>1286</v>
      </c>
      <c r="C834" s="12" t="s">
        <v>1287</v>
      </c>
      <c r="D834" s="12" t="s">
        <v>372</v>
      </c>
      <c r="E834" s="14">
        <v>2</v>
      </c>
      <c r="F834" s="15">
        <v>1020</v>
      </c>
      <c r="G834" s="15">
        <f t="shared" si="35"/>
        <v>871.794871794872</v>
      </c>
      <c r="H834">
        <f t="shared" si="30"/>
        <v>435.897435897436</v>
      </c>
    </row>
    <row r="835" spans="1:8">
      <c r="A835" s="12" t="s">
        <v>1267</v>
      </c>
      <c r="B835" s="12" t="s">
        <v>1288</v>
      </c>
      <c r="C835" s="12" t="s">
        <v>1289</v>
      </c>
      <c r="D835" s="12" t="s">
        <v>1290</v>
      </c>
      <c r="E835" s="14">
        <v>1000</v>
      </c>
      <c r="F835" s="15">
        <v>300</v>
      </c>
      <c r="G835" s="15">
        <f t="shared" si="35"/>
        <v>256.410256410256</v>
      </c>
      <c r="H835">
        <f t="shared" ref="H835:H868" si="36">G835/E835</f>
        <v>0.256410256410256</v>
      </c>
    </row>
    <row r="836" spans="1:8">
      <c r="A836" s="12" t="s">
        <v>1267</v>
      </c>
      <c r="B836" s="12" t="s">
        <v>1288</v>
      </c>
      <c r="C836" s="12" t="s">
        <v>1291</v>
      </c>
      <c r="D836" s="12" t="s">
        <v>1292</v>
      </c>
      <c r="E836" s="14">
        <v>2000</v>
      </c>
      <c r="F836" s="15">
        <v>620</v>
      </c>
      <c r="G836" s="15">
        <f t="shared" si="35"/>
        <v>529.91452991453</v>
      </c>
      <c r="H836">
        <f t="shared" si="36"/>
        <v>0.264957264957265</v>
      </c>
    </row>
    <row r="837" spans="1:8">
      <c r="A837" s="12" t="s">
        <v>1267</v>
      </c>
      <c r="B837" s="12" t="s">
        <v>1293</v>
      </c>
      <c r="C837" s="12" t="s">
        <v>1294</v>
      </c>
      <c r="D837" s="12" t="s">
        <v>1295</v>
      </c>
      <c r="E837" s="14">
        <v>10</v>
      </c>
      <c r="F837" s="15">
        <v>108</v>
      </c>
      <c r="G837" s="15">
        <f t="shared" si="35"/>
        <v>92.3076923076923</v>
      </c>
      <c r="H837">
        <f t="shared" si="36"/>
        <v>9.23076923076923</v>
      </c>
    </row>
    <row r="838" spans="1:8">
      <c r="A838" s="12" t="s">
        <v>1267</v>
      </c>
      <c r="B838" s="12" t="s">
        <v>471</v>
      </c>
      <c r="C838" s="12" t="s">
        <v>1284</v>
      </c>
      <c r="D838" s="12" t="s">
        <v>1296</v>
      </c>
      <c r="E838" s="14">
        <v>1</v>
      </c>
      <c r="F838" s="15">
        <v>270</v>
      </c>
      <c r="G838" s="15">
        <f t="shared" si="35"/>
        <v>230.769230769231</v>
      </c>
      <c r="H838">
        <f t="shared" si="36"/>
        <v>230.769230769231</v>
      </c>
    </row>
    <row r="839" spans="1:8">
      <c r="A839" s="12" t="s">
        <v>1267</v>
      </c>
      <c r="B839" s="12" t="s">
        <v>471</v>
      </c>
      <c r="C839" s="12" t="s">
        <v>1284</v>
      </c>
      <c r="D839" s="12" t="s">
        <v>1296</v>
      </c>
      <c r="E839" s="14">
        <v>1</v>
      </c>
      <c r="F839" s="15">
        <v>270</v>
      </c>
      <c r="G839" s="15">
        <f t="shared" si="35"/>
        <v>230.769230769231</v>
      </c>
      <c r="H839">
        <f t="shared" si="36"/>
        <v>230.769230769231</v>
      </c>
    </row>
    <row r="840" spans="1:8">
      <c r="A840" s="12" t="s">
        <v>1267</v>
      </c>
      <c r="B840" s="12" t="s">
        <v>471</v>
      </c>
      <c r="C840" s="12" t="s">
        <v>1284</v>
      </c>
      <c r="D840" s="12" t="s">
        <v>1296</v>
      </c>
      <c r="E840" s="14">
        <f>48*4</f>
        <v>192</v>
      </c>
      <c r="F840" s="15">
        <v>12960</v>
      </c>
      <c r="G840" s="15">
        <v>44307.6923076923</v>
      </c>
      <c r="H840">
        <f t="shared" si="36"/>
        <v>230.769230769231</v>
      </c>
    </row>
    <row r="841" spans="1:8">
      <c r="A841" s="12" t="s">
        <v>1267</v>
      </c>
      <c r="B841" s="12" t="s">
        <v>1297</v>
      </c>
      <c r="C841" s="12" t="s">
        <v>1298</v>
      </c>
      <c r="D841" s="12" t="s">
        <v>1290</v>
      </c>
      <c r="E841" s="14">
        <v>4</v>
      </c>
      <c r="F841" s="15">
        <v>12</v>
      </c>
      <c r="G841" s="15">
        <f t="shared" ref="G841:G850" si="37">F841/(1+17%)</f>
        <v>10.2564102564103</v>
      </c>
      <c r="H841">
        <f t="shared" si="36"/>
        <v>2.56410256410256</v>
      </c>
    </row>
    <row r="842" spans="1:8">
      <c r="A842" s="12" t="s">
        <v>1267</v>
      </c>
      <c r="B842" s="12" t="s">
        <v>1297</v>
      </c>
      <c r="C842" s="12" t="s">
        <v>1299</v>
      </c>
      <c r="D842" s="12" t="s">
        <v>1290</v>
      </c>
      <c r="E842" s="14">
        <v>4</v>
      </c>
      <c r="F842" s="15">
        <v>16</v>
      </c>
      <c r="G842" s="15">
        <f t="shared" si="37"/>
        <v>13.6752136752137</v>
      </c>
      <c r="H842">
        <f t="shared" si="36"/>
        <v>3.41880341880342</v>
      </c>
    </row>
    <row r="843" spans="1:8">
      <c r="A843" s="12" t="s">
        <v>1267</v>
      </c>
      <c r="B843" s="12" t="s">
        <v>1297</v>
      </c>
      <c r="C843" s="12" t="s">
        <v>1300</v>
      </c>
      <c r="D843" s="12" t="s">
        <v>1290</v>
      </c>
      <c r="E843" s="14">
        <v>4</v>
      </c>
      <c r="F843" s="15">
        <v>20</v>
      </c>
      <c r="G843" s="15">
        <f t="shared" si="37"/>
        <v>17.0940170940171</v>
      </c>
      <c r="H843">
        <f t="shared" si="36"/>
        <v>4.27350427350427</v>
      </c>
    </row>
    <row r="844" spans="1:8">
      <c r="A844" s="12" t="s">
        <v>1267</v>
      </c>
      <c r="B844" s="12" t="s">
        <v>1297</v>
      </c>
      <c r="C844" s="12" t="s">
        <v>1301</v>
      </c>
      <c r="D844" s="12" t="s">
        <v>1290</v>
      </c>
      <c r="E844" s="14">
        <v>4</v>
      </c>
      <c r="F844" s="15">
        <v>24</v>
      </c>
      <c r="G844" s="15">
        <f t="shared" si="37"/>
        <v>20.5128205128205</v>
      </c>
      <c r="H844">
        <f t="shared" si="36"/>
        <v>5.12820512820513</v>
      </c>
    </row>
    <row r="845" spans="1:8">
      <c r="A845" s="12" t="s">
        <v>1267</v>
      </c>
      <c r="B845" s="12" t="s">
        <v>1297</v>
      </c>
      <c r="C845" s="12" t="s">
        <v>1302</v>
      </c>
      <c r="D845" s="12" t="s">
        <v>1290</v>
      </c>
      <c r="E845" s="14">
        <v>4</v>
      </c>
      <c r="F845" s="15">
        <v>28</v>
      </c>
      <c r="G845" s="15">
        <f t="shared" si="37"/>
        <v>23.9316239316239</v>
      </c>
      <c r="H845">
        <f t="shared" si="36"/>
        <v>5.98290598290598</v>
      </c>
    </row>
    <row r="846" spans="1:8">
      <c r="A846" s="12" t="s">
        <v>1267</v>
      </c>
      <c r="B846" s="12" t="s">
        <v>1303</v>
      </c>
      <c r="C846" s="12" t="s">
        <v>1304</v>
      </c>
      <c r="D846" s="12" t="s">
        <v>1305</v>
      </c>
      <c r="E846" s="14">
        <v>1</v>
      </c>
      <c r="F846" s="15">
        <v>490</v>
      </c>
      <c r="G846" s="15">
        <f t="shared" si="37"/>
        <v>418.803418803419</v>
      </c>
      <c r="H846">
        <f t="shared" si="36"/>
        <v>418.803418803419</v>
      </c>
    </row>
    <row r="847" spans="1:8">
      <c r="A847" s="12" t="s">
        <v>1267</v>
      </c>
      <c r="B847" s="12" t="s">
        <v>1303</v>
      </c>
      <c r="C847" s="12" t="s">
        <v>1306</v>
      </c>
      <c r="D847" s="12" t="s">
        <v>1305</v>
      </c>
      <c r="E847" s="14">
        <v>2</v>
      </c>
      <c r="F847" s="15">
        <v>1440</v>
      </c>
      <c r="G847" s="15">
        <f t="shared" si="37"/>
        <v>1230.76923076923</v>
      </c>
      <c r="H847">
        <f t="shared" si="36"/>
        <v>615.384615384615</v>
      </c>
    </row>
    <row r="848" spans="1:8">
      <c r="A848" s="12" t="s">
        <v>1267</v>
      </c>
      <c r="B848" s="12" t="s">
        <v>1307</v>
      </c>
      <c r="C848" s="12" t="s">
        <v>1308</v>
      </c>
      <c r="D848" s="12" t="s">
        <v>1309</v>
      </c>
      <c r="E848" s="14">
        <v>2</v>
      </c>
      <c r="F848" s="15">
        <v>210</v>
      </c>
      <c r="G848" s="15">
        <f t="shared" si="37"/>
        <v>179.48717948718</v>
      </c>
      <c r="H848">
        <f t="shared" si="36"/>
        <v>89.7435897435898</v>
      </c>
    </row>
    <row r="849" spans="1:8">
      <c r="A849" s="12" t="s">
        <v>1267</v>
      </c>
      <c r="B849" s="12" t="s">
        <v>1310</v>
      </c>
      <c r="C849" s="12" t="s">
        <v>1311</v>
      </c>
      <c r="D849" s="12" t="s">
        <v>1312</v>
      </c>
      <c r="E849" s="14">
        <v>3</v>
      </c>
      <c r="F849" s="15">
        <v>237</v>
      </c>
      <c r="G849" s="15">
        <f t="shared" si="37"/>
        <v>202.564102564103</v>
      </c>
      <c r="H849">
        <f t="shared" si="36"/>
        <v>67.5213675213675</v>
      </c>
    </row>
    <row r="850" spans="1:8">
      <c r="A850" s="12" t="s">
        <v>1267</v>
      </c>
      <c r="B850" s="12" t="s">
        <v>1310</v>
      </c>
      <c r="C850" s="12" t="s">
        <v>1311</v>
      </c>
      <c r="D850" s="12" t="s">
        <v>1312</v>
      </c>
      <c r="E850" s="14">
        <v>3</v>
      </c>
      <c r="F850" s="15">
        <v>33</v>
      </c>
      <c r="G850" s="15">
        <f t="shared" si="37"/>
        <v>28.2051282051282</v>
      </c>
      <c r="H850">
        <f t="shared" si="36"/>
        <v>9.4017094017094</v>
      </c>
    </row>
    <row r="851" spans="1:8">
      <c r="A851" s="12" t="s">
        <v>1267</v>
      </c>
      <c r="B851" s="11" t="s">
        <v>1313</v>
      </c>
      <c r="C851" s="12" t="s">
        <v>1233</v>
      </c>
      <c r="D851" s="12" t="s">
        <v>1272</v>
      </c>
      <c r="E851" s="14">
        <v>720</v>
      </c>
      <c r="F851" s="15">
        <v>13800</v>
      </c>
      <c r="G851" s="15">
        <v>47179.4871794872</v>
      </c>
      <c r="H851">
        <f t="shared" si="36"/>
        <v>65.5270655270656</v>
      </c>
    </row>
    <row r="852" spans="1:8">
      <c r="A852" s="12" t="s">
        <v>1267</v>
      </c>
      <c r="B852" s="12" t="s">
        <v>1275</v>
      </c>
      <c r="C852" s="12" t="s">
        <v>1276</v>
      </c>
      <c r="D852" s="12" t="s">
        <v>584</v>
      </c>
      <c r="E852" s="14">
        <v>200</v>
      </c>
      <c r="F852" s="15">
        <v>3320</v>
      </c>
      <c r="G852" s="15">
        <f t="shared" ref="G852:G854" si="38">F852/(1+17%)</f>
        <v>2837.60683760684</v>
      </c>
      <c r="H852">
        <f t="shared" si="36"/>
        <v>14.1880341880342</v>
      </c>
    </row>
    <row r="853" spans="1:8">
      <c r="A853" s="12" t="s">
        <v>1267</v>
      </c>
      <c r="B853" s="12" t="s">
        <v>1268</v>
      </c>
      <c r="C853" s="12" t="s">
        <v>1269</v>
      </c>
      <c r="D853" s="12" t="s">
        <v>1270</v>
      </c>
      <c r="E853" s="14">
        <v>720</v>
      </c>
      <c r="F853" s="15">
        <v>24624</v>
      </c>
      <c r="G853" s="15">
        <f t="shared" si="38"/>
        <v>21046.1538461538</v>
      </c>
      <c r="H853">
        <f t="shared" si="36"/>
        <v>29.2307692307692</v>
      </c>
    </row>
    <row r="854" spans="1:8">
      <c r="A854" s="12" t="s">
        <v>1267</v>
      </c>
      <c r="B854" s="11" t="s">
        <v>1314</v>
      </c>
      <c r="C854" s="12" t="s">
        <v>829</v>
      </c>
      <c r="D854" s="12" t="s">
        <v>1272</v>
      </c>
      <c r="E854" s="14">
        <v>600</v>
      </c>
      <c r="F854" s="15">
        <v>10080</v>
      </c>
      <c r="G854" s="15">
        <f t="shared" si="38"/>
        <v>8615.38461538462</v>
      </c>
      <c r="H854">
        <f t="shared" si="36"/>
        <v>14.3589743589744</v>
      </c>
    </row>
    <row r="855" spans="1:8">
      <c r="A855" s="12" t="s">
        <v>1267</v>
      </c>
      <c r="B855" s="11" t="s">
        <v>1314</v>
      </c>
      <c r="C855" s="12" t="s">
        <v>829</v>
      </c>
      <c r="D855" s="12" t="s">
        <v>1272</v>
      </c>
      <c r="E855" s="14">
        <v>2400</v>
      </c>
      <c r="F855" s="15">
        <v>20160</v>
      </c>
      <c r="G855" s="15">
        <v>34461.5384615385</v>
      </c>
      <c r="H855">
        <f t="shared" si="36"/>
        <v>14.3589743589744</v>
      </c>
    </row>
    <row r="856" spans="1:8">
      <c r="A856" s="12" t="s">
        <v>1267</v>
      </c>
      <c r="B856" s="12" t="s">
        <v>1315</v>
      </c>
      <c r="C856" s="12" t="s">
        <v>547</v>
      </c>
      <c r="D856" s="12" t="s">
        <v>1272</v>
      </c>
      <c r="E856" s="14">
        <v>50</v>
      </c>
      <c r="F856" s="15">
        <v>675</v>
      </c>
      <c r="G856" s="15">
        <f t="shared" ref="G856:G858" si="39">F856/(1+17%)</f>
        <v>576.923076923077</v>
      </c>
      <c r="H856">
        <f t="shared" si="36"/>
        <v>11.5384615384615</v>
      </c>
    </row>
    <row r="857" spans="1:8">
      <c r="A857" s="12" t="s">
        <v>1267</v>
      </c>
      <c r="B857" s="12" t="s">
        <v>1141</v>
      </c>
      <c r="C857" s="12" t="s">
        <v>1278</v>
      </c>
      <c r="D857" s="12" t="s">
        <v>489</v>
      </c>
      <c r="E857" s="14">
        <v>1440</v>
      </c>
      <c r="F857" s="15">
        <v>26208</v>
      </c>
      <c r="G857" s="15">
        <f t="shared" si="39"/>
        <v>22400</v>
      </c>
      <c r="H857">
        <f t="shared" si="36"/>
        <v>15.5555555555556</v>
      </c>
    </row>
    <row r="858" spans="1:8">
      <c r="A858" s="12" t="s">
        <v>1267</v>
      </c>
      <c r="B858" s="12" t="s">
        <v>233</v>
      </c>
      <c r="C858" s="12" t="s">
        <v>234</v>
      </c>
      <c r="D858" s="12" t="s">
        <v>235</v>
      </c>
      <c r="E858" s="14">
        <v>100</v>
      </c>
      <c r="F858" s="15">
        <v>1750</v>
      </c>
      <c r="G858" s="15">
        <f t="shared" si="39"/>
        <v>1495.7264957265</v>
      </c>
      <c r="H858">
        <f t="shared" si="36"/>
        <v>14.957264957265</v>
      </c>
    </row>
    <row r="859" spans="1:8">
      <c r="A859" s="12" t="s">
        <v>1316</v>
      </c>
      <c r="B859" s="12" t="s">
        <v>1317</v>
      </c>
      <c r="C859" s="12" t="s">
        <v>1173</v>
      </c>
      <c r="D859" s="12" t="s">
        <v>1174</v>
      </c>
      <c r="E859" s="14">
        <v>20</v>
      </c>
      <c r="F859" s="15">
        <f t="shared" ref="F859:F865" si="40">G859*(1+17%)</f>
        <v>473.8032</v>
      </c>
      <c r="G859" s="15">
        <v>404.96</v>
      </c>
      <c r="H859">
        <f t="shared" si="36"/>
        <v>20.248</v>
      </c>
    </row>
    <row r="860" spans="1:8">
      <c r="A860" s="12" t="s">
        <v>1316</v>
      </c>
      <c r="B860" s="12" t="s">
        <v>1172</v>
      </c>
      <c r="C860" s="12" t="s">
        <v>1173</v>
      </c>
      <c r="D860" s="12" t="s">
        <v>1174</v>
      </c>
      <c r="E860" s="14">
        <v>80</v>
      </c>
      <c r="F860" s="15">
        <f t="shared" si="40"/>
        <v>1567.2033</v>
      </c>
      <c r="G860" s="15">
        <v>1339.49</v>
      </c>
      <c r="H860">
        <f t="shared" si="36"/>
        <v>16.743625</v>
      </c>
    </row>
    <row r="861" spans="1:8">
      <c r="A861" s="12" t="s">
        <v>1316</v>
      </c>
      <c r="B861" s="12" t="s">
        <v>1245</v>
      </c>
      <c r="C861" s="12" t="s">
        <v>1318</v>
      </c>
      <c r="D861" s="12" t="s">
        <v>1244</v>
      </c>
      <c r="E861" s="14">
        <v>400</v>
      </c>
      <c r="F861" s="15">
        <f t="shared" si="40"/>
        <v>11600.0001</v>
      </c>
      <c r="G861" s="15">
        <v>9914.53</v>
      </c>
      <c r="H861">
        <f t="shared" si="36"/>
        <v>24.786325</v>
      </c>
    </row>
    <row r="862" spans="1:8">
      <c r="A862" s="12" t="s">
        <v>1267</v>
      </c>
      <c r="B862" s="12" t="s">
        <v>1319</v>
      </c>
      <c r="C862" s="12" t="s">
        <v>218</v>
      </c>
      <c r="D862" s="12" t="s">
        <v>1320</v>
      </c>
      <c r="E862" s="14">
        <v>50</v>
      </c>
      <c r="F862" s="15">
        <f t="shared" si="40"/>
        <v>229.9986</v>
      </c>
      <c r="G862" s="15">
        <v>196.58</v>
      </c>
      <c r="H862">
        <f t="shared" si="36"/>
        <v>3.9316</v>
      </c>
    </row>
    <row r="863" spans="1:8">
      <c r="A863" s="12" t="s">
        <v>1267</v>
      </c>
      <c r="B863" s="12" t="s">
        <v>1321</v>
      </c>
      <c r="C863" s="12" t="s">
        <v>1322</v>
      </c>
      <c r="D863" s="12" t="s">
        <v>1323</v>
      </c>
      <c r="E863" s="14">
        <v>50</v>
      </c>
      <c r="F863" s="15">
        <f t="shared" si="40"/>
        <v>399.9996</v>
      </c>
      <c r="G863" s="15">
        <v>341.88</v>
      </c>
      <c r="H863">
        <f t="shared" si="36"/>
        <v>6.8376</v>
      </c>
    </row>
    <row r="864" spans="1:8">
      <c r="A864" s="12" t="s">
        <v>1267</v>
      </c>
      <c r="B864" s="11" t="s">
        <v>1324</v>
      </c>
      <c r="C864" s="12" t="s">
        <v>1325</v>
      </c>
      <c r="D864" s="12" t="s">
        <v>978</v>
      </c>
      <c r="E864" s="14">
        <v>30</v>
      </c>
      <c r="F864" s="15">
        <f t="shared" si="40"/>
        <v>104.9958</v>
      </c>
      <c r="G864" s="15">
        <v>89.74</v>
      </c>
      <c r="H864">
        <f t="shared" si="36"/>
        <v>2.99133333333333</v>
      </c>
    </row>
    <row r="865" spans="1:8">
      <c r="A865" s="12" t="s">
        <v>1267</v>
      </c>
      <c r="B865" s="12" t="s">
        <v>1326</v>
      </c>
      <c r="C865" s="12"/>
      <c r="D865" s="12" t="s">
        <v>1327</v>
      </c>
      <c r="E865" s="14">
        <v>30</v>
      </c>
      <c r="F865" s="15">
        <f t="shared" si="40"/>
        <v>255.0015</v>
      </c>
      <c r="G865" s="15">
        <v>217.95</v>
      </c>
      <c r="H865">
        <f t="shared" si="36"/>
        <v>7.265</v>
      </c>
    </row>
    <row r="866" spans="1:8">
      <c r="A866" s="12" t="s">
        <v>1156</v>
      </c>
      <c r="B866" s="11" t="s">
        <v>1328</v>
      </c>
      <c r="C866" s="12" t="s">
        <v>1329</v>
      </c>
      <c r="D866" s="12" t="s">
        <v>1330</v>
      </c>
      <c r="E866" s="14">
        <v>1200</v>
      </c>
      <c r="F866" s="15">
        <f>G866*(1+3%)</f>
        <v>44964.0011</v>
      </c>
      <c r="G866" s="15">
        <v>43654.37</v>
      </c>
      <c r="H866">
        <f t="shared" si="36"/>
        <v>36.3786416666667</v>
      </c>
    </row>
    <row r="867" spans="1:8">
      <c r="A867" s="12" t="s">
        <v>1253</v>
      </c>
      <c r="B867" s="11" t="s">
        <v>1328</v>
      </c>
      <c r="C867" s="12" t="s">
        <v>1329</v>
      </c>
      <c r="D867" s="12" t="s">
        <v>1330</v>
      </c>
      <c r="E867" s="14">
        <v>100</v>
      </c>
      <c r="F867" s="15">
        <f>G867*(1+3%)</f>
        <v>4073.0011</v>
      </c>
      <c r="G867" s="15">
        <v>3954.37</v>
      </c>
      <c r="H867">
        <f t="shared" si="36"/>
        <v>39.5437</v>
      </c>
    </row>
    <row r="868" spans="1:8">
      <c r="A868" s="12"/>
      <c r="B868" s="12"/>
      <c r="C868" s="12"/>
      <c r="D868" s="12"/>
      <c r="E868" s="14"/>
      <c r="F868" s="15"/>
      <c r="G868" s="15">
        <f>SUM(G2:G867)</f>
        <v>6949422.23</v>
      </c>
      <c r="H868" t="e">
        <f t="shared" si="36"/>
        <v>#DIV/0!</v>
      </c>
    </row>
    <row r="870" spans="7:7">
      <c r="G870" s="1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再见dr</cp:lastModifiedBy>
  <dcterms:created xsi:type="dcterms:W3CDTF">2017-12-04T09:00:33Z</dcterms:created>
  <dcterms:modified xsi:type="dcterms:W3CDTF">2017-12-04T09:01:25Z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