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Documents/extinct/c_maridadi/"/>
    </mc:Choice>
  </mc:AlternateContent>
  <xr:revisionPtr revIDLastSave="0" documentId="13_ncr:1_{2316CB64-5708-5544-9390-196F6A8F643A}" xr6:coauthVersionLast="47" xr6:coauthVersionMax="47" xr10:uidLastSave="{00000000-0000-0000-0000-000000000000}"/>
  <bookViews>
    <workbookView xWindow="20120" yWindow="4620" windowWidth="15480" windowHeight="1968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<sst xmlns="http://schemas.openxmlformats.org/spreadsheetml/2006/main" count="129" uniqueCount="101">
  <si>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</si>
  <si>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</si>
  <si>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</si>
  <si>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</si>
  <si>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</si>
  <si>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</si>
  <si>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</si>
  <si>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</si>
  <si>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</si>
  <si>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</si>
  <si>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</si>
  <si>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</si>
  <si>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</si>
  <si>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</si>
  <si>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</si>
  <si>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</si>
  <si>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</si>
  <si>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</si>
  <si>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</si>
  <si>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</si>
  <si>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</si>
  <si>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</si>
  <si>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</si>
  <si>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</si>
  <si>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</si>
  <si>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</si>
  <si>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</si>
  <si>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</si>
  <si>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</si>
  <si>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</si>
  <si>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</si>
  <si>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</si>
  <si>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</si>
  <si>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</si>
  <si>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</si>
  <si>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</si>
  <si>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</si>
  <si>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</si>
  <si>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</si>
  <si>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</si>
  <si>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</si>
  <si>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</si>
  <si>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</si>
  <si>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</si>
  <si>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</si>
  <si>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</si>
  <si>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</si>
  <si>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</si>
  <si>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</si>
  <si>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</si>
  <si>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</si>
  <si>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</si>
  <si>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</si>
  <si>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</si>
  <si>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</si>
  <si>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</si>
  <si>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</si>
  <si>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</si>
  <si>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</si>
  <si>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</si>
  <si>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</si>
  <si>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</si>
  <si>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</si>
  <si>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</si>
  <si>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</si>
  <si>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</si>
  <si>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</si>
  <si>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</si>
  <si>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</si>
  <si>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</si>
  <si>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</si>
  <si>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</si>
  <si>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</si>
  <si>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</si>
  <si>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</si>
  <si>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</si>
  <si>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</si>
  <si>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</si>
  <si>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</si>
  <si>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</si>
  <si>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</si>
  <si>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</si>
  <si>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</si>
  <si>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</si>
  <si>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</si>
  <si>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</si>
  <si>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</si>
  <si>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</si>
  <si>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</si>
  <si>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</si>
  <si>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</si>
  <si>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</si>
  <si>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</si>
  <si>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</si>
  <si>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</si>
  <si>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</si>
  <si>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Cr</t>
  </si>
  <si>
    <t>Lyakurwa, Liedtke, Loader</t>
  </si>
  <si>
    <t>Nectophrynoides laticeps</t>
  </si>
  <si>
    <t>Wide-headed Viviparous Toad</t>
  </si>
  <si>
    <t>16950012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</si>
</sst>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0" fillId="0" borderId="0" xfId="0"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0.12100000000000011</c:v>
                  </c:pt>
                </c:numCache>
              </c:numRef>
            </c:plus>
            <c:minus>
              <c:numRef>
                <c:f>Results!$H$17</c:f>
                <c:numCache>
                  <c:formatCode>General</c:formatCode>
                  <c:ptCount val="1"/>
                  <c:pt idx="0">
                    <c:v>0.10899999999999999</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0.67899999999999994</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H13" sqref="H13"/>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7" t="s">
        <v>99</v>
      </c>
      <c r="C4" s="107"/>
      <c r="D4" s="107"/>
      <c r="E4" s="107"/>
    </row>
    <row r="5" spans="1:6" ht="22.5" customHeight="1" x14ac:dyDescent="0.15">
      <c r="A5" s="2" t="s">
        <v>30</v>
      </c>
      <c r="B5" s="107" t="s">
        <v>98</v>
      </c>
      <c r="C5" s="107"/>
      <c r="D5" s="107"/>
      <c r="E5" s="107"/>
    </row>
    <row r="6" spans="1:6" ht="21.75" customHeight="1" x14ac:dyDescent="0.15">
      <c r="A6" s="36" t="s">
        <v>2</v>
      </c>
      <c r="B6" s="107" t="s">
        <v>100</v>
      </c>
      <c r="C6" s="107"/>
      <c r="D6" s="107"/>
      <c r="E6" s="107"/>
    </row>
    <row r="7" spans="1:6" ht="21.75" customHeight="1" x14ac:dyDescent="0.15">
      <c r="A7" s="36" t="s">
        <v>35</v>
      </c>
      <c r="B7" s="108" t="s">
        <v>96</v>
      </c>
      <c r="C7" s="109"/>
      <c r="D7" s="109"/>
      <c r="E7" s="110"/>
    </row>
    <row r="8" spans="1:6" ht="19.5" customHeight="1" x14ac:dyDescent="0.15">
      <c r="A8" s="14" t="s">
        <v>31</v>
      </c>
      <c r="B8" s="107" t="s">
        <v>97</v>
      </c>
      <c r="C8" s="107"/>
      <c r="D8" s="107"/>
      <c r="E8" s="107"/>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0.6</v>
      </c>
      <c r="C13" s="86">
        <v>0.7</v>
      </c>
      <c r="D13" s="86">
        <v>0.8</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4"/>
      <c r="C19" s="105"/>
      <c r="D19" s="105"/>
      <c r="E19" s="106"/>
    </row>
    <row r="20" spans="1:5" ht="54.75" customHeight="1" x14ac:dyDescent="0.15">
      <c r="A20" s="16" t="s">
        <v>5</v>
      </c>
      <c r="B20" s="104"/>
      <c r="C20" s="105"/>
      <c r="D20" s="105"/>
      <c r="E20" s="106"/>
    </row>
    <row r="22" spans="1:5" ht="37.5" customHeight="1" x14ac:dyDescent="0.15">
      <c r="A22" s="93" t="s">
        <v>89</v>
      </c>
      <c r="B22" s="87"/>
      <c r="C22" s="111" t="s">
        <v>46</v>
      </c>
      <c r="D22" s="112"/>
      <c r="E22" s="112"/>
    </row>
    <row r="24" spans="1:5" x14ac:dyDescent="0.15">
      <c r="A24" s="3" t="s">
        <v>90</v>
      </c>
    </row>
    <row r="25" spans="1:5" ht="102" customHeight="1" x14ac:dyDescent="0.15">
      <c r="A25" s="37" t="s">
        <v>34</v>
      </c>
      <c r="B25" s="104"/>
      <c r="C25" s="105"/>
      <c r="D25" s="105"/>
      <c r="E25" s="106"/>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topLeftCell="A3" workbookViewId="0">
      <selection activeCell="B10" sqref="B10:C15"/>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4" t="s">
        <v>19</v>
      </c>
      <c r="C3" s="114"/>
      <c r="D3" s="114"/>
      <c r="E3" s="114"/>
      <c r="F3" s="114"/>
    </row>
    <row r="4" spans="1:8" ht="13.5" customHeight="1" x14ac:dyDescent="0.2">
      <c r="A4" s="32" t="str">
        <f>Threats!A4</f>
        <v>Common name</v>
      </c>
      <c r="B4" s="115" t="str">
        <f>Threats!B4</f>
        <v>Wide-headed Viviparous Toad</v>
      </c>
      <c r="C4" s="115"/>
      <c r="D4" s="115">
        <f>Threats!C4</f>
        <v>0</v>
      </c>
      <c r="E4" s="115">
        <f>Threats!D4</f>
        <v>0</v>
      </c>
      <c r="F4" s="115">
        <f>Threats!E4</f>
        <v>0</v>
      </c>
    </row>
    <row r="5" spans="1:8" ht="15.75" customHeight="1" x14ac:dyDescent="0.2">
      <c r="A5" s="30" t="str">
        <f>Threats!A5</f>
        <v>Scientific name*</v>
      </c>
      <c r="B5" s="115" t="str">
        <f>Threats!B5</f>
        <v>Nectophrynoides laticeps</v>
      </c>
      <c r="C5" s="115"/>
      <c r="D5" s="115">
        <f>Threats!C5</f>
        <v>0</v>
      </c>
      <c r="E5" s="115">
        <f>Threats!D5</f>
        <v>0</v>
      </c>
      <c r="F5" s="115">
        <f>Threats!E5</f>
        <v>0</v>
      </c>
    </row>
    <row r="6" spans="1:8" ht="13.5" customHeight="1" x14ac:dyDescent="0.2">
      <c r="A6" s="30" t="str">
        <f>Threats!A6</f>
        <v>Taxon ID</v>
      </c>
      <c r="B6" s="115" t="str">
        <f>Threats!B6</f>
        <v>16950012</v>
      </c>
      <c r="C6" s="115"/>
      <c r="D6" s="115">
        <f>Threats!C6</f>
        <v>0</v>
      </c>
      <c r="E6" s="115">
        <f>Threats!D6</f>
        <v>0</v>
      </c>
      <c r="F6" s="115">
        <f>Threats!E6</f>
        <v>0</v>
      </c>
    </row>
    <row r="7" spans="1:8" ht="14.25" customHeight="1" x14ac:dyDescent="0.2">
      <c r="A7" s="31" t="str">
        <f>Threats!A8</f>
        <v>Assessor(s)*</v>
      </c>
      <c r="B7" s="115" t="str">
        <f>Threats!B8</f>
        <v>Lyakurwa, Liedtke, Loader</v>
      </c>
      <c r="C7" s="115"/>
      <c r="D7" s="115">
        <f>Threats!C8</f>
        <v>0</v>
      </c>
      <c r="E7" s="115">
        <f>Threats!D8</f>
        <v>0</v>
      </c>
      <c r="F7" s="115">
        <f>Threats!E8</f>
        <v>0</v>
      </c>
    </row>
    <row r="8" spans="1:8" ht="59.25" customHeight="1" x14ac:dyDescent="0.2">
      <c r="A8" s="113" t="s">
        <v>63</v>
      </c>
      <c r="B8" s="113"/>
      <c r="C8" s="113"/>
      <c r="D8" s="113"/>
      <c r="E8" s="113"/>
      <c r="F8" s="113"/>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1990</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1999</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v>2004</v>
      </c>
      <c r="B12" s="84">
        <v>0.99</v>
      </c>
      <c r="C12" s="85">
        <v>0.99</v>
      </c>
      <c r="D12" s="84">
        <v>1</v>
      </c>
      <c r="E12" s="84"/>
      <c r="F12" s="85"/>
      <c r="H12" s="25" t="str">
        <f t="shared" si="0"/>
        <v>ok</v>
      </c>
    </row>
    <row r="13" spans="1:8" x14ac:dyDescent="0.2">
      <c r="A13" s="84">
        <v>2007</v>
      </c>
      <c r="B13" s="84">
        <v>0.99</v>
      </c>
      <c r="C13" s="84">
        <v>0.99</v>
      </c>
      <c r="D13" s="84">
        <v>1</v>
      </c>
      <c r="E13" s="84"/>
      <c r="F13" s="85"/>
      <c r="H13" s="25" t="str">
        <f t="shared" si="0"/>
        <v>ok</v>
      </c>
    </row>
    <row r="14" spans="1:8" x14ac:dyDescent="0.2">
      <c r="A14" s="84">
        <v>2023</v>
      </c>
      <c r="B14" s="84">
        <v>0.99</v>
      </c>
      <c r="C14" s="84">
        <v>0.99</v>
      </c>
      <c r="D14" s="84">
        <v>1</v>
      </c>
      <c r="E14" s="84"/>
      <c r="F14" s="85"/>
      <c r="H14" s="25" t="str">
        <f t="shared" si="0"/>
        <v>ok</v>
      </c>
    </row>
    <row r="15" spans="1:8" x14ac:dyDescent="0.2">
      <c r="A15" s="84">
        <v>2024</v>
      </c>
      <c r="B15" s="84">
        <v>0.99</v>
      </c>
      <c r="C15" s="84">
        <v>0.99</v>
      </c>
      <c r="D15" s="84">
        <v>1</v>
      </c>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workbookViewId="0">
      <selection activeCell="B12" sqref="B12:D12"/>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4" t="s">
        <v>19</v>
      </c>
      <c r="C3" s="114"/>
      <c r="D3" s="114"/>
      <c r="E3" s="114"/>
      <c r="F3" s="114"/>
      <c r="G3" s="114"/>
      <c r="H3" s="114"/>
      <c r="I3" s="114"/>
      <c r="J3" s="114"/>
      <c r="K3" s="49"/>
    </row>
    <row r="4" spans="1:14" ht="13.5" customHeight="1" x14ac:dyDescent="0.2">
      <c r="A4" s="30" t="s">
        <v>0</v>
      </c>
      <c r="B4" s="115" t="str">
        <f>Threats!B4</f>
        <v>Wide-headed Viviparous Toad</v>
      </c>
      <c r="C4" s="115"/>
      <c r="D4" s="115"/>
      <c r="E4" s="115"/>
      <c r="F4" s="115"/>
      <c r="G4" s="115"/>
      <c r="H4" s="115"/>
      <c r="I4" s="115"/>
      <c r="J4" s="115"/>
      <c r="K4" s="21"/>
    </row>
    <row r="5" spans="1:14" ht="13.5" customHeight="1" x14ac:dyDescent="0.2">
      <c r="A5" s="30" t="s">
        <v>1</v>
      </c>
      <c r="B5" s="115" t="str">
        <f>Threats!B5</f>
        <v>Nectophrynoides laticeps</v>
      </c>
      <c r="C5" s="115"/>
      <c r="D5" s="115"/>
      <c r="E5" s="115"/>
      <c r="F5" s="115"/>
      <c r="G5" s="115"/>
      <c r="H5" s="115"/>
      <c r="I5" s="115"/>
      <c r="J5" s="115"/>
      <c r="K5" s="21"/>
    </row>
    <row r="6" spans="1:14" ht="13.5" customHeight="1" x14ac:dyDescent="0.2">
      <c r="A6" s="30" t="s">
        <v>2</v>
      </c>
      <c r="B6" s="115" t="str">
        <f>Threats!B6</f>
        <v>16950012</v>
      </c>
      <c r="C6" s="115"/>
      <c r="D6" s="115"/>
      <c r="E6" s="115"/>
      <c r="F6" s="115"/>
      <c r="G6" s="115"/>
      <c r="H6" s="115"/>
      <c r="I6" s="115"/>
      <c r="J6" s="115"/>
      <c r="K6" s="21"/>
      <c r="N6" s="28"/>
    </row>
    <row r="7" spans="1:14" ht="13.5" customHeight="1" x14ac:dyDescent="0.2">
      <c r="A7" s="31" t="s">
        <v>11</v>
      </c>
      <c r="B7" s="115" t="str">
        <f>Threats!B8</f>
        <v>Lyakurwa, Liedtke, Loader</v>
      </c>
      <c r="C7" s="115"/>
      <c r="D7" s="115"/>
      <c r="E7" s="115"/>
      <c r="F7" s="115"/>
      <c r="G7" s="115"/>
      <c r="H7" s="115"/>
      <c r="I7" s="115"/>
      <c r="J7" s="115"/>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7" t="s">
        <v>61</v>
      </c>
      <c r="C10" s="117"/>
      <c r="D10" s="117"/>
      <c r="E10" s="118" t="s">
        <v>29</v>
      </c>
      <c r="F10" s="119"/>
      <c r="G10" s="120"/>
      <c r="H10" s="117" t="s">
        <v>27</v>
      </c>
      <c r="I10" s="117"/>
      <c r="J10" s="117"/>
      <c r="K10" s="116"/>
      <c r="L10" s="116"/>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5">
        <v>0.1</v>
      </c>
      <c r="C12" s="85">
        <v>0.25</v>
      </c>
      <c r="D12" s="85">
        <v>0.5</v>
      </c>
      <c r="E12" s="84">
        <v>0.1</v>
      </c>
      <c r="F12" s="84">
        <v>0.2</v>
      </c>
      <c r="G12" s="84">
        <v>0.3</v>
      </c>
      <c r="H12" s="84">
        <v>0</v>
      </c>
      <c r="I12" s="84">
        <v>7.0000000000000007E-2</v>
      </c>
      <c r="J12" s="84">
        <v>0.1</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IF(SUMPRODUCT((COUNTIF(A15:A117,A15:A117)-1)*(A15:A117&lt;&gt;""))&gt;0,"ERROR: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0.01</v>
      </c>
      <c r="C15" s="84">
        <v>0.02</v>
      </c>
      <c r="D15" s="84">
        <v>0.03</v>
      </c>
      <c r="E15" s="84">
        <v>0.8</v>
      </c>
      <c r="F15" s="84">
        <v>0.9</v>
      </c>
      <c r="G15" s="84">
        <v>1</v>
      </c>
      <c r="H15" s="84">
        <v>0.99</v>
      </c>
      <c r="I15" s="84">
        <v>0.99</v>
      </c>
      <c r="J15" s="84">
        <v>1</v>
      </c>
      <c r="K15" s="84"/>
      <c r="L15" s="84"/>
      <c r="N15" s="25" t="str">
        <f>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0.05</v>
      </c>
      <c r="C16" s="84">
        <v>0.08</v>
      </c>
      <c r="D16" s="84">
        <v>0.1</v>
      </c>
      <c r="E16" s="84">
        <v>0.9</v>
      </c>
      <c r="F16" s="84">
        <v>0.95</v>
      </c>
      <c r="G16" s="84">
        <v>1</v>
      </c>
      <c r="H16" s="84">
        <v>0.99</v>
      </c>
      <c r="I16" s="84">
        <v>0.99</v>
      </c>
      <c r="J16" s="84">
        <v>1</v>
      </c>
      <c r="K16" s="84"/>
      <c r="L16" s="84"/>
      <c r="N16" s="25" t="str">
        <f>IF(OR(H16&gt;I16,I16&gt;J16,E16&gt;F16,F16&gt;G16,B16&gt;C16,C16&gt;D16),"lower bound, best est, upper bound are not in correct order",IF(OR(B16&lt;0,B16&gt;1,C16&lt;0,C16&gt;1,D16&lt;0,D16&gt;1,E16&lt;0,E16&gt;1,F16&lt;0,F16&gt;1,G16&lt;0,G16&gt;1,H16&lt;0,H16&gt;1,I16&lt;0,I16&gt;1,J16&lt;0,J16&gt;1),"Probabilities must be between 0 and 1","ok"))</f>
        <v>ok</v>
      </c>
    </row>
    <row r="17" spans="1:14" x14ac:dyDescent="0.2">
      <c r="A17" s="84">
        <v>2011</v>
      </c>
      <c r="B17" s="84">
        <v>0.03</v>
      </c>
      <c r="C17" s="84">
        <v>0.04</v>
      </c>
      <c r="D17" s="84">
        <v>0.1</v>
      </c>
      <c r="E17" s="84">
        <v>0.9</v>
      </c>
      <c r="F17" s="84">
        <v>0.95</v>
      </c>
      <c r="G17" s="84">
        <v>1</v>
      </c>
      <c r="H17" s="84">
        <v>0.99</v>
      </c>
      <c r="I17" s="84">
        <v>0.99</v>
      </c>
      <c r="J17" s="84">
        <v>1</v>
      </c>
      <c r="K17" s="84"/>
      <c r="L17" s="84"/>
      <c r="N17"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8" spans="1:14" x14ac:dyDescent="0.2">
      <c r="A18" s="84">
        <v>2012</v>
      </c>
      <c r="B18" s="84">
        <v>0.05</v>
      </c>
      <c r="C18" s="84">
        <v>0.08</v>
      </c>
      <c r="D18" s="84">
        <v>0.1</v>
      </c>
      <c r="E18" s="84">
        <v>0.9</v>
      </c>
      <c r="F18" s="84">
        <v>0.95</v>
      </c>
      <c r="G18" s="84">
        <v>1</v>
      </c>
      <c r="H18" s="84">
        <v>0.99</v>
      </c>
      <c r="I18" s="84">
        <v>0.99</v>
      </c>
      <c r="J18" s="84">
        <v>1</v>
      </c>
      <c r="K18" s="84"/>
      <c r="L18" s="84"/>
      <c r="N18" s="25" t="str">
        <f>IF(OR(H17&gt;I17,I17&gt;J17,E17&gt;F17,F17&gt;G17,B17&gt;C17,C17&gt;D17),"lower bound, best est, upper bound are not in correct order",IF(OR(B17&lt;0,B17&gt;1,C17&lt;0,C17&gt;1,D17&lt;0,D17&gt;1,E17&lt;0,E17&gt;1,F17&lt;0,F17&gt;1,G17&lt;0,G17&gt;1,H17&lt;0,H17&gt;1,I17&lt;0,I17&gt;1,J17&lt;0,J17&gt;1),"Probabilities must be between 0 and 1","ok"))</f>
        <v>ok</v>
      </c>
    </row>
    <row r="19" spans="1:14" x14ac:dyDescent="0.2">
      <c r="A19" s="84">
        <v>2013</v>
      </c>
      <c r="B19" s="84">
        <v>0.01</v>
      </c>
      <c r="C19" s="84">
        <v>0.02</v>
      </c>
      <c r="D19" s="84">
        <v>0.05</v>
      </c>
      <c r="E19" s="84">
        <v>0.9</v>
      </c>
      <c r="F19" s="84">
        <v>0.95</v>
      </c>
      <c r="G19" s="84">
        <v>1</v>
      </c>
      <c r="H19" s="84">
        <v>0.99</v>
      </c>
      <c r="I19" s="84">
        <v>0.99</v>
      </c>
      <c r="J19" s="84">
        <v>1</v>
      </c>
      <c r="K19" s="84"/>
      <c r="L19" s="84"/>
      <c r="N19" s="25" t="str">
        <f>IF(OR(H18&gt;I18,I18&gt;J18,E18&gt;F18,F18&gt;G18,B18&gt;C18,C18&gt;D18),"lower bound, best est, upper bound are not in correct order",IF(OR(B18&lt;0,B18&gt;1,C18&lt;0,C18&gt;1,D18&lt;0,D18&gt;1,E18&lt;0,E18&gt;1,F18&lt;0,F18&gt;1,G18&lt;0,G18&gt;1,H18&lt;0,H18&gt;1,I18&lt;0,I18&gt;1,J18&lt;0,J18&gt;1),"Probabilities must be between 0 and 1","ok"))</f>
        <v>ok</v>
      </c>
    </row>
    <row r="20" spans="1:14" x14ac:dyDescent="0.2">
      <c r="A20" s="84">
        <v>2019</v>
      </c>
      <c r="B20" s="84">
        <v>0.05</v>
      </c>
      <c r="C20" s="84">
        <v>0.1</v>
      </c>
      <c r="D20" s="84">
        <v>0.15</v>
      </c>
      <c r="E20" s="84">
        <v>0.9</v>
      </c>
      <c r="F20" s="84">
        <v>0.95</v>
      </c>
      <c r="G20" s="84">
        <v>1</v>
      </c>
      <c r="H20" s="84">
        <v>0.99</v>
      </c>
      <c r="I20" s="84">
        <v>0.99</v>
      </c>
      <c r="J20" s="84">
        <v>1</v>
      </c>
      <c r="K20" s="84"/>
      <c r="L20" s="84"/>
      <c r="N20" s="25" t="str">
        <f>IF(OR(H19&gt;I19,I19&gt;J19,E19&gt;F19,F19&gt;G19,B19&gt;C19,C19&gt;D19),"lower bound, best est, upper bound are not in correct order",IF(OR(B19&lt;0,B19&gt;1,C19&lt;0,C19&gt;1,D19&lt;0,D19&gt;1,E19&lt;0,E19&gt;1,F19&lt;0,F19&gt;1,G19&lt;0,G19&gt;1,H19&lt;0,H19&gt;1,I19&lt;0,I19&gt;1,J19&lt;0,J19&gt;1),"Probabilities must be between 0 and 1","ok"))</f>
        <v>ok</v>
      </c>
    </row>
    <row r="21" spans="1:14" x14ac:dyDescent="0.2">
      <c r="A21" s="84">
        <v>2022</v>
      </c>
      <c r="B21" s="84">
        <v>7.0000000000000007E-2</v>
      </c>
      <c r="C21" s="84">
        <v>0.12</v>
      </c>
      <c r="D21" s="84">
        <v>0.15</v>
      </c>
      <c r="E21" s="84">
        <v>0.9</v>
      </c>
      <c r="F21" s="84">
        <v>0.95</v>
      </c>
      <c r="G21" s="84">
        <v>1</v>
      </c>
      <c r="H21" s="84">
        <v>0.99</v>
      </c>
      <c r="I21" s="84">
        <v>0.99</v>
      </c>
      <c r="J21" s="84">
        <v>1</v>
      </c>
      <c r="K21" s="84"/>
      <c r="L21" s="84"/>
      <c r="N21" s="25" t="str">
        <f>IF(OR(H20&gt;I20,I20&gt;J20,E20&gt;F20,F20&gt;G20,B20&gt;C20,C20&gt;D20),"lower bound, best est, upper bound are not in correct order",IF(OR(B20&lt;0,B20&gt;1,C20&lt;0,C20&gt;1,D20&lt;0,D20&gt;1,E20&lt;0,E20&gt;1,F20&lt;0,F20&gt;1,G20&lt;0,G20&gt;1,H20&lt;0,H20&gt;1,I20&lt;0,I20&gt;1,J20&lt;0,J20&gt;1),"Probabilities must be between 0 and 1","ok"))</f>
        <v>ok</v>
      </c>
    </row>
    <row r="22" spans="1:14" x14ac:dyDescent="0.2">
      <c r="A22" s="84"/>
      <c r="B22" s="84"/>
      <c r="C22" s="84"/>
      <c r="D22" s="84"/>
      <c r="E22" s="84"/>
      <c r="F22" s="84"/>
      <c r="G22" s="84"/>
      <c r="H22" s="84"/>
      <c r="I22" s="84"/>
      <c r="J22" s="84"/>
      <c r="K22" s="84"/>
      <c r="L22" s="84"/>
      <c r="N22"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3" spans="1:14" x14ac:dyDescent="0.2">
      <c r="A23" s="84"/>
      <c r="B23" s="84"/>
      <c r="C23" s="84"/>
      <c r="D23" s="84"/>
      <c r="E23" s="84"/>
      <c r="F23" s="84"/>
      <c r="G23" s="84"/>
      <c r="H23" s="84"/>
      <c r="I23" s="84"/>
      <c r="J23" s="84"/>
      <c r="K23" s="84"/>
      <c r="L23" s="84"/>
      <c r="N23"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4" spans="1:14" x14ac:dyDescent="0.2">
      <c r="A24" s="84"/>
      <c r="B24" s="84"/>
      <c r="C24" s="84"/>
      <c r="D24" s="84"/>
      <c r="E24" s="84"/>
      <c r="F24" s="84"/>
      <c r="G24" s="84"/>
      <c r="H24" s="84"/>
      <c r="I24" s="84"/>
      <c r="J24" s="84"/>
      <c r="K24" s="84"/>
      <c r="L24" s="84"/>
      <c r="N24"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5" spans="1:14" x14ac:dyDescent="0.2">
      <c r="A25" s="84"/>
      <c r="B25" s="84"/>
      <c r="C25" s="84"/>
      <c r="D25" s="84"/>
      <c r="E25" s="84"/>
      <c r="F25" s="84"/>
      <c r="G25" s="84"/>
      <c r="H25" s="84"/>
      <c r="I25" s="84"/>
      <c r="J25" s="84"/>
      <c r="K25" s="84"/>
      <c r="L25" s="84"/>
      <c r="N25" s="25" t="str">
        <f t="shared" ref="N25:N56" si="0">IF(OR(H21&gt;I21,I21&gt;J21,E21&gt;F21,F21&gt;G21,B21&gt;C21,C21&gt;D21),"lower bound, best est, upper bound are not in correct order",IF(OR(B21&lt;0,B21&gt;1,C21&lt;0,C21&gt;1,D21&lt;0,D21&gt;1,E21&lt;0,E21&gt;1,F21&lt;0,F21&gt;1,G21&lt;0,G21&gt;1,H21&lt;0,H21&gt;1,I21&lt;0,I21&gt;1,J21&lt;0,J21&gt;1),"Probabilities must be between 0 and 1","ok"))</f>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ref="N57:N88" si="1">IF(OR(H53&gt;I53,I53&gt;J53,E53&gt;F53,F53&gt;G53,B53&gt;C53,C53&gt;D53),"lower bound, best est, upper bound are not in correct order",IF(OR(B53&lt;0,B53&gt;1,C53&lt;0,C53&gt;1,D53&lt;0,D53&gt;1,E53&lt;0,E53&gt;1,F53&lt;0,F53&gt;1,G53&lt;0,G53&gt;1,H53&lt;0,H53&gt;1,I53&lt;0,I53&gt;1,J53&lt;0,J53&gt;1),"Probabilities must be between 0 and 1","ok"))</f>
        <v>ok</v>
      </c>
    </row>
    <row r="58" spans="1:14" x14ac:dyDescent="0.2">
      <c r="A58" s="84"/>
      <c r="B58" s="84"/>
      <c r="C58" s="84"/>
      <c r="D58" s="84"/>
      <c r="E58" s="84"/>
      <c r="F58" s="84"/>
      <c r="G58" s="84"/>
      <c r="H58" s="84"/>
      <c r="I58" s="84"/>
      <c r="J58" s="84"/>
      <c r="K58" s="84"/>
      <c r="L58" s="84"/>
      <c r="N58" s="25" t="str">
        <f t="shared" si="1"/>
        <v>ok</v>
      </c>
    </row>
    <row r="59" spans="1:14" x14ac:dyDescent="0.2">
      <c r="A59" s="84"/>
      <c r="B59" s="84"/>
      <c r="C59" s="84"/>
      <c r="D59" s="84"/>
      <c r="E59" s="84"/>
      <c r="F59" s="84"/>
      <c r="G59" s="84"/>
      <c r="H59" s="84"/>
      <c r="I59" s="84"/>
      <c r="J59" s="84"/>
      <c r="K59" s="84"/>
      <c r="L59" s="84"/>
      <c r="N59" s="25" t="str">
        <f t="shared" si="1"/>
        <v>ok</v>
      </c>
    </row>
    <row r="60" spans="1:14" x14ac:dyDescent="0.2">
      <c r="A60" s="84"/>
      <c r="B60" s="84"/>
      <c r="C60" s="84"/>
      <c r="D60" s="84"/>
      <c r="E60" s="84"/>
      <c r="F60" s="84"/>
      <c r="G60" s="84"/>
      <c r="H60" s="84"/>
      <c r="I60" s="84"/>
      <c r="J60" s="84"/>
      <c r="K60" s="84"/>
      <c r="L60" s="84"/>
      <c r="N60" s="25" t="str">
        <f t="shared" si="1"/>
        <v>ok</v>
      </c>
    </row>
    <row r="61" spans="1:14" x14ac:dyDescent="0.2">
      <c r="A61" s="84"/>
      <c r="B61" s="84"/>
      <c r="C61" s="84"/>
      <c r="D61" s="84"/>
      <c r="E61" s="84"/>
      <c r="F61" s="84"/>
      <c r="G61" s="84"/>
      <c r="H61" s="84"/>
      <c r="I61" s="84"/>
      <c r="J61" s="84"/>
      <c r="K61" s="84"/>
      <c r="L61" s="84"/>
      <c r="N61" s="25" t="str">
        <f t="shared" si="1"/>
        <v>ok</v>
      </c>
    </row>
    <row r="62" spans="1:14" x14ac:dyDescent="0.2">
      <c r="A62" s="84"/>
      <c r="B62" s="84"/>
      <c r="C62" s="84"/>
      <c r="D62" s="84"/>
      <c r="E62" s="84"/>
      <c r="F62" s="84"/>
      <c r="G62" s="84"/>
      <c r="H62" s="84"/>
      <c r="I62" s="84"/>
      <c r="J62" s="84"/>
      <c r="K62" s="84"/>
      <c r="L62" s="84"/>
      <c r="N62" s="25" t="str">
        <f t="shared" si="1"/>
        <v>ok</v>
      </c>
    </row>
    <row r="63" spans="1:14" x14ac:dyDescent="0.2">
      <c r="A63" s="84"/>
      <c r="B63" s="84"/>
      <c r="C63" s="84"/>
      <c r="D63" s="84"/>
      <c r="E63" s="84"/>
      <c r="F63" s="84"/>
      <c r="G63" s="84"/>
      <c r="H63" s="84"/>
      <c r="I63" s="84"/>
      <c r="J63" s="84"/>
      <c r="K63" s="84"/>
      <c r="L63" s="84"/>
      <c r="N63" s="25" t="str">
        <f t="shared" si="1"/>
        <v>ok</v>
      </c>
    </row>
    <row r="64" spans="1:14" x14ac:dyDescent="0.2">
      <c r="A64" s="84"/>
      <c r="B64" s="84"/>
      <c r="C64" s="84"/>
      <c r="D64" s="84"/>
      <c r="E64" s="84"/>
      <c r="F64" s="84"/>
      <c r="G64" s="84"/>
      <c r="H64" s="84"/>
      <c r="I64" s="84"/>
      <c r="J64" s="84"/>
      <c r="K64" s="84"/>
      <c r="L64" s="84"/>
      <c r="N64" s="25" t="str">
        <f t="shared" si="1"/>
        <v>ok</v>
      </c>
    </row>
    <row r="65" spans="1:14" x14ac:dyDescent="0.2">
      <c r="A65" s="84"/>
      <c r="B65" s="84"/>
      <c r="C65" s="84"/>
      <c r="D65" s="84"/>
      <c r="E65" s="84"/>
      <c r="F65" s="84"/>
      <c r="G65" s="84"/>
      <c r="H65" s="84"/>
      <c r="I65" s="84"/>
      <c r="J65" s="84"/>
      <c r="K65" s="84"/>
      <c r="L65" s="84"/>
      <c r="N65" s="25" t="str">
        <f t="shared" si="1"/>
        <v>ok</v>
      </c>
    </row>
    <row r="66" spans="1:14" x14ac:dyDescent="0.2">
      <c r="A66" s="84"/>
      <c r="B66" s="84"/>
      <c r="C66" s="84"/>
      <c r="D66" s="84"/>
      <c r="E66" s="84"/>
      <c r="F66" s="84"/>
      <c r="G66" s="84"/>
      <c r="H66" s="84"/>
      <c r="I66" s="84"/>
      <c r="J66" s="84"/>
      <c r="K66" s="84"/>
      <c r="L66" s="84"/>
      <c r="N66" s="25" t="str">
        <f t="shared" si="1"/>
        <v>ok</v>
      </c>
    </row>
    <row r="67" spans="1:14" x14ac:dyDescent="0.2">
      <c r="A67" s="84"/>
      <c r="B67" s="84"/>
      <c r="C67" s="84"/>
      <c r="D67" s="84"/>
      <c r="E67" s="84"/>
      <c r="F67" s="84"/>
      <c r="G67" s="84"/>
      <c r="H67" s="84"/>
      <c r="I67" s="84"/>
      <c r="J67" s="84"/>
      <c r="K67" s="84"/>
      <c r="L67" s="84"/>
      <c r="N67" s="25" t="str">
        <f t="shared" si="1"/>
        <v>ok</v>
      </c>
    </row>
    <row r="68" spans="1:14" x14ac:dyDescent="0.2">
      <c r="A68" s="84"/>
      <c r="B68" s="84"/>
      <c r="C68" s="84"/>
      <c r="D68" s="84"/>
      <c r="E68" s="84"/>
      <c r="F68" s="84"/>
      <c r="G68" s="84"/>
      <c r="H68" s="84"/>
      <c r="I68" s="84"/>
      <c r="J68" s="84"/>
      <c r="K68" s="84"/>
      <c r="L68" s="84"/>
      <c r="N68" s="25" t="str">
        <f t="shared" si="1"/>
        <v>ok</v>
      </c>
    </row>
    <row r="69" spans="1:14" x14ac:dyDescent="0.2">
      <c r="A69" s="84"/>
      <c r="B69" s="84"/>
      <c r="C69" s="84"/>
      <c r="D69" s="84"/>
      <c r="E69" s="84"/>
      <c r="F69" s="84"/>
      <c r="G69" s="84"/>
      <c r="H69" s="84"/>
      <c r="I69" s="84"/>
      <c r="J69" s="84"/>
      <c r="K69" s="84"/>
      <c r="L69" s="84"/>
      <c r="N69" s="25" t="str">
        <f t="shared" si="1"/>
        <v>ok</v>
      </c>
    </row>
    <row r="70" spans="1:14" x14ac:dyDescent="0.2">
      <c r="A70" s="84"/>
      <c r="B70" s="84"/>
      <c r="C70" s="84"/>
      <c r="D70" s="84"/>
      <c r="E70" s="84"/>
      <c r="F70" s="84"/>
      <c r="G70" s="84"/>
      <c r="H70" s="84"/>
      <c r="I70" s="84"/>
      <c r="J70" s="84"/>
      <c r="K70" s="84"/>
      <c r="L70" s="84"/>
      <c r="N70" s="25" t="str">
        <f t="shared" si="1"/>
        <v>ok</v>
      </c>
    </row>
    <row r="71" spans="1:14" x14ac:dyDescent="0.2">
      <c r="A71" s="84"/>
      <c r="B71" s="84"/>
      <c r="C71" s="84"/>
      <c r="D71" s="84"/>
      <c r="E71" s="84"/>
      <c r="F71" s="84"/>
      <c r="G71" s="84"/>
      <c r="H71" s="84"/>
      <c r="I71" s="84"/>
      <c r="J71" s="84"/>
      <c r="K71" s="84"/>
      <c r="L71" s="84"/>
      <c r="N71" s="25" t="str">
        <f t="shared" si="1"/>
        <v>ok</v>
      </c>
    </row>
    <row r="72" spans="1:14" x14ac:dyDescent="0.2">
      <c r="A72" s="84"/>
      <c r="B72" s="84"/>
      <c r="C72" s="84"/>
      <c r="D72" s="84"/>
      <c r="E72" s="84"/>
      <c r="F72" s="84"/>
      <c r="G72" s="84"/>
      <c r="H72" s="84"/>
      <c r="I72" s="84"/>
      <c r="J72" s="84"/>
      <c r="K72" s="84"/>
      <c r="L72" s="84"/>
      <c r="N72" s="25" t="str">
        <f t="shared" si="1"/>
        <v>ok</v>
      </c>
    </row>
    <row r="73" spans="1:14" x14ac:dyDescent="0.2">
      <c r="A73" s="84"/>
      <c r="B73" s="84"/>
      <c r="C73" s="84"/>
      <c r="D73" s="84"/>
      <c r="E73" s="84"/>
      <c r="F73" s="84"/>
      <c r="G73" s="84"/>
      <c r="H73" s="84"/>
      <c r="I73" s="84"/>
      <c r="J73" s="84"/>
      <c r="K73" s="84"/>
      <c r="L73" s="84"/>
      <c r="N73" s="25" t="str">
        <f t="shared" si="1"/>
        <v>ok</v>
      </c>
    </row>
    <row r="74" spans="1:14" x14ac:dyDescent="0.2">
      <c r="A74" s="84"/>
      <c r="B74" s="84"/>
      <c r="C74" s="84"/>
      <c r="D74" s="84"/>
      <c r="E74" s="84"/>
      <c r="F74" s="84"/>
      <c r="G74" s="84"/>
      <c r="H74" s="84"/>
      <c r="I74" s="84"/>
      <c r="J74" s="84"/>
      <c r="K74" s="84"/>
      <c r="L74" s="84"/>
      <c r="N74" s="25" t="str">
        <f t="shared" si="1"/>
        <v>ok</v>
      </c>
    </row>
    <row r="75" spans="1:14" x14ac:dyDescent="0.2">
      <c r="A75" s="84"/>
      <c r="B75" s="84"/>
      <c r="C75" s="84"/>
      <c r="D75" s="84"/>
      <c r="E75" s="84"/>
      <c r="F75" s="84"/>
      <c r="G75" s="84"/>
      <c r="H75" s="84"/>
      <c r="I75" s="84"/>
      <c r="J75" s="84"/>
      <c r="K75" s="84"/>
      <c r="L75" s="84"/>
      <c r="N75" s="25" t="str">
        <f t="shared" si="1"/>
        <v>ok</v>
      </c>
    </row>
    <row r="76" spans="1:14" x14ac:dyDescent="0.2">
      <c r="A76" s="84"/>
      <c r="B76" s="84"/>
      <c r="C76" s="84"/>
      <c r="D76" s="84"/>
      <c r="E76" s="84"/>
      <c r="F76" s="84"/>
      <c r="G76" s="84"/>
      <c r="H76" s="84"/>
      <c r="I76" s="84"/>
      <c r="J76" s="84"/>
      <c r="K76" s="84"/>
      <c r="L76" s="84"/>
      <c r="N76" s="25" t="str">
        <f t="shared" si="1"/>
        <v>ok</v>
      </c>
    </row>
    <row r="77" spans="1:14" x14ac:dyDescent="0.2">
      <c r="A77" s="84"/>
      <c r="B77" s="84"/>
      <c r="C77" s="84"/>
      <c r="D77" s="84"/>
      <c r="E77" s="84"/>
      <c r="F77" s="84"/>
      <c r="G77" s="84"/>
      <c r="H77" s="84"/>
      <c r="I77" s="84"/>
      <c r="J77" s="84"/>
      <c r="K77" s="84"/>
      <c r="L77" s="84"/>
      <c r="N77" s="25" t="str">
        <f t="shared" si="1"/>
        <v>ok</v>
      </c>
    </row>
    <row r="78" spans="1:14" x14ac:dyDescent="0.2">
      <c r="A78" s="84"/>
      <c r="B78" s="84"/>
      <c r="C78" s="84"/>
      <c r="D78" s="84"/>
      <c r="E78" s="84"/>
      <c r="F78" s="84"/>
      <c r="G78" s="84"/>
      <c r="H78" s="84"/>
      <c r="I78" s="84"/>
      <c r="J78" s="84"/>
      <c r="K78" s="84"/>
      <c r="L78" s="84"/>
      <c r="N78" s="25" t="str">
        <f t="shared" si="1"/>
        <v>ok</v>
      </c>
    </row>
    <row r="79" spans="1:14" x14ac:dyDescent="0.2">
      <c r="A79" s="84"/>
      <c r="B79" s="84"/>
      <c r="C79" s="84"/>
      <c r="D79" s="84"/>
      <c r="E79" s="84"/>
      <c r="F79" s="84"/>
      <c r="G79" s="84"/>
      <c r="H79" s="84"/>
      <c r="I79" s="84"/>
      <c r="J79" s="84"/>
      <c r="K79" s="84"/>
      <c r="L79" s="84"/>
      <c r="N79" s="25" t="str">
        <f t="shared" si="1"/>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ref="N89:N120" si="2">IF(OR(H85&gt;I85,I85&gt;J85,E85&gt;F85,F85&gt;G85,B85&gt;C85,C85&gt;D85),"lower bound, best est, upper bound are not in correct order",IF(OR(B85&lt;0,B85&gt;1,C85&lt;0,C85&gt;1,D85&lt;0,D85&gt;1,E85&lt;0,E85&gt;1,F85&lt;0,F85&gt;1,G85&lt;0,G85&gt;1,H85&lt;0,H85&gt;1,I85&lt;0,I85&gt;1,J85&lt;0,J85&gt;1),"Probabilities must be between 0 and 1","ok"))</f>
        <v>ok</v>
      </c>
    </row>
    <row r="90" spans="1:14" x14ac:dyDescent="0.2">
      <c r="A90" s="84"/>
      <c r="B90" s="84"/>
      <c r="C90" s="84"/>
      <c r="D90" s="84"/>
      <c r="E90" s="84"/>
      <c r="F90" s="84"/>
      <c r="G90" s="84"/>
      <c r="H90" s="84"/>
      <c r="I90" s="84"/>
      <c r="J90" s="84"/>
      <c r="K90" s="84"/>
      <c r="L90" s="84"/>
      <c r="N90" s="25" t="str">
        <f t="shared" si="2"/>
        <v>ok</v>
      </c>
    </row>
    <row r="91" spans="1:14" x14ac:dyDescent="0.2">
      <c r="A91" s="84"/>
      <c r="B91" s="84"/>
      <c r="C91" s="84"/>
      <c r="D91" s="84"/>
      <c r="E91" s="84"/>
      <c r="F91" s="84"/>
      <c r="G91" s="84"/>
      <c r="H91" s="84"/>
      <c r="I91" s="84"/>
      <c r="J91" s="84"/>
      <c r="K91" s="84"/>
      <c r="L91" s="84"/>
      <c r="N91" s="25" t="str">
        <f t="shared" si="2"/>
        <v>ok</v>
      </c>
    </row>
    <row r="92" spans="1:14" x14ac:dyDescent="0.2">
      <c r="A92" s="84"/>
      <c r="B92" s="84"/>
      <c r="C92" s="84"/>
      <c r="D92" s="84"/>
      <c r="E92" s="84"/>
      <c r="F92" s="84"/>
      <c r="G92" s="84"/>
      <c r="H92" s="84"/>
      <c r="I92" s="84"/>
      <c r="J92" s="84"/>
      <c r="K92" s="84"/>
      <c r="L92" s="84"/>
      <c r="N92" s="25" t="str">
        <f t="shared" si="2"/>
        <v>ok</v>
      </c>
    </row>
    <row r="93" spans="1:14" x14ac:dyDescent="0.2">
      <c r="A93" s="84"/>
      <c r="B93" s="84"/>
      <c r="C93" s="84"/>
      <c r="D93" s="84"/>
      <c r="E93" s="84"/>
      <c r="F93" s="84"/>
      <c r="G93" s="84"/>
      <c r="H93" s="84"/>
      <c r="I93" s="84"/>
      <c r="J93" s="84"/>
      <c r="K93" s="84"/>
      <c r="L93" s="84"/>
      <c r="N93" s="25" t="str">
        <f t="shared" si="2"/>
        <v>ok</v>
      </c>
    </row>
    <row r="94" spans="1:14" x14ac:dyDescent="0.2">
      <c r="A94" s="84"/>
      <c r="B94" s="84"/>
      <c r="C94" s="84"/>
      <c r="D94" s="84"/>
      <c r="E94" s="84"/>
      <c r="F94" s="84"/>
      <c r="G94" s="84"/>
      <c r="H94" s="84"/>
      <c r="I94" s="84"/>
      <c r="J94" s="84"/>
      <c r="K94" s="84"/>
      <c r="L94" s="84"/>
      <c r="N94" s="25" t="str">
        <f t="shared" si="2"/>
        <v>ok</v>
      </c>
    </row>
    <row r="95" spans="1:14" x14ac:dyDescent="0.2">
      <c r="A95" s="84"/>
      <c r="B95" s="84"/>
      <c r="C95" s="84"/>
      <c r="D95" s="84"/>
      <c r="E95" s="84"/>
      <c r="F95" s="84"/>
      <c r="G95" s="84"/>
      <c r="H95" s="84"/>
      <c r="I95" s="84"/>
      <c r="J95" s="84"/>
      <c r="K95" s="84"/>
      <c r="L95" s="84"/>
      <c r="N95" s="25" t="str">
        <f t="shared" si="2"/>
        <v>ok</v>
      </c>
    </row>
    <row r="96" spans="1:14" x14ac:dyDescent="0.2">
      <c r="A96" s="84"/>
      <c r="B96" s="84"/>
      <c r="C96" s="84"/>
      <c r="D96" s="84"/>
      <c r="E96" s="84"/>
      <c r="F96" s="84"/>
      <c r="G96" s="84"/>
      <c r="H96" s="84"/>
      <c r="I96" s="84"/>
      <c r="J96" s="84"/>
      <c r="K96" s="84"/>
      <c r="L96" s="84"/>
      <c r="N96" s="25" t="str">
        <f t="shared" si="2"/>
        <v>ok</v>
      </c>
    </row>
    <row r="97" spans="1:14" x14ac:dyDescent="0.2">
      <c r="A97" s="84"/>
      <c r="B97" s="84"/>
      <c r="C97" s="84"/>
      <c r="D97" s="84"/>
      <c r="E97" s="84"/>
      <c r="F97" s="84"/>
      <c r="G97" s="84"/>
      <c r="H97" s="84"/>
      <c r="I97" s="84"/>
      <c r="J97" s="84"/>
      <c r="K97" s="84"/>
      <c r="L97" s="84"/>
      <c r="N97" s="25" t="str">
        <f t="shared" si="2"/>
        <v>ok</v>
      </c>
    </row>
    <row r="98" spans="1:14" x14ac:dyDescent="0.2">
      <c r="A98" s="84"/>
      <c r="B98" s="84"/>
      <c r="C98" s="84"/>
      <c r="D98" s="84"/>
      <c r="E98" s="84"/>
      <c r="F98" s="84"/>
      <c r="G98" s="84"/>
      <c r="H98" s="84"/>
      <c r="I98" s="84"/>
      <c r="J98" s="84"/>
      <c r="K98" s="84"/>
      <c r="L98" s="84"/>
      <c r="N98" s="25" t="str">
        <f t="shared" si="2"/>
        <v>ok</v>
      </c>
    </row>
    <row r="99" spans="1:14" x14ac:dyDescent="0.2">
      <c r="A99" s="84"/>
      <c r="B99" s="84"/>
      <c r="C99" s="84"/>
      <c r="D99" s="84"/>
      <c r="E99" s="84"/>
      <c r="F99" s="84"/>
      <c r="G99" s="84"/>
      <c r="H99" s="84"/>
      <c r="I99" s="84"/>
      <c r="J99" s="84"/>
      <c r="K99" s="84"/>
      <c r="L99" s="84"/>
      <c r="N99" s="25" t="str">
        <f t="shared" si="2"/>
        <v>ok</v>
      </c>
    </row>
    <row r="100" spans="1:14" x14ac:dyDescent="0.2">
      <c r="A100" s="84"/>
      <c r="B100" s="84"/>
      <c r="C100" s="84"/>
      <c r="D100" s="84"/>
      <c r="E100" s="84"/>
      <c r="F100" s="84"/>
      <c r="G100" s="84"/>
      <c r="H100" s="84"/>
      <c r="I100" s="84"/>
      <c r="J100" s="84"/>
      <c r="K100" s="84"/>
      <c r="L100" s="84"/>
      <c r="N100" s="25" t="str">
        <f t="shared" si="2"/>
        <v>ok</v>
      </c>
    </row>
    <row r="101" spans="1:14" x14ac:dyDescent="0.2">
      <c r="A101" s="84"/>
      <c r="B101" s="84"/>
      <c r="C101" s="84"/>
      <c r="D101" s="84"/>
      <c r="E101" s="84"/>
      <c r="F101" s="84"/>
      <c r="G101" s="84"/>
      <c r="H101" s="84"/>
      <c r="I101" s="84"/>
      <c r="J101" s="84"/>
      <c r="K101" s="84"/>
      <c r="L101" s="84"/>
      <c r="N101" s="25" t="str">
        <f t="shared" si="2"/>
        <v>ok</v>
      </c>
    </row>
    <row r="102" spans="1:14" x14ac:dyDescent="0.2">
      <c r="A102" s="84"/>
      <c r="B102" s="84"/>
      <c r="C102" s="84"/>
      <c r="D102" s="84"/>
      <c r="E102" s="84"/>
      <c r="F102" s="84"/>
      <c r="G102" s="84"/>
      <c r="H102" s="84"/>
      <c r="I102" s="84"/>
      <c r="J102" s="84"/>
      <c r="K102" s="84"/>
      <c r="L102" s="84"/>
      <c r="N102" s="25" t="str">
        <f t="shared" si="2"/>
        <v>ok</v>
      </c>
    </row>
    <row r="103" spans="1:14" x14ac:dyDescent="0.2">
      <c r="A103" s="84"/>
      <c r="B103" s="84"/>
      <c r="C103" s="84"/>
      <c r="D103" s="84"/>
      <c r="E103" s="84"/>
      <c r="F103" s="84"/>
      <c r="G103" s="84"/>
      <c r="H103" s="84"/>
      <c r="I103" s="84"/>
      <c r="J103" s="84"/>
      <c r="K103" s="84"/>
      <c r="L103" s="84"/>
      <c r="N103"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4" spans="1:14" x14ac:dyDescent="0.2">
      <c r="A104" s="84"/>
      <c r="B104" s="84"/>
      <c r="C104" s="84"/>
      <c r="D104" s="84"/>
      <c r="E104" s="84"/>
      <c r="F104" s="84"/>
      <c r="G104" s="84"/>
      <c r="H104" s="84"/>
      <c r="I104" s="84"/>
      <c r="J104" s="84"/>
      <c r="K104" s="84"/>
      <c r="L104" s="84"/>
      <c r="N104"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5" spans="1:14" x14ac:dyDescent="0.2">
      <c r="A105" s="84"/>
      <c r="B105" s="84"/>
      <c r="C105" s="84"/>
      <c r="D105" s="84"/>
      <c r="E105" s="84"/>
      <c r="F105" s="84"/>
      <c r="G105" s="84"/>
      <c r="H105" s="84"/>
      <c r="I105" s="84"/>
      <c r="J105" s="84"/>
      <c r="K105" s="84"/>
      <c r="L105" s="84"/>
      <c r="N105"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6" spans="1:14" x14ac:dyDescent="0.2">
      <c r="A106" s="84"/>
      <c r="B106" s="84"/>
      <c r="C106" s="84"/>
      <c r="D106" s="84"/>
      <c r="E106" s="84"/>
      <c r="F106" s="84"/>
      <c r="G106" s="84"/>
      <c r="H106" s="84"/>
      <c r="I106" s="84"/>
      <c r="J106" s="84"/>
      <c r="K106" s="84"/>
      <c r="L106" s="84"/>
      <c r="N106"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7" spans="1:14" x14ac:dyDescent="0.2">
      <c r="A107" s="84"/>
      <c r="B107" s="84"/>
      <c r="C107" s="84"/>
      <c r="D107" s="84"/>
      <c r="E107" s="84"/>
      <c r="F107" s="84"/>
      <c r="G107" s="84"/>
      <c r="H107" s="84"/>
      <c r="I107" s="84"/>
      <c r="J107" s="84"/>
      <c r="K107" s="84"/>
      <c r="L107" s="84"/>
      <c r="N107" s="25" t="str">
        <f t="shared" ref="N107:N121" si="3">IF(OR(H103&gt;I103,I103&gt;J103,E103&gt;F103,F103&gt;G103,B103&gt;C103,C103&gt;D103),"lower bound, best est, upper bound are not in correct order",IF(OR(B103&lt;0,B103&gt;1,C103&lt;0,C103&gt;1,D103&lt;0,D103&gt;1,E103&lt;0,E103&gt;1,F103&lt;0,F103&gt;1,G103&lt;0,G103&gt;1,H103&lt;0,H103&gt;1,I103&lt;0,I103&gt;1,J103&lt;0,J103&gt;1),"Probabilities must be between 0 and 1","ok"))</f>
        <v>ok</v>
      </c>
    </row>
    <row r="108" spans="1:14" x14ac:dyDescent="0.2">
      <c r="A108" s="84"/>
      <c r="B108" s="84"/>
      <c r="C108" s="84"/>
      <c r="D108" s="84"/>
      <c r="E108" s="84"/>
      <c r="F108" s="84"/>
      <c r="G108" s="84"/>
      <c r="H108" s="84"/>
      <c r="I108" s="84"/>
      <c r="J108" s="84"/>
      <c r="K108" s="84"/>
      <c r="L108" s="84"/>
      <c r="N108" s="25" t="str">
        <f t="shared" si="3"/>
        <v>ok</v>
      </c>
    </row>
    <row r="109" spans="1:14" x14ac:dyDescent="0.2">
      <c r="A109" s="84"/>
      <c r="B109" s="84"/>
      <c r="C109" s="84"/>
      <c r="D109" s="84"/>
      <c r="E109" s="84"/>
      <c r="F109" s="84"/>
      <c r="G109" s="84"/>
      <c r="H109" s="84"/>
      <c r="I109" s="84"/>
      <c r="J109" s="84"/>
      <c r="K109" s="84"/>
      <c r="L109" s="84"/>
      <c r="N109" s="25" t="str">
        <f t="shared" si="3"/>
        <v>ok</v>
      </c>
    </row>
    <row r="110" spans="1:14" x14ac:dyDescent="0.2">
      <c r="A110" s="84"/>
      <c r="B110" s="84"/>
      <c r="C110" s="84"/>
      <c r="D110" s="84"/>
      <c r="E110" s="84"/>
      <c r="F110" s="84"/>
      <c r="G110" s="84"/>
      <c r="H110" s="84"/>
      <c r="I110" s="84"/>
      <c r="J110" s="84"/>
      <c r="K110" s="84"/>
      <c r="L110" s="84"/>
      <c r="N110" s="25" t="str">
        <f t="shared" si="3"/>
        <v>ok</v>
      </c>
    </row>
    <row r="111" spans="1:14" x14ac:dyDescent="0.2">
      <c r="A111" s="84"/>
      <c r="B111" s="84"/>
      <c r="C111" s="84"/>
      <c r="D111" s="84"/>
      <c r="E111" s="84"/>
      <c r="F111" s="84"/>
      <c r="G111" s="84"/>
      <c r="H111" s="84"/>
      <c r="I111" s="84"/>
      <c r="J111" s="84"/>
      <c r="K111" s="84"/>
      <c r="L111" s="84"/>
      <c r="N111" s="25" t="str">
        <f t="shared" si="3"/>
        <v>ok</v>
      </c>
    </row>
    <row r="112" spans="1:14" x14ac:dyDescent="0.2">
      <c r="A112" s="84"/>
      <c r="B112" s="84"/>
      <c r="C112" s="84"/>
      <c r="D112" s="84"/>
      <c r="E112" s="84"/>
      <c r="F112" s="84"/>
      <c r="G112" s="84"/>
      <c r="H112" s="84"/>
      <c r="I112" s="84"/>
      <c r="J112" s="84"/>
      <c r="K112" s="84"/>
      <c r="L112" s="84"/>
      <c r="N112" s="25" t="str">
        <f t="shared" si="3"/>
        <v>ok</v>
      </c>
    </row>
    <row r="113" spans="1:14" x14ac:dyDescent="0.2">
      <c r="A113" s="84"/>
      <c r="B113" s="84"/>
      <c r="C113" s="84"/>
      <c r="D113" s="84"/>
      <c r="E113" s="84"/>
      <c r="F113" s="84"/>
      <c r="G113" s="84"/>
      <c r="H113" s="84"/>
      <c r="I113" s="84"/>
      <c r="J113" s="84"/>
      <c r="K113" s="84"/>
      <c r="L113" s="84"/>
      <c r="N113" s="25" t="str">
        <f t="shared" si="3"/>
        <v>ok</v>
      </c>
    </row>
    <row r="114" spans="1:14" x14ac:dyDescent="0.2">
      <c r="A114" s="84"/>
      <c r="B114" s="84"/>
      <c r="C114" s="84"/>
      <c r="D114" s="84"/>
      <c r="E114" s="84"/>
      <c r="F114" s="84"/>
      <c r="G114" s="84"/>
      <c r="H114" s="84"/>
      <c r="I114" s="84"/>
      <c r="J114" s="84"/>
      <c r="K114" s="84"/>
      <c r="L114" s="84"/>
      <c r="N114" s="25" t="str">
        <f t="shared" si="3"/>
        <v>ok</v>
      </c>
    </row>
    <row r="115" spans="1:14" x14ac:dyDescent="0.2">
      <c r="A115" s="84"/>
      <c r="B115" s="84"/>
      <c r="C115" s="84"/>
      <c r="D115" s="84"/>
      <c r="E115" s="84"/>
      <c r="F115" s="84"/>
      <c r="G115" s="84"/>
      <c r="H115" s="84"/>
      <c r="I115" s="84"/>
      <c r="J115" s="84"/>
      <c r="K115" s="84"/>
      <c r="L115" s="84"/>
      <c r="N115" s="25" t="str">
        <f t="shared" si="3"/>
        <v>ok</v>
      </c>
    </row>
    <row r="116" spans="1:14" x14ac:dyDescent="0.2">
      <c r="A116" s="84"/>
      <c r="B116" s="84"/>
      <c r="C116" s="84"/>
      <c r="D116" s="84"/>
      <c r="E116" s="84"/>
      <c r="F116" s="84"/>
      <c r="G116" s="84"/>
      <c r="H116" s="84"/>
      <c r="I116" s="84"/>
      <c r="J116" s="84"/>
      <c r="K116" s="84"/>
      <c r="L116" s="84"/>
      <c r="N116" s="25" t="str">
        <f t="shared" si="3"/>
        <v>ok</v>
      </c>
    </row>
    <row r="117" spans="1:14" x14ac:dyDescent="0.2">
      <c r="A117" s="84"/>
      <c r="B117" s="84"/>
      <c r="C117" s="84"/>
      <c r="D117" s="84"/>
      <c r="E117" s="84"/>
      <c r="F117" s="84"/>
      <c r="G117" s="84"/>
      <c r="H117" s="84"/>
      <c r="I117" s="84"/>
      <c r="J117" s="84"/>
      <c r="K117" s="84"/>
      <c r="L117" s="84"/>
      <c r="N117" s="25" t="str">
        <f t="shared" si="3"/>
        <v>ok</v>
      </c>
    </row>
    <row r="118" spans="1:14" x14ac:dyDescent="0.2">
      <c r="A118" s="103"/>
      <c r="B118" s="103"/>
      <c r="C118" s="103"/>
      <c r="D118" s="103"/>
      <c r="E118" s="103"/>
      <c r="F118" s="103"/>
      <c r="G118" s="103"/>
      <c r="H118" s="103"/>
      <c r="I118" s="103"/>
      <c r="J118" s="103"/>
      <c r="K118" s="103"/>
      <c r="L118" s="103"/>
      <c r="N118" s="25" t="str">
        <f t="shared" si="3"/>
        <v>ok</v>
      </c>
    </row>
    <row r="119" spans="1:14" x14ac:dyDescent="0.2">
      <c r="A119" s="103"/>
      <c r="B119" s="103"/>
      <c r="C119" s="103"/>
      <c r="D119" s="103"/>
      <c r="E119" s="103"/>
      <c r="F119" s="103"/>
      <c r="G119" s="103"/>
      <c r="H119" s="103"/>
      <c r="I119" s="103"/>
      <c r="J119" s="103"/>
      <c r="K119" s="103"/>
      <c r="L119" s="103"/>
      <c r="N119" s="25" t="str">
        <f t="shared" si="3"/>
        <v>ok</v>
      </c>
    </row>
    <row r="120" spans="1:14" x14ac:dyDescent="0.2">
      <c r="A120" s="103"/>
      <c r="B120" s="103"/>
      <c r="C120" s="103"/>
      <c r="D120" s="103"/>
      <c r="E120" s="103"/>
      <c r="F120" s="103"/>
      <c r="G120" s="103"/>
      <c r="H120" s="103"/>
      <c r="I120" s="103"/>
      <c r="J120" s="103"/>
      <c r="K120" s="103"/>
      <c r="L120" s="103"/>
      <c r="N120" s="25" t="str">
        <f t="shared" si="3"/>
        <v>ok</v>
      </c>
    </row>
    <row r="121" spans="1:14" x14ac:dyDescent="0.2">
      <c r="A121" s="103"/>
      <c r="B121" s="103"/>
      <c r="C121" s="103"/>
      <c r="D121" s="103"/>
      <c r="E121" s="103"/>
      <c r="F121" s="103"/>
      <c r="G121" s="103"/>
      <c r="H121" s="103"/>
      <c r="I121" s="103"/>
      <c r="J121" s="103"/>
      <c r="K121" s="103"/>
      <c r="L121" s="103"/>
      <c r="N121" s="25" t="str">
        <f t="shared" si="3"/>
        <v>ok</v>
      </c>
    </row>
    <row r="122" spans="1:14" x14ac:dyDescent="0.2">
      <c r="A122" s="103"/>
      <c r="B122" s="103"/>
      <c r="C122" s="103"/>
      <c r="D122" s="103"/>
      <c r="E122" s="103"/>
      <c r="F122" s="103"/>
      <c r="G122" s="103"/>
      <c r="H122" s="103"/>
      <c r="I122" s="103"/>
      <c r="J122" s="103"/>
      <c r="K122" s="103"/>
      <c r="L122" s="103"/>
      <c r="N122" s="25" t="str">
        <f>IF(OR(H99&gt;I99,I99&gt;J99,E99&gt;F99,F99&gt;G99,B99&gt;C99,C99&gt;D99),"lower bound, best est, upper bound are not in correct order",IF(OR(B99&lt;0,B99&gt;1,C99&lt;0,C99&gt;1,D99&lt;0,D99&gt;1,E99&lt;0,E99&gt;1,F99&lt;0,F99&gt;1,G99&lt;0,G99&gt;1,H99&lt;0,H99&gt;1,I99&lt;0,I99&gt;1,J99&lt;0,J99&gt;1),"Probabilities must be between 0 and 1","ok"))</f>
        <v>ok</v>
      </c>
    </row>
    <row r="123" spans="1:14" x14ac:dyDescent="0.2">
      <c r="A123" s="103"/>
      <c r="B123" s="103"/>
      <c r="C123" s="103"/>
      <c r="D123" s="103"/>
      <c r="E123" s="103"/>
      <c r="F123" s="103"/>
      <c r="G123" s="103"/>
      <c r="H123" s="103"/>
      <c r="I123" s="103"/>
      <c r="J123" s="103"/>
      <c r="K123" s="103"/>
      <c r="L123" s="103"/>
      <c r="N123" s="25" t="str">
        <f>IF(OR(H100&gt;I100,I100&gt;J100,E100&gt;F100,F100&gt;G100,B100&gt;C100,C100&gt;D100),"lower bound, best est, upper bound are not in correct order",IF(OR(B100&lt;0,B100&gt;1,C100&lt;0,C100&gt;1,D100&lt;0,D100&gt;1,E100&lt;0,E100&gt;1,F100&lt;0,F100&gt;1,G100&lt;0,G100&gt;1,H100&lt;0,H100&gt;1,I100&lt;0,I100&gt;1,J100&lt;0,J100&gt;1),"Probabilities must be between 0 and 1","ok"))</f>
        <v>ok</v>
      </c>
    </row>
    <row r="124" spans="1:14" x14ac:dyDescent="0.2">
      <c r="A124" s="103"/>
      <c r="B124" s="103"/>
      <c r="C124" s="103"/>
      <c r="D124" s="103"/>
      <c r="E124" s="103"/>
      <c r="F124" s="103"/>
      <c r="G124" s="103"/>
      <c r="H124" s="103"/>
      <c r="I124" s="103"/>
      <c r="J124" s="103"/>
      <c r="K124" s="103"/>
      <c r="L124" s="103"/>
      <c r="N124" s="25" t="str">
        <f>IF(OR(H101&gt;I101,I101&gt;J101,E101&gt;F101,F101&gt;G101,B101&gt;C101,C101&gt;D101),"lower bound, best est, upper bound are not in correct order",IF(OR(B101&lt;0,B101&gt;1,C101&lt;0,C101&gt;1,D101&lt;0,D101&gt;1,E101&lt;0,E101&gt;1,F101&lt;0,F101&gt;1,G101&lt;0,G101&gt;1,H101&lt;0,H101&gt;1,I101&lt;0,I101&gt;1,J101&lt;0,J101&gt;1),"Probabilities must be between 0 and 1","ok"))</f>
        <v>ok</v>
      </c>
    </row>
    <row r="125" spans="1:14" x14ac:dyDescent="0.2">
      <c r="A125" s="103"/>
      <c r="B125" s="103"/>
      <c r="C125" s="103"/>
      <c r="D125" s="103"/>
      <c r="E125" s="103"/>
      <c r="F125" s="103"/>
      <c r="G125" s="103"/>
      <c r="H125" s="103"/>
      <c r="I125" s="103"/>
      <c r="J125" s="103"/>
      <c r="K125" s="103"/>
      <c r="L125" s="103"/>
      <c r="N125" s="25" t="str">
        <f>IF(OR(H102&gt;I102,I102&gt;J102,E102&gt;F102,F102&gt;G102,B102&gt;C102,C102&gt;D102),"lower bound, best est, upper bound are not in correct order",IF(OR(B102&lt;0,B102&gt;1,C102&lt;0,C102&gt;1,D102&lt;0,D102&gt;1,E102&lt;0,E102&gt;1,F102&lt;0,F102&gt;1,G102&lt;0,G102&gt;1,H102&lt;0,H102&gt;1,I102&lt;0,I102&gt;1,J102&lt;0,J102&gt;1),"Probabilities must be between 0 and 1","ok"))</f>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7" workbookViewId="0">
      <selection activeCell="A10" sqref="A10"/>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topLeftCell="A4" workbookViewId="0">
      <selection activeCell="N13" sqref="N1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1" t="s">
        <v>70</v>
      </c>
      <c r="D2" s="121"/>
      <c r="E2" s="121"/>
      <c r="F2" s="75"/>
    </row>
    <row r="3" spans="2:10" x14ac:dyDescent="0.2">
      <c r="C3" s="15" t="s">
        <v>7</v>
      </c>
      <c r="D3" s="15" t="s">
        <v>8</v>
      </c>
      <c r="E3" s="15" t="s">
        <v>9</v>
      </c>
      <c r="F3" s="15"/>
    </row>
    <row r="4" spans="2:10" x14ac:dyDescent="0.2">
      <c r="B4" s="96" t="s">
        <v>75</v>
      </c>
      <c r="C4" s="51">
        <f>Threats!B12*Threats!B13</f>
        <v>0.56999999999999995</v>
      </c>
      <c r="D4" s="51">
        <f>Threats!C12*Threats!C13</f>
        <v>0.67899999999999994</v>
      </c>
      <c r="E4" s="51">
        <f>Threats!D12*Threats!D13</f>
        <v>0.8</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0.76449999999999996</v>
      </c>
    </row>
    <row r="11" spans="2:10" ht="16" thickBot="1" x14ac:dyDescent="0.25"/>
    <row r="12" spans="2:10" ht="16" x14ac:dyDescent="0.2">
      <c r="B12" s="65" t="s">
        <v>79</v>
      </c>
      <c r="C12" s="66" t="s">
        <v>80</v>
      </c>
      <c r="D12" s="67"/>
      <c r="E12" s="68" t="s">
        <v>78</v>
      </c>
      <c r="G12" s="122" t="s">
        <v>73</v>
      </c>
      <c r="H12" s="123"/>
      <c r="I12" s="53">
        <f>$C$7</f>
        <v>0.5</v>
      </c>
      <c r="J12" s="54">
        <f>$C$7</f>
        <v>0.5</v>
      </c>
    </row>
    <row r="13" spans="2:10" ht="19" x14ac:dyDescent="0.2">
      <c r="B13" s="69">
        <f>E4-C4</f>
        <v>0.23000000000000009</v>
      </c>
      <c r="C13" s="63">
        <f>1/(B13+0.01)</f>
        <v>4.1666666666666652</v>
      </c>
      <c r="D13" s="63">
        <f>C13*D4</f>
        <v>2.8291666666666653</v>
      </c>
      <c r="E13" s="70">
        <f>D15/C15</f>
        <v>0.78700000000000014</v>
      </c>
      <c r="G13" s="124"/>
      <c r="H13" s="125"/>
      <c r="I13" s="55">
        <f>$C$7</f>
        <v>0.5</v>
      </c>
      <c r="J13" s="56">
        <v>1.01</v>
      </c>
    </row>
    <row r="14" spans="2:10" x14ac:dyDescent="0.2">
      <c r="B14" s="71">
        <f>E5-C5</f>
        <v>0.13</v>
      </c>
      <c r="C14" s="64">
        <f>1/(B14+0.01)</f>
        <v>7.1428571428571423</v>
      </c>
      <c r="D14" s="64">
        <f>C14*D5</f>
        <v>6.0714285714285712</v>
      </c>
      <c r="E14" s="72"/>
      <c r="G14" s="124"/>
      <c r="H14" s="125"/>
      <c r="I14" s="55">
        <f>$C$7</f>
        <v>0.5</v>
      </c>
      <c r="J14" s="56">
        <f>$C$7</f>
        <v>0.5</v>
      </c>
    </row>
    <row r="15" spans="2:10" ht="16" thickBot="1" x14ac:dyDescent="0.25">
      <c r="B15" s="73"/>
      <c r="C15" s="74">
        <f>SUM(C13:C14)</f>
        <v>11.309523809523807</v>
      </c>
      <c r="D15" s="74">
        <f>SUM(D13:D14)</f>
        <v>8.9005952380952369</v>
      </c>
      <c r="E15" s="62"/>
      <c r="G15" s="124"/>
      <c r="H15" s="125"/>
      <c r="I15" s="55">
        <v>1.01</v>
      </c>
      <c r="J15" s="56">
        <f>$C$7</f>
        <v>0.5</v>
      </c>
    </row>
    <row r="16" spans="2:10" ht="16" thickBot="1" x14ac:dyDescent="0.25">
      <c r="G16" s="124"/>
      <c r="H16" s="125"/>
      <c r="I16" s="55">
        <f>$C$8</f>
        <v>0.9</v>
      </c>
      <c r="J16" s="56">
        <f>$C$8</f>
        <v>0.9</v>
      </c>
    </row>
    <row r="17" spans="2:10" ht="16" x14ac:dyDescent="0.2">
      <c r="B17" s="65" t="s">
        <v>79</v>
      </c>
      <c r="C17" s="66" t="s">
        <v>81</v>
      </c>
      <c r="D17" s="67"/>
      <c r="E17" s="68" t="s">
        <v>78</v>
      </c>
      <c r="G17" s="57">
        <f>D5-C5</f>
        <v>-1.0000000000000009E-2</v>
      </c>
      <c r="H17" s="58">
        <f>D4-C4</f>
        <v>0.10899999999999999</v>
      </c>
      <c r="I17" s="55">
        <f>$C$8</f>
        <v>0.9</v>
      </c>
      <c r="J17" s="56">
        <v>1.01</v>
      </c>
    </row>
    <row r="18" spans="2:10" ht="19" x14ac:dyDescent="0.2">
      <c r="B18" s="79">
        <f>E4-C4</f>
        <v>0.23000000000000009</v>
      </c>
      <c r="C18" s="80">
        <f>1-B18</f>
        <v>0.76999999999999991</v>
      </c>
      <c r="D18" s="80">
        <f>C18*D4</f>
        <v>0.52282999999999991</v>
      </c>
      <c r="E18" s="81">
        <f>D20/C20</f>
        <v>0.76971341463414633</v>
      </c>
      <c r="G18" s="59">
        <f>D5</f>
        <v>0.85</v>
      </c>
      <c r="H18" s="55">
        <f>D4</f>
        <v>0.67899999999999994</v>
      </c>
      <c r="I18" s="55">
        <f>$C$8</f>
        <v>0.9</v>
      </c>
      <c r="J18" s="56">
        <f>$C$8</f>
        <v>0.9</v>
      </c>
    </row>
    <row r="19" spans="2:10" ht="16" thickBot="1" x14ac:dyDescent="0.25">
      <c r="B19" s="71">
        <f>E5-C5</f>
        <v>0.13</v>
      </c>
      <c r="C19" s="64">
        <f>1-B19</f>
        <v>0.87</v>
      </c>
      <c r="D19" s="64">
        <f>C19*D5</f>
        <v>0.73949999999999994</v>
      </c>
      <c r="E19" s="72"/>
      <c r="G19" s="60">
        <f>E5-D5</f>
        <v>0.14000000000000001</v>
      </c>
      <c r="H19" s="61">
        <f>E4-D4</f>
        <v>0.12100000000000011</v>
      </c>
      <c r="I19" s="61">
        <v>1.01</v>
      </c>
      <c r="J19" s="62">
        <f>$C$8</f>
        <v>0.9</v>
      </c>
    </row>
    <row r="20" spans="2:10" ht="16" thickBot="1" x14ac:dyDescent="0.25">
      <c r="B20" s="73"/>
      <c r="C20" s="74">
        <f>SUM(C18:C19)</f>
        <v>1.64</v>
      </c>
      <c r="D20" s="74">
        <f>SUM(D18:D19)</f>
        <v>1.26233</v>
      </c>
      <c r="E20" s="62"/>
    </row>
    <row r="23" spans="2:10" ht="21" customHeight="1" x14ac:dyDescent="0.2">
      <c r="B23" s="126" t="s">
        <v>93</v>
      </c>
      <c r="C23" s="126"/>
      <c r="D23" s="126"/>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Wide-headed Viviparous Toad</v>
      </c>
      <c r="B3" t="str">
        <f>Threats!B5</f>
        <v>Nectophrynoides laticeps</v>
      </c>
      <c r="C3" t="str">
        <f>Threats!B6</f>
        <v>16950012</v>
      </c>
      <c r="D3" t="str">
        <f>Threats!B7</f>
        <v>Cr</v>
      </c>
      <c r="E3" t="str">
        <f>Threats!B8</f>
        <v>Lyakurwa, Liedtke, Loader</v>
      </c>
      <c r="F3" s="38">
        <f>Threats!B9</f>
        <v>2024</v>
      </c>
      <c r="G3">
        <f>Threats!B12</f>
        <v>0.95</v>
      </c>
      <c r="H3">
        <f>Threats!C12</f>
        <v>0.97</v>
      </c>
      <c r="I3">
        <f>Threats!D12</f>
        <v>1</v>
      </c>
      <c r="J3">
        <f>Threats!B13</f>
        <v>0.6</v>
      </c>
      <c r="K3">
        <f>Threats!C13</f>
        <v>0.7</v>
      </c>
      <c r="L3">
        <f>Results!C5</f>
        <v>0.86</v>
      </c>
      <c r="M3">
        <f>Results!D5</f>
        <v>0.85</v>
      </c>
      <c r="N3">
        <f>Results!E5</f>
        <v>0.99</v>
      </c>
      <c r="O3">
        <f>Threats!D13</f>
        <v>0.8</v>
      </c>
      <c r="P3">
        <f>MIN(Records!A10:A125)</f>
        <v>1990</v>
      </c>
      <c r="Q3">
        <f>MAX(Records!A10:A125)</f>
        <v>2024</v>
      </c>
      <c r="R3" s="38">
        <f>COUNT(Records!A10:A125)</f>
        <v>6</v>
      </c>
      <c r="S3" s="38">
        <f>MIN(Surveys!A15:A117)</f>
        <v>2002</v>
      </c>
      <c r="T3" s="38">
        <f>MAX(Surveys!A15:A117)</f>
        <v>2022</v>
      </c>
      <c r="U3">
        <f>COUNT(Surveys!A15:A117)</f>
        <v>7</v>
      </c>
      <c r="V3">
        <f>F3-P3-R3-U3</f>
        <v>21</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2024-10-29T10:09:59Z</dcterms:modified>
</cp:coreProperties>
</file>