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8"/>
  <workbookPr/>
  <mc:AlternateContent xmlns:mc="http://schemas.openxmlformats.org/markup-compatibility/2006">
    <mc:Choice Requires="x15">
      <x15ac:absPath xmlns:x15ac="http://schemas.microsoft.com/office/spreadsheetml/2010/11/ac" url="/Users/christophliedtke/Documents/git_projects/extinct/c_maridadi/"/>
    </mc:Choice>
  </mc:AlternateContent>
  <xr:revisionPtr revIDLastSave="0" documentId="13_ncr:1_{FDE754D9-BA3B-2A48-95C8-871209E46078}" xr6:coauthVersionLast="47" xr6:coauthVersionMax="47" xr10:uidLastSave="{00000000-0000-0000-0000-000000000000}"/>
  <bookViews>
    <workbookView xWindow="440" yWindow="760" windowWidth="19500" windowHeight="16820" activeTab="1" xr2:uid="{00000000-000D-0000-FFFF-FFFF00000000}"/>
  </bookViews>
  <sheets>
    <sheet name="Threats" sheetId="5" r:id="rId1"/>
    <sheet name="Records" sheetId="6" r:id="rId2"/>
    <sheet name="Surveys" sheetId="7" r:id="rId3"/>
    <sheet name="definitions" sheetId="9" r:id="rId4"/>
    <sheet name="Results" sheetId="10" r:id="rId5"/>
    <sheet name="export" sheetId="8"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N13" i="7" l="1"/>
  <c r="H9" i="6"/>
  <c r="N3" i="8"/>
  <c r="M3" i="8"/>
  <c r="L3" i="8"/>
  <c r="E4" i="10"/>
  <c r="D4" i="10"/>
  <c r="D10" i="10" s="1"/>
  <c r="C4" i="10"/>
  <c r="B19" i="10"/>
  <c r="C19" i="10" s="1"/>
  <c r="D19" i="10" s="1"/>
  <c r="B14" i="10"/>
  <c r="C14" i="10" s="1"/>
  <c r="J19" i="10"/>
  <c r="J18" i="10"/>
  <c r="I18" i="10"/>
  <c r="I17" i="10"/>
  <c r="J16" i="10"/>
  <c r="I16" i="10"/>
  <c r="J15" i="10"/>
  <c r="J14" i="10"/>
  <c r="I14" i="10"/>
  <c r="I13" i="10"/>
  <c r="J12" i="10"/>
  <c r="I12" i="10"/>
  <c r="G19" i="10"/>
  <c r="G17" i="10"/>
  <c r="G18" i="10"/>
  <c r="H18" i="10" l="1"/>
  <c r="B18" i="10"/>
  <c r="C18" i="10" s="1"/>
  <c r="D18" i="10" s="1"/>
  <c r="D20" i="10" s="1"/>
  <c r="B13" i="10"/>
  <c r="C13" i="10" s="1"/>
  <c r="C15" i="10" s="1"/>
  <c r="D14" i="10"/>
  <c r="H19" i="10"/>
  <c r="H17" i="10"/>
  <c r="H125" i="6"/>
  <c r="H124" i="6"/>
  <c r="H123" i="6"/>
  <c r="H122" i="6"/>
  <c r="H121" i="6"/>
  <c r="H120" i="6"/>
  <c r="H119" i="6"/>
  <c r="H118" i="6"/>
  <c r="H117" i="6"/>
  <c r="H116" i="6"/>
  <c r="H115" i="6"/>
  <c r="H114" i="6"/>
  <c r="H113" i="6"/>
  <c r="H112" i="6"/>
  <c r="H111" i="6"/>
  <c r="H110" i="6"/>
  <c r="H109" i="6"/>
  <c r="H108" i="6"/>
  <c r="H107" i="6"/>
  <c r="H106" i="6"/>
  <c r="H105" i="6"/>
  <c r="H104" i="6"/>
  <c r="H103" i="6"/>
  <c r="H102" i="6"/>
  <c r="H101" i="6"/>
  <c r="H100" i="6"/>
  <c r="H99" i="6"/>
  <c r="H98" i="6"/>
  <c r="H97" i="6"/>
  <c r="H96" i="6"/>
  <c r="H95" i="6"/>
  <c r="H94" i="6"/>
  <c r="H93" i="6"/>
  <c r="H92" i="6"/>
  <c r="H91" i="6"/>
  <c r="H90" i="6"/>
  <c r="H89" i="6"/>
  <c r="H88" i="6"/>
  <c r="H87" i="6"/>
  <c r="H86" i="6"/>
  <c r="H85" i="6"/>
  <c r="H84" i="6"/>
  <c r="H83" i="6"/>
  <c r="H82" i="6"/>
  <c r="H81" i="6"/>
  <c r="H80" i="6"/>
  <c r="H79" i="6"/>
  <c r="H78" i="6"/>
  <c r="H77" i="6"/>
  <c r="H76" i="6"/>
  <c r="H75" i="6"/>
  <c r="H74" i="6"/>
  <c r="H73" i="6"/>
  <c r="H72" i="6"/>
  <c r="H71" i="6"/>
  <c r="H70" i="6"/>
  <c r="H69" i="6"/>
  <c r="H68" i="6"/>
  <c r="H67" i="6"/>
  <c r="H66" i="6"/>
  <c r="H65" i="6"/>
  <c r="H64" i="6"/>
  <c r="H63" i="6"/>
  <c r="H62" i="6"/>
  <c r="H61" i="6"/>
  <c r="H60" i="6"/>
  <c r="H59" i="6"/>
  <c r="H58" i="6"/>
  <c r="H57" i="6"/>
  <c r="H56" i="6"/>
  <c r="H55" i="6"/>
  <c r="H54" i="6"/>
  <c r="H53" i="6"/>
  <c r="H52" i="6"/>
  <c r="H51" i="6"/>
  <c r="H50" i="6"/>
  <c r="H49" i="6"/>
  <c r="H48" i="6"/>
  <c r="H47" i="6"/>
  <c r="H46" i="6"/>
  <c r="H45" i="6"/>
  <c r="H44" i="6"/>
  <c r="H43" i="6"/>
  <c r="H42" i="6"/>
  <c r="H41" i="6"/>
  <c r="H40" i="6"/>
  <c r="H39" i="6"/>
  <c r="H38" i="6"/>
  <c r="H37" i="6"/>
  <c r="H36" i="6"/>
  <c r="H35" i="6"/>
  <c r="H34" i="6"/>
  <c r="H33" i="6"/>
  <c r="H32" i="6"/>
  <c r="H31" i="6"/>
  <c r="H30" i="6"/>
  <c r="H29" i="6"/>
  <c r="H28" i="6"/>
  <c r="H27" i="6"/>
  <c r="H26" i="6"/>
  <c r="H25" i="6"/>
  <c r="H24" i="6"/>
  <c r="H23" i="6"/>
  <c r="H22" i="6"/>
  <c r="H21" i="6"/>
  <c r="H20" i="6"/>
  <c r="H19" i="6"/>
  <c r="H18" i="6"/>
  <c r="H17" i="6"/>
  <c r="H16" i="6"/>
  <c r="H15" i="6"/>
  <c r="H14" i="6"/>
  <c r="H13" i="6"/>
  <c r="H12" i="6"/>
  <c r="H11" i="6"/>
  <c r="H10" i="6"/>
  <c r="N125" i="7"/>
  <c r="N124" i="7"/>
  <c r="N123" i="7"/>
  <c r="N122" i="7"/>
  <c r="N121" i="7"/>
  <c r="N120" i="7"/>
  <c r="N119" i="7"/>
  <c r="N118" i="7"/>
  <c r="N117" i="7"/>
  <c r="N116" i="7"/>
  <c r="N115" i="7"/>
  <c r="N114" i="7"/>
  <c r="N113" i="7"/>
  <c r="N112" i="7"/>
  <c r="N111" i="7"/>
  <c r="N110" i="7"/>
  <c r="N109" i="7"/>
  <c r="N108" i="7"/>
  <c r="N107" i="7"/>
  <c r="N106" i="7"/>
  <c r="N105" i="7"/>
  <c r="N104" i="7"/>
  <c r="N103" i="7"/>
  <c r="N102" i="7"/>
  <c r="N101" i="7"/>
  <c r="N100" i="7"/>
  <c r="N99" i="7"/>
  <c r="N98" i="7"/>
  <c r="N97" i="7"/>
  <c r="N96" i="7"/>
  <c r="N95" i="7"/>
  <c r="N94" i="7"/>
  <c r="N93" i="7"/>
  <c r="N92" i="7"/>
  <c r="N91" i="7"/>
  <c r="N90" i="7"/>
  <c r="N89" i="7"/>
  <c r="N88" i="7"/>
  <c r="N87" i="7"/>
  <c r="N86" i="7"/>
  <c r="N85" i="7"/>
  <c r="N84" i="7"/>
  <c r="N83" i="7"/>
  <c r="N82" i="7"/>
  <c r="N81" i="7"/>
  <c r="N80" i="7"/>
  <c r="N79" i="7"/>
  <c r="N78" i="7"/>
  <c r="N77" i="7"/>
  <c r="N76" i="7"/>
  <c r="N75" i="7"/>
  <c r="N74" i="7"/>
  <c r="N73" i="7"/>
  <c r="N72" i="7"/>
  <c r="N71" i="7"/>
  <c r="N70" i="7"/>
  <c r="N69" i="7"/>
  <c r="N68" i="7"/>
  <c r="N67" i="7"/>
  <c r="N66" i="7"/>
  <c r="N65" i="7"/>
  <c r="N64" i="7"/>
  <c r="N63" i="7"/>
  <c r="N62" i="7"/>
  <c r="N61" i="7"/>
  <c r="N60" i="7"/>
  <c r="N59" i="7"/>
  <c r="N58" i="7"/>
  <c r="N57" i="7"/>
  <c r="N56" i="7"/>
  <c r="N55" i="7"/>
  <c r="N54" i="7"/>
  <c r="N53" i="7"/>
  <c r="N52" i="7"/>
  <c r="N51" i="7"/>
  <c r="N50" i="7"/>
  <c r="N49" i="7"/>
  <c r="N48" i="7"/>
  <c r="N47" i="7"/>
  <c r="N46" i="7"/>
  <c r="N45" i="7"/>
  <c r="N44" i="7"/>
  <c r="N43" i="7"/>
  <c r="N42" i="7"/>
  <c r="N41" i="7"/>
  <c r="N40" i="7"/>
  <c r="N39" i="7"/>
  <c r="N38" i="7"/>
  <c r="N37" i="7"/>
  <c r="N36" i="7"/>
  <c r="N35" i="7"/>
  <c r="N34" i="7"/>
  <c r="N33" i="7"/>
  <c r="N32" i="7"/>
  <c r="N31" i="7"/>
  <c r="N30" i="7"/>
  <c r="N29" i="7"/>
  <c r="N28" i="7"/>
  <c r="N27" i="7"/>
  <c r="N26" i="7"/>
  <c r="N25" i="7"/>
  <c r="N24" i="7"/>
  <c r="N23" i="7"/>
  <c r="N22" i="7"/>
  <c r="N21" i="7"/>
  <c r="N20" i="7"/>
  <c r="N19" i="7"/>
  <c r="N18" i="7"/>
  <c r="N17" i="7"/>
  <c r="N16" i="7"/>
  <c r="N15" i="7"/>
  <c r="N12" i="7"/>
  <c r="T3" i="8"/>
  <c r="S3" i="8"/>
  <c r="U3" i="8"/>
  <c r="R3" i="8"/>
  <c r="Q3" i="8"/>
  <c r="P3" i="8"/>
  <c r="O3" i="8"/>
  <c r="K3" i="8"/>
  <c r="J3" i="8"/>
  <c r="I3" i="8"/>
  <c r="H3" i="8"/>
  <c r="G3" i="8"/>
  <c r="F3" i="8"/>
  <c r="E3" i="8"/>
  <c r="D3" i="8"/>
  <c r="C3" i="8"/>
  <c r="B3" i="8"/>
  <c r="A3" i="8"/>
  <c r="B7" i="7"/>
  <c r="B6" i="7"/>
  <c r="B5" i="7"/>
  <c r="B4" i="7"/>
  <c r="A2" i="7"/>
  <c r="A2" i="6"/>
  <c r="A4" i="6"/>
  <c r="B4" i="6"/>
  <c r="D4" i="6"/>
  <c r="E4" i="6"/>
  <c r="F4" i="6"/>
  <c r="A5" i="6"/>
  <c r="B5" i="6"/>
  <c r="D5" i="6"/>
  <c r="E5" i="6"/>
  <c r="F5" i="6"/>
  <c r="A6" i="6"/>
  <c r="B6" i="6"/>
  <c r="D6" i="6"/>
  <c r="E6" i="6"/>
  <c r="F6" i="6"/>
  <c r="A7" i="6"/>
  <c r="B7" i="6"/>
  <c r="D7" i="6"/>
  <c r="E7" i="6"/>
  <c r="F7" i="6"/>
  <c r="B16" i="5"/>
  <c r="B15" i="5"/>
  <c r="D13" i="10" l="1"/>
  <c r="D15" i="10" s="1"/>
  <c r="E13" i="10" s="1"/>
  <c r="C20" i="10"/>
  <c r="E18" i="10" s="1"/>
  <c r="V3" i="8"/>
</calcChain>
</file>

<file path=xl/sharedStrings.xml><?xml version="1.0" encoding="utf-8"?>
<sst xmlns="http://schemas.openxmlformats.org/spreadsheetml/2006/main" count="129" uniqueCount="101">
  <si>
    <t>Common name</t>
  </si>
  <si>
    <t>Scientific name</t>
  </si>
  <si>
    <t>Taxon ID</t>
  </si>
  <si>
    <t>Notes</t>
  </si>
  <si>
    <t>P(local)</t>
  </si>
  <si>
    <t>P(spatial)</t>
  </si>
  <si>
    <t>References</t>
  </si>
  <si>
    <t>minimum</t>
  </si>
  <si>
    <t>best</t>
  </si>
  <si>
    <t>maximum</t>
  </si>
  <si>
    <t>Messages:</t>
  </si>
  <si>
    <t>Assessor(s)</t>
  </si>
  <si>
    <t>Enter probabilities:</t>
  </si>
  <si>
    <t>Justification for the values entered:</t>
  </si>
  <si>
    <t>year</t>
  </si>
  <si>
    <t>pci_lower</t>
  </si>
  <si>
    <t>pci_upper</t>
  </si>
  <si>
    <t>Threats</t>
  </si>
  <si>
    <t>Records</t>
  </si>
  <si>
    <t>Please enter the following information in the Threats worksheet only</t>
  </si>
  <si>
    <t>Surveys</t>
  </si>
  <si>
    <t>eps_lower</t>
  </si>
  <si>
    <t>eps_upper</t>
  </si>
  <si>
    <t>pi_lower</t>
  </si>
  <si>
    <t>pi_upper</t>
  </si>
  <si>
    <t>pr_lower</t>
  </si>
  <si>
    <t>pr_upper</t>
  </si>
  <si>
    <t>Probability that the taxon, or recent evidence of it, could have been reliably identified in the survey if it had been recorded</t>
  </si>
  <si>
    <t>passive:</t>
  </si>
  <si>
    <t>Probability that the taxon, or recent evidence of it, would have been recorded in the survey</t>
  </si>
  <si>
    <t>Scientific name*</t>
  </si>
  <si>
    <t>Assessor(s)*</t>
  </si>
  <si>
    <t>Assessment year*</t>
  </si>
  <si>
    <t>*required</t>
  </si>
  <si>
    <t>Comments on the assessment process (incl. the information entered in all 3 worksheets)</t>
  </si>
  <si>
    <t>Red List category</t>
  </si>
  <si>
    <t>Assessment year</t>
  </si>
  <si>
    <t>Assessors</t>
  </si>
  <si>
    <t>P(local)-best</t>
  </si>
  <si>
    <t>P(spatial)-best</t>
  </si>
  <si>
    <t>year of first record</t>
  </si>
  <si>
    <t>year of last record</t>
  </si>
  <si>
    <t>number of years of records</t>
  </si>
  <si>
    <t>year of first survey</t>
  </si>
  <si>
    <t>year of last survey</t>
  </si>
  <si>
    <t>This worksheet is for exporting the data to another file. Please do not change.</t>
  </si>
  <si>
    <t>Approximate number of hours you spent on collating and entering the data for this species only, on all 3 worksheets (Threats, Records, Surveys). Include time for consulting experts, but do not include time to learn the system, or "downtime" (e.g., while waiting to hear back from an expert).</t>
  </si>
  <si>
    <r>
      <rPr>
        <b/>
        <i/>
        <sz val="12"/>
        <color rgb="FF000000"/>
        <rFont val="Book Antiqua"/>
        <family val="1"/>
      </rPr>
      <t>P(local)</t>
    </r>
    <r>
      <rPr>
        <sz val="12"/>
        <color rgb="FF000000"/>
        <rFont val="Book Antiqua"/>
        <family val="1"/>
      </rPr>
      <t xml:space="preserve"> -- the probability that the combination of threats affecting the species occurred for a sufficient duration and were sufficiently severe that they caused local extinction. Estimating </t>
    </r>
    <r>
      <rPr>
        <i/>
        <sz val="12"/>
        <color rgb="FF000000"/>
        <rFont val="Book Antiqua"/>
        <family val="1"/>
      </rPr>
      <t>P(local)</t>
    </r>
    <r>
      <rPr>
        <sz val="12"/>
        <color rgb="FF000000"/>
        <rFont val="Book Antiqua"/>
        <family val="1"/>
      </rPr>
      <t xml:space="preserve"> requires assessors to draw on the history of the impacts of threats on populations of the target taxon. A relevant historical observation, for example, would be that the taxon disappeared from an area shortly after the introduction of an invasive alien predator. It may also draw on examples where the threats have caused ecologically similar or phylogenetically related taxa to become extinct at a particular location. Inferences about which taxa are ‘ecologically similar or related’ may be based on life history (e.g. life cycle structure, dependence on hosts, body size, diet), habitat ecology (e.g. microhabitat type, breeding sites) and/or phylogeny. </t>
    </r>
  </si>
  <si>
    <t>Definitions</t>
  </si>
  <si>
    <r>
      <rPr>
        <b/>
        <i/>
        <sz val="12"/>
        <color rgb="FF000000"/>
        <rFont val="Book Antiqua"/>
        <family val="1"/>
      </rPr>
      <t>P(spatial)</t>
    </r>
    <r>
      <rPr>
        <sz val="12"/>
        <color rgb="FF000000"/>
        <rFont val="Book Antiqua"/>
        <family val="1"/>
      </rPr>
      <t xml:space="preserve"> -- the probability that the threats occurred over the entire range of the species. Estimating </t>
    </r>
    <r>
      <rPr>
        <i/>
        <sz val="12"/>
        <color rgb="FF000000"/>
        <rFont val="Book Antiqua"/>
        <family val="1"/>
      </rPr>
      <t>P(spatial)</t>
    </r>
    <r>
      <rPr>
        <sz val="12"/>
        <color rgb="FF000000"/>
        <rFont val="Book Antiqua"/>
        <family val="1"/>
      </rPr>
      <t xml:space="preserve">requires assessors to evaluate two components: (i) the likelihood that the threats (with sufficient severity and duration to have caused local extinction) operated throughout the entire range of the taxon (i.e. distribution of habitat and/or individuals, as appropriate); and (ii) the certainty with which the range limits are known. Relevant considerations for the first component include whether the threats operated in such a pattern as to have caused extinction throughout the taxon's range. This may be influenced by the spatial occurrence of different threats, dispersal dynamics, migration patterns and patch dynamics, as well as species life-history traits and cultural factors that influence species susceptibility to threats (see Keith et al. 2017 for further discussion). Relevant factors to consider for the second component (range limits) include taxonomic uncertainty, reliability of records and whether potential habitat outside the confirmed range has been adequately searched. These uncertainties can be incorporated into estimates of </t>
    </r>
    <r>
      <rPr>
        <i/>
        <sz val="12"/>
        <color rgb="FF000000"/>
        <rFont val="Book Antiqua"/>
        <family val="1"/>
      </rPr>
      <t>P(spatial)</t>
    </r>
    <r>
      <rPr>
        <sz val="12"/>
        <color rgb="FF000000"/>
        <rFont val="Book Antiqua"/>
        <family val="1"/>
      </rPr>
      <t xml:space="preserve"> by setting upper and lower bounds taking into account plausible maximum and minimum extents of the species range. </t>
    </r>
  </si>
  <si>
    <r>
      <t xml:space="preserve">If the taxon is recorded multiple times in a given year, enter only one row, with the </t>
    </r>
    <r>
      <rPr>
        <i/>
        <sz val="12"/>
        <color rgb="FF000000"/>
        <rFont val="Book Antiqua"/>
        <family val="1"/>
      </rPr>
      <t>p(ci)</t>
    </r>
    <r>
      <rPr>
        <sz val="12"/>
        <color rgb="FF000000"/>
        <rFont val="Book Antiqua"/>
        <family val="1"/>
      </rPr>
      <t xml:space="preserve"> value for the record with the highest likelihood of being valid (i.e., enter only 1 line for each year with at least 1 record, regardless of the number of records during that year).</t>
    </r>
  </si>
  <si>
    <r>
      <rPr>
        <b/>
        <i/>
        <sz val="12"/>
        <color rgb="FF000000"/>
        <rFont val="Book Antiqua"/>
        <family val="1"/>
      </rPr>
      <t>p(ci)</t>
    </r>
    <r>
      <rPr>
        <i/>
        <sz val="12"/>
        <color rgb="FF000000"/>
        <rFont val="Book Antiqua"/>
        <family val="1"/>
      </rPr>
      <t xml:space="preserve"> -- </t>
    </r>
    <r>
      <rPr>
        <sz val="12"/>
        <color rgb="FF000000"/>
        <rFont val="Book Antiqua"/>
        <family val="1"/>
      </rPr>
      <t xml:space="preserve">the probability that the taxon is correctly identified as extant. This probability depends on the type and quality of evidence, similarity of the individual recorded to taxa with which it could potentially be confused, circumstances of the record and the skill and experience of the recorder. </t>
    </r>
  </si>
  <si>
    <r>
      <t xml:space="preserve">ε </t>
    </r>
    <r>
      <rPr>
        <sz val="12"/>
        <color rgb="FF000000"/>
        <rFont val="Book Antiqua"/>
        <family val="1"/>
      </rPr>
      <t xml:space="preserve">(epsilon) -- the proportion of the taxon's habitat within its likely entire range that was surveyed </t>
    </r>
    <r>
      <rPr>
        <sz val="12"/>
        <color rgb="FF000000"/>
        <rFont val="Cambria"/>
        <family val="1"/>
      </rPr>
      <t>(or covered by passive surveillance).</t>
    </r>
  </si>
  <si>
    <r>
      <t>p(r) --</t>
    </r>
    <r>
      <rPr>
        <sz val="14"/>
        <color rgb="FF000000"/>
        <rFont val="Book Antiqua"/>
        <family val="1"/>
      </rPr>
      <t xml:space="preserve"> </t>
    </r>
    <r>
      <rPr>
        <sz val="12"/>
        <color rgb="FF000000"/>
        <rFont val="Book Antiqua"/>
        <family val="1"/>
      </rPr>
      <t xml:space="preserve">the probability that the taxon, or recent evidence of it, would have been recorded in the survey, if it were present. This depends on aspects of detectability, including body size, behavior (e.g., activity and movement patterns, shyness, tendency to skulk, phenology, vocalization, sociality), degree of crypsis, local abundance, and accessibility to/searchability of its habitat and microhabitat. Assessors should also consider the adequacy of the survey considering: 
(i) its timing (seasonality, diurnality, time since disturbance); 
(ii) its duration; 
(iii) sampling and detection skill of the observers; 
(iv) appropriateness of the techniques used (e.g., trap style, mist-net, sound recording, playback) and their application (e.g., height of mist-nets, location of cameras, positioning of malaise traps); and 
(v) sampling intensity (e.g., length of transects, density of cameras) and design (e.g., sample stratification).
</t>
    </r>
  </si>
  <si>
    <r>
      <t>p(i)</t>
    </r>
    <r>
      <rPr>
        <sz val="14"/>
        <color rgb="FF000000"/>
        <rFont val="Book Antiqua"/>
        <family val="1"/>
      </rPr>
      <t xml:space="preserve">, </t>
    </r>
    <r>
      <rPr>
        <sz val="12"/>
        <color rgb="FF000000"/>
        <rFont val="Book Antiqua"/>
        <family val="1"/>
      </rPr>
      <t xml:space="preserve">the probability that the taxon, or recent evidence of it, could have been reliably identified in the survey if it had been recorded.  This depends on the verifiability of the record; that is, the likelihood that the recorded taxon could be distinguished from a similar taxon (e.g., a congener) given its distinctiveness (e.g., in appearance, morphology, vocalizations, behaviour), and the identification skill of the observers. Assessors must consider all signs of recent evidence (e.g. scat, spoor, nests, owl pellets, woodpecker bark peelings, shells, etc.) and all life-stages at the time of the survey; for example, the mature life-form may be highly distinctive, but the juvenile/seed/ larval/dormant life-stages may be extremely difficult to distinguish from similar taxa.  </t>
    </r>
  </si>
  <si>
    <t>the probability that the combination of threats affecting the species occurred for a sufficient duration and were sufficiently severe that they caused local extinction.</t>
  </si>
  <si>
    <t>the probability that the threats occurred over the entire range of the species.</t>
  </si>
  <si>
    <t>pci_best</t>
  </si>
  <si>
    <t>eps_best</t>
  </si>
  <si>
    <t>pr_best</t>
  </si>
  <si>
    <t>pi_best</t>
  </si>
  <si>
    <t>Proportion of the taxon's range covered (ε; epsilon)</t>
  </si>
  <si>
    <t>DEDICATED SURVEYS: Enter only one row per year. See instructions.</t>
  </si>
  <si>
    <r>
      <t xml:space="preserve">For each year the taxon was recorded, enter the minimum, best-estimate, and maximum values for pci, the probability that it was correctly identified. </t>
    </r>
    <r>
      <rPr>
        <b/>
        <u/>
        <sz val="11"/>
        <color rgb="FFFF0000"/>
        <rFont val="Calibri"/>
        <family val="2"/>
      </rPr>
      <t xml:space="preserve">Enter only one row per year. </t>
    </r>
    <r>
      <rPr>
        <b/>
        <u/>
        <sz val="11"/>
        <color theme="10"/>
        <rFont val="Calibri"/>
        <family val="2"/>
      </rPr>
      <t>See instructions.</t>
    </r>
  </si>
  <si>
    <t>number of years of dedicated surveys</t>
  </si>
  <si>
    <t>number of years of passive surveys</t>
  </si>
  <si>
    <t>P(local)-min</t>
  </si>
  <si>
    <t>P(spatial)-min</t>
  </si>
  <si>
    <t>P(local)-max</t>
  </si>
  <si>
    <t>P(spatial)-max</t>
  </si>
  <si>
    <t>P(E) = Probability that the species is extinct</t>
  </si>
  <si>
    <t>CR(PE) threshold</t>
  </si>
  <si>
    <t>EX threshold</t>
  </si>
  <si>
    <t>For plotting; do not change.</t>
  </si>
  <si>
    <r>
      <rPr>
        <b/>
        <sz val="11"/>
        <color rgb="FFC00000"/>
        <rFont val="Consolas"/>
        <family val="3"/>
      </rPr>
      <t xml:space="preserve">Enter from </t>
    </r>
    <r>
      <rPr>
        <b/>
        <i/>
        <sz val="11"/>
        <color rgb="FFC00000"/>
        <rFont val="Consolas"/>
        <family val="3"/>
      </rPr>
      <t>Species</t>
    </r>
    <r>
      <rPr>
        <b/>
        <sz val="11"/>
        <color rgb="FFC00000"/>
        <rFont val="Consolas"/>
        <family val="3"/>
      </rPr>
      <t>-EXTINCT.csv</t>
    </r>
  </si>
  <si>
    <t>Threats Model</t>
  </si>
  <si>
    <t>Records and Surveys Model</t>
  </si>
  <si>
    <t>Do not change (from Threats worksheet)</t>
  </si>
  <si>
    <t>weighted average P(E)</t>
  </si>
  <si>
    <t>uncertainty range width</t>
  </si>
  <si>
    <t>weight=1/range</t>
  </si>
  <si>
    <t>weight=1-range</t>
  </si>
  <si>
    <t>average P(E)</t>
  </si>
  <si>
    <t>R&amp;S model-Pex-min</t>
  </si>
  <si>
    <t>R&amp;S model-Pex-best</t>
  </si>
  <si>
    <t>R&amp;S model-Pex-max</t>
  </si>
  <si>
    <t>Surveys are unsuccessful efforts to locate the species (i.e., they do not result in a record).</t>
  </si>
  <si>
    <t xml:space="preserve">PASSIVE SURVEYS: Opportunistic surveillance that is assumed for EVERY year without a record or a dedicated survey. </t>
  </si>
  <si>
    <r>
      <t xml:space="preserve">Enter the assessors and year of </t>
    </r>
    <r>
      <rPr>
        <b/>
        <sz val="11"/>
        <color rgb="FFFF0000"/>
        <rFont val="Arial"/>
        <family val="2"/>
      </rPr>
      <t>this assessment</t>
    </r>
    <r>
      <rPr>
        <sz val="11"/>
        <color rgb="FFFF0000"/>
        <rFont val="Arial"/>
        <family val="2"/>
      </rPr>
      <t xml:space="preserve"> </t>
    </r>
    <r>
      <rPr>
        <b/>
        <sz val="11"/>
        <color rgb="FFFF0000"/>
        <rFont val="Arial"/>
        <family val="2"/>
      </rPr>
      <t xml:space="preserve">of EX </t>
    </r>
    <r>
      <rPr>
        <sz val="11"/>
        <color rgb="FFFF0000"/>
        <rFont val="Arial"/>
        <family val="2"/>
      </rPr>
      <t>(</t>
    </r>
    <r>
      <rPr>
        <u/>
        <sz val="11"/>
        <color rgb="FFFF0000"/>
        <rFont val="Arial"/>
        <family val="2"/>
      </rPr>
      <t>not</t>
    </r>
    <r>
      <rPr>
        <sz val="11"/>
        <color rgb="FFFF0000"/>
        <rFont val="Arial"/>
        <family val="2"/>
      </rPr>
      <t xml:space="preserve"> necessarily a Red List assessment)</t>
    </r>
  </si>
  <si>
    <r>
      <rPr>
        <b/>
        <sz val="11"/>
        <color rgb="FF000000"/>
        <rFont val="Arial"/>
        <family val="2"/>
      </rPr>
      <t>Effort</t>
    </r>
    <r>
      <rPr>
        <sz val="11"/>
        <color rgb="FF000000"/>
        <rFont val="Arial"/>
        <family val="2"/>
      </rPr>
      <t xml:space="preserve"> (hours)
(optional)</t>
    </r>
  </si>
  <si>
    <t>Feedback on the applicability of the proposed methods to this species (optional)</t>
  </si>
  <si>
    <t>version 5</t>
  </si>
  <si>
    <t>Enter only in blue-shaded cells. See instructions in separate document.</t>
  </si>
  <si>
    <t>see Red List Guidelines for interpretation of the results</t>
  </si>
  <si>
    <t>http://www.iucnredlist.org/documents/RedListGuidelines.pdf</t>
  </si>
  <si>
    <r>
      <t>This worksheet gives brief definitions and explanations for the data to be entered. For detailed guidance, please see the document "</t>
    </r>
    <r>
      <rPr>
        <b/>
        <i/>
        <sz val="12"/>
        <color rgb="FF000000"/>
        <rFont val="Book Antiqua"/>
        <family val="1"/>
      </rPr>
      <t>EX Instructions"</t>
    </r>
    <r>
      <rPr>
        <sz val="12"/>
        <color rgb="FF000000"/>
        <rFont val="Book Antiqua"/>
        <family val="1"/>
      </rPr>
      <t xml:space="preserve"> accompanying this data file. and the Red List Guidelines available from </t>
    </r>
    <r>
      <rPr>
        <sz val="10"/>
        <color rgb="FF000000"/>
        <rFont val="Arial"/>
        <family val="2"/>
      </rPr>
      <t/>
    </r>
  </si>
  <si>
    <t>Cr</t>
  </si>
  <si>
    <t>Lyakurwa, Liedtke, Loader</t>
  </si>
  <si>
    <t>Wide-headed Viviparous Toad</t>
  </si>
  <si>
    <t>Nectophrynoides paulae</t>
  </si>
  <si>
    <t>13322840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</si>
</sst>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2" x14ac:knownFonts="1">
    <font>
      <sz val="11"/>
      <color rgb="FF000000"/>
      <name val="Calibri"/>
    </font>
    <font>
      <b/>
      <sz val="10"/>
      <color rgb="FF000000"/>
      <name val="Arial"/>
      <family val="2"/>
    </font>
    <font>
      <b/>
      <i/>
      <sz val="10"/>
      <color rgb="FF000000"/>
      <name val="Arial"/>
      <family val="2"/>
    </font>
    <font>
      <b/>
      <sz val="11"/>
      <color rgb="FF000000"/>
      <name val="Calibri"/>
      <family val="2"/>
    </font>
    <font>
      <i/>
      <sz val="11"/>
      <color rgb="FF000000"/>
      <name val="Calibri"/>
      <family val="2"/>
    </font>
    <font>
      <i/>
      <sz val="11"/>
      <color rgb="FF000000"/>
      <name val="Arial"/>
      <family val="2"/>
    </font>
    <font>
      <sz val="11"/>
      <color rgb="FF000000"/>
      <name val="Arial"/>
      <family val="2"/>
    </font>
    <font>
      <i/>
      <sz val="10"/>
      <color rgb="FF000000"/>
      <name val="Arial"/>
      <family val="2"/>
    </font>
    <font>
      <b/>
      <sz val="11"/>
      <color rgb="FF000000"/>
      <name val="Arial"/>
      <family val="2"/>
    </font>
    <font>
      <b/>
      <sz val="11"/>
      <color rgb="FFFF0000"/>
      <name val="Arial"/>
      <family val="2"/>
    </font>
    <font>
      <b/>
      <sz val="12"/>
      <color rgb="FFFF0000"/>
      <name val="Calibri"/>
      <family val="2"/>
    </font>
    <font>
      <b/>
      <sz val="14"/>
      <color rgb="FFFF0000"/>
      <name val="Arial"/>
      <family val="2"/>
    </font>
    <font>
      <b/>
      <i/>
      <u/>
      <sz val="11"/>
      <color rgb="FF000000"/>
      <name val="Calibri"/>
      <family val="2"/>
    </font>
    <font>
      <sz val="9"/>
      <color rgb="FF0070C0"/>
      <name val="Lucida Console"/>
      <family val="3"/>
    </font>
    <font>
      <b/>
      <sz val="10"/>
      <color rgb="FF000000"/>
      <name val="Arial Narrow"/>
      <family val="2"/>
    </font>
    <font>
      <sz val="10"/>
      <color rgb="FF000000"/>
      <name val="Arial"/>
      <family val="2"/>
    </font>
    <font>
      <sz val="11"/>
      <color rgb="FFFF0000"/>
      <name val="Arial"/>
      <family val="2"/>
    </font>
    <font>
      <b/>
      <sz val="9"/>
      <color rgb="FF000000"/>
      <name val="Arial"/>
      <family val="2"/>
    </font>
    <font>
      <u/>
      <sz val="11"/>
      <color rgb="FFFF0000"/>
      <name val="Arial"/>
      <family val="2"/>
    </font>
    <font>
      <sz val="11"/>
      <color rgb="FF000000"/>
      <name val="Calibri"/>
      <family val="2"/>
    </font>
    <font>
      <i/>
      <sz val="12"/>
      <color rgb="FF000000"/>
      <name val="Book Antiqua"/>
      <family val="1"/>
    </font>
    <font>
      <sz val="12"/>
      <color rgb="FF000000"/>
      <name val="Book Antiqua"/>
      <family val="1"/>
    </font>
    <font>
      <b/>
      <i/>
      <sz val="12"/>
      <color rgb="FF000000"/>
      <name val="Book Antiqua"/>
      <family val="1"/>
    </font>
    <font>
      <u/>
      <sz val="11"/>
      <color theme="10"/>
      <name val="Calibri"/>
      <family val="2"/>
    </font>
    <font>
      <u/>
      <sz val="10"/>
      <color theme="10"/>
      <name val="Arial"/>
      <family val="2"/>
    </font>
    <font>
      <sz val="14"/>
      <color rgb="FF000000"/>
      <name val="Book Antiqua"/>
      <family val="1"/>
    </font>
    <font>
      <b/>
      <sz val="14"/>
      <color rgb="FF000000"/>
      <name val="Book Antiqua"/>
      <family val="1"/>
    </font>
    <font>
      <sz val="12"/>
      <color rgb="FF000000"/>
      <name val="Cambria"/>
      <family val="1"/>
    </font>
    <font>
      <b/>
      <i/>
      <sz val="14"/>
      <color rgb="FF000000"/>
      <name val="Book Antiqua"/>
      <family val="1"/>
    </font>
    <font>
      <b/>
      <u/>
      <sz val="11"/>
      <color theme="10"/>
      <name val="Calibri"/>
      <family val="2"/>
    </font>
    <font>
      <b/>
      <u/>
      <sz val="11"/>
      <color rgb="FFFF0000"/>
      <name val="Calibri"/>
      <family val="2"/>
    </font>
    <font>
      <b/>
      <sz val="12"/>
      <color rgb="FF000000"/>
      <name val="Arial"/>
      <family val="2"/>
    </font>
    <font>
      <sz val="12"/>
      <color rgb="FF000000"/>
      <name val="Calibri"/>
      <family val="2"/>
    </font>
    <font>
      <b/>
      <i/>
      <sz val="11"/>
      <color rgb="FFC00000"/>
      <name val="Consolas"/>
      <family val="3"/>
    </font>
    <font>
      <b/>
      <sz val="11"/>
      <color rgb="FFC00000"/>
      <name val="Consolas"/>
      <family val="3"/>
    </font>
    <font>
      <b/>
      <sz val="11"/>
      <color theme="4" tint="-0.499984740745262"/>
      <name val="Calibri"/>
      <family val="2"/>
    </font>
    <font>
      <b/>
      <sz val="14"/>
      <color rgb="FF000000"/>
      <name val="Calibri"/>
      <family val="2"/>
    </font>
    <font>
      <b/>
      <sz val="11"/>
      <color theme="5" tint="-0.249977111117893"/>
      <name val="Calibri"/>
      <family val="2"/>
    </font>
    <font>
      <b/>
      <sz val="12"/>
      <color rgb="FF000000"/>
      <name val="Calibri"/>
      <family val="2"/>
    </font>
    <font>
      <b/>
      <i/>
      <sz val="11"/>
      <color rgb="FFFF0000"/>
      <name val="Arial"/>
      <family val="2"/>
    </font>
    <font>
      <b/>
      <i/>
      <sz val="11"/>
      <color rgb="FFFF0000"/>
      <name val="Calibri"/>
      <family val="2"/>
    </font>
    <font>
      <b/>
      <i/>
      <sz val="11"/>
      <color rgb="FFC00000"/>
      <name val="Arial"/>
      <family val="2"/>
    </font>
  </fonts>
  <fills count="5">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theme="0" tint="-0.249977111117893"/>
        <bgColor indexed="64"/>
      </patternFill>
    </fill>
  </fills>
  <borders count="30">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2">
    <xf numFmtId="0" fontId="0" fillId="0" borderId="0"/>
    <xf numFmtId="0" fontId="23" fillId="0" borderId="0" applyNumberFormat="0" applyFill="0" applyBorder="0" applyAlignment="0" applyProtection="0">
      <alignment vertical="top"/>
      <protection locked="0"/>
    </xf>
  </cellStyleXfs>
  <cellXfs count="127">
    <xf numFmtId="0" fontId="0" fillId="0" borderId="0" xfId="0"/>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8" fillId="0" borderId="0" xfId="0" applyFont="1"/>
    <xf numFmtId="0" fontId="6" fillId="0" borderId="0" xfId="0" applyFont="1"/>
    <xf numFmtId="0" fontId="6" fillId="0" borderId="0" xfId="0" applyFont="1" applyAlignment="1">
      <alignment vertical="center"/>
    </xf>
    <xf numFmtId="0" fontId="5" fillId="0" borderId="3" xfId="0" applyFont="1" applyBorder="1"/>
    <xf numFmtId="0" fontId="9" fillId="3" borderId="4" xfId="0" applyFont="1" applyFill="1" applyBorder="1"/>
    <xf numFmtId="0" fontId="6" fillId="3" borderId="4" xfId="0" applyFont="1" applyFill="1" applyBorder="1"/>
    <xf numFmtId="0" fontId="6" fillId="3" borderId="5" xfId="0" applyFont="1" applyFill="1" applyBorder="1"/>
    <xf numFmtId="0" fontId="6" fillId="0" borderId="6" xfId="0" applyFont="1" applyBorder="1"/>
    <xf numFmtId="0" fontId="9" fillId="3" borderId="7" xfId="0" applyFont="1" applyFill="1" applyBorder="1"/>
    <xf numFmtId="0" fontId="6" fillId="3" borderId="7" xfId="0" applyFont="1" applyFill="1" applyBorder="1"/>
    <xf numFmtId="0" fontId="6" fillId="3" borderId="8" xfId="0" applyFont="1" applyFill="1" applyBorder="1"/>
    <xf numFmtId="0" fontId="1" fillId="0" borderId="1" xfId="0" applyFont="1" applyBorder="1" applyAlignment="1">
      <alignment vertical="center"/>
    </xf>
    <xf numFmtId="0" fontId="6" fillId="0" borderId="0" xfId="0" applyFont="1" applyAlignment="1">
      <alignment horizontal="center"/>
    </xf>
    <xf numFmtId="0" fontId="5" fillId="0" borderId="0" xfId="0" applyFont="1" applyAlignment="1">
      <alignment vertical="center"/>
    </xf>
    <xf numFmtId="0" fontId="1" fillId="0" borderId="0" xfId="0" applyFont="1" applyAlignment="1">
      <alignment wrapText="1"/>
    </xf>
    <xf numFmtId="0" fontId="0" fillId="0" borderId="1" xfId="0" applyBorder="1"/>
    <xf numFmtId="0" fontId="3" fillId="0" borderId="1" xfId="0" applyFont="1" applyBorder="1" applyAlignment="1">
      <alignment horizontal="center"/>
    </xf>
    <xf numFmtId="0" fontId="2" fillId="0" borderId="0" xfId="0" applyFont="1"/>
    <xf numFmtId="49" fontId="6" fillId="0" borderId="1" xfId="0" applyNumberFormat="1" applyFont="1" applyBorder="1" applyAlignment="1">
      <alignment vertical="center"/>
    </xf>
    <xf numFmtId="0" fontId="3" fillId="0" borderId="1" xfId="0" applyFont="1" applyBorder="1"/>
    <xf numFmtId="0" fontId="4" fillId="0" borderId="2" xfId="0" applyFont="1" applyBorder="1"/>
    <xf numFmtId="0" fontId="11" fillId="0" borderId="0" xfId="0" applyFont="1"/>
    <xf numFmtId="0" fontId="9" fillId="0" borderId="1" xfId="0" applyFont="1" applyBorder="1"/>
    <xf numFmtId="0" fontId="10" fillId="0" borderId="4" xfId="0" applyFont="1" applyBorder="1"/>
    <xf numFmtId="0" fontId="10" fillId="0" borderId="1" xfId="0" applyFont="1" applyBorder="1"/>
    <xf numFmtId="0" fontId="12" fillId="0" borderId="0" xfId="0" applyFont="1"/>
    <xf numFmtId="0" fontId="13" fillId="0" borderId="0" xfId="0" applyFont="1"/>
    <xf numFmtId="0" fontId="14" fillId="0" borderId="1" xfId="0" applyFont="1" applyBorder="1" applyAlignment="1">
      <alignment horizontal="left" vertical="center"/>
    </xf>
    <xf numFmtId="0" fontId="14" fillId="0" borderId="1" xfId="0" applyFont="1" applyBorder="1" applyAlignment="1">
      <alignment vertical="center"/>
    </xf>
    <xf numFmtId="0" fontId="14" fillId="0" borderId="1" xfId="0" applyFont="1" applyBorder="1" applyAlignment="1">
      <alignment horizontal="left" vertical="center" wrapText="1"/>
    </xf>
    <xf numFmtId="0" fontId="6" fillId="0" borderId="1" xfId="0" applyFont="1" applyBorder="1" applyAlignment="1">
      <alignment horizontal="center" vertical="center"/>
    </xf>
    <xf numFmtId="0" fontId="7" fillId="0" borderId="1" xfId="0" applyFont="1" applyBorder="1" applyAlignment="1">
      <alignment vertical="center"/>
    </xf>
    <xf numFmtId="49" fontId="16" fillId="0" borderId="1" xfId="0" applyNumberFormat="1" applyFont="1" applyBorder="1" applyAlignment="1">
      <alignment vertical="center"/>
    </xf>
    <xf numFmtId="0" fontId="17" fillId="0" borderId="1" xfId="0" applyFont="1" applyBorder="1" applyAlignment="1">
      <alignment horizontal="left" vertical="center"/>
    </xf>
    <xf numFmtId="0" fontId="5" fillId="0" borderId="0" xfId="0" applyFont="1" applyAlignment="1">
      <alignment vertical="top" wrapText="1"/>
    </xf>
    <xf numFmtId="0" fontId="19" fillId="0" borderId="0" xfId="0" applyFont="1"/>
    <xf numFmtId="0" fontId="19" fillId="0" borderId="0" xfId="0" applyFont="1" applyAlignment="1">
      <alignment wrapText="1"/>
    </xf>
    <xf numFmtId="0" fontId="0" fillId="0" borderId="0" xfId="0" applyAlignment="1">
      <alignment wrapText="1"/>
    </xf>
    <xf numFmtId="0" fontId="10" fillId="0" borderId="0" xfId="0" applyFont="1"/>
    <xf numFmtId="0" fontId="21" fillId="0" borderId="0" xfId="0" applyFont="1" applyAlignment="1">
      <alignment horizontal="left" vertical="top" wrapText="1"/>
    </xf>
    <xf numFmtId="0" fontId="20" fillId="0" borderId="0" xfId="0" applyFont="1" applyAlignment="1">
      <alignment horizontal="left" vertical="top" wrapText="1"/>
    </xf>
    <xf numFmtId="0" fontId="0" fillId="0" borderId="0" xfId="0" applyAlignment="1">
      <alignment horizontal="left" vertical="top" wrapText="1"/>
    </xf>
    <xf numFmtId="0" fontId="24" fillId="0" borderId="0" xfId="1" applyFont="1" applyAlignment="1" applyProtection="1">
      <alignment horizontal="left" vertical="center" wrapText="1"/>
    </xf>
    <xf numFmtId="0" fontId="26" fillId="0" borderId="0" xfId="0" applyFont="1" applyAlignment="1">
      <alignment horizontal="left" vertical="top" wrapText="1"/>
    </xf>
    <xf numFmtId="0" fontId="3" fillId="0" borderId="1" xfId="0" applyFont="1" applyBorder="1" applyAlignment="1">
      <alignment horizontal="left" vertical="center" wrapText="1"/>
    </xf>
    <xf numFmtId="0" fontId="0" fillId="0" borderId="0" xfId="0" applyAlignment="1">
      <alignment vertical="center"/>
    </xf>
    <xf numFmtId="0" fontId="4" fillId="0" borderId="1" xfId="0" applyFont="1" applyBorder="1"/>
    <xf numFmtId="0" fontId="16" fillId="0" borderId="0" xfId="0" applyFont="1"/>
    <xf numFmtId="0" fontId="6" fillId="0" borderId="2" xfId="0" applyFont="1" applyBorder="1" applyAlignment="1">
      <alignment horizontal="center" vertical="center"/>
    </xf>
    <xf numFmtId="0" fontId="19" fillId="0" borderId="1" xfId="0" applyFont="1" applyBorder="1"/>
    <xf numFmtId="0" fontId="0" fillId="4" borderId="14" xfId="0" applyFill="1" applyBorder="1"/>
    <xf numFmtId="0" fontId="0" fillId="4" borderId="15" xfId="0" applyFill="1" applyBorder="1"/>
    <xf numFmtId="0" fontId="0" fillId="4" borderId="1" xfId="0" applyFill="1" applyBorder="1"/>
    <xf numFmtId="0" fontId="0" fillId="4" borderId="17" xfId="0" applyFill="1" applyBorder="1"/>
    <xf numFmtId="0" fontId="19" fillId="4" borderId="16" xfId="0" applyFont="1" applyFill="1" applyBorder="1"/>
    <xf numFmtId="0" fontId="19" fillId="4" borderId="1" xfId="0" applyFont="1" applyFill="1" applyBorder="1"/>
    <xf numFmtId="0" fontId="0" fillId="4" borderId="16" xfId="0" applyFill="1" applyBorder="1"/>
    <xf numFmtId="0" fontId="0" fillId="4" borderId="18" xfId="0" applyFill="1" applyBorder="1"/>
    <xf numFmtId="0" fontId="0" fillId="4" borderId="19" xfId="0" applyFill="1" applyBorder="1"/>
    <xf numFmtId="0" fontId="0" fillId="4" borderId="20" xfId="0" applyFill="1" applyBorder="1"/>
    <xf numFmtId="0" fontId="0" fillId="4" borderId="1" xfId="0" applyFill="1" applyBorder="1" applyAlignment="1">
      <alignment horizontal="center" vertical="center"/>
    </xf>
    <xf numFmtId="0" fontId="0" fillId="4" borderId="7" xfId="0" applyFill="1" applyBorder="1" applyAlignment="1">
      <alignment horizontal="center" vertical="center"/>
    </xf>
    <xf numFmtId="0" fontId="19" fillId="4" borderId="21" xfId="0" applyFont="1" applyFill="1" applyBorder="1" applyAlignment="1">
      <alignment horizontal="center" vertical="center" wrapText="1"/>
    </xf>
    <xf numFmtId="0" fontId="19" fillId="4" borderId="22" xfId="0" applyFont="1" applyFill="1" applyBorder="1" applyAlignment="1">
      <alignment horizontal="center" vertical="center" wrapText="1"/>
    </xf>
    <xf numFmtId="0" fontId="0" fillId="4" borderId="22" xfId="0" applyFill="1" applyBorder="1" applyAlignment="1">
      <alignment horizontal="center" vertical="center" wrapText="1"/>
    </xf>
    <xf numFmtId="0" fontId="19" fillId="4" borderId="23" xfId="0" applyFont="1" applyFill="1" applyBorder="1" applyAlignment="1">
      <alignment horizontal="center" vertical="center" wrapText="1"/>
    </xf>
    <xf numFmtId="0" fontId="0" fillId="4" borderId="16" xfId="0" applyFill="1" applyBorder="1" applyAlignment="1">
      <alignment horizontal="center" vertical="center"/>
    </xf>
    <xf numFmtId="2" fontId="36" fillId="4" borderId="17" xfId="0" applyNumberFormat="1" applyFont="1" applyFill="1" applyBorder="1" applyAlignment="1">
      <alignment horizontal="center" vertical="center"/>
    </xf>
    <xf numFmtId="0" fontId="0" fillId="4" borderId="24" xfId="0" applyFill="1" applyBorder="1" applyAlignment="1">
      <alignment horizontal="center" vertical="center"/>
    </xf>
    <xf numFmtId="0" fontId="0" fillId="4" borderId="25" xfId="0" applyFill="1" applyBorder="1" applyAlignment="1">
      <alignment horizontal="center" vertical="center"/>
    </xf>
    <xf numFmtId="0" fontId="0" fillId="4" borderId="18" xfId="0" applyFill="1" applyBorder="1" applyAlignment="1">
      <alignment horizontal="center" vertical="center"/>
    </xf>
    <xf numFmtId="0" fontId="0" fillId="4" borderId="19" xfId="0" applyFill="1" applyBorder="1" applyAlignment="1">
      <alignment horizontal="center" vertical="center"/>
    </xf>
    <xf numFmtId="0" fontId="31" fillId="0" borderId="1" xfId="0" applyFont="1" applyBorder="1" applyAlignment="1">
      <alignment horizontal="center" vertical="center" wrapText="1"/>
    </xf>
    <xf numFmtId="0" fontId="19" fillId="0" borderId="1" xfId="0" applyFont="1" applyBorder="1" applyAlignment="1">
      <alignment horizontal="center" vertical="center" wrapText="1"/>
    </xf>
    <xf numFmtId="2" fontId="36" fillId="0" borderId="1" xfId="0" applyNumberFormat="1" applyFont="1" applyBorder="1" applyAlignment="1">
      <alignment horizontal="center" vertical="center"/>
    </xf>
    <xf numFmtId="0" fontId="0" fillId="0" borderId="1" xfId="0" applyBorder="1" applyAlignment="1">
      <alignment horizontal="center" vertical="center"/>
    </xf>
    <xf numFmtId="0" fontId="0" fillId="4" borderId="26" xfId="0" applyFill="1" applyBorder="1" applyAlignment="1">
      <alignment horizontal="center" vertical="center"/>
    </xf>
    <xf numFmtId="0" fontId="0" fillId="4" borderId="4" xfId="0" applyFill="1" applyBorder="1" applyAlignment="1">
      <alignment horizontal="center" vertical="center"/>
    </xf>
    <xf numFmtId="2" fontId="36" fillId="4" borderId="27" xfId="0" applyNumberFormat="1" applyFont="1" applyFill="1" applyBorder="1" applyAlignment="1">
      <alignment horizontal="center" vertical="center"/>
    </xf>
    <xf numFmtId="0" fontId="19" fillId="4" borderId="28" xfId="0" applyFont="1" applyFill="1" applyBorder="1" applyAlignment="1">
      <alignment horizontal="center" vertical="center"/>
    </xf>
    <xf numFmtId="164" fontId="38" fillId="4" borderId="29" xfId="0" applyNumberFormat="1" applyFont="1" applyFill="1" applyBorder="1" applyAlignment="1">
      <alignment horizontal="center" vertical="center"/>
    </xf>
    <xf numFmtId="0" fontId="0" fillId="2" borderId="2" xfId="0" applyFill="1" applyBorder="1" applyProtection="1">
      <protection locked="0"/>
    </xf>
    <xf numFmtId="0" fontId="19" fillId="2" borderId="2" xfId="0" applyFont="1" applyFill="1" applyBorder="1" applyProtection="1">
      <protection locked="0"/>
    </xf>
    <xf numFmtId="0" fontId="6" fillId="2" borderId="2" xfId="0" applyFont="1" applyFill="1" applyBorder="1" applyAlignment="1" applyProtection="1">
      <alignment horizontal="center" vertical="center"/>
      <protection locked="0"/>
    </xf>
    <xf numFmtId="0" fontId="6" fillId="2" borderId="2" xfId="0" applyFont="1" applyFill="1" applyBorder="1" applyProtection="1">
      <protection locked="0"/>
    </xf>
    <xf numFmtId="0" fontId="9" fillId="0" borderId="1" xfId="0" applyFont="1" applyBorder="1" applyAlignment="1">
      <alignment vertical="top"/>
    </xf>
    <xf numFmtId="0" fontId="9" fillId="0" borderId="1" xfId="0" applyFont="1" applyBorder="1" applyAlignment="1">
      <alignment vertical="top" wrapText="1"/>
    </xf>
    <xf numFmtId="0" fontId="39" fillId="0" borderId="0" xfId="0" applyFont="1"/>
    <xf numFmtId="0" fontId="40" fillId="0" borderId="0" xfId="0" applyFont="1"/>
    <xf numFmtId="0" fontId="41" fillId="0" borderId="0" xfId="0" applyFont="1"/>
    <xf numFmtId="0" fontId="6" fillId="0" borderId="0" xfId="0" applyFont="1" applyAlignment="1">
      <alignment vertical="center" wrapText="1"/>
    </xf>
    <xf numFmtId="0" fontId="34" fillId="0" borderId="2" xfId="0" applyFont="1" applyBorder="1"/>
    <xf numFmtId="0" fontId="33" fillId="0" borderId="2" xfId="0" applyFont="1" applyBorder="1"/>
    <xf numFmtId="0" fontId="37" fillId="0" borderId="2" xfId="0" applyFont="1" applyBorder="1"/>
    <xf numFmtId="0" fontId="35" fillId="0" borderId="2" xfId="0" applyFont="1" applyBorder="1"/>
    <xf numFmtId="0" fontId="21" fillId="0" borderId="0" xfId="0" applyFont="1" applyAlignment="1">
      <alignment vertical="top" wrapText="1"/>
    </xf>
    <xf numFmtId="0" fontId="0" fillId="0" borderId="0" xfId="0" applyAlignment="1">
      <alignment vertical="top"/>
    </xf>
    <xf numFmtId="0" fontId="26" fillId="0" borderId="0" xfId="0" applyFont="1" applyAlignment="1">
      <alignment vertical="top" wrapText="1"/>
    </xf>
    <xf numFmtId="0" fontId="28" fillId="0" borderId="0" xfId="0" applyFont="1" applyAlignment="1">
      <alignment vertical="top" wrapText="1"/>
    </xf>
    <xf numFmtId="0" fontId="23" fillId="0" borderId="0" xfId="1" applyAlignment="1" applyProtection="1">
      <protection locked="0"/>
    </xf>
    <xf numFmtId="0" fontId="0" fillId="0" borderId="0" xfId="0" applyProtection="1">
      <protection locked="0"/>
    </xf>
    <xf numFmtId="0" fontId="15" fillId="2" borderId="9" xfId="0" applyFont="1" applyFill="1" applyBorder="1" applyAlignment="1" applyProtection="1">
      <alignment vertical="top" wrapText="1"/>
      <protection locked="0"/>
    </xf>
    <xf numFmtId="0" fontId="15" fillId="2" borderId="11" xfId="0" applyFont="1" applyFill="1" applyBorder="1" applyAlignment="1" applyProtection="1">
      <alignment vertical="top" wrapText="1"/>
      <protection locked="0"/>
    </xf>
    <xf numFmtId="0" fontId="15" fillId="2" borderId="10" xfId="0" applyFont="1" applyFill="1" applyBorder="1" applyAlignment="1" applyProtection="1">
      <alignment vertical="top" wrapText="1"/>
      <protection locked="0"/>
    </xf>
    <xf numFmtId="49" fontId="6" fillId="2" borderId="2" xfId="0" applyNumberFormat="1" applyFont="1" applyFill="1" applyBorder="1" applyAlignment="1" applyProtection="1">
      <alignment vertical="center"/>
      <protection locked="0"/>
    </xf>
    <xf numFmtId="49" fontId="6" fillId="2" borderId="9" xfId="0" applyNumberFormat="1" applyFont="1" applyFill="1" applyBorder="1" applyAlignment="1" applyProtection="1">
      <alignment vertical="center"/>
      <protection locked="0"/>
    </xf>
    <xf numFmtId="49" fontId="6" fillId="2" borderId="11" xfId="0" applyNumberFormat="1" applyFont="1" applyFill="1" applyBorder="1" applyAlignment="1" applyProtection="1">
      <alignment vertical="center"/>
      <protection locked="0"/>
    </xf>
    <xf numFmtId="49" fontId="6" fillId="2" borderId="10" xfId="0" applyNumberFormat="1" applyFont="1" applyFill="1" applyBorder="1" applyAlignment="1" applyProtection="1">
      <alignment vertical="center"/>
      <protection locked="0"/>
    </xf>
    <xf numFmtId="0" fontId="15" fillId="0" borderId="12" xfId="0" applyFont="1" applyBorder="1" applyAlignment="1">
      <alignment horizontal="left" vertical="top" wrapText="1"/>
    </xf>
    <xf numFmtId="0" fontId="15" fillId="0" borderId="1" xfId="0" applyFont="1" applyBorder="1" applyAlignment="1">
      <alignment horizontal="left" vertical="top" wrapText="1"/>
    </xf>
    <xf numFmtId="0" fontId="29" fillId="0" borderId="1" xfId="1" applyFont="1" applyBorder="1" applyAlignment="1" applyProtection="1">
      <alignment horizontal="left" wrapText="1"/>
    </xf>
    <xf numFmtId="0" fontId="4" fillId="0" borderId="7" xfId="0" applyFont="1" applyBorder="1" applyAlignment="1">
      <alignment horizontal="center"/>
    </xf>
    <xf numFmtId="49" fontId="0" fillId="0" borderId="2" xfId="0" applyNumberFormat="1" applyBorder="1" applyAlignment="1">
      <alignment vertical="center"/>
    </xf>
    <xf numFmtId="0" fontId="3" fillId="0" borderId="2" xfId="0" applyFont="1" applyBorder="1" applyAlignment="1">
      <alignment horizontal="center" vertical="center" wrapText="1"/>
    </xf>
    <xf numFmtId="0" fontId="29" fillId="0" borderId="2" xfId="1" applyFont="1" applyBorder="1" applyAlignment="1" applyProtection="1">
      <alignment horizontal="center" vertical="center" wrapText="1"/>
    </xf>
    <xf numFmtId="0" fontId="29" fillId="0" borderId="9" xfId="1" applyFont="1" applyBorder="1" applyAlignment="1" applyProtection="1">
      <alignment horizontal="center" vertical="center" wrapText="1"/>
    </xf>
    <xf numFmtId="0" fontId="29" fillId="0" borderId="11" xfId="1" applyFont="1" applyBorder="1" applyAlignment="1" applyProtection="1">
      <alignment horizontal="center" vertical="center" wrapText="1"/>
    </xf>
    <xf numFmtId="0" fontId="29" fillId="0" borderId="10" xfId="1" applyFont="1" applyBorder="1" applyAlignment="1" applyProtection="1">
      <alignment horizontal="center" vertical="center" wrapText="1"/>
    </xf>
    <xf numFmtId="0" fontId="31" fillId="0" borderId="1" xfId="0" applyFont="1" applyBorder="1" applyAlignment="1">
      <alignment horizontal="center" vertical="center" wrapText="1"/>
    </xf>
    <xf numFmtId="0" fontId="32" fillId="4" borderId="13" xfId="0" applyFont="1" applyFill="1" applyBorder="1" applyAlignment="1">
      <alignment horizontal="center" vertical="center" wrapText="1"/>
    </xf>
    <xf numFmtId="0" fontId="32" fillId="4" borderId="14" xfId="0" applyFont="1" applyFill="1" applyBorder="1" applyAlignment="1">
      <alignment horizontal="center" vertical="center" wrapText="1"/>
    </xf>
    <xf numFmtId="0" fontId="32" fillId="4" borderId="16" xfId="0" applyFont="1" applyFill="1" applyBorder="1" applyAlignment="1">
      <alignment horizontal="center" vertical="center" wrapText="1"/>
    </xf>
    <xf numFmtId="0" fontId="32" fillId="4" borderId="1" xfId="0" applyFont="1" applyFill="1" applyBorder="1" applyAlignment="1">
      <alignment horizontal="center" vertical="center" wrapText="1"/>
    </xf>
    <xf numFmtId="0" fontId="8" fillId="3"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FFCC99"/>
      <color rgb="FFFFFF99"/>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2780621547821289"/>
          <c:y val="2.3159432420242571E-2"/>
          <c:w val="0.83458417566388032"/>
          <c:h val="0.87277102116983574"/>
        </c:manualLayout>
      </c:layout>
      <c:scatterChart>
        <c:scatterStyle val="lineMarker"/>
        <c:varyColors val="0"/>
        <c:ser>
          <c:idx val="0"/>
          <c:order val="0"/>
          <c:spPr>
            <a:ln w="19050">
              <a:noFill/>
            </a:ln>
          </c:spPr>
          <c:marker>
            <c:symbol val="square"/>
            <c:size val="11"/>
            <c:spPr>
              <a:solidFill>
                <a:srgbClr val="FFC000"/>
              </a:solidFill>
              <a:ln w="12700">
                <a:solidFill>
                  <a:srgbClr val="7030A0"/>
                </a:solidFill>
              </a:ln>
            </c:spPr>
          </c:marker>
          <c:errBars>
            <c:errDir val="y"/>
            <c:errBarType val="both"/>
            <c:errValType val="cust"/>
            <c:noEndCap val="0"/>
            <c:plus>
              <c:numRef>
                <c:f>Results!$H$19</c:f>
                <c:numCache>
                  <c:formatCode>General</c:formatCode>
                  <c:ptCount val="1"/>
                  <c:pt idx="0">
                    <c:v>5.9100000000000041E-2</c:v>
                  </c:pt>
                </c:numCache>
              </c:numRef>
            </c:plus>
            <c:minus>
              <c:numRef>
                <c:f>Results!$H$17</c:f>
                <c:numCache>
                  <c:formatCode>General</c:formatCode>
                  <c:ptCount val="1"/>
                  <c:pt idx="0">
                    <c:v>3.839999999999999E-2</c:v>
                  </c:pt>
                </c:numCache>
              </c:numRef>
            </c:minus>
            <c:spPr>
              <a:ln w="25400">
                <a:solidFill>
                  <a:schemeClr val="accent2">
                    <a:lumMod val="75000"/>
                  </a:schemeClr>
                </a:solidFill>
              </a:ln>
            </c:spPr>
          </c:errBars>
          <c:errBars>
            <c:errDir val="x"/>
            <c:errBarType val="both"/>
            <c:errValType val="cust"/>
            <c:noEndCap val="0"/>
            <c:plus>
              <c:numRef>
                <c:f>Results!$G$19</c:f>
                <c:numCache>
                  <c:formatCode>General</c:formatCode>
                  <c:ptCount val="1"/>
                  <c:pt idx="0">
                    <c:v>0.14000000000000001</c:v>
                  </c:pt>
                </c:numCache>
              </c:numRef>
            </c:plus>
            <c:minus>
              <c:numRef>
                <c:f>Results!$G$17</c:f>
                <c:numCache>
                  <c:formatCode>General</c:formatCode>
                  <c:ptCount val="1"/>
                  <c:pt idx="0">
                    <c:v>-1.0000000000000009E-2</c:v>
                  </c:pt>
                </c:numCache>
              </c:numRef>
            </c:minus>
            <c:spPr>
              <a:ln w="25400">
                <a:solidFill>
                  <a:schemeClr val="accent1">
                    <a:lumMod val="75000"/>
                  </a:schemeClr>
                </a:solidFill>
              </a:ln>
            </c:spPr>
          </c:errBars>
          <c:xVal>
            <c:numRef>
              <c:f>Results!$G$18</c:f>
              <c:numCache>
                <c:formatCode>General</c:formatCode>
                <c:ptCount val="1"/>
                <c:pt idx="0">
                  <c:v>0.85</c:v>
                </c:pt>
              </c:numCache>
            </c:numRef>
          </c:xVal>
          <c:yVal>
            <c:numRef>
              <c:f>Results!$H$18</c:f>
              <c:numCache>
                <c:formatCode>General</c:formatCode>
                <c:ptCount val="1"/>
                <c:pt idx="0">
                  <c:v>0.94089999999999996</c:v>
                </c:pt>
              </c:numCache>
            </c:numRef>
          </c:yVal>
          <c:smooth val="0"/>
          <c:extLst>
            <c:ext xmlns:c16="http://schemas.microsoft.com/office/drawing/2014/chart" uri="{C3380CC4-5D6E-409C-BE32-E72D297353CC}">
              <c16:uniqueId val="{00000000-F77D-8041-8DA2-EF71E477F9E4}"/>
            </c:ext>
          </c:extLst>
        </c:ser>
        <c:ser>
          <c:idx val="1"/>
          <c:order val="1"/>
          <c:spPr>
            <a:ln w="15875">
              <a:solidFill>
                <a:srgbClr val="FF0000"/>
              </a:solidFill>
              <a:prstDash val="sysDash"/>
            </a:ln>
          </c:spPr>
          <c:marker>
            <c:symbol val="none"/>
          </c:marker>
          <c:xVal>
            <c:numRef>
              <c:f>Results!$I$12:$I$13</c:f>
              <c:numCache>
                <c:formatCode>General</c:formatCode>
                <c:ptCount val="2"/>
                <c:pt idx="0">
                  <c:v>0.5</c:v>
                </c:pt>
                <c:pt idx="1">
                  <c:v>0.5</c:v>
                </c:pt>
              </c:numCache>
            </c:numRef>
          </c:xVal>
          <c:yVal>
            <c:numRef>
              <c:f>Results!$J$12:$J$13</c:f>
              <c:numCache>
                <c:formatCode>General</c:formatCode>
                <c:ptCount val="2"/>
                <c:pt idx="0">
                  <c:v>0.5</c:v>
                </c:pt>
                <c:pt idx="1">
                  <c:v>1.01</c:v>
                </c:pt>
              </c:numCache>
            </c:numRef>
          </c:yVal>
          <c:smooth val="0"/>
          <c:extLst>
            <c:ext xmlns:c16="http://schemas.microsoft.com/office/drawing/2014/chart" uri="{C3380CC4-5D6E-409C-BE32-E72D297353CC}">
              <c16:uniqueId val="{00000001-F77D-8041-8DA2-EF71E477F9E4}"/>
            </c:ext>
          </c:extLst>
        </c:ser>
        <c:ser>
          <c:idx val="2"/>
          <c:order val="2"/>
          <c:spPr>
            <a:ln w="12700">
              <a:solidFill>
                <a:srgbClr val="FF0000"/>
              </a:solidFill>
              <a:prstDash val="sysDash"/>
            </a:ln>
          </c:spPr>
          <c:marker>
            <c:symbol val="none"/>
          </c:marker>
          <c:xVal>
            <c:numRef>
              <c:f>Results!$I$14:$I$15</c:f>
              <c:numCache>
                <c:formatCode>General</c:formatCode>
                <c:ptCount val="2"/>
                <c:pt idx="0">
                  <c:v>0.5</c:v>
                </c:pt>
                <c:pt idx="1">
                  <c:v>1.01</c:v>
                </c:pt>
              </c:numCache>
            </c:numRef>
          </c:xVal>
          <c:yVal>
            <c:numRef>
              <c:f>Results!$J$14:$J$15</c:f>
              <c:numCache>
                <c:formatCode>General</c:formatCode>
                <c:ptCount val="2"/>
                <c:pt idx="0">
                  <c:v>0.5</c:v>
                </c:pt>
                <c:pt idx="1">
                  <c:v>0.5</c:v>
                </c:pt>
              </c:numCache>
            </c:numRef>
          </c:yVal>
          <c:smooth val="0"/>
          <c:extLst>
            <c:ext xmlns:c16="http://schemas.microsoft.com/office/drawing/2014/chart" uri="{C3380CC4-5D6E-409C-BE32-E72D297353CC}">
              <c16:uniqueId val="{00000002-F77D-8041-8DA2-EF71E477F9E4}"/>
            </c:ext>
          </c:extLst>
        </c:ser>
        <c:ser>
          <c:idx val="3"/>
          <c:order val="3"/>
          <c:spPr>
            <a:ln w="31750">
              <a:solidFill>
                <a:srgbClr val="C00000"/>
              </a:solidFill>
              <a:prstDash val="sysDash"/>
            </a:ln>
          </c:spPr>
          <c:marker>
            <c:symbol val="none"/>
          </c:marker>
          <c:xVal>
            <c:numRef>
              <c:f>Results!$I$16:$I$17</c:f>
              <c:numCache>
                <c:formatCode>General</c:formatCode>
                <c:ptCount val="2"/>
                <c:pt idx="0">
                  <c:v>0.9</c:v>
                </c:pt>
                <c:pt idx="1">
                  <c:v>0.9</c:v>
                </c:pt>
              </c:numCache>
            </c:numRef>
          </c:xVal>
          <c:yVal>
            <c:numRef>
              <c:f>Results!$J$16:$J$17</c:f>
              <c:numCache>
                <c:formatCode>General</c:formatCode>
                <c:ptCount val="2"/>
                <c:pt idx="0">
                  <c:v>0.9</c:v>
                </c:pt>
                <c:pt idx="1">
                  <c:v>1.01</c:v>
                </c:pt>
              </c:numCache>
            </c:numRef>
          </c:yVal>
          <c:smooth val="0"/>
          <c:extLst>
            <c:ext xmlns:c16="http://schemas.microsoft.com/office/drawing/2014/chart" uri="{C3380CC4-5D6E-409C-BE32-E72D297353CC}">
              <c16:uniqueId val="{00000003-F77D-8041-8DA2-EF71E477F9E4}"/>
            </c:ext>
          </c:extLst>
        </c:ser>
        <c:ser>
          <c:idx val="4"/>
          <c:order val="4"/>
          <c:spPr>
            <a:ln w="31750">
              <a:solidFill>
                <a:srgbClr val="C00000"/>
              </a:solidFill>
              <a:prstDash val="sysDash"/>
            </a:ln>
          </c:spPr>
          <c:marker>
            <c:symbol val="none"/>
          </c:marker>
          <c:xVal>
            <c:numRef>
              <c:f>Results!$I$18:$I$19</c:f>
              <c:numCache>
                <c:formatCode>General</c:formatCode>
                <c:ptCount val="2"/>
                <c:pt idx="0">
                  <c:v>0.9</c:v>
                </c:pt>
                <c:pt idx="1">
                  <c:v>1.01</c:v>
                </c:pt>
              </c:numCache>
            </c:numRef>
          </c:xVal>
          <c:yVal>
            <c:numRef>
              <c:f>Results!$J$18:$J$19</c:f>
              <c:numCache>
                <c:formatCode>General</c:formatCode>
                <c:ptCount val="2"/>
                <c:pt idx="0">
                  <c:v>0.9</c:v>
                </c:pt>
                <c:pt idx="1">
                  <c:v>0.9</c:v>
                </c:pt>
              </c:numCache>
            </c:numRef>
          </c:yVal>
          <c:smooth val="0"/>
          <c:extLst>
            <c:ext xmlns:c16="http://schemas.microsoft.com/office/drawing/2014/chart" uri="{C3380CC4-5D6E-409C-BE32-E72D297353CC}">
              <c16:uniqueId val="{00000004-F77D-8041-8DA2-EF71E477F9E4}"/>
            </c:ext>
          </c:extLst>
        </c:ser>
        <c:dLbls>
          <c:showLegendKey val="0"/>
          <c:showVal val="0"/>
          <c:showCatName val="0"/>
          <c:showSerName val="0"/>
          <c:showPercent val="0"/>
          <c:showBubbleSize val="0"/>
        </c:dLbls>
        <c:axId val="198623616"/>
        <c:axId val="198625920"/>
      </c:scatterChart>
      <c:valAx>
        <c:axId val="198623616"/>
        <c:scaling>
          <c:orientation val="minMax"/>
          <c:max val="1.0049999999999975"/>
          <c:min val="0"/>
        </c:scaling>
        <c:delete val="0"/>
        <c:axPos val="b"/>
        <c:title>
          <c:tx>
            <c:rich>
              <a:bodyPr/>
              <a:lstStyle/>
              <a:p>
                <a:pPr>
                  <a:defRPr sz="1400"/>
                </a:pPr>
                <a:r>
                  <a:rPr lang="en-US" sz="1400"/>
                  <a:t>P(E) from Records and Surveys Model</a:t>
                </a:r>
              </a:p>
            </c:rich>
          </c:tx>
          <c:layout>
            <c:manualLayout>
              <c:xMode val="edge"/>
              <c:yMode val="edge"/>
              <c:x val="0.27122228250718233"/>
              <c:y val="0.95115629698344661"/>
            </c:manualLayout>
          </c:layout>
          <c:overlay val="0"/>
        </c:title>
        <c:numFmt formatCode="#,##0.0" sourceLinked="0"/>
        <c:majorTickMark val="out"/>
        <c:minorTickMark val="none"/>
        <c:tickLblPos val="nextTo"/>
        <c:spPr>
          <a:noFill/>
        </c:spPr>
        <c:txPr>
          <a:bodyPr/>
          <a:lstStyle/>
          <a:p>
            <a:pPr>
              <a:defRPr sz="1100"/>
            </a:pPr>
            <a:endParaRPr lang="en-ES"/>
          </a:p>
        </c:txPr>
        <c:crossAx val="198625920"/>
        <c:crosses val="autoZero"/>
        <c:crossBetween val="midCat"/>
        <c:majorUnit val="0.2"/>
        <c:minorUnit val="4.0000000000000022E-2"/>
      </c:valAx>
      <c:valAx>
        <c:axId val="198625920"/>
        <c:scaling>
          <c:orientation val="minMax"/>
          <c:max val="1.0009999999999974"/>
          <c:min val="0"/>
        </c:scaling>
        <c:delete val="0"/>
        <c:axPos val="l"/>
        <c:title>
          <c:tx>
            <c:rich>
              <a:bodyPr rot="-5400000" vert="horz"/>
              <a:lstStyle/>
              <a:p>
                <a:pPr>
                  <a:defRPr sz="1400"/>
                </a:pPr>
                <a:r>
                  <a:rPr lang="en-US" sz="1400"/>
                  <a:t>P(E) from Threats Model</a:t>
                </a:r>
              </a:p>
            </c:rich>
          </c:tx>
          <c:layout>
            <c:manualLayout>
              <c:xMode val="edge"/>
              <c:yMode val="edge"/>
              <c:x val="1.8154314532473192E-2"/>
              <c:y val="0.28799064264055568"/>
            </c:manualLayout>
          </c:layout>
          <c:overlay val="0"/>
        </c:title>
        <c:numFmt formatCode="#,##0.0" sourceLinked="0"/>
        <c:majorTickMark val="out"/>
        <c:minorTickMark val="none"/>
        <c:tickLblPos val="nextTo"/>
        <c:txPr>
          <a:bodyPr/>
          <a:lstStyle/>
          <a:p>
            <a:pPr>
              <a:defRPr sz="1100"/>
            </a:pPr>
            <a:endParaRPr lang="en-ES"/>
          </a:p>
        </c:txPr>
        <c:crossAx val="198623616"/>
        <c:crosses val="autoZero"/>
        <c:crossBetween val="midCat"/>
        <c:majorUnit val="0.1"/>
        <c:minorUnit val="2.0000000000000011E-2"/>
      </c:valAx>
      <c:spPr>
        <a:gradFill flip="none" rotWithShape="1">
          <a:gsLst>
            <a:gs pos="0">
              <a:srgbClr val="5E9EFF"/>
            </a:gs>
            <a:gs pos="39999">
              <a:srgbClr val="85C2FF"/>
            </a:gs>
            <a:gs pos="70000">
              <a:srgbClr val="C4D6EB"/>
            </a:gs>
            <a:gs pos="100000">
              <a:srgbClr val="FFEBFA"/>
            </a:gs>
          </a:gsLst>
          <a:lin ang="18900000" scaled="0"/>
          <a:tileRect/>
        </a:gradFill>
        <a:ln>
          <a:solidFill>
            <a:schemeClr val="bg1">
              <a:lumMod val="50000"/>
            </a:schemeClr>
          </a:solidFill>
        </a:ln>
      </c:spPr>
    </c:plotArea>
    <c:plotVisOnly val="1"/>
    <c:dispBlanksAs val="gap"/>
    <c:showDLblsOverMax val="0"/>
  </c:chart>
  <c:spPr>
    <a:solidFill>
      <a:schemeClr val="bg1">
        <a:lumMod val="85000"/>
      </a:schemeClr>
    </a:solidFill>
  </c:spPr>
  <c:txPr>
    <a:bodyPr/>
    <a:lstStyle/>
    <a:p>
      <a:pPr>
        <a:defRPr sz="1050" b="1">
          <a:latin typeface="Arial" pitchFamily="34" charset="0"/>
          <a:cs typeface="Arial" pitchFamily="34" charset="0"/>
        </a:defRPr>
      </a:pPr>
      <a:endParaRPr lang="en-ES"/>
    </a:p>
  </c:txPr>
  <c:printSettings>
    <c:headerFooter/>
    <c:pageMargins b="0.75000000000000122" l="0.70000000000000062" r="0.70000000000000062" t="0.75000000000000122" header="0.30000000000000032" footer="0.30000000000000032"/>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85726</xdr:colOff>
      <xdr:row>6</xdr:row>
      <xdr:rowOff>1</xdr:rowOff>
    </xdr:from>
    <xdr:to>
      <xdr:col>10</xdr:col>
      <xdr:colOff>542925</xdr:colOff>
      <xdr:row>24</xdr:row>
      <xdr:rowOff>152400</xdr:rowOff>
    </xdr:to>
    <xdr:graphicFrame macro="">
      <xdr:nvGraphicFramePr>
        <xdr:cNvPr id="7" name="Chart 6">
          <a:extLst>
            <a:ext uri="{FF2B5EF4-FFF2-40B4-BE49-F238E27FC236}">
              <a16:creationId xmlns:a16="http://schemas.microsoft.com/office/drawing/2014/main" id="{00000000-0008-0000-04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www.iucnredlist.org/documents/RedListGuidelines.pdf"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
  <sheetViews>
    <sheetView topLeftCell="A5" workbookViewId="0">
      <selection activeCell="B6" sqref="B6:E6"/>
    </sheetView>
  </sheetViews>
  <sheetFormatPr baseColWidth="10" defaultColWidth="9.1640625" defaultRowHeight="14" x14ac:dyDescent="0.15"/>
  <cols>
    <col min="1" max="1" width="17" style="4" customWidth="1"/>
    <col min="2" max="2" width="11.83203125" style="4" customWidth="1"/>
    <col min="3" max="3" width="12.5" style="4" customWidth="1"/>
    <col min="4" max="4" width="11.33203125" style="4" customWidth="1"/>
    <col min="5" max="5" width="68.1640625" style="4" customWidth="1"/>
    <col min="6" max="16384" width="9.1640625" style="4"/>
  </cols>
  <sheetData>
    <row r="1" spans="1:6" ht="18" x14ac:dyDescent="0.2">
      <c r="A1" s="24" t="s">
        <v>17</v>
      </c>
      <c r="F1" s="50" t="s">
        <v>91</v>
      </c>
    </row>
    <row r="2" spans="1:6" x14ac:dyDescent="0.15">
      <c r="A2" s="20" t="s">
        <v>92</v>
      </c>
    </row>
    <row r="4" spans="1:6" ht="19.5" customHeight="1" x14ac:dyDescent="0.15">
      <c r="A4" s="1" t="s">
        <v>0</v>
      </c>
      <c r="B4" s="107" t="s">
        <v>98</v>
      </c>
      <c r="C4" s="107"/>
      <c r="D4" s="107"/>
      <c r="E4" s="107"/>
    </row>
    <row r="5" spans="1:6" ht="22.5" customHeight="1" x14ac:dyDescent="0.15">
      <c r="A5" s="2" t="s">
        <v>30</v>
      </c>
      <c r="B5" s="107" t="s">
        <v>99</v>
      </c>
      <c r="C5" s="107"/>
      <c r="D5" s="107"/>
      <c r="E5" s="107"/>
    </row>
    <row r="6" spans="1:6" ht="21.75" customHeight="1" x14ac:dyDescent="0.15">
      <c r="A6" s="36" t="s">
        <v>2</v>
      </c>
      <c r="B6" s="107" t="s">
        <v>100</v>
      </c>
      <c r="C6" s="107"/>
      <c r="D6" s="107"/>
      <c r="E6" s="107"/>
    </row>
    <row r="7" spans="1:6" ht="21.75" customHeight="1" x14ac:dyDescent="0.15">
      <c r="A7" s="36" t="s">
        <v>35</v>
      </c>
      <c r="B7" s="108" t="s">
        <v>96</v>
      </c>
      <c r="C7" s="109"/>
      <c r="D7" s="109"/>
      <c r="E7" s="110"/>
    </row>
    <row r="8" spans="1:6" ht="19.5" customHeight="1" x14ac:dyDescent="0.15">
      <c r="A8" s="14" t="s">
        <v>31</v>
      </c>
      <c r="B8" s="107" t="s">
        <v>97</v>
      </c>
      <c r="C8" s="107"/>
      <c r="D8" s="107"/>
      <c r="E8" s="107"/>
    </row>
    <row r="9" spans="1:6" ht="19.5" customHeight="1" x14ac:dyDescent="0.15">
      <c r="A9" s="14" t="s">
        <v>32</v>
      </c>
      <c r="B9" s="86">
        <v>2024</v>
      </c>
      <c r="C9" s="35" t="s">
        <v>88</v>
      </c>
      <c r="D9" s="21"/>
      <c r="E9" s="21"/>
    </row>
    <row r="10" spans="1:6" ht="10.5" customHeight="1" x14ac:dyDescent="0.15">
      <c r="A10" s="34" t="s">
        <v>33</v>
      </c>
      <c r="B10" s="33"/>
      <c r="C10" s="21"/>
      <c r="D10" s="21"/>
      <c r="E10" s="21"/>
    </row>
    <row r="11" spans="1:6" ht="34.5" customHeight="1" x14ac:dyDescent="0.15">
      <c r="A11" s="17" t="s">
        <v>12</v>
      </c>
      <c r="B11" s="15" t="s">
        <v>7</v>
      </c>
      <c r="C11" s="15" t="s">
        <v>8</v>
      </c>
      <c r="D11" s="15" t="s">
        <v>9</v>
      </c>
    </row>
    <row r="12" spans="1:6" s="5" customFormat="1" ht="27.75" customHeight="1" x14ac:dyDescent="0.2">
      <c r="A12" s="16" t="s">
        <v>4</v>
      </c>
      <c r="B12" s="86">
        <v>0.95</v>
      </c>
      <c r="C12" s="86">
        <v>0.97</v>
      </c>
      <c r="D12" s="86">
        <v>1</v>
      </c>
      <c r="E12" s="45" t="s">
        <v>55</v>
      </c>
    </row>
    <row r="13" spans="1:6" s="5" customFormat="1" ht="27.75" customHeight="1" x14ac:dyDescent="0.2">
      <c r="A13" s="16" t="s">
        <v>5</v>
      </c>
      <c r="B13" s="86">
        <v>0.95</v>
      </c>
      <c r="C13" s="86">
        <v>0.97</v>
      </c>
      <c r="D13" s="86">
        <v>1</v>
      </c>
      <c r="E13" s="45" t="s">
        <v>56</v>
      </c>
    </row>
    <row r="14" spans="1:6" ht="11.25" customHeight="1" x14ac:dyDescent="0.15"/>
    <row r="15" spans="1:6" x14ac:dyDescent="0.15">
      <c r="A15" s="6" t="s">
        <v>10</v>
      </c>
      <c r="B15" s="7" t="str">
        <f>IF(OR(B12&gt;1,B12&lt;0,B13&gt;1,B13&lt;0,C12&gt;1,C12&lt;0,C13&gt;1,C13&lt;0,D12&gt;1,D12&lt;0,D13&gt;1,D13&lt;0),"ERROR: probabilities must be between 0 and 1","ok")</f>
        <v>ok</v>
      </c>
      <c r="C15" s="8"/>
      <c r="D15" s="9"/>
    </row>
    <row r="16" spans="1:6" x14ac:dyDescent="0.15">
      <c r="A16" s="10"/>
      <c r="B16" s="11" t="str">
        <f>IF(OR(B12&gt;C12,C12&gt;D12,B13&gt;C13,C13&gt;D13),"Min must be smaller than Mid; Mid must be smaller than Max","ok")</f>
        <v>ok</v>
      </c>
      <c r="C16" s="12"/>
      <c r="D16" s="13"/>
    </row>
    <row r="18" spans="1:5" x14ac:dyDescent="0.15">
      <c r="A18" s="3" t="s">
        <v>13</v>
      </c>
    </row>
    <row r="19" spans="1:5" ht="43.5" customHeight="1" x14ac:dyDescent="0.15">
      <c r="A19" s="16" t="s">
        <v>4</v>
      </c>
      <c r="B19" s="104"/>
      <c r="C19" s="105"/>
      <c r="D19" s="105"/>
      <c r="E19" s="106"/>
    </row>
    <row r="20" spans="1:5" ht="54.75" customHeight="1" x14ac:dyDescent="0.15">
      <c r="A20" s="16" t="s">
        <v>5</v>
      </c>
      <c r="B20" s="104"/>
      <c r="C20" s="105"/>
      <c r="D20" s="105"/>
      <c r="E20" s="106"/>
    </row>
    <row r="22" spans="1:5" ht="37.5" customHeight="1" x14ac:dyDescent="0.15">
      <c r="A22" s="93" t="s">
        <v>89</v>
      </c>
      <c r="B22" s="87"/>
      <c r="C22" s="111" t="s">
        <v>46</v>
      </c>
      <c r="D22" s="112"/>
      <c r="E22" s="112"/>
    </row>
    <row r="24" spans="1:5" x14ac:dyDescent="0.15">
      <c r="A24" s="3" t="s">
        <v>90</v>
      </c>
    </row>
    <row r="25" spans="1:5" ht="102" customHeight="1" x14ac:dyDescent="0.15">
      <c r="A25" s="37" t="s">
        <v>34</v>
      </c>
      <c r="B25" s="104"/>
      <c r="C25" s="105"/>
      <c r="D25" s="105"/>
      <c r="E25" s="106"/>
    </row>
  </sheetData>
  <sheetProtection password="CF7A" sheet="1" objects="1" scenarios="1"/>
  <mergeCells count="9">
    <mergeCell ref="B25:E25"/>
    <mergeCell ref="B19:E19"/>
    <mergeCell ref="B20:E20"/>
    <mergeCell ref="B4:E4"/>
    <mergeCell ref="B5:E5"/>
    <mergeCell ref="B6:E6"/>
    <mergeCell ref="B8:E8"/>
    <mergeCell ref="B7:E7"/>
    <mergeCell ref="C22:E22"/>
  </mergeCells>
  <hyperlinks>
    <hyperlink ref="E12" location="definitions!A3" display="P(local): the probability that the combination of threats affecting the species occurred for a sufficient duration and were sufficiently severe that they caused local extinction." xr:uid="{00000000-0004-0000-0000-000000000000}"/>
    <hyperlink ref="E13" location="definitions!A5" display="P(spatial): the probability that the threats occurred over the entire range of the species."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25"/>
  <sheetViews>
    <sheetView tabSelected="1" topLeftCell="A3" workbookViewId="0">
      <selection activeCell="D19" sqref="D19"/>
    </sheetView>
  </sheetViews>
  <sheetFormatPr baseColWidth="10" defaultColWidth="8.83203125" defaultRowHeight="15" x14ac:dyDescent="0.2"/>
  <cols>
    <col min="1" max="1" width="12.5" customWidth="1"/>
    <col min="2" max="3" width="9.83203125" customWidth="1"/>
    <col min="4" max="4" width="10.33203125" customWidth="1"/>
    <col min="5" max="5" width="29" customWidth="1"/>
    <col min="6" max="6" width="24.5" customWidth="1"/>
    <col min="7" max="7" width="3.6640625" customWidth="1"/>
  </cols>
  <sheetData>
    <row r="1" spans="1:8" ht="18" x14ac:dyDescent="0.2">
      <c r="A1" s="24" t="s">
        <v>18</v>
      </c>
    </row>
    <row r="2" spans="1:8" x14ac:dyDescent="0.2">
      <c r="A2" s="20" t="str">
        <f>Threats!$A$2</f>
        <v>Enter only in blue-shaded cells. See instructions in separate document.</v>
      </c>
    </row>
    <row r="3" spans="1:8" ht="28.5" customHeight="1" x14ac:dyDescent="0.2">
      <c r="B3" s="114" t="s">
        <v>19</v>
      </c>
      <c r="C3" s="114"/>
      <c r="D3" s="114"/>
      <c r="E3" s="114"/>
      <c r="F3" s="114"/>
    </row>
    <row r="4" spans="1:8" ht="13.5" customHeight="1" x14ac:dyDescent="0.2">
      <c r="A4" s="32" t="str">
        <f>Threats!A4</f>
        <v>Common name</v>
      </c>
      <c r="B4" s="115" t="str">
        <f>Threats!B4</f>
        <v>Wide-headed Viviparous Toad</v>
      </c>
      <c r="C4" s="115"/>
      <c r="D4" s="115">
        <f>Threats!C4</f>
        <v>0</v>
      </c>
      <c r="E4" s="115">
        <f>Threats!D4</f>
        <v>0</v>
      </c>
      <c r="F4" s="115">
        <f>Threats!E4</f>
        <v>0</v>
      </c>
    </row>
    <row r="5" spans="1:8" ht="15.75" customHeight="1" x14ac:dyDescent="0.2">
      <c r="A5" s="30" t="str">
        <f>Threats!A5</f>
        <v>Scientific name*</v>
      </c>
      <c r="B5" s="115" t="str">
        <f>Threats!B5</f>
        <v>Nectophrynoides paulae</v>
      </c>
      <c r="C5" s="115"/>
      <c r="D5" s="115">
        <f>Threats!C5</f>
        <v>0</v>
      </c>
      <c r="E5" s="115">
        <f>Threats!D5</f>
        <v>0</v>
      </c>
      <c r="F5" s="115">
        <f>Threats!E5</f>
        <v>0</v>
      </c>
    </row>
    <row r="6" spans="1:8" ht="13.5" customHeight="1" x14ac:dyDescent="0.2">
      <c r="A6" s="30" t="str">
        <f>Threats!A6</f>
        <v>Taxon ID</v>
      </c>
      <c r="B6" s="115" t="str">
        <f>Threats!B6</f>
        <v>13322840</v>
      </c>
      <c r="C6" s="115"/>
      <c r="D6" s="115">
        <f>Threats!C6</f>
        <v>0</v>
      </c>
      <c r="E6" s="115">
        <f>Threats!D6</f>
        <v>0</v>
      </c>
      <c r="F6" s="115">
        <f>Threats!E6</f>
        <v>0</v>
      </c>
    </row>
    <row r="7" spans="1:8" ht="14.25" customHeight="1" x14ac:dyDescent="0.2">
      <c r="A7" s="31" t="str">
        <f>Threats!A8</f>
        <v>Assessor(s)*</v>
      </c>
      <c r="B7" s="115" t="str">
        <f>Threats!B8</f>
        <v>Lyakurwa, Liedtke, Loader</v>
      </c>
      <c r="C7" s="115"/>
      <c r="D7" s="115">
        <f>Threats!C8</f>
        <v>0</v>
      </c>
      <c r="E7" s="115">
        <f>Threats!D8</f>
        <v>0</v>
      </c>
      <c r="F7" s="115">
        <f>Threats!E8</f>
        <v>0</v>
      </c>
    </row>
    <row r="8" spans="1:8" ht="59.25" customHeight="1" x14ac:dyDescent="0.2">
      <c r="A8" s="113" t="s">
        <v>63</v>
      </c>
      <c r="B8" s="113"/>
      <c r="C8" s="113"/>
      <c r="D8" s="113"/>
      <c r="E8" s="113"/>
      <c r="F8" s="113"/>
    </row>
    <row r="9" spans="1:8" ht="20.25" customHeight="1" x14ac:dyDescent="0.2">
      <c r="A9" s="19" t="s">
        <v>14</v>
      </c>
      <c r="B9" s="19" t="s">
        <v>15</v>
      </c>
      <c r="C9" s="19" t="s">
        <v>57</v>
      </c>
      <c r="D9" s="19" t="s">
        <v>16</v>
      </c>
      <c r="E9" s="19" t="s">
        <v>3</v>
      </c>
      <c r="F9" s="19" t="s">
        <v>6</v>
      </c>
      <c r="H9" s="88" t="str">
        <f>IF(SUMPRODUCT((COUNTIF(A10:A125,A10:A125)-1)*(A10:A125&lt;&gt;""))&gt;0,"ERROR: Enter only 1 record per year.","ok")</f>
        <v>ok</v>
      </c>
    </row>
    <row r="10" spans="1:8" x14ac:dyDescent="0.2">
      <c r="A10" s="84">
        <v>2004</v>
      </c>
      <c r="B10" s="84">
        <v>0.99</v>
      </c>
      <c r="C10" s="84">
        <v>0.99</v>
      </c>
      <c r="D10" s="84">
        <v>1</v>
      </c>
      <c r="E10" s="84"/>
      <c r="F10" s="85"/>
      <c r="H10" s="25" t="str">
        <f>IF(OR(B10&gt;C10,C10&gt;D10),"pci_lower, pci_best, pci_upper values are not in order",IF(OR(B10&lt;0,B10&gt;1,C10&lt;0,C10&gt;1,D10&lt;0,D10&gt;1),"Probabilities must be between 0 and 1","ok"))</f>
        <v>ok</v>
      </c>
    </row>
    <row r="11" spans="1:8" x14ac:dyDescent="0.2">
      <c r="A11" s="84">
        <v>2023</v>
      </c>
      <c r="B11" s="84">
        <v>0.99</v>
      </c>
      <c r="C11" s="84">
        <v>0.99</v>
      </c>
      <c r="D11" s="84">
        <v>1</v>
      </c>
      <c r="E11" s="84"/>
      <c r="F11" s="85"/>
      <c r="H11" s="25" t="str">
        <f t="shared" ref="H11:H74" si="0">IF(OR(B11&gt;C11,C11&gt;D11),"pci_lower, pci_best, pci_upper values are not in order",IF(OR(B11&lt;0,B11&gt;1,C11&lt;0,C11&gt;1,D11&lt;0,D11&gt;1),"Probabilities must be between 0 and 1","ok"))</f>
        <v>ok</v>
      </c>
    </row>
    <row r="12" spans="1:8" x14ac:dyDescent="0.2">
      <c r="A12" s="84">
        <v>2024</v>
      </c>
      <c r="B12" s="84">
        <v>0.99</v>
      </c>
      <c r="C12" s="85">
        <v>0.99</v>
      </c>
      <c r="D12" s="84">
        <v>1</v>
      </c>
      <c r="E12" s="84"/>
      <c r="F12" s="85"/>
      <c r="H12" s="25" t="str">
        <f t="shared" si="0"/>
        <v>ok</v>
      </c>
    </row>
    <row r="13" spans="1:8" x14ac:dyDescent="0.2">
      <c r="A13" s="84"/>
      <c r="B13" s="84"/>
      <c r="C13" s="84"/>
      <c r="D13" s="84"/>
      <c r="E13" s="84"/>
      <c r="F13" s="85"/>
      <c r="H13" s="25" t="e">
        <f>IF(OR(#REF!&gt;#REF!,#REF!&gt;#REF!),"pci_lower, pci_best, pci_upper values are not in order",IF(OR(#REF!&lt;0,#REF!&gt;1,#REF!&lt;0,#REF!&gt;1,#REF!&lt;0,#REF!&gt;1),"Probabilities must be between 0 and 1","ok"))</f>
        <v>#REF!</v>
      </c>
    </row>
    <row r="14" spans="1:8" x14ac:dyDescent="0.2">
      <c r="A14" s="84"/>
      <c r="B14" s="84"/>
      <c r="C14" s="84"/>
      <c r="D14" s="84"/>
      <c r="E14" s="84"/>
      <c r="F14" s="85"/>
      <c r="H14" s="25" t="str">
        <f>IF(OR(B13&gt;C13,C13&gt;D13),"pci_lower, pci_best, pci_upper values are not in order",IF(OR(B13&lt;0,B13&gt;1,C13&lt;0,C13&gt;1,D13&lt;0,D13&gt;1),"Probabilities must be between 0 and 1","ok"))</f>
        <v>ok</v>
      </c>
    </row>
    <row r="15" spans="1:8" x14ac:dyDescent="0.2">
      <c r="A15" s="103"/>
      <c r="B15" s="103"/>
      <c r="C15" s="103"/>
      <c r="D15" s="103"/>
      <c r="E15" s="84"/>
      <c r="F15" s="85"/>
      <c r="H15" s="25" t="str">
        <f>IF(OR(B14&gt;C14,C14&gt;D14),"pci_lower, pci_best, pci_upper values are not in order",IF(OR(B14&lt;0,B14&gt;1,C14&lt;0,C14&gt;1,D14&lt;0,D14&gt;1),"Probabilities must be between 0 and 1","ok"))</f>
        <v>ok</v>
      </c>
    </row>
    <row r="16" spans="1:8" x14ac:dyDescent="0.2">
      <c r="A16" s="84"/>
      <c r="B16" s="84"/>
      <c r="C16" s="84"/>
      <c r="D16" s="84"/>
      <c r="E16" s="84"/>
      <c r="F16" s="84"/>
      <c r="H16" s="25" t="str">
        <f t="shared" si="0"/>
        <v>ok</v>
      </c>
    </row>
    <row r="17" spans="1:8" x14ac:dyDescent="0.2">
      <c r="A17" s="84"/>
      <c r="B17" s="84"/>
      <c r="C17" s="84"/>
      <c r="D17" s="84"/>
      <c r="E17" s="84"/>
      <c r="F17" s="84"/>
      <c r="H17" s="25" t="str">
        <f t="shared" si="0"/>
        <v>ok</v>
      </c>
    </row>
    <row r="18" spans="1:8" x14ac:dyDescent="0.2">
      <c r="A18" s="84"/>
      <c r="B18" s="84"/>
      <c r="C18" s="84"/>
      <c r="D18" s="84"/>
      <c r="E18" s="84"/>
      <c r="F18" s="84"/>
      <c r="H18" s="25" t="str">
        <f t="shared" si="0"/>
        <v>ok</v>
      </c>
    </row>
    <row r="19" spans="1:8" x14ac:dyDescent="0.2">
      <c r="A19" s="84"/>
      <c r="B19" s="84"/>
      <c r="C19" s="84"/>
      <c r="D19" s="84"/>
      <c r="E19" s="84"/>
      <c r="F19" s="84"/>
      <c r="H19" s="25" t="str">
        <f t="shared" si="0"/>
        <v>ok</v>
      </c>
    </row>
    <row r="20" spans="1:8" x14ac:dyDescent="0.2">
      <c r="A20" s="84"/>
      <c r="B20" s="84"/>
      <c r="C20" s="84"/>
      <c r="D20" s="84"/>
      <c r="E20" s="84"/>
      <c r="F20" s="84"/>
      <c r="H20" s="25" t="str">
        <f t="shared" si="0"/>
        <v>ok</v>
      </c>
    </row>
    <row r="21" spans="1:8" x14ac:dyDescent="0.2">
      <c r="A21" s="84"/>
      <c r="B21" s="84"/>
      <c r="C21" s="84"/>
      <c r="D21" s="84"/>
      <c r="E21" s="84"/>
      <c r="F21" s="84"/>
      <c r="H21" s="25" t="str">
        <f t="shared" si="0"/>
        <v>ok</v>
      </c>
    </row>
    <row r="22" spans="1:8" x14ac:dyDescent="0.2">
      <c r="A22" s="84"/>
      <c r="B22" s="84"/>
      <c r="C22" s="84"/>
      <c r="D22" s="84"/>
      <c r="E22" s="84"/>
      <c r="F22" s="84"/>
      <c r="H22" s="25" t="str">
        <f t="shared" si="0"/>
        <v>ok</v>
      </c>
    </row>
    <row r="23" spans="1:8" x14ac:dyDescent="0.2">
      <c r="A23" s="84"/>
      <c r="B23" s="84"/>
      <c r="C23" s="84"/>
      <c r="D23" s="84"/>
      <c r="E23" s="84"/>
      <c r="F23" s="84"/>
      <c r="H23" s="25" t="str">
        <f t="shared" si="0"/>
        <v>ok</v>
      </c>
    </row>
    <row r="24" spans="1:8" x14ac:dyDescent="0.2">
      <c r="A24" s="84"/>
      <c r="B24" s="84"/>
      <c r="C24" s="84"/>
      <c r="D24" s="84"/>
      <c r="E24" s="84"/>
      <c r="F24" s="84"/>
      <c r="H24" s="25" t="str">
        <f t="shared" si="0"/>
        <v>ok</v>
      </c>
    </row>
    <row r="25" spans="1:8" x14ac:dyDescent="0.2">
      <c r="A25" s="84"/>
      <c r="B25" s="84"/>
      <c r="C25" s="84"/>
      <c r="D25" s="84"/>
      <c r="E25" s="84"/>
      <c r="F25" s="84"/>
      <c r="H25" s="25" t="str">
        <f t="shared" si="0"/>
        <v>ok</v>
      </c>
    </row>
    <row r="26" spans="1:8" x14ac:dyDescent="0.2">
      <c r="A26" s="84"/>
      <c r="B26" s="84"/>
      <c r="C26" s="84"/>
      <c r="D26" s="84"/>
      <c r="E26" s="84"/>
      <c r="F26" s="84"/>
      <c r="H26" s="25" t="str">
        <f t="shared" si="0"/>
        <v>ok</v>
      </c>
    </row>
    <row r="27" spans="1:8" x14ac:dyDescent="0.2">
      <c r="A27" s="84"/>
      <c r="B27" s="84"/>
      <c r="C27" s="84"/>
      <c r="D27" s="84"/>
      <c r="E27" s="84"/>
      <c r="F27" s="84"/>
      <c r="H27" s="25" t="str">
        <f t="shared" si="0"/>
        <v>ok</v>
      </c>
    </row>
    <row r="28" spans="1:8" x14ac:dyDescent="0.2">
      <c r="A28" s="84"/>
      <c r="B28" s="84"/>
      <c r="C28" s="84"/>
      <c r="D28" s="84"/>
      <c r="E28" s="84"/>
      <c r="F28" s="84"/>
      <c r="H28" s="25" t="str">
        <f t="shared" si="0"/>
        <v>ok</v>
      </c>
    </row>
    <row r="29" spans="1:8" x14ac:dyDescent="0.2">
      <c r="A29" s="84"/>
      <c r="B29" s="84"/>
      <c r="C29" s="84"/>
      <c r="D29" s="84"/>
      <c r="E29" s="84"/>
      <c r="F29" s="84"/>
      <c r="H29" s="25" t="str">
        <f t="shared" si="0"/>
        <v>ok</v>
      </c>
    </row>
    <row r="30" spans="1:8" x14ac:dyDescent="0.2">
      <c r="A30" s="84"/>
      <c r="B30" s="84"/>
      <c r="C30" s="84"/>
      <c r="D30" s="84"/>
      <c r="E30" s="84"/>
      <c r="F30" s="84"/>
      <c r="H30" s="25" t="str">
        <f t="shared" si="0"/>
        <v>ok</v>
      </c>
    </row>
    <row r="31" spans="1:8" x14ac:dyDescent="0.2">
      <c r="A31" s="84"/>
      <c r="B31" s="84"/>
      <c r="C31" s="84"/>
      <c r="D31" s="84"/>
      <c r="E31" s="84"/>
      <c r="F31" s="84"/>
      <c r="H31" s="25" t="str">
        <f t="shared" si="0"/>
        <v>ok</v>
      </c>
    </row>
    <row r="32" spans="1:8" x14ac:dyDescent="0.2">
      <c r="A32" s="84"/>
      <c r="B32" s="84"/>
      <c r="C32" s="84"/>
      <c r="D32" s="84"/>
      <c r="E32" s="84"/>
      <c r="F32" s="84"/>
      <c r="H32" s="25" t="str">
        <f t="shared" si="0"/>
        <v>ok</v>
      </c>
    </row>
    <row r="33" spans="1:8" x14ac:dyDescent="0.2">
      <c r="A33" s="84"/>
      <c r="B33" s="84"/>
      <c r="C33" s="84"/>
      <c r="D33" s="84"/>
      <c r="E33" s="84"/>
      <c r="F33" s="84"/>
      <c r="H33" s="25" t="str">
        <f t="shared" si="0"/>
        <v>ok</v>
      </c>
    </row>
    <row r="34" spans="1:8" x14ac:dyDescent="0.2">
      <c r="A34" s="84"/>
      <c r="B34" s="84"/>
      <c r="C34" s="84"/>
      <c r="D34" s="84"/>
      <c r="E34" s="84"/>
      <c r="F34" s="84"/>
      <c r="H34" s="25" t="str">
        <f t="shared" si="0"/>
        <v>ok</v>
      </c>
    </row>
    <row r="35" spans="1:8" x14ac:dyDescent="0.2">
      <c r="A35" s="84"/>
      <c r="B35" s="84"/>
      <c r="C35" s="84"/>
      <c r="D35" s="84"/>
      <c r="E35" s="84"/>
      <c r="F35" s="84"/>
      <c r="H35" s="25" t="str">
        <f t="shared" si="0"/>
        <v>ok</v>
      </c>
    </row>
    <row r="36" spans="1:8" x14ac:dyDescent="0.2">
      <c r="A36" s="84"/>
      <c r="B36" s="84"/>
      <c r="C36" s="84"/>
      <c r="D36" s="84"/>
      <c r="E36" s="84"/>
      <c r="F36" s="84"/>
      <c r="H36" s="25" t="str">
        <f t="shared" si="0"/>
        <v>ok</v>
      </c>
    </row>
    <row r="37" spans="1:8" x14ac:dyDescent="0.2">
      <c r="A37" s="84"/>
      <c r="B37" s="84"/>
      <c r="C37" s="84"/>
      <c r="D37" s="84"/>
      <c r="E37" s="84"/>
      <c r="F37" s="84"/>
      <c r="H37" s="25" t="str">
        <f t="shared" si="0"/>
        <v>ok</v>
      </c>
    </row>
    <row r="38" spans="1:8" x14ac:dyDescent="0.2">
      <c r="A38" s="84"/>
      <c r="B38" s="84"/>
      <c r="C38" s="84"/>
      <c r="D38" s="84"/>
      <c r="E38" s="84"/>
      <c r="F38" s="84"/>
      <c r="H38" s="25" t="str">
        <f t="shared" si="0"/>
        <v>ok</v>
      </c>
    </row>
    <row r="39" spans="1:8" x14ac:dyDescent="0.2">
      <c r="A39" s="84"/>
      <c r="B39" s="84"/>
      <c r="C39" s="84"/>
      <c r="D39" s="84"/>
      <c r="E39" s="84"/>
      <c r="F39" s="84"/>
      <c r="H39" s="25" t="str">
        <f t="shared" si="0"/>
        <v>ok</v>
      </c>
    </row>
    <row r="40" spans="1:8" x14ac:dyDescent="0.2">
      <c r="A40" s="84"/>
      <c r="B40" s="84"/>
      <c r="C40" s="84"/>
      <c r="D40" s="84"/>
      <c r="E40" s="84"/>
      <c r="F40" s="84"/>
      <c r="H40" s="25" t="str">
        <f t="shared" si="0"/>
        <v>ok</v>
      </c>
    </row>
    <row r="41" spans="1:8" x14ac:dyDescent="0.2">
      <c r="A41" s="84"/>
      <c r="B41" s="84"/>
      <c r="C41" s="84"/>
      <c r="D41" s="84"/>
      <c r="E41" s="84"/>
      <c r="F41" s="84"/>
      <c r="H41" s="25" t="str">
        <f t="shared" si="0"/>
        <v>ok</v>
      </c>
    </row>
    <row r="42" spans="1:8" x14ac:dyDescent="0.2">
      <c r="A42" s="84"/>
      <c r="B42" s="84"/>
      <c r="C42" s="84"/>
      <c r="D42" s="84"/>
      <c r="E42" s="84"/>
      <c r="F42" s="84"/>
      <c r="H42" s="25" t="str">
        <f t="shared" si="0"/>
        <v>ok</v>
      </c>
    </row>
    <row r="43" spans="1:8" x14ac:dyDescent="0.2">
      <c r="A43" s="84"/>
      <c r="B43" s="84"/>
      <c r="C43" s="84"/>
      <c r="D43" s="84"/>
      <c r="E43" s="84"/>
      <c r="F43" s="84"/>
      <c r="H43" s="25" t="str">
        <f t="shared" si="0"/>
        <v>ok</v>
      </c>
    </row>
    <row r="44" spans="1:8" x14ac:dyDescent="0.2">
      <c r="A44" s="84"/>
      <c r="B44" s="84"/>
      <c r="C44" s="84"/>
      <c r="D44" s="84"/>
      <c r="E44" s="84"/>
      <c r="F44" s="84"/>
      <c r="H44" s="25" t="str">
        <f t="shared" si="0"/>
        <v>ok</v>
      </c>
    </row>
    <row r="45" spans="1:8" x14ac:dyDescent="0.2">
      <c r="A45" s="84"/>
      <c r="B45" s="84"/>
      <c r="C45" s="84"/>
      <c r="D45" s="84"/>
      <c r="E45" s="84"/>
      <c r="F45" s="84"/>
      <c r="H45" s="25" t="str">
        <f t="shared" si="0"/>
        <v>ok</v>
      </c>
    </row>
    <row r="46" spans="1:8" x14ac:dyDescent="0.2">
      <c r="A46" s="84"/>
      <c r="B46" s="84"/>
      <c r="C46" s="84"/>
      <c r="D46" s="84"/>
      <c r="E46" s="84"/>
      <c r="F46" s="84"/>
      <c r="H46" s="25" t="str">
        <f t="shared" si="0"/>
        <v>ok</v>
      </c>
    </row>
    <row r="47" spans="1:8" x14ac:dyDescent="0.2">
      <c r="A47" s="84"/>
      <c r="B47" s="84"/>
      <c r="C47" s="84"/>
      <c r="D47" s="84"/>
      <c r="E47" s="84"/>
      <c r="F47" s="84"/>
      <c r="H47" s="25" t="str">
        <f t="shared" si="0"/>
        <v>ok</v>
      </c>
    </row>
    <row r="48" spans="1:8" x14ac:dyDescent="0.2">
      <c r="A48" s="84"/>
      <c r="B48" s="84"/>
      <c r="C48" s="84"/>
      <c r="D48" s="84"/>
      <c r="E48" s="84"/>
      <c r="F48" s="84"/>
      <c r="H48" s="25" t="str">
        <f t="shared" si="0"/>
        <v>ok</v>
      </c>
    </row>
    <row r="49" spans="1:8" x14ac:dyDescent="0.2">
      <c r="A49" s="84"/>
      <c r="B49" s="84"/>
      <c r="C49" s="84"/>
      <c r="D49" s="84"/>
      <c r="E49" s="84"/>
      <c r="F49" s="84"/>
      <c r="H49" s="25" t="str">
        <f t="shared" si="0"/>
        <v>ok</v>
      </c>
    </row>
    <row r="50" spans="1:8" x14ac:dyDescent="0.2">
      <c r="A50" s="84"/>
      <c r="B50" s="84"/>
      <c r="C50" s="84"/>
      <c r="D50" s="84"/>
      <c r="E50" s="84"/>
      <c r="F50" s="84"/>
      <c r="H50" s="25" t="str">
        <f t="shared" si="0"/>
        <v>ok</v>
      </c>
    </row>
    <row r="51" spans="1:8" x14ac:dyDescent="0.2">
      <c r="A51" s="84"/>
      <c r="B51" s="84"/>
      <c r="C51" s="84"/>
      <c r="D51" s="84"/>
      <c r="E51" s="84"/>
      <c r="F51" s="84"/>
      <c r="H51" s="25" t="str">
        <f t="shared" si="0"/>
        <v>ok</v>
      </c>
    </row>
    <row r="52" spans="1:8" x14ac:dyDescent="0.2">
      <c r="A52" s="84"/>
      <c r="B52" s="84"/>
      <c r="C52" s="84"/>
      <c r="D52" s="84"/>
      <c r="E52" s="84"/>
      <c r="F52" s="84"/>
      <c r="H52" s="25" t="str">
        <f t="shared" si="0"/>
        <v>ok</v>
      </c>
    </row>
    <row r="53" spans="1:8" x14ac:dyDescent="0.2">
      <c r="A53" s="84"/>
      <c r="B53" s="84"/>
      <c r="C53" s="84"/>
      <c r="D53" s="84"/>
      <c r="E53" s="84"/>
      <c r="F53" s="84"/>
      <c r="H53" s="25" t="str">
        <f t="shared" si="0"/>
        <v>ok</v>
      </c>
    </row>
    <row r="54" spans="1:8" x14ac:dyDescent="0.2">
      <c r="A54" s="84"/>
      <c r="B54" s="84"/>
      <c r="C54" s="84"/>
      <c r="D54" s="84"/>
      <c r="E54" s="84"/>
      <c r="F54" s="84"/>
      <c r="H54" s="25" t="str">
        <f t="shared" si="0"/>
        <v>ok</v>
      </c>
    </row>
    <row r="55" spans="1:8" x14ac:dyDescent="0.2">
      <c r="A55" s="84"/>
      <c r="B55" s="84"/>
      <c r="C55" s="84"/>
      <c r="D55" s="84"/>
      <c r="E55" s="84"/>
      <c r="F55" s="84"/>
      <c r="H55" s="25" t="str">
        <f t="shared" si="0"/>
        <v>ok</v>
      </c>
    </row>
    <row r="56" spans="1:8" x14ac:dyDescent="0.2">
      <c r="A56" s="84"/>
      <c r="B56" s="84"/>
      <c r="C56" s="84"/>
      <c r="D56" s="84"/>
      <c r="E56" s="84"/>
      <c r="F56" s="84"/>
      <c r="H56" s="25" t="str">
        <f t="shared" si="0"/>
        <v>ok</v>
      </c>
    </row>
    <row r="57" spans="1:8" x14ac:dyDescent="0.2">
      <c r="A57" s="84"/>
      <c r="B57" s="84"/>
      <c r="C57" s="84"/>
      <c r="D57" s="84"/>
      <c r="E57" s="84"/>
      <c r="F57" s="84"/>
      <c r="H57" s="25" t="str">
        <f t="shared" si="0"/>
        <v>ok</v>
      </c>
    </row>
    <row r="58" spans="1:8" x14ac:dyDescent="0.2">
      <c r="A58" s="84"/>
      <c r="B58" s="84"/>
      <c r="C58" s="84"/>
      <c r="D58" s="84"/>
      <c r="E58" s="84"/>
      <c r="F58" s="84"/>
      <c r="H58" s="25" t="str">
        <f t="shared" si="0"/>
        <v>ok</v>
      </c>
    </row>
    <row r="59" spans="1:8" x14ac:dyDescent="0.2">
      <c r="A59" s="84"/>
      <c r="B59" s="84"/>
      <c r="C59" s="84"/>
      <c r="D59" s="84"/>
      <c r="E59" s="84"/>
      <c r="F59" s="84"/>
      <c r="H59" s="25" t="str">
        <f t="shared" si="0"/>
        <v>ok</v>
      </c>
    </row>
    <row r="60" spans="1:8" x14ac:dyDescent="0.2">
      <c r="A60" s="84"/>
      <c r="B60" s="84"/>
      <c r="C60" s="84"/>
      <c r="D60" s="84"/>
      <c r="E60" s="84"/>
      <c r="F60" s="84"/>
      <c r="H60" s="25" t="str">
        <f t="shared" si="0"/>
        <v>ok</v>
      </c>
    </row>
    <row r="61" spans="1:8" x14ac:dyDescent="0.2">
      <c r="A61" s="84"/>
      <c r="B61" s="84"/>
      <c r="C61" s="84"/>
      <c r="D61" s="84"/>
      <c r="E61" s="84"/>
      <c r="F61" s="84"/>
      <c r="H61" s="25" t="str">
        <f t="shared" si="0"/>
        <v>ok</v>
      </c>
    </row>
    <row r="62" spans="1:8" x14ac:dyDescent="0.2">
      <c r="A62" s="84"/>
      <c r="B62" s="84"/>
      <c r="C62" s="84"/>
      <c r="D62" s="84"/>
      <c r="E62" s="84"/>
      <c r="F62" s="84"/>
      <c r="H62" s="25" t="str">
        <f t="shared" si="0"/>
        <v>ok</v>
      </c>
    </row>
    <row r="63" spans="1:8" x14ac:dyDescent="0.2">
      <c r="A63" s="84"/>
      <c r="B63" s="84"/>
      <c r="C63" s="84"/>
      <c r="D63" s="84"/>
      <c r="E63" s="84"/>
      <c r="F63" s="84"/>
      <c r="H63" s="25" t="str">
        <f t="shared" si="0"/>
        <v>ok</v>
      </c>
    </row>
    <row r="64" spans="1:8" x14ac:dyDescent="0.2">
      <c r="A64" s="84"/>
      <c r="B64" s="84"/>
      <c r="C64" s="84"/>
      <c r="D64" s="84"/>
      <c r="E64" s="84"/>
      <c r="F64" s="84"/>
      <c r="H64" s="25" t="str">
        <f t="shared" si="0"/>
        <v>ok</v>
      </c>
    </row>
    <row r="65" spans="1:8" x14ac:dyDescent="0.2">
      <c r="A65" s="84"/>
      <c r="B65" s="84"/>
      <c r="C65" s="84"/>
      <c r="D65" s="84"/>
      <c r="E65" s="84"/>
      <c r="F65" s="84"/>
      <c r="H65" s="25" t="str">
        <f t="shared" si="0"/>
        <v>ok</v>
      </c>
    </row>
    <row r="66" spans="1:8" x14ac:dyDescent="0.2">
      <c r="A66" s="84"/>
      <c r="B66" s="84"/>
      <c r="C66" s="84"/>
      <c r="D66" s="84"/>
      <c r="E66" s="84"/>
      <c r="F66" s="84"/>
      <c r="H66" s="25" t="str">
        <f t="shared" si="0"/>
        <v>ok</v>
      </c>
    </row>
    <row r="67" spans="1:8" x14ac:dyDescent="0.2">
      <c r="A67" s="84"/>
      <c r="B67" s="84"/>
      <c r="C67" s="84"/>
      <c r="D67" s="84"/>
      <c r="E67" s="84"/>
      <c r="F67" s="84"/>
      <c r="H67" s="25" t="str">
        <f t="shared" si="0"/>
        <v>ok</v>
      </c>
    </row>
    <row r="68" spans="1:8" x14ac:dyDescent="0.2">
      <c r="A68" s="84"/>
      <c r="B68" s="84"/>
      <c r="C68" s="84"/>
      <c r="D68" s="84"/>
      <c r="E68" s="84"/>
      <c r="F68" s="84"/>
      <c r="H68" s="25" t="str">
        <f t="shared" si="0"/>
        <v>ok</v>
      </c>
    </row>
    <row r="69" spans="1:8" x14ac:dyDescent="0.2">
      <c r="A69" s="84"/>
      <c r="B69" s="84"/>
      <c r="C69" s="84"/>
      <c r="D69" s="84"/>
      <c r="E69" s="84"/>
      <c r="F69" s="84"/>
      <c r="H69" s="25" t="str">
        <f t="shared" si="0"/>
        <v>ok</v>
      </c>
    </row>
    <row r="70" spans="1:8" x14ac:dyDescent="0.2">
      <c r="A70" s="84"/>
      <c r="B70" s="84"/>
      <c r="C70" s="84"/>
      <c r="D70" s="84"/>
      <c r="E70" s="84"/>
      <c r="F70" s="84"/>
      <c r="H70" s="25" t="str">
        <f t="shared" si="0"/>
        <v>ok</v>
      </c>
    </row>
    <row r="71" spans="1:8" x14ac:dyDescent="0.2">
      <c r="A71" s="84"/>
      <c r="B71" s="84"/>
      <c r="C71" s="84"/>
      <c r="D71" s="84"/>
      <c r="E71" s="84"/>
      <c r="F71" s="84"/>
      <c r="H71" s="25" t="str">
        <f t="shared" si="0"/>
        <v>ok</v>
      </c>
    </row>
    <row r="72" spans="1:8" x14ac:dyDescent="0.2">
      <c r="A72" s="84"/>
      <c r="B72" s="84"/>
      <c r="C72" s="84"/>
      <c r="D72" s="84"/>
      <c r="E72" s="84"/>
      <c r="F72" s="84"/>
      <c r="H72" s="25" t="str">
        <f t="shared" si="0"/>
        <v>ok</v>
      </c>
    </row>
    <row r="73" spans="1:8" x14ac:dyDescent="0.2">
      <c r="A73" s="84"/>
      <c r="B73" s="84"/>
      <c r="C73" s="84"/>
      <c r="D73" s="84"/>
      <c r="E73" s="84"/>
      <c r="F73" s="84"/>
      <c r="H73" s="25" t="str">
        <f t="shared" si="0"/>
        <v>ok</v>
      </c>
    </row>
    <row r="74" spans="1:8" x14ac:dyDescent="0.2">
      <c r="A74" s="84"/>
      <c r="B74" s="84"/>
      <c r="C74" s="84"/>
      <c r="D74" s="84"/>
      <c r="E74" s="84"/>
      <c r="F74" s="84"/>
      <c r="H74" s="25" t="str">
        <f t="shared" si="0"/>
        <v>ok</v>
      </c>
    </row>
    <row r="75" spans="1:8" x14ac:dyDescent="0.2">
      <c r="A75" s="84"/>
      <c r="B75" s="84"/>
      <c r="C75" s="84"/>
      <c r="D75" s="84"/>
      <c r="E75" s="84"/>
      <c r="F75" s="84"/>
      <c r="H75" s="25" t="str">
        <f t="shared" ref="H75:H125" si="1">IF(OR(B75&gt;C75,C75&gt;D75),"pci_lower, pci_best, pci_upper values are not in order",IF(OR(B75&lt;0,B75&gt;1,C75&lt;0,C75&gt;1,D75&lt;0,D75&gt;1),"Probabilities must be between 0 and 1","ok"))</f>
        <v>ok</v>
      </c>
    </row>
    <row r="76" spans="1:8" x14ac:dyDescent="0.2">
      <c r="A76" s="84"/>
      <c r="B76" s="84"/>
      <c r="C76" s="84"/>
      <c r="D76" s="84"/>
      <c r="E76" s="84"/>
      <c r="F76" s="84"/>
      <c r="H76" s="25" t="str">
        <f t="shared" si="1"/>
        <v>ok</v>
      </c>
    </row>
    <row r="77" spans="1:8" x14ac:dyDescent="0.2">
      <c r="A77" s="84"/>
      <c r="B77" s="84"/>
      <c r="C77" s="84"/>
      <c r="D77" s="84"/>
      <c r="E77" s="84"/>
      <c r="F77" s="84"/>
      <c r="H77" s="25" t="str">
        <f t="shared" si="1"/>
        <v>ok</v>
      </c>
    </row>
    <row r="78" spans="1:8" x14ac:dyDescent="0.2">
      <c r="A78" s="84"/>
      <c r="B78" s="84"/>
      <c r="C78" s="84"/>
      <c r="D78" s="84"/>
      <c r="E78" s="84"/>
      <c r="F78" s="84"/>
      <c r="H78" s="25" t="str">
        <f t="shared" si="1"/>
        <v>ok</v>
      </c>
    </row>
    <row r="79" spans="1:8" x14ac:dyDescent="0.2">
      <c r="A79" s="84"/>
      <c r="B79" s="84"/>
      <c r="C79" s="84"/>
      <c r="D79" s="84"/>
      <c r="E79" s="84"/>
      <c r="F79" s="84"/>
      <c r="H79" s="25" t="str">
        <f t="shared" si="1"/>
        <v>ok</v>
      </c>
    </row>
    <row r="80" spans="1:8" x14ac:dyDescent="0.2">
      <c r="A80" s="84"/>
      <c r="B80" s="84"/>
      <c r="C80" s="84"/>
      <c r="D80" s="84"/>
      <c r="E80" s="84"/>
      <c r="F80" s="84"/>
      <c r="H80" s="25" t="str">
        <f t="shared" si="1"/>
        <v>ok</v>
      </c>
    </row>
    <row r="81" spans="1:8" x14ac:dyDescent="0.2">
      <c r="A81" s="84"/>
      <c r="B81" s="84"/>
      <c r="C81" s="84"/>
      <c r="D81" s="84"/>
      <c r="E81" s="84"/>
      <c r="F81" s="84"/>
      <c r="H81" s="25" t="str">
        <f t="shared" si="1"/>
        <v>ok</v>
      </c>
    </row>
    <row r="82" spans="1:8" x14ac:dyDescent="0.2">
      <c r="A82" s="84"/>
      <c r="B82" s="84"/>
      <c r="C82" s="84"/>
      <c r="D82" s="84"/>
      <c r="E82" s="84"/>
      <c r="F82" s="84"/>
      <c r="H82" s="25" t="str">
        <f t="shared" si="1"/>
        <v>ok</v>
      </c>
    </row>
    <row r="83" spans="1:8" x14ac:dyDescent="0.2">
      <c r="A83" s="84"/>
      <c r="B83" s="84"/>
      <c r="C83" s="84"/>
      <c r="D83" s="84"/>
      <c r="E83" s="84"/>
      <c r="F83" s="84"/>
      <c r="H83" s="25" t="str">
        <f t="shared" si="1"/>
        <v>ok</v>
      </c>
    </row>
    <row r="84" spans="1:8" x14ac:dyDescent="0.2">
      <c r="A84" s="84"/>
      <c r="B84" s="84"/>
      <c r="C84" s="84"/>
      <c r="D84" s="84"/>
      <c r="E84" s="84"/>
      <c r="F84" s="84"/>
      <c r="H84" s="25" t="str">
        <f t="shared" si="1"/>
        <v>ok</v>
      </c>
    </row>
    <row r="85" spans="1:8" x14ac:dyDescent="0.2">
      <c r="A85" s="84"/>
      <c r="B85" s="84"/>
      <c r="C85" s="84"/>
      <c r="D85" s="84"/>
      <c r="E85" s="84"/>
      <c r="F85" s="84"/>
      <c r="H85" s="25" t="str">
        <f t="shared" si="1"/>
        <v>ok</v>
      </c>
    </row>
    <row r="86" spans="1:8" x14ac:dyDescent="0.2">
      <c r="A86" s="84"/>
      <c r="B86" s="84"/>
      <c r="C86" s="84"/>
      <c r="D86" s="84"/>
      <c r="E86" s="84"/>
      <c r="F86" s="84"/>
      <c r="H86" s="25" t="str">
        <f t="shared" si="1"/>
        <v>ok</v>
      </c>
    </row>
    <row r="87" spans="1:8" x14ac:dyDescent="0.2">
      <c r="A87" s="84"/>
      <c r="B87" s="84"/>
      <c r="C87" s="84"/>
      <c r="D87" s="84"/>
      <c r="E87" s="84"/>
      <c r="F87" s="84"/>
      <c r="H87" s="25" t="str">
        <f t="shared" si="1"/>
        <v>ok</v>
      </c>
    </row>
    <row r="88" spans="1:8" x14ac:dyDescent="0.2">
      <c r="A88" s="84"/>
      <c r="B88" s="84"/>
      <c r="C88" s="84"/>
      <c r="D88" s="84"/>
      <c r="E88" s="84"/>
      <c r="F88" s="84"/>
      <c r="H88" s="25" t="str">
        <f t="shared" si="1"/>
        <v>ok</v>
      </c>
    </row>
    <row r="89" spans="1:8" x14ac:dyDescent="0.2">
      <c r="A89" s="84"/>
      <c r="B89" s="84"/>
      <c r="C89" s="84"/>
      <c r="D89" s="84"/>
      <c r="E89" s="84"/>
      <c r="F89" s="84"/>
      <c r="H89" s="25" t="str">
        <f t="shared" si="1"/>
        <v>ok</v>
      </c>
    </row>
    <row r="90" spans="1:8" x14ac:dyDescent="0.2">
      <c r="A90" s="84"/>
      <c r="B90" s="84"/>
      <c r="C90" s="84"/>
      <c r="D90" s="84"/>
      <c r="E90" s="84"/>
      <c r="F90" s="84"/>
      <c r="H90" s="25" t="str">
        <f t="shared" si="1"/>
        <v>ok</v>
      </c>
    </row>
    <row r="91" spans="1:8" x14ac:dyDescent="0.2">
      <c r="A91" s="84"/>
      <c r="B91" s="84"/>
      <c r="C91" s="84"/>
      <c r="D91" s="84"/>
      <c r="E91" s="84"/>
      <c r="F91" s="84"/>
      <c r="H91" s="25" t="str">
        <f t="shared" si="1"/>
        <v>ok</v>
      </c>
    </row>
    <row r="92" spans="1:8" x14ac:dyDescent="0.2">
      <c r="A92" s="84"/>
      <c r="B92" s="84"/>
      <c r="C92" s="84"/>
      <c r="D92" s="84"/>
      <c r="E92" s="84"/>
      <c r="F92" s="84"/>
      <c r="H92" s="25" t="str">
        <f t="shared" si="1"/>
        <v>ok</v>
      </c>
    </row>
    <row r="93" spans="1:8" x14ac:dyDescent="0.2">
      <c r="A93" s="84"/>
      <c r="B93" s="84"/>
      <c r="C93" s="84"/>
      <c r="D93" s="84"/>
      <c r="E93" s="84"/>
      <c r="F93" s="84"/>
      <c r="H93" s="25" t="str">
        <f t="shared" si="1"/>
        <v>ok</v>
      </c>
    </row>
    <row r="94" spans="1:8" x14ac:dyDescent="0.2">
      <c r="A94" s="84"/>
      <c r="B94" s="84"/>
      <c r="C94" s="84"/>
      <c r="D94" s="84"/>
      <c r="E94" s="84"/>
      <c r="F94" s="84"/>
      <c r="H94" s="25" t="str">
        <f t="shared" si="1"/>
        <v>ok</v>
      </c>
    </row>
    <row r="95" spans="1:8" x14ac:dyDescent="0.2">
      <c r="A95" s="84"/>
      <c r="B95" s="84"/>
      <c r="C95" s="84"/>
      <c r="D95" s="84"/>
      <c r="E95" s="84"/>
      <c r="F95" s="84"/>
      <c r="H95" s="25" t="str">
        <f t="shared" si="1"/>
        <v>ok</v>
      </c>
    </row>
    <row r="96" spans="1:8" x14ac:dyDescent="0.2">
      <c r="A96" s="84"/>
      <c r="B96" s="84"/>
      <c r="C96" s="84"/>
      <c r="D96" s="84"/>
      <c r="E96" s="84"/>
      <c r="F96" s="84"/>
      <c r="H96" s="25" t="str">
        <f t="shared" si="1"/>
        <v>ok</v>
      </c>
    </row>
    <row r="97" spans="1:8" x14ac:dyDescent="0.2">
      <c r="A97" s="84"/>
      <c r="B97" s="84"/>
      <c r="C97" s="84"/>
      <c r="D97" s="84"/>
      <c r="E97" s="84"/>
      <c r="F97" s="84"/>
      <c r="H97" s="25" t="str">
        <f t="shared" si="1"/>
        <v>ok</v>
      </c>
    </row>
    <row r="98" spans="1:8" x14ac:dyDescent="0.2">
      <c r="A98" s="84"/>
      <c r="B98" s="84"/>
      <c r="C98" s="84"/>
      <c r="D98" s="84"/>
      <c r="E98" s="84"/>
      <c r="F98" s="84"/>
      <c r="H98" s="25" t="str">
        <f t="shared" si="1"/>
        <v>ok</v>
      </c>
    </row>
    <row r="99" spans="1:8" x14ac:dyDescent="0.2">
      <c r="A99" s="84"/>
      <c r="B99" s="84"/>
      <c r="C99" s="84"/>
      <c r="D99" s="84"/>
      <c r="E99" s="84"/>
      <c r="F99" s="84"/>
      <c r="H99" s="25" t="str">
        <f t="shared" si="1"/>
        <v>ok</v>
      </c>
    </row>
    <row r="100" spans="1:8" x14ac:dyDescent="0.2">
      <c r="A100" s="84"/>
      <c r="B100" s="84"/>
      <c r="C100" s="84"/>
      <c r="D100" s="84"/>
      <c r="E100" s="84"/>
      <c r="F100" s="84"/>
      <c r="H100" s="25" t="str">
        <f t="shared" si="1"/>
        <v>ok</v>
      </c>
    </row>
    <row r="101" spans="1:8" x14ac:dyDescent="0.2">
      <c r="A101" s="84"/>
      <c r="B101" s="84"/>
      <c r="C101" s="84"/>
      <c r="D101" s="84"/>
      <c r="E101" s="84"/>
      <c r="F101" s="84"/>
      <c r="H101" s="25" t="str">
        <f t="shared" si="1"/>
        <v>ok</v>
      </c>
    </row>
    <row r="102" spans="1:8" x14ac:dyDescent="0.2">
      <c r="A102" s="84"/>
      <c r="B102" s="84"/>
      <c r="C102" s="84"/>
      <c r="D102" s="84"/>
      <c r="E102" s="84"/>
      <c r="F102" s="84"/>
      <c r="H102" s="25" t="str">
        <f t="shared" si="1"/>
        <v>ok</v>
      </c>
    </row>
    <row r="103" spans="1:8" x14ac:dyDescent="0.2">
      <c r="A103" s="84"/>
      <c r="B103" s="84"/>
      <c r="C103" s="84"/>
      <c r="D103" s="84"/>
      <c r="E103" s="84"/>
      <c r="F103" s="84"/>
      <c r="H103" s="25" t="str">
        <f t="shared" si="1"/>
        <v>ok</v>
      </c>
    </row>
    <row r="104" spans="1:8" x14ac:dyDescent="0.2">
      <c r="A104" s="84"/>
      <c r="B104" s="84"/>
      <c r="C104" s="84"/>
      <c r="D104" s="84"/>
      <c r="E104" s="84"/>
      <c r="F104" s="84"/>
      <c r="H104" s="25" t="str">
        <f t="shared" si="1"/>
        <v>ok</v>
      </c>
    </row>
    <row r="105" spans="1:8" x14ac:dyDescent="0.2">
      <c r="A105" s="84"/>
      <c r="B105" s="84"/>
      <c r="C105" s="84"/>
      <c r="D105" s="84"/>
      <c r="E105" s="84"/>
      <c r="F105" s="84"/>
      <c r="H105" s="25" t="str">
        <f t="shared" si="1"/>
        <v>ok</v>
      </c>
    </row>
    <row r="106" spans="1:8" x14ac:dyDescent="0.2">
      <c r="A106" s="84"/>
      <c r="B106" s="84"/>
      <c r="C106" s="84"/>
      <c r="D106" s="84"/>
      <c r="E106" s="84"/>
      <c r="F106" s="84"/>
      <c r="H106" s="25" t="str">
        <f t="shared" si="1"/>
        <v>ok</v>
      </c>
    </row>
    <row r="107" spans="1:8" x14ac:dyDescent="0.2">
      <c r="A107" s="84"/>
      <c r="B107" s="84"/>
      <c r="C107" s="84"/>
      <c r="D107" s="84"/>
      <c r="E107" s="84"/>
      <c r="F107" s="84"/>
      <c r="H107" s="25" t="str">
        <f t="shared" si="1"/>
        <v>ok</v>
      </c>
    </row>
    <row r="108" spans="1:8" x14ac:dyDescent="0.2">
      <c r="A108" s="84"/>
      <c r="B108" s="84"/>
      <c r="C108" s="84"/>
      <c r="D108" s="84"/>
      <c r="E108" s="84"/>
      <c r="F108" s="84"/>
      <c r="H108" s="25" t="str">
        <f t="shared" si="1"/>
        <v>ok</v>
      </c>
    </row>
    <row r="109" spans="1:8" x14ac:dyDescent="0.2">
      <c r="A109" s="84"/>
      <c r="B109" s="84"/>
      <c r="C109" s="84"/>
      <c r="D109" s="84"/>
      <c r="E109" s="84"/>
      <c r="F109" s="84"/>
      <c r="H109" s="25" t="str">
        <f t="shared" si="1"/>
        <v>ok</v>
      </c>
    </row>
    <row r="110" spans="1:8" x14ac:dyDescent="0.2">
      <c r="A110" s="84"/>
      <c r="B110" s="84"/>
      <c r="C110" s="84"/>
      <c r="D110" s="84"/>
      <c r="E110" s="84"/>
      <c r="F110" s="84"/>
      <c r="H110" s="25" t="str">
        <f t="shared" si="1"/>
        <v>ok</v>
      </c>
    </row>
    <row r="111" spans="1:8" x14ac:dyDescent="0.2">
      <c r="A111" s="84"/>
      <c r="B111" s="84"/>
      <c r="C111" s="84"/>
      <c r="D111" s="84"/>
      <c r="E111" s="84"/>
      <c r="F111" s="84"/>
      <c r="H111" s="25" t="str">
        <f t="shared" si="1"/>
        <v>ok</v>
      </c>
    </row>
    <row r="112" spans="1:8" x14ac:dyDescent="0.2">
      <c r="A112" s="84"/>
      <c r="B112" s="84"/>
      <c r="C112" s="84"/>
      <c r="D112" s="84"/>
      <c r="E112" s="84"/>
      <c r="F112" s="84"/>
      <c r="H112" s="25" t="str">
        <f t="shared" si="1"/>
        <v>ok</v>
      </c>
    </row>
    <row r="113" spans="1:8" x14ac:dyDescent="0.2">
      <c r="A113" s="84"/>
      <c r="B113" s="84"/>
      <c r="C113" s="84"/>
      <c r="D113" s="84"/>
      <c r="E113" s="84"/>
      <c r="F113" s="84"/>
      <c r="H113" s="25" t="str">
        <f t="shared" si="1"/>
        <v>ok</v>
      </c>
    </row>
    <row r="114" spans="1:8" x14ac:dyDescent="0.2">
      <c r="A114" s="84"/>
      <c r="B114" s="84"/>
      <c r="C114" s="84"/>
      <c r="D114" s="84"/>
      <c r="E114" s="84"/>
      <c r="F114" s="84"/>
      <c r="H114" s="25" t="str">
        <f t="shared" si="1"/>
        <v>ok</v>
      </c>
    </row>
    <row r="115" spans="1:8" x14ac:dyDescent="0.2">
      <c r="A115" s="84"/>
      <c r="B115" s="84"/>
      <c r="C115" s="84"/>
      <c r="D115" s="84"/>
      <c r="E115" s="84"/>
      <c r="F115" s="84"/>
      <c r="H115" s="25" t="str">
        <f t="shared" si="1"/>
        <v>ok</v>
      </c>
    </row>
    <row r="116" spans="1:8" x14ac:dyDescent="0.2">
      <c r="A116" s="84"/>
      <c r="B116" s="84"/>
      <c r="C116" s="84"/>
      <c r="D116" s="84"/>
      <c r="E116" s="84"/>
      <c r="F116" s="84"/>
      <c r="H116" s="25" t="str">
        <f t="shared" si="1"/>
        <v>ok</v>
      </c>
    </row>
    <row r="117" spans="1:8" x14ac:dyDescent="0.2">
      <c r="A117" s="84"/>
      <c r="B117" s="84"/>
      <c r="C117" s="84"/>
      <c r="D117" s="84"/>
      <c r="E117" s="84"/>
      <c r="F117" s="84"/>
      <c r="H117" s="25" t="str">
        <f t="shared" si="1"/>
        <v>ok</v>
      </c>
    </row>
    <row r="118" spans="1:8" x14ac:dyDescent="0.2">
      <c r="A118" s="84"/>
      <c r="B118" s="84"/>
      <c r="C118" s="84"/>
      <c r="D118" s="84"/>
      <c r="E118" s="84"/>
      <c r="F118" s="84"/>
      <c r="H118" s="25" t="str">
        <f t="shared" si="1"/>
        <v>ok</v>
      </c>
    </row>
    <row r="119" spans="1:8" x14ac:dyDescent="0.2">
      <c r="A119" s="84"/>
      <c r="B119" s="84"/>
      <c r="C119" s="84"/>
      <c r="D119" s="84"/>
      <c r="E119" s="84"/>
      <c r="F119" s="84"/>
      <c r="H119" s="25" t="str">
        <f t="shared" si="1"/>
        <v>ok</v>
      </c>
    </row>
    <row r="120" spans="1:8" x14ac:dyDescent="0.2">
      <c r="A120" s="84"/>
      <c r="B120" s="84"/>
      <c r="C120" s="84"/>
      <c r="D120" s="84"/>
      <c r="E120" s="84"/>
      <c r="F120" s="84"/>
      <c r="H120" s="25" t="str">
        <f t="shared" si="1"/>
        <v>ok</v>
      </c>
    </row>
    <row r="121" spans="1:8" x14ac:dyDescent="0.2">
      <c r="A121" s="84"/>
      <c r="B121" s="84"/>
      <c r="C121" s="84"/>
      <c r="D121" s="84"/>
      <c r="E121" s="84"/>
      <c r="F121" s="84"/>
      <c r="H121" s="25" t="str">
        <f t="shared" si="1"/>
        <v>ok</v>
      </c>
    </row>
    <row r="122" spans="1:8" x14ac:dyDescent="0.2">
      <c r="A122" s="84"/>
      <c r="B122" s="84"/>
      <c r="C122" s="84"/>
      <c r="D122" s="84"/>
      <c r="E122" s="84"/>
      <c r="F122" s="84"/>
      <c r="H122" s="25" t="str">
        <f t="shared" si="1"/>
        <v>ok</v>
      </c>
    </row>
    <row r="123" spans="1:8" x14ac:dyDescent="0.2">
      <c r="A123" s="84"/>
      <c r="B123" s="84"/>
      <c r="C123" s="84"/>
      <c r="D123" s="84"/>
      <c r="E123" s="84"/>
      <c r="F123" s="84"/>
      <c r="H123" s="25" t="str">
        <f t="shared" si="1"/>
        <v>ok</v>
      </c>
    </row>
    <row r="124" spans="1:8" x14ac:dyDescent="0.2">
      <c r="A124" s="84"/>
      <c r="B124" s="84"/>
      <c r="C124" s="84"/>
      <c r="D124" s="84"/>
      <c r="E124" s="84"/>
      <c r="F124" s="84"/>
      <c r="H124" s="25" t="str">
        <f t="shared" si="1"/>
        <v>ok</v>
      </c>
    </row>
    <row r="125" spans="1:8" x14ac:dyDescent="0.2">
      <c r="A125" s="84"/>
      <c r="B125" s="84"/>
      <c r="C125" s="84"/>
      <c r="D125" s="84"/>
      <c r="E125" s="84"/>
      <c r="F125" s="84"/>
      <c r="H125" s="25" t="str">
        <f t="shared" si="1"/>
        <v>ok</v>
      </c>
    </row>
  </sheetData>
  <sheetProtection password="CF7A" sheet="1" objects="1" scenarios="1"/>
  <mergeCells count="6">
    <mergeCell ref="A8:F8"/>
    <mergeCell ref="B3:F3"/>
    <mergeCell ref="B4:F4"/>
    <mergeCell ref="B5:F5"/>
    <mergeCell ref="B6:F6"/>
    <mergeCell ref="B7:F7"/>
  </mergeCells>
  <hyperlinks>
    <hyperlink ref="A8:F8" location="definitions!A7" display="For each year the taxon was recorded, enter the minimum and maximum values for pci, the probability that it was correctly identified." xr:uid="{00000000-0004-0000-0100-000000000000}"/>
  </hyperlinks>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25"/>
  <sheetViews>
    <sheetView workbookViewId="0">
      <selection activeCell="N17" sqref="N17"/>
    </sheetView>
  </sheetViews>
  <sheetFormatPr baseColWidth="10" defaultColWidth="8.83203125" defaultRowHeight="15" x14ac:dyDescent="0.2"/>
  <cols>
    <col min="1" max="1" width="12.1640625" customWidth="1"/>
    <col min="2" max="2" width="10.33203125" customWidth="1"/>
    <col min="3" max="3" width="9.5" customWidth="1"/>
    <col min="4" max="4" width="10.5" customWidth="1"/>
    <col min="5" max="7" width="9.6640625" customWidth="1"/>
    <col min="8" max="10" width="10.1640625" customWidth="1"/>
    <col min="11" max="11" width="25.5" customWidth="1"/>
    <col min="12" max="12" width="16.83203125" customWidth="1"/>
    <col min="13" max="13" width="2.6640625" customWidth="1"/>
    <col min="14" max="14" width="25.1640625" customWidth="1"/>
  </cols>
  <sheetData>
    <row r="1" spans="1:14" ht="18" x14ac:dyDescent="0.2">
      <c r="A1" s="24" t="s">
        <v>20</v>
      </c>
      <c r="C1" s="92" t="s">
        <v>86</v>
      </c>
      <c r="D1" s="90"/>
      <c r="E1" s="90"/>
      <c r="F1" s="90"/>
      <c r="G1" s="90"/>
      <c r="H1" s="91"/>
      <c r="I1" s="91"/>
      <c r="J1" s="91"/>
      <c r="K1" s="91"/>
    </row>
    <row r="2" spans="1:14" ht="19.5" customHeight="1" x14ac:dyDescent="0.2">
      <c r="A2" s="20" t="str">
        <f>Threats!$A$2</f>
        <v>Enter only in blue-shaded cells. See instructions in separate document.</v>
      </c>
      <c r="B2" s="4"/>
      <c r="C2" s="4"/>
      <c r="D2" s="4"/>
      <c r="E2" s="4"/>
      <c r="F2" s="4"/>
      <c r="G2" s="4"/>
      <c r="L2" s="22"/>
      <c r="M2" s="22"/>
    </row>
    <row r="3" spans="1:14" ht="24" customHeight="1" x14ac:dyDescent="0.2">
      <c r="A3" s="4"/>
      <c r="B3" s="114" t="s">
        <v>19</v>
      </c>
      <c r="C3" s="114"/>
      <c r="D3" s="114"/>
      <c r="E3" s="114"/>
      <c r="F3" s="114"/>
      <c r="G3" s="114"/>
      <c r="H3" s="114"/>
      <c r="I3" s="114"/>
      <c r="J3" s="114"/>
      <c r="K3" s="49"/>
    </row>
    <row r="4" spans="1:14" ht="13.5" customHeight="1" x14ac:dyDescent="0.2">
      <c r="A4" s="30" t="s">
        <v>0</v>
      </c>
      <c r="B4" s="115" t="str">
        <f>Threats!B4</f>
        <v>Wide-headed Viviparous Toad</v>
      </c>
      <c r="C4" s="115"/>
      <c r="D4" s="115"/>
      <c r="E4" s="115"/>
      <c r="F4" s="115"/>
      <c r="G4" s="115"/>
      <c r="H4" s="115"/>
      <c r="I4" s="115"/>
      <c r="J4" s="115"/>
      <c r="K4" s="21"/>
    </row>
    <row r="5" spans="1:14" ht="13.5" customHeight="1" x14ac:dyDescent="0.2">
      <c r="A5" s="30" t="s">
        <v>1</v>
      </c>
      <c r="B5" s="115" t="str">
        <f>Threats!B5</f>
        <v>Nectophrynoides paulae</v>
      </c>
      <c r="C5" s="115"/>
      <c r="D5" s="115"/>
      <c r="E5" s="115"/>
      <c r="F5" s="115"/>
      <c r="G5" s="115"/>
      <c r="H5" s="115"/>
      <c r="I5" s="115"/>
      <c r="J5" s="115"/>
      <c r="K5" s="21"/>
    </row>
    <row r="6" spans="1:14" ht="13.5" customHeight="1" x14ac:dyDescent="0.2">
      <c r="A6" s="30" t="s">
        <v>2</v>
      </c>
      <c r="B6" s="115" t="str">
        <f>Threats!B6</f>
        <v>13322840</v>
      </c>
      <c r="C6" s="115"/>
      <c r="D6" s="115"/>
      <c r="E6" s="115"/>
      <c r="F6" s="115"/>
      <c r="G6" s="115"/>
      <c r="H6" s="115"/>
      <c r="I6" s="115"/>
      <c r="J6" s="115"/>
      <c r="K6" s="21"/>
      <c r="N6" s="28"/>
    </row>
    <row r="7" spans="1:14" ht="13.5" customHeight="1" x14ac:dyDescent="0.2">
      <c r="A7" s="31" t="s">
        <v>11</v>
      </c>
      <c r="B7" s="115" t="str">
        <f>Threats!B8</f>
        <v>Lyakurwa, Liedtke, Loader</v>
      </c>
      <c r="C7" s="115"/>
      <c r="D7" s="115"/>
      <c r="E7" s="115"/>
      <c r="F7" s="115"/>
      <c r="G7" s="115"/>
      <c r="H7" s="115"/>
      <c r="I7" s="115"/>
      <c r="J7" s="115"/>
      <c r="K7" s="21"/>
      <c r="N7" s="29"/>
    </row>
    <row r="8" spans="1:14" ht="13.5" customHeight="1" x14ac:dyDescent="0.2">
      <c r="A8" s="14"/>
      <c r="B8" s="21"/>
      <c r="C8" s="21"/>
      <c r="D8" s="21"/>
      <c r="E8" s="21"/>
      <c r="F8" s="21"/>
      <c r="G8" s="21"/>
      <c r="N8" s="29"/>
    </row>
    <row r="9" spans="1:14" ht="13.5" customHeight="1" x14ac:dyDescent="0.2">
      <c r="A9" s="27" t="s">
        <v>87</v>
      </c>
      <c r="B9" s="27"/>
      <c r="C9" s="27"/>
      <c r="D9" s="27"/>
      <c r="E9" s="27"/>
      <c r="F9" s="27"/>
      <c r="G9" s="27"/>
      <c r="N9" s="29"/>
    </row>
    <row r="10" spans="1:14" s="48" customFormat="1" ht="62.25" customHeight="1" x14ac:dyDescent="0.2">
      <c r="A10" s="47"/>
      <c r="B10" s="117" t="s">
        <v>61</v>
      </c>
      <c r="C10" s="117"/>
      <c r="D10" s="117"/>
      <c r="E10" s="118" t="s">
        <v>29</v>
      </c>
      <c r="F10" s="119"/>
      <c r="G10" s="120"/>
      <c r="H10" s="117" t="s">
        <v>27</v>
      </c>
      <c r="I10" s="117"/>
      <c r="J10" s="117"/>
      <c r="K10" s="116"/>
      <c r="L10" s="116"/>
    </row>
    <row r="11" spans="1:14" ht="13.5" customHeight="1" x14ac:dyDescent="0.2">
      <c r="A11" s="18"/>
      <c r="B11" s="22" t="s">
        <v>21</v>
      </c>
      <c r="C11" s="22" t="s">
        <v>58</v>
      </c>
      <c r="D11" s="22" t="s">
        <v>22</v>
      </c>
      <c r="E11" s="22" t="s">
        <v>25</v>
      </c>
      <c r="F11" s="22" t="s">
        <v>59</v>
      </c>
      <c r="G11" s="22" t="s">
        <v>26</v>
      </c>
      <c r="H11" s="22" t="s">
        <v>23</v>
      </c>
      <c r="I11" s="22" t="s">
        <v>60</v>
      </c>
      <c r="J11" s="22" t="s">
        <v>24</v>
      </c>
      <c r="K11" s="19" t="s">
        <v>3</v>
      </c>
      <c r="L11" s="19" t="s">
        <v>6</v>
      </c>
    </row>
    <row r="12" spans="1:14" ht="13.5" customHeight="1" x14ac:dyDescent="0.2">
      <c r="A12" s="23" t="s">
        <v>28</v>
      </c>
      <c r="B12" s="84">
        <v>0.01</v>
      </c>
      <c r="C12" s="84">
        <v>0.02</v>
      </c>
      <c r="D12" s="84">
        <v>0.05</v>
      </c>
      <c r="E12" s="84">
        <v>0.7</v>
      </c>
      <c r="F12" s="84">
        <v>0.8</v>
      </c>
      <c r="G12" s="84">
        <v>0.95</v>
      </c>
      <c r="H12" s="84">
        <v>0.7</v>
      </c>
      <c r="I12" s="84">
        <v>0.8</v>
      </c>
      <c r="J12" s="84">
        <v>0.95</v>
      </c>
      <c r="K12" s="84"/>
      <c r="L12" s="84"/>
      <c r="N12" s="25" t="str">
        <f>IF(OR(H12&gt;I12,I12&gt;J12,E12&gt;F12,F12&gt;G12,B12&gt;C12,C12&gt;D12),"lower bound, best est, upper bound are not in correct order",IF(OR(B12&lt;0,B12&gt;1,C12&lt;0,C12&gt;1,D12&lt;0,D12&gt;1,E12&lt;0,E12&gt;1,F12&lt;0,F12&gt;1,G12&lt;0,G12&gt;1,H12&lt;0,H12&gt;1,I12&lt;0,I12&gt;1,J12&lt;0,J12&gt;1),"Probabilities must be between 0 and 1","ok"))</f>
        <v>ok</v>
      </c>
    </row>
    <row r="13" spans="1:14" ht="33" customHeight="1" x14ac:dyDescent="0.2">
      <c r="A13" s="26" t="s">
        <v>62</v>
      </c>
      <c r="B13" s="26"/>
      <c r="C13" s="26"/>
      <c r="D13" s="26"/>
      <c r="E13" s="26"/>
      <c r="F13" s="26"/>
      <c r="G13" s="26"/>
      <c r="N13" s="89" t="str">
        <f>IF(SUMPRODUCT((COUNTIF(A15:A125,A15:A125)-1)*(A15:A125&lt;&gt;""))&gt;0,"ERROR: Enter only 1 survey per year.","ok")</f>
        <v>ok</v>
      </c>
    </row>
    <row r="14" spans="1:14" x14ac:dyDescent="0.2">
      <c r="A14" s="18" t="s">
        <v>14</v>
      </c>
      <c r="B14" s="22" t="s">
        <v>21</v>
      </c>
      <c r="C14" s="22" t="s">
        <v>58</v>
      </c>
      <c r="D14" s="22" t="s">
        <v>22</v>
      </c>
      <c r="E14" s="22" t="s">
        <v>25</v>
      </c>
      <c r="F14" s="22" t="s">
        <v>59</v>
      </c>
      <c r="G14" s="22" t="s">
        <v>26</v>
      </c>
      <c r="H14" s="22" t="s">
        <v>23</v>
      </c>
      <c r="I14" s="22" t="s">
        <v>60</v>
      </c>
      <c r="J14" s="22" t="s">
        <v>24</v>
      </c>
      <c r="K14" s="19" t="s">
        <v>3</v>
      </c>
      <c r="L14" s="19" t="s">
        <v>6</v>
      </c>
    </row>
    <row r="15" spans="1:14" x14ac:dyDescent="0.2">
      <c r="A15" s="84">
        <v>2005</v>
      </c>
      <c r="B15" s="84">
        <v>0.8</v>
      </c>
      <c r="C15" s="84">
        <v>0.8</v>
      </c>
      <c r="D15" s="84">
        <v>0.95</v>
      </c>
      <c r="E15" s="84">
        <v>0.9</v>
      </c>
      <c r="F15" s="84">
        <v>0.9</v>
      </c>
      <c r="G15" s="84">
        <v>0.99</v>
      </c>
      <c r="H15" s="84">
        <v>0.5</v>
      </c>
      <c r="I15" s="84">
        <v>0.6</v>
      </c>
      <c r="J15" s="84">
        <v>0.7</v>
      </c>
      <c r="K15" s="84"/>
      <c r="L15" s="84"/>
      <c r="N15" s="25" t="e">
        <f>IF(OR(#REF!&gt;#REF!,#REF!&gt;#REF!,#REF!&gt;#REF!,#REF!&gt;#REF!,#REF!&gt;#REF!,#REF!&gt;#REF!),"lower bound, best est, upper bound are not in correct order",IF(OR(#REF!&lt;0,#REF!&gt;1,#REF!&lt;0,#REF!&gt;1,#REF!&lt;0,#REF!&gt;1,#REF!&lt;0,#REF!&gt;1,#REF!&lt;0,#REF!&gt;1,#REF!&lt;0,#REF!&gt;1,#REF!&lt;0,#REF!&gt;1,#REF!&lt;0,#REF!&gt;1,#REF!&lt;0,#REF!&gt;1),"Probabilities must be between 0 and 1","ok"))</f>
        <v>#REF!</v>
      </c>
    </row>
    <row r="16" spans="1:14" x14ac:dyDescent="0.2">
      <c r="A16" s="103">
        <v>2007</v>
      </c>
      <c r="B16" s="103">
        <v>0.8</v>
      </c>
      <c r="C16" s="103">
        <v>0.8</v>
      </c>
      <c r="D16" s="103">
        <v>0.95</v>
      </c>
      <c r="E16" s="103">
        <v>0.9</v>
      </c>
      <c r="F16" s="103">
        <v>0.9</v>
      </c>
      <c r="G16" s="103">
        <v>0.99</v>
      </c>
      <c r="H16" s="103">
        <v>0.5</v>
      </c>
      <c r="I16" s="103">
        <v>0.6</v>
      </c>
      <c r="J16" s="103">
        <v>0.7</v>
      </c>
      <c r="K16" s="84"/>
      <c r="L16" s="84"/>
      <c r="N16" s="25" t="e">
        <f>IF(OR(#REF!&gt;#REF!,#REF!&gt;#REF!,#REF!&gt;#REF!,#REF!&gt;#REF!,#REF!&gt;#REF!,#REF!&gt;#REF!),"lower bound, best est, upper bound are not in correct order",IF(OR(#REF!&lt;0,#REF!&gt;1,#REF!&lt;0,#REF!&gt;1,#REF!&lt;0,#REF!&gt;1,#REF!&lt;0,#REF!&gt;1,#REF!&lt;0,#REF!&gt;1,#REF!&lt;0,#REF!&gt;1,#REF!&lt;0,#REF!&gt;1,#REF!&lt;0,#REF!&gt;1,#REF!&lt;0,#REF!&gt;1),"Probabilities must be between 0 and 1","ok"))</f>
        <v>#REF!</v>
      </c>
    </row>
    <row r="17" spans="1:14" x14ac:dyDescent="0.2">
      <c r="A17" s="84">
        <v>2011</v>
      </c>
      <c r="B17" s="84">
        <v>0.4</v>
      </c>
      <c r="C17" s="84">
        <v>0.5</v>
      </c>
      <c r="D17" s="84">
        <v>0.6</v>
      </c>
      <c r="E17" s="84">
        <v>0.9</v>
      </c>
      <c r="F17" s="84">
        <v>0.9</v>
      </c>
      <c r="G17" s="84">
        <v>0.99</v>
      </c>
      <c r="H17" s="84">
        <v>0.5</v>
      </c>
      <c r="I17" s="84">
        <v>0.6</v>
      </c>
      <c r="J17" s="84">
        <v>0.7</v>
      </c>
      <c r="K17" s="84"/>
      <c r="L17" s="84"/>
      <c r="N17" s="25" t="e">
        <f>IF(OR(#REF!&gt;#REF!,#REF!&gt;#REF!,#REF!&gt;#REF!,#REF!&gt;#REF!,#REF!&gt;#REF!,#REF!&gt;#REF!),"lower bound, best est, upper bound are not in correct order",IF(OR(#REF!&lt;0,#REF!&gt;1,#REF!&lt;0,#REF!&gt;1,#REF!&lt;0,#REF!&gt;1,#REF!&lt;0,#REF!&gt;1,#REF!&lt;0,#REF!&gt;1,#REF!&lt;0,#REF!&gt;1,#REF!&lt;0,#REF!&gt;1,#REF!&lt;0,#REF!&gt;1,#REF!&lt;0,#REF!&gt;1),"Probabilities must be between 0 and 1","ok"))</f>
        <v>#REF!</v>
      </c>
    </row>
    <row r="18" spans="1:14" x14ac:dyDescent="0.2">
      <c r="A18" s="84">
        <v>2012</v>
      </c>
      <c r="B18" s="84">
        <v>0.8</v>
      </c>
      <c r="C18" s="84">
        <v>0.8</v>
      </c>
      <c r="D18" s="84">
        <v>0.95</v>
      </c>
      <c r="E18" s="84">
        <v>0.9</v>
      </c>
      <c r="F18" s="84">
        <v>0.9</v>
      </c>
      <c r="G18" s="84">
        <v>0.99</v>
      </c>
      <c r="H18" s="84">
        <v>0.5</v>
      </c>
      <c r="I18" s="84">
        <v>0.6</v>
      </c>
      <c r="J18" s="84">
        <v>0.7</v>
      </c>
      <c r="K18" s="84"/>
      <c r="L18" s="84"/>
      <c r="N18" s="25" t="e">
        <f>IF(OR(#REF!&gt;#REF!,#REF!&gt;#REF!,#REF!&gt;#REF!,#REF!&gt;#REF!,#REF!&gt;#REF!,#REF!&gt;#REF!),"lower bound, best est, upper bound are not in correct order",IF(OR(#REF!&lt;0,#REF!&gt;1,#REF!&lt;0,#REF!&gt;1,#REF!&lt;0,#REF!&gt;1,#REF!&lt;0,#REF!&gt;1,#REF!&lt;0,#REF!&gt;1,#REF!&lt;0,#REF!&gt;1,#REF!&lt;0,#REF!&gt;1,#REF!&lt;0,#REF!&gt;1,#REF!&lt;0,#REF!&gt;1),"Probabilities must be between 0 and 1","ok"))</f>
        <v>#REF!</v>
      </c>
    </row>
    <row r="19" spans="1:14" x14ac:dyDescent="0.2">
      <c r="A19" s="84">
        <v>2013</v>
      </c>
      <c r="B19" s="84">
        <v>0.4</v>
      </c>
      <c r="C19" s="84">
        <v>0.5</v>
      </c>
      <c r="D19" s="84">
        <v>0.6</v>
      </c>
      <c r="E19" s="84">
        <v>0.9</v>
      </c>
      <c r="F19" s="84">
        <v>0.9</v>
      </c>
      <c r="G19" s="84">
        <v>0.99</v>
      </c>
      <c r="H19" s="84">
        <v>0.5</v>
      </c>
      <c r="I19" s="84">
        <v>0.6</v>
      </c>
      <c r="J19" s="84">
        <v>0.7</v>
      </c>
      <c r="K19" s="84"/>
      <c r="L19" s="84"/>
      <c r="N19" s="25" t="str">
        <f>IF(OR(H15&gt;I15,I15&gt;J15,E15&gt;F15,F15&gt;G15,B15&gt;C15,C15&gt;D15),"lower bound, best est, upper bound are not in correct order",IF(OR(B15&lt;0,B15&gt;1,C15&lt;0,C15&gt;1,D15&lt;0,D15&gt;1,E15&lt;0,E15&gt;1,F15&lt;0,F15&gt;1,G15&lt;0,G15&gt;1,H15&lt;0,H15&gt;1,I15&lt;0,I15&gt;1,J15&lt;0,J15&gt;1),"Probabilities must be between 0 and 1","ok"))</f>
        <v>ok</v>
      </c>
    </row>
    <row r="20" spans="1:14" x14ac:dyDescent="0.2">
      <c r="A20" s="103">
        <v>2019</v>
      </c>
      <c r="B20" s="103">
        <v>0.8</v>
      </c>
      <c r="C20" s="103">
        <v>0.8</v>
      </c>
      <c r="D20" s="103">
        <v>0.95</v>
      </c>
      <c r="E20" s="103">
        <v>0.9</v>
      </c>
      <c r="F20" s="103">
        <v>0.9</v>
      </c>
      <c r="G20" s="103">
        <v>0.99</v>
      </c>
      <c r="H20" s="103">
        <v>0.5</v>
      </c>
      <c r="I20" s="103">
        <v>0.6</v>
      </c>
      <c r="J20" s="103">
        <v>0.7</v>
      </c>
      <c r="K20" s="84"/>
      <c r="L20" s="84"/>
      <c r="N20" s="25" t="str">
        <f>IF(OR(H17&gt;I17,I17&gt;J17,E17&gt;F17,F17&gt;G17,B17&gt;C17,C17&gt;D17),"lower bound, best est, upper bound are not in correct order",IF(OR(B17&lt;0,B17&gt;1,C17&lt;0,C17&gt;1,D17&lt;0,D17&gt;1,E17&lt;0,E17&gt;1,F17&lt;0,F17&gt;1,G17&lt;0,G17&gt;1,H17&lt;0,H17&gt;1,I17&lt;0,I17&gt;1,J17&lt;0,J17&gt;1),"Probabilities must be between 0 and 1","ok"))</f>
        <v>ok</v>
      </c>
    </row>
    <row r="21" spans="1:14" x14ac:dyDescent="0.2">
      <c r="A21" s="103">
        <v>2022</v>
      </c>
      <c r="B21" s="103">
        <v>0.8</v>
      </c>
      <c r="C21" s="103">
        <v>0.8</v>
      </c>
      <c r="D21" s="103">
        <v>0.95</v>
      </c>
      <c r="E21" s="103">
        <v>0.9</v>
      </c>
      <c r="F21" s="103">
        <v>0.9</v>
      </c>
      <c r="G21" s="103">
        <v>0.99</v>
      </c>
      <c r="H21" s="103">
        <v>0.5</v>
      </c>
      <c r="I21" s="103">
        <v>0.6</v>
      </c>
      <c r="J21" s="103">
        <v>0.7</v>
      </c>
      <c r="K21" s="84"/>
      <c r="L21" s="84"/>
      <c r="N21" s="25" t="str">
        <f>IF(OR(H18&gt;I18,I18&gt;J18,E18&gt;F18,F18&gt;G18,B18&gt;C18,C18&gt;D18),"lower bound, best est, upper bound are not in correct order",IF(OR(B18&lt;0,B18&gt;1,C18&lt;0,C18&gt;1,D18&lt;0,D18&gt;1,E18&lt;0,E18&gt;1,F18&lt;0,F18&gt;1,G18&lt;0,G18&gt;1,H18&lt;0,H18&gt;1,I18&lt;0,I18&gt;1,J18&lt;0,J18&gt;1),"Probabilities must be between 0 and 1","ok"))</f>
        <v>ok</v>
      </c>
    </row>
    <row r="22" spans="1:14" x14ac:dyDescent="0.2">
      <c r="A22" s="103"/>
      <c r="B22" s="103"/>
      <c r="C22" s="103"/>
      <c r="D22" s="103"/>
      <c r="E22" s="103"/>
      <c r="F22" s="103"/>
      <c r="G22" s="103"/>
      <c r="H22" s="103"/>
      <c r="I22" s="103"/>
      <c r="J22" s="103"/>
      <c r="K22" s="84"/>
      <c r="L22" s="84"/>
      <c r="N22" s="25" t="e">
        <f>IF(OR(#REF!&gt;#REF!,#REF!&gt;#REF!,#REF!&gt;#REF!,#REF!&gt;#REF!,#REF!&gt;#REF!,#REF!&gt;#REF!),"lower bound, best est, upper bound are not in correct order",IF(OR(#REF!&lt;0,#REF!&gt;1,#REF!&lt;0,#REF!&gt;1,#REF!&lt;0,#REF!&gt;1,#REF!&lt;0,#REF!&gt;1,#REF!&lt;0,#REF!&gt;1,#REF!&lt;0,#REF!&gt;1,#REF!&lt;0,#REF!&gt;1,#REF!&lt;0,#REF!&gt;1,#REF!&lt;0,#REF!&gt;1),"Probabilities must be between 0 and 1","ok"))</f>
        <v>#REF!</v>
      </c>
    </row>
    <row r="23" spans="1:14" x14ac:dyDescent="0.2">
      <c r="A23" s="103"/>
      <c r="B23" s="103"/>
      <c r="C23" s="103"/>
      <c r="D23" s="103"/>
      <c r="E23" s="103"/>
      <c r="F23" s="103"/>
      <c r="G23" s="103"/>
      <c r="H23" s="103"/>
      <c r="I23" s="103"/>
      <c r="J23" s="103"/>
      <c r="K23" s="84"/>
      <c r="L23" s="84"/>
      <c r="N23" s="25" t="e">
        <f>IF(OR(#REF!&gt;#REF!,#REF!&gt;#REF!,#REF!&gt;#REF!,#REF!&gt;#REF!,#REF!&gt;#REF!,#REF!&gt;#REF!),"lower bound, best est, upper bound are not in correct order",IF(OR(#REF!&lt;0,#REF!&gt;1,#REF!&lt;0,#REF!&gt;1,#REF!&lt;0,#REF!&gt;1,#REF!&lt;0,#REF!&gt;1,#REF!&lt;0,#REF!&gt;1,#REF!&lt;0,#REF!&gt;1,#REF!&lt;0,#REF!&gt;1,#REF!&lt;0,#REF!&gt;1,#REF!&lt;0,#REF!&gt;1),"Probabilities must be between 0 and 1","ok"))</f>
        <v>#REF!</v>
      </c>
    </row>
    <row r="24" spans="1:14" x14ac:dyDescent="0.2">
      <c r="A24" s="103"/>
      <c r="B24" s="103"/>
      <c r="C24" s="103"/>
      <c r="D24" s="103"/>
      <c r="E24" s="103"/>
      <c r="F24" s="103"/>
      <c r="G24" s="103"/>
      <c r="H24" s="103"/>
      <c r="I24" s="103"/>
      <c r="J24" s="103"/>
      <c r="K24" s="84"/>
      <c r="L24" s="84"/>
      <c r="N24" s="25" t="e">
        <f>IF(OR(#REF!&gt;#REF!,#REF!&gt;#REF!,#REF!&gt;#REF!,#REF!&gt;#REF!,#REF!&gt;#REF!,#REF!&gt;#REF!),"lower bound, best est, upper bound are not in correct order",IF(OR(#REF!&lt;0,#REF!&gt;1,#REF!&lt;0,#REF!&gt;1,#REF!&lt;0,#REF!&gt;1,#REF!&lt;0,#REF!&gt;1,#REF!&lt;0,#REF!&gt;1,#REF!&lt;0,#REF!&gt;1,#REF!&lt;0,#REF!&gt;1,#REF!&lt;0,#REF!&gt;1,#REF!&lt;0,#REF!&gt;1),"Probabilities must be between 0 and 1","ok"))</f>
        <v>#REF!</v>
      </c>
    </row>
    <row r="25" spans="1:14" x14ac:dyDescent="0.2">
      <c r="A25" s="103"/>
      <c r="B25" s="103"/>
      <c r="C25" s="103"/>
      <c r="D25" s="103"/>
      <c r="E25" s="103"/>
      <c r="F25" s="103"/>
      <c r="G25" s="103"/>
      <c r="H25" s="103"/>
      <c r="I25" s="103"/>
      <c r="J25" s="103"/>
      <c r="K25" s="84"/>
      <c r="L25" s="84"/>
      <c r="N25" s="25" t="str">
        <f>IF(OR(H19&gt;I19,I19&gt;J19,E19&gt;F19,F19&gt;G19,B19&gt;C19,C19&gt;D19),"lower bound, best est, upper bound are not in correct order",IF(OR(B19&lt;0,B19&gt;1,C19&lt;0,C19&gt;1,D19&lt;0,D19&gt;1,E19&lt;0,E19&gt;1,F19&lt;0,F19&gt;1,G19&lt;0,G19&gt;1,H19&lt;0,H19&gt;1,I19&lt;0,I19&gt;1,J19&lt;0,J19&gt;1),"Probabilities must be between 0 and 1","ok"))</f>
        <v>ok</v>
      </c>
    </row>
    <row r="26" spans="1:14" x14ac:dyDescent="0.2">
      <c r="A26" s="84"/>
      <c r="B26" s="84"/>
      <c r="C26" s="84"/>
      <c r="D26" s="84"/>
      <c r="E26" s="84"/>
      <c r="F26" s="84"/>
      <c r="G26" s="84"/>
      <c r="H26" s="84"/>
      <c r="I26" s="84"/>
      <c r="J26" s="84"/>
      <c r="K26" s="84"/>
      <c r="L26" s="84"/>
      <c r="N26" s="25" t="str">
        <f>IF(OR(H26&gt;I26,I26&gt;J26,E26&gt;F26,F26&gt;G26,B26&gt;C26,C26&gt;D26),"lower bound, best est, upper bound are not in correct order",IF(OR(B26&lt;0,B26&gt;1,C26&lt;0,C26&gt;1,D26&lt;0,D26&gt;1,E26&lt;0,E26&gt;1,F26&lt;0,F26&gt;1,G26&lt;0,G26&gt;1,H26&lt;0,H26&gt;1,I26&lt;0,I26&gt;1,J26&lt;0,J26&gt;1),"Probabilities must be between 0 and 1","ok"))</f>
        <v>ok</v>
      </c>
    </row>
    <row r="27" spans="1:14" x14ac:dyDescent="0.2">
      <c r="A27" s="84"/>
      <c r="B27" s="84"/>
      <c r="C27" s="84"/>
      <c r="D27" s="84"/>
      <c r="E27" s="84"/>
      <c r="F27" s="84"/>
      <c r="G27" s="84"/>
      <c r="H27" s="84"/>
      <c r="I27" s="84"/>
      <c r="J27" s="84"/>
      <c r="K27" s="84"/>
      <c r="L27" s="84"/>
      <c r="N27" s="25" t="str">
        <f t="shared" ref="N27:N78" si="0">IF(OR(H27&gt;I27,I27&gt;J27,E27&gt;F27,F27&gt;G27,B27&gt;C27,C27&gt;D27),"lower bound, best est, upper bound are not in correct order",IF(OR(B27&lt;0,B27&gt;1,C27&lt;0,C27&gt;1,D27&lt;0,D27&gt;1,E27&lt;0,E27&gt;1,F27&lt;0,F27&gt;1,G27&lt;0,G27&gt;1,H27&lt;0,H27&gt;1,I27&lt;0,I27&gt;1,J27&lt;0,J27&gt;1),"Probabilities must be between 0 and 1","ok"))</f>
        <v>ok</v>
      </c>
    </row>
    <row r="28" spans="1:14" x14ac:dyDescent="0.2">
      <c r="A28" s="84"/>
      <c r="B28" s="84"/>
      <c r="C28" s="84"/>
      <c r="D28" s="84"/>
      <c r="E28" s="84"/>
      <c r="F28" s="84"/>
      <c r="G28" s="84"/>
      <c r="H28" s="84"/>
      <c r="I28" s="84"/>
      <c r="J28" s="84"/>
      <c r="K28" s="84"/>
      <c r="L28" s="84"/>
      <c r="N28" s="25" t="str">
        <f t="shared" si="0"/>
        <v>ok</v>
      </c>
    </row>
    <row r="29" spans="1:14" x14ac:dyDescent="0.2">
      <c r="A29" s="84"/>
      <c r="B29" s="84"/>
      <c r="C29" s="84"/>
      <c r="D29" s="84"/>
      <c r="E29" s="84"/>
      <c r="F29" s="84"/>
      <c r="G29" s="84"/>
      <c r="H29" s="84"/>
      <c r="I29" s="84"/>
      <c r="J29" s="84"/>
      <c r="K29" s="84"/>
      <c r="L29" s="84"/>
      <c r="N29" s="25" t="str">
        <f t="shared" si="0"/>
        <v>ok</v>
      </c>
    </row>
    <row r="30" spans="1:14" x14ac:dyDescent="0.2">
      <c r="A30" s="84"/>
      <c r="B30" s="84"/>
      <c r="C30" s="84"/>
      <c r="D30" s="84"/>
      <c r="E30" s="84"/>
      <c r="F30" s="84"/>
      <c r="G30" s="84"/>
      <c r="H30" s="84"/>
      <c r="I30" s="84"/>
      <c r="J30" s="84"/>
      <c r="K30" s="84"/>
      <c r="L30" s="84"/>
      <c r="N30" s="25" t="str">
        <f t="shared" si="0"/>
        <v>ok</v>
      </c>
    </row>
    <row r="31" spans="1:14" x14ac:dyDescent="0.2">
      <c r="A31" s="84"/>
      <c r="B31" s="84"/>
      <c r="C31" s="84"/>
      <c r="D31" s="84"/>
      <c r="E31" s="84"/>
      <c r="F31" s="84"/>
      <c r="G31" s="84"/>
      <c r="H31" s="84"/>
      <c r="I31" s="84"/>
      <c r="J31" s="84"/>
      <c r="K31" s="84"/>
      <c r="L31" s="84"/>
      <c r="N31" s="25" t="str">
        <f t="shared" si="0"/>
        <v>ok</v>
      </c>
    </row>
    <row r="32" spans="1:14" x14ac:dyDescent="0.2">
      <c r="A32" s="84"/>
      <c r="B32" s="84"/>
      <c r="C32" s="84"/>
      <c r="D32" s="84"/>
      <c r="E32" s="84"/>
      <c r="F32" s="84"/>
      <c r="G32" s="84"/>
      <c r="H32" s="84"/>
      <c r="I32" s="84"/>
      <c r="J32" s="84"/>
      <c r="K32" s="84"/>
      <c r="L32" s="84"/>
      <c r="N32" s="25" t="str">
        <f t="shared" si="0"/>
        <v>ok</v>
      </c>
    </row>
    <row r="33" spans="1:14" x14ac:dyDescent="0.2">
      <c r="A33" s="84"/>
      <c r="B33" s="84"/>
      <c r="C33" s="84"/>
      <c r="D33" s="84"/>
      <c r="E33" s="84"/>
      <c r="F33" s="84"/>
      <c r="G33" s="84"/>
      <c r="H33" s="84"/>
      <c r="I33" s="84"/>
      <c r="J33" s="84"/>
      <c r="K33" s="84"/>
      <c r="L33" s="84"/>
      <c r="N33" s="25" t="str">
        <f t="shared" si="0"/>
        <v>ok</v>
      </c>
    </row>
    <row r="34" spans="1:14" x14ac:dyDescent="0.2">
      <c r="A34" s="84"/>
      <c r="B34" s="84"/>
      <c r="C34" s="84"/>
      <c r="D34" s="84"/>
      <c r="E34" s="84"/>
      <c r="F34" s="84"/>
      <c r="G34" s="84"/>
      <c r="H34" s="84"/>
      <c r="I34" s="84"/>
      <c r="J34" s="84"/>
      <c r="K34" s="84"/>
      <c r="L34" s="84"/>
      <c r="N34" s="25" t="str">
        <f t="shared" si="0"/>
        <v>ok</v>
      </c>
    </row>
    <row r="35" spans="1:14" x14ac:dyDescent="0.2">
      <c r="A35" s="84"/>
      <c r="B35" s="84"/>
      <c r="C35" s="84"/>
      <c r="D35" s="84"/>
      <c r="E35" s="84"/>
      <c r="F35" s="84"/>
      <c r="G35" s="84"/>
      <c r="H35" s="84"/>
      <c r="I35" s="84"/>
      <c r="J35" s="84"/>
      <c r="K35" s="84"/>
      <c r="L35" s="84"/>
      <c r="N35" s="25" t="str">
        <f t="shared" si="0"/>
        <v>ok</v>
      </c>
    </row>
    <row r="36" spans="1:14" x14ac:dyDescent="0.2">
      <c r="A36" s="84"/>
      <c r="B36" s="84"/>
      <c r="C36" s="84"/>
      <c r="D36" s="84"/>
      <c r="E36" s="84"/>
      <c r="F36" s="84"/>
      <c r="G36" s="84"/>
      <c r="H36" s="84"/>
      <c r="I36" s="84"/>
      <c r="J36" s="84"/>
      <c r="K36" s="84"/>
      <c r="L36" s="84"/>
      <c r="N36" s="25" t="str">
        <f t="shared" si="0"/>
        <v>ok</v>
      </c>
    </row>
    <row r="37" spans="1:14" x14ac:dyDescent="0.2">
      <c r="A37" s="84"/>
      <c r="B37" s="84"/>
      <c r="C37" s="84"/>
      <c r="D37" s="84"/>
      <c r="E37" s="84"/>
      <c r="F37" s="84"/>
      <c r="G37" s="84"/>
      <c r="H37" s="84"/>
      <c r="I37" s="84"/>
      <c r="J37" s="84"/>
      <c r="K37" s="84"/>
      <c r="L37" s="84"/>
      <c r="N37" s="25" t="str">
        <f t="shared" si="0"/>
        <v>ok</v>
      </c>
    </row>
    <row r="38" spans="1:14" x14ac:dyDescent="0.2">
      <c r="A38" s="84"/>
      <c r="B38" s="84"/>
      <c r="C38" s="84"/>
      <c r="D38" s="84"/>
      <c r="E38" s="84"/>
      <c r="F38" s="84"/>
      <c r="G38" s="84"/>
      <c r="H38" s="84"/>
      <c r="I38" s="84"/>
      <c r="J38" s="84"/>
      <c r="K38" s="84"/>
      <c r="L38" s="84"/>
      <c r="N38" s="25" t="str">
        <f t="shared" si="0"/>
        <v>ok</v>
      </c>
    </row>
    <row r="39" spans="1:14" x14ac:dyDescent="0.2">
      <c r="A39" s="84"/>
      <c r="B39" s="84"/>
      <c r="C39" s="84"/>
      <c r="D39" s="84"/>
      <c r="E39" s="84"/>
      <c r="F39" s="84"/>
      <c r="G39" s="84"/>
      <c r="H39" s="84"/>
      <c r="I39" s="84"/>
      <c r="J39" s="84"/>
      <c r="K39" s="84"/>
      <c r="L39" s="84"/>
      <c r="N39" s="25" t="str">
        <f t="shared" si="0"/>
        <v>ok</v>
      </c>
    </row>
    <row r="40" spans="1:14" x14ac:dyDescent="0.2">
      <c r="A40" s="84"/>
      <c r="B40" s="84"/>
      <c r="C40" s="84"/>
      <c r="D40" s="84"/>
      <c r="E40" s="84"/>
      <c r="F40" s="84"/>
      <c r="G40" s="84"/>
      <c r="H40" s="84"/>
      <c r="I40" s="84"/>
      <c r="J40" s="84"/>
      <c r="K40" s="84"/>
      <c r="L40" s="84"/>
      <c r="N40" s="25" t="str">
        <f t="shared" si="0"/>
        <v>ok</v>
      </c>
    </row>
    <row r="41" spans="1:14" x14ac:dyDescent="0.2">
      <c r="A41" s="84"/>
      <c r="B41" s="84"/>
      <c r="C41" s="84"/>
      <c r="D41" s="84"/>
      <c r="E41" s="84"/>
      <c r="F41" s="84"/>
      <c r="G41" s="84"/>
      <c r="H41" s="84"/>
      <c r="I41" s="84"/>
      <c r="J41" s="84"/>
      <c r="K41" s="84"/>
      <c r="L41" s="84"/>
      <c r="N41" s="25" t="str">
        <f t="shared" si="0"/>
        <v>ok</v>
      </c>
    </row>
    <row r="42" spans="1:14" x14ac:dyDescent="0.2">
      <c r="A42" s="84"/>
      <c r="B42" s="84"/>
      <c r="C42" s="84"/>
      <c r="D42" s="84"/>
      <c r="E42" s="84"/>
      <c r="F42" s="84"/>
      <c r="G42" s="84"/>
      <c r="H42" s="84"/>
      <c r="I42" s="84"/>
      <c r="J42" s="84"/>
      <c r="K42" s="84"/>
      <c r="L42" s="84"/>
      <c r="N42" s="25" t="str">
        <f t="shared" si="0"/>
        <v>ok</v>
      </c>
    </row>
    <row r="43" spans="1:14" x14ac:dyDescent="0.2">
      <c r="A43" s="84"/>
      <c r="B43" s="84"/>
      <c r="C43" s="84"/>
      <c r="D43" s="84"/>
      <c r="E43" s="84"/>
      <c r="F43" s="84"/>
      <c r="G43" s="84"/>
      <c r="H43" s="84"/>
      <c r="I43" s="84"/>
      <c r="J43" s="84"/>
      <c r="K43" s="84"/>
      <c r="L43" s="84"/>
      <c r="N43" s="25" t="str">
        <f t="shared" si="0"/>
        <v>ok</v>
      </c>
    </row>
    <row r="44" spans="1:14" x14ac:dyDescent="0.2">
      <c r="A44" s="84"/>
      <c r="B44" s="84"/>
      <c r="C44" s="84"/>
      <c r="D44" s="84"/>
      <c r="E44" s="84"/>
      <c r="F44" s="84"/>
      <c r="G44" s="84"/>
      <c r="H44" s="84"/>
      <c r="I44" s="84"/>
      <c r="J44" s="84"/>
      <c r="K44" s="84"/>
      <c r="L44" s="84"/>
      <c r="N44" s="25" t="str">
        <f t="shared" si="0"/>
        <v>ok</v>
      </c>
    </row>
    <row r="45" spans="1:14" x14ac:dyDescent="0.2">
      <c r="A45" s="84"/>
      <c r="B45" s="84"/>
      <c r="C45" s="84"/>
      <c r="D45" s="84"/>
      <c r="E45" s="84"/>
      <c r="F45" s="84"/>
      <c r="G45" s="84"/>
      <c r="H45" s="84"/>
      <c r="I45" s="84"/>
      <c r="J45" s="84"/>
      <c r="K45" s="84"/>
      <c r="L45" s="84"/>
      <c r="N45" s="25" t="str">
        <f t="shared" si="0"/>
        <v>ok</v>
      </c>
    </row>
    <row r="46" spans="1:14" x14ac:dyDescent="0.2">
      <c r="A46" s="84"/>
      <c r="B46" s="84"/>
      <c r="C46" s="84"/>
      <c r="D46" s="84"/>
      <c r="E46" s="84"/>
      <c r="F46" s="84"/>
      <c r="G46" s="84"/>
      <c r="H46" s="84"/>
      <c r="I46" s="84"/>
      <c r="J46" s="84"/>
      <c r="K46" s="84"/>
      <c r="L46" s="84"/>
      <c r="N46" s="25" t="str">
        <f t="shared" si="0"/>
        <v>ok</v>
      </c>
    </row>
    <row r="47" spans="1:14" x14ac:dyDescent="0.2">
      <c r="A47" s="84"/>
      <c r="B47" s="84"/>
      <c r="C47" s="84"/>
      <c r="D47" s="84"/>
      <c r="E47" s="84"/>
      <c r="F47" s="84"/>
      <c r="G47" s="84"/>
      <c r="H47" s="84"/>
      <c r="I47" s="84"/>
      <c r="J47" s="84"/>
      <c r="K47" s="84"/>
      <c r="L47" s="84"/>
      <c r="N47" s="25" t="str">
        <f t="shared" si="0"/>
        <v>ok</v>
      </c>
    </row>
    <row r="48" spans="1:14" x14ac:dyDescent="0.2">
      <c r="A48" s="84"/>
      <c r="B48" s="84"/>
      <c r="C48" s="84"/>
      <c r="D48" s="84"/>
      <c r="E48" s="84"/>
      <c r="F48" s="84"/>
      <c r="G48" s="84"/>
      <c r="H48" s="84"/>
      <c r="I48" s="84"/>
      <c r="J48" s="84"/>
      <c r="K48" s="84"/>
      <c r="L48" s="84"/>
      <c r="N48" s="25" t="str">
        <f t="shared" si="0"/>
        <v>ok</v>
      </c>
    </row>
    <row r="49" spans="1:14" x14ac:dyDescent="0.2">
      <c r="A49" s="84"/>
      <c r="B49" s="84"/>
      <c r="C49" s="84"/>
      <c r="D49" s="84"/>
      <c r="E49" s="84"/>
      <c r="F49" s="84"/>
      <c r="G49" s="84"/>
      <c r="H49" s="84"/>
      <c r="I49" s="84"/>
      <c r="J49" s="84"/>
      <c r="K49" s="84"/>
      <c r="L49" s="84"/>
      <c r="N49" s="25" t="str">
        <f t="shared" si="0"/>
        <v>ok</v>
      </c>
    </row>
    <row r="50" spans="1:14" x14ac:dyDescent="0.2">
      <c r="A50" s="84"/>
      <c r="B50" s="84"/>
      <c r="C50" s="84"/>
      <c r="D50" s="84"/>
      <c r="E50" s="84"/>
      <c r="F50" s="84"/>
      <c r="G50" s="84"/>
      <c r="H50" s="84"/>
      <c r="I50" s="84"/>
      <c r="J50" s="84"/>
      <c r="K50" s="84"/>
      <c r="L50" s="84"/>
      <c r="N50" s="25" t="str">
        <f t="shared" si="0"/>
        <v>ok</v>
      </c>
    </row>
    <row r="51" spans="1:14" x14ac:dyDescent="0.2">
      <c r="A51" s="84"/>
      <c r="B51" s="84"/>
      <c r="C51" s="84"/>
      <c r="D51" s="84"/>
      <c r="E51" s="84"/>
      <c r="F51" s="84"/>
      <c r="G51" s="84"/>
      <c r="H51" s="84"/>
      <c r="I51" s="84"/>
      <c r="J51" s="84"/>
      <c r="K51" s="84"/>
      <c r="L51" s="84"/>
      <c r="N51" s="25" t="str">
        <f t="shared" si="0"/>
        <v>ok</v>
      </c>
    </row>
    <row r="52" spans="1:14" x14ac:dyDescent="0.2">
      <c r="A52" s="84"/>
      <c r="B52" s="84"/>
      <c r="C52" s="84"/>
      <c r="D52" s="84"/>
      <c r="E52" s="84"/>
      <c r="F52" s="84"/>
      <c r="G52" s="84"/>
      <c r="H52" s="84"/>
      <c r="I52" s="84"/>
      <c r="J52" s="84"/>
      <c r="K52" s="84"/>
      <c r="L52" s="84"/>
      <c r="N52" s="25" t="str">
        <f t="shared" si="0"/>
        <v>ok</v>
      </c>
    </row>
    <row r="53" spans="1:14" x14ac:dyDescent="0.2">
      <c r="A53" s="84"/>
      <c r="B53" s="84"/>
      <c r="C53" s="84"/>
      <c r="D53" s="84"/>
      <c r="E53" s="84"/>
      <c r="F53" s="84"/>
      <c r="G53" s="84"/>
      <c r="H53" s="84"/>
      <c r="I53" s="84"/>
      <c r="J53" s="84"/>
      <c r="K53" s="84"/>
      <c r="L53" s="84"/>
      <c r="N53" s="25" t="str">
        <f t="shared" si="0"/>
        <v>ok</v>
      </c>
    </row>
    <row r="54" spans="1:14" x14ac:dyDescent="0.2">
      <c r="A54" s="84"/>
      <c r="B54" s="84"/>
      <c r="C54" s="84"/>
      <c r="D54" s="84"/>
      <c r="E54" s="84"/>
      <c r="F54" s="84"/>
      <c r="G54" s="84"/>
      <c r="H54" s="84"/>
      <c r="I54" s="84"/>
      <c r="J54" s="84"/>
      <c r="K54" s="84"/>
      <c r="L54" s="84"/>
      <c r="N54" s="25" t="str">
        <f t="shared" si="0"/>
        <v>ok</v>
      </c>
    </row>
    <row r="55" spans="1:14" x14ac:dyDescent="0.2">
      <c r="A55" s="84"/>
      <c r="B55" s="84"/>
      <c r="C55" s="84"/>
      <c r="D55" s="84"/>
      <c r="E55" s="84"/>
      <c r="F55" s="84"/>
      <c r="G55" s="84"/>
      <c r="H55" s="84"/>
      <c r="I55" s="84"/>
      <c r="J55" s="84"/>
      <c r="K55" s="84"/>
      <c r="L55" s="84"/>
      <c r="N55" s="25" t="str">
        <f t="shared" si="0"/>
        <v>ok</v>
      </c>
    </row>
    <row r="56" spans="1:14" x14ac:dyDescent="0.2">
      <c r="A56" s="84"/>
      <c r="B56" s="84"/>
      <c r="C56" s="84"/>
      <c r="D56" s="84"/>
      <c r="E56" s="84"/>
      <c r="F56" s="84"/>
      <c r="G56" s="84"/>
      <c r="H56" s="84"/>
      <c r="I56" s="84"/>
      <c r="J56" s="84"/>
      <c r="K56" s="84"/>
      <c r="L56" s="84"/>
      <c r="N56" s="25" t="str">
        <f t="shared" si="0"/>
        <v>ok</v>
      </c>
    </row>
    <row r="57" spans="1:14" x14ac:dyDescent="0.2">
      <c r="A57" s="84"/>
      <c r="B57" s="84"/>
      <c r="C57" s="84"/>
      <c r="D57" s="84"/>
      <c r="E57" s="84"/>
      <c r="F57" s="84"/>
      <c r="G57" s="84"/>
      <c r="H57" s="84"/>
      <c r="I57" s="84"/>
      <c r="J57" s="84"/>
      <c r="K57" s="84"/>
      <c r="L57" s="84"/>
      <c r="N57" s="25" t="str">
        <f t="shared" si="0"/>
        <v>ok</v>
      </c>
    </row>
    <row r="58" spans="1:14" x14ac:dyDescent="0.2">
      <c r="A58" s="84"/>
      <c r="B58" s="84"/>
      <c r="C58" s="84"/>
      <c r="D58" s="84"/>
      <c r="E58" s="84"/>
      <c r="F58" s="84"/>
      <c r="G58" s="84"/>
      <c r="H58" s="84"/>
      <c r="I58" s="84"/>
      <c r="J58" s="84"/>
      <c r="K58" s="84"/>
      <c r="L58" s="84"/>
      <c r="N58" s="25" t="str">
        <f t="shared" si="0"/>
        <v>ok</v>
      </c>
    </row>
    <row r="59" spans="1:14" x14ac:dyDescent="0.2">
      <c r="A59" s="84"/>
      <c r="B59" s="84"/>
      <c r="C59" s="84"/>
      <c r="D59" s="84"/>
      <c r="E59" s="84"/>
      <c r="F59" s="84"/>
      <c r="G59" s="84"/>
      <c r="H59" s="84"/>
      <c r="I59" s="84"/>
      <c r="J59" s="84"/>
      <c r="K59" s="84"/>
      <c r="L59" s="84"/>
      <c r="N59" s="25" t="str">
        <f t="shared" si="0"/>
        <v>ok</v>
      </c>
    </row>
    <row r="60" spans="1:14" x14ac:dyDescent="0.2">
      <c r="A60" s="84"/>
      <c r="B60" s="84"/>
      <c r="C60" s="84"/>
      <c r="D60" s="84"/>
      <c r="E60" s="84"/>
      <c r="F60" s="84"/>
      <c r="G60" s="84"/>
      <c r="H60" s="84"/>
      <c r="I60" s="84"/>
      <c r="J60" s="84"/>
      <c r="K60" s="84"/>
      <c r="L60" s="84"/>
      <c r="N60" s="25" t="str">
        <f t="shared" si="0"/>
        <v>ok</v>
      </c>
    </row>
    <row r="61" spans="1:14" x14ac:dyDescent="0.2">
      <c r="A61" s="84"/>
      <c r="B61" s="84"/>
      <c r="C61" s="84"/>
      <c r="D61" s="84"/>
      <c r="E61" s="84"/>
      <c r="F61" s="84"/>
      <c r="G61" s="84"/>
      <c r="H61" s="84"/>
      <c r="I61" s="84"/>
      <c r="J61" s="84"/>
      <c r="K61" s="84"/>
      <c r="L61" s="84"/>
      <c r="N61" s="25" t="str">
        <f t="shared" si="0"/>
        <v>ok</v>
      </c>
    </row>
    <row r="62" spans="1:14" x14ac:dyDescent="0.2">
      <c r="A62" s="84"/>
      <c r="B62" s="84"/>
      <c r="C62" s="84"/>
      <c r="D62" s="84"/>
      <c r="E62" s="84"/>
      <c r="F62" s="84"/>
      <c r="G62" s="84"/>
      <c r="H62" s="84"/>
      <c r="I62" s="84"/>
      <c r="J62" s="84"/>
      <c r="K62" s="84"/>
      <c r="L62" s="84"/>
      <c r="N62" s="25" t="str">
        <f t="shared" si="0"/>
        <v>ok</v>
      </c>
    </row>
    <row r="63" spans="1:14" x14ac:dyDescent="0.2">
      <c r="A63" s="84"/>
      <c r="B63" s="84"/>
      <c r="C63" s="84"/>
      <c r="D63" s="84"/>
      <c r="E63" s="84"/>
      <c r="F63" s="84"/>
      <c r="G63" s="84"/>
      <c r="H63" s="84"/>
      <c r="I63" s="84"/>
      <c r="J63" s="84"/>
      <c r="K63" s="84"/>
      <c r="L63" s="84"/>
      <c r="N63" s="25" t="str">
        <f t="shared" si="0"/>
        <v>ok</v>
      </c>
    </row>
    <row r="64" spans="1:14" x14ac:dyDescent="0.2">
      <c r="A64" s="84"/>
      <c r="B64" s="84"/>
      <c r="C64" s="84"/>
      <c r="D64" s="84"/>
      <c r="E64" s="84"/>
      <c r="F64" s="84"/>
      <c r="G64" s="84"/>
      <c r="H64" s="84"/>
      <c r="I64" s="84"/>
      <c r="J64" s="84"/>
      <c r="K64" s="84"/>
      <c r="L64" s="84"/>
      <c r="N64" s="25" t="str">
        <f t="shared" si="0"/>
        <v>ok</v>
      </c>
    </row>
    <row r="65" spans="1:14" x14ac:dyDescent="0.2">
      <c r="A65" s="84"/>
      <c r="B65" s="84"/>
      <c r="C65" s="84"/>
      <c r="D65" s="84"/>
      <c r="E65" s="84"/>
      <c r="F65" s="84"/>
      <c r="G65" s="84"/>
      <c r="H65" s="84"/>
      <c r="I65" s="84"/>
      <c r="J65" s="84"/>
      <c r="K65" s="84"/>
      <c r="L65" s="84"/>
      <c r="N65" s="25" t="str">
        <f t="shared" si="0"/>
        <v>ok</v>
      </c>
    </row>
    <row r="66" spans="1:14" x14ac:dyDescent="0.2">
      <c r="A66" s="84"/>
      <c r="B66" s="84"/>
      <c r="C66" s="84"/>
      <c r="D66" s="84"/>
      <c r="E66" s="84"/>
      <c r="F66" s="84"/>
      <c r="G66" s="84"/>
      <c r="H66" s="84"/>
      <c r="I66" s="84"/>
      <c r="J66" s="84"/>
      <c r="K66" s="84"/>
      <c r="L66" s="84"/>
      <c r="N66" s="25" t="str">
        <f t="shared" si="0"/>
        <v>ok</v>
      </c>
    </row>
    <row r="67" spans="1:14" x14ac:dyDescent="0.2">
      <c r="A67" s="84"/>
      <c r="B67" s="84"/>
      <c r="C67" s="84"/>
      <c r="D67" s="84"/>
      <c r="E67" s="84"/>
      <c r="F67" s="84"/>
      <c r="G67" s="84"/>
      <c r="H67" s="84"/>
      <c r="I67" s="84"/>
      <c r="J67" s="84"/>
      <c r="K67" s="84"/>
      <c r="L67" s="84"/>
      <c r="N67" s="25" t="str">
        <f t="shared" si="0"/>
        <v>ok</v>
      </c>
    </row>
    <row r="68" spans="1:14" x14ac:dyDescent="0.2">
      <c r="A68" s="84"/>
      <c r="B68" s="84"/>
      <c r="C68" s="84"/>
      <c r="D68" s="84"/>
      <c r="E68" s="84"/>
      <c r="F68" s="84"/>
      <c r="G68" s="84"/>
      <c r="H68" s="84"/>
      <c r="I68" s="84"/>
      <c r="J68" s="84"/>
      <c r="K68" s="84"/>
      <c r="L68" s="84"/>
      <c r="N68" s="25" t="str">
        <f t="shared" si="0"/>
        <v>ok</v>
      </c>
    </row>
    <row r="69" spans="1:14" x14ac:dyDescent="0.2">
      <c r="A69" s="84"/>
      <c r="B69" s="84"/>
      <c r="C69" s="84"/>
      <c r="D69" s="84"/>
      <c r="E69" s="84"/>
      <c r="F69" s="84"/>
      <c r="G69" s="84"/>
      <c r="H69" s="84"/>
      <c r="I69" s="84"/>
      <c r="J69" s="84"/>
      <c r="K69" s="84"/>
      <c r="L69" s="84"/>
      <c r="N69" s="25" t="str">
        <f t="shared" si="0"/>
        <v>ok</v>
      </c>
    </row>
    <row r="70" spans="1:14" x14ac:dyDescent="0.2">
      <c r="A70" s="84"/>
      <c r="B70" s="84"/>
      <c r="C70" s="84"/>
      <c r="D70" s="84"/>
      <c r="E70" s="84"/>
      <c r="F70" s="84"/>
      <c r="G70" s="84"/>
      <c r="H70" s="84"/>
      <c r="I70" s="84"/>
      <c r="J70" s="84"/>
      <c r="K70" s="84"/>
      <c r="L70" s="84"/>
      <c r="N70" s="25" t="str">
        <f t="shared" si="0"/>
        <v>ok</v>
      </c>
    </row>
    <row r="71" spans="1:14" x14ac:dyDescent="0.2">
      <c r="A71" s="84"/>
      <c r="B71" s="84"/>
      <c r="C71" s="84"/>
      <c r="D71" s="84"/>
      <c r="E71" s="84"/>
      <c r="F71" s="84"/>
      <c r="G71" s="84"/>
      <c r="H71" s="84"/>
      <c r="I71" s="84"/>
      <c r="J71" s="84"/>
      <c r="K71" s="84"/>
      <c r="L71" s="84"/>
      <c r="N71" s="25" t="str">
        <f t="shared" si="0"/>
        <v>ok</v>
      </c>
    </row>
    <row r="72" spans="1:14" x14ac:dyDescent="0.2">
      <c r="A72" s="84"/>
      <c r="B72" s="84"/>
      <c r="C72" s="84"/>
      <c r="D72" s="84"/>
      <c r="E72" s="84"/>
      <c r="F72" s="84"/>
      <c r="G72" s="84"/>
      <c r="H72" s="84"/>
      <c r="I72" s="84"/>
      <c r="J72" s="84"/>
      <c r="K72" s="84"/>
      <c r="L72" s="84"/>
      <c r="N72" s="25" t="str">
        <f t="shared" si="0"/>
        <v>ok</v>
      </c>
    </row>
    <row r="73" spans="1:14" x14ac:dyDescent="0.2">
      <c r="A73" s="84"/>
      <c r="B73" s="84"/>
      <c r="C73" s="84"/>
      <c r="D73" s="84"/>
      <c r="E73" s="84"/>
      <c r="F73" s="84"/>
      <c r="G73" s="84"/>
      <c r="H73" s="84"/>
      <c r="I73" s="84"/>
      <c r="J73" s="84"/>
      <c r="K73" s="84"/>
      <c r="L73" s="84"/>
      <c r="N73" s="25" t="str">
        <f t="shared" si="0"/>
        <v>ok</v>
      </c>
    </row>
    <row r="74" spans="1:14" x14ac:dyDescent="0.2">
      <c r="A74" s="84"/>
      <c r="B74" s="84"/>
      <c r="C74" s="84"/>
      <c r="D74" s="84"/>
      <c r="E74" s="84"/>
      <c r="F74" s="84"/>
      <c r="G74" s="84"/>
      <c r="H74" s="84"/>
      <c r="I74" s="84"/>
      <c r="J74" s="84"/>
      <c r="K74" s="84"/>
      <c r="L74" s="84"/>
      <c r="N74" s="25" t="str">
        <f t="shared" si="0"/>
        <v>ok</v>
      </c>
    </row>
    <row r="75" spans="1:14" x14ac:dyDescent="0.2">
      <c r="A75" s="84"/>
      <c r="B75" s="84"/>
      <c r="C75" s="84"/>
      <c r="D75" s="84"/>
      <c r="E75" s="84"/>
      <c r="F75" s="84"/>
      <c r="G75" s="84"/>
      <c r="H75" s="84"/>
      <c r="I75" s="84"/>
      <c r="J75" s="84"/>
      <c r="K75" s="84"/>
      <c r="L75" s="84"/>
      <c r="N75" s="25" t="str">
        <f t="shared" si="0"/>
        <v>ok</v>
      </c>
    </row>
    <row r="76" spans="1:14" x14ac:dyDescent="0.2">
      <c r="A76" s="84"/>
      <c r="B76" s="84"/>
      <c r="C76" s="84"/>
      <c r="D76" s="84"/>
      <c r="E76" s="84"/>
      <c r="F76" s="84"/>
      <c r="G76" s="84"/>
      <c r="H76" s="84"/>
      <c r="I76" s="84"/>
      <c r="J76" s="84"/>
      <c r="K76" s="84"/>
      <c r="L76" s="84"/>
      <c r="N76" s="25" t="str">
        <f t="shared" si="0"/>
        <v>ok</v>
      </c>
    </row>
    <row r="77" spans="1:14" x14ac:dyDescent="0.2">
      <c r="A77" s="84"/>
      <c r="B77" s="84"/>
      <c r="C77" s="84"/>
      <c r="D77" s="84"/>
      <c r="E77" s="84"/>
      <c r="F77" s="84"/>
      <c r="G77" s="84"/>
      <c r="H77" s="84"/>
      <c r="I77" s="84"/>
      <c r="J77" s="84"/>
      <c r="K77" s="84"/>
      <c r="L77" s="84"/>
      <c r="N77" s="25" t="str">
        <f t="shared" si="0"/>
        <v>ok</v>
      </c>
    </row>
    <row r="78" spans="1:14" x14ac:dyDescent="0.2">
      <c r="A78" s="84"/>
      <c r="B78" s="84"/>
      <c r="C78" s="84"/>
      <c r="D78" s="84"/>
      <c r="E78" s="84"/>
      <c r="F78" s="84"/>
      <c r="G78" s="84"/>
      <c r="H78" s="84"/>
      <c r="I78" s="84"/>
      <c r="J78" s="84"/>
      <c r="K78" s="84"/>
      <c r="L78" s="84"/>
      <c r="N78" s="25" t="str">
        <f t="shared" si="0"/>
        <v>ok</v>
      </c>
    </row>
    <row r="79" spans="1:14" x14ac:dyDescent="0.2">
      <c r="A79" s="84"/>
      <c r="B79" s="84"/>
      <c r="C79" s="84"/>
      <c r="D79" s="84"/>
      <c r="E79" s="84"/>
      <c r="F79" s="84"/>
      <c r="G79" s="84"/>
      <c r="H79" s="84"/>
      <c r="I79" s="84"/>
      <c r="J79" s="84"/>
      <c r="K79" s="84"/>
      <c r="L79" s="84"/>
      <c r="N79" s="25" t="str">
        <f t="shared" ref="N79:N125" si="1">IF(OR(H79&gt;I79,I79&gt;J79,E79&gt;F79,F79&gt;G79,B79&gt;C79,C79&gt;D79),"lower bound, best est, upper bound are not in correct order",IF(OR(B79&lt;0,B79&gt;1,C79&lt;0,C79&gt;1,D79&lt;0,D79&gt;1,E79&lt;0,E79&gt;1,F79&lt;0,F79&gt;1,G79&lt;0,G79&gt;1,H79&lt;0,H79&gt;1,I79&lt;0,I79&gt;1,J79&lt;0,J79&gt;1),"Probabilities must be between 0 and 1","ok"))</f>
        <v>ok</v>
      </c>
    </row>
    <row r="80" spans="1:14" x14ac:dyDescent="0.2">
      <c r="A80" s="84"/>
      <c r="B80" s="84"/>
      <c r="C80" s="84"/>
      <c r="D80" s="84"/>
      <c r="E80" s="84"/>
      <c r="F80" s="84"/>
      <c r="G80" s="84"/>
      <c r="H80" s="84"/>
      <c r="I80" s="84"/>
      <c r="J80" s="84"/>
      <c r="K80" s="84"/>
      <c r="L80" s="84"/>
      <c r="N80" s="25" t="str">
        <f t="shared" si="1"/>
        <v>ok</v>
      </c>
    </row>
    <row r="81" spans="1:14" x14ac:dyDescent="0.2">
      <c r="A81" s="84"/>
      <c r="B81" s="84"/>
      <c r="C81" s="84"/>
      <c r="D81" s="84"/>
      <c r="E81" s="84"/>
      <c r="F81" s="84"/>
      <c r="G81" s="84"/>
      <c r="H81" s="84"/>
      <c r="I81" s="84"/>
      <c r="J81" s="84"/>
      <c r="K81" s="84"/>
      <c r="L81" s="84"/>
      <c r="N81" s="25" t="str">
        <f t="shared" si="1"/>
        <v>ok</v>
      </c>
    </row>
    <row r="82" spans="1:14" x14ac:dyDescent="0.2">
      <c r="A82" s="84"/>
      <c r="B82" s="84"/>
      <c r="C82" s="84"/>
      <c r="D82" s="84"/>
      <c r="E82" s="84"/>
      <c r="F82" s="84"/>
      <c r="G82" s="84"/>
      <c r="H82" s="84"/>
      <c r="I82" s="84"/>
      <c r="J82" s="84"/>
      <c r="K82" s="84"/>
      <c r="L82" s="84"/>
      <c r="N82" s="25" t="str">
        <f t="shared" si="1"/>
        <v>ok</v>
      </c>
    </row>
    <row r="83" spans="1:14" x14ac:dyDescent="0.2">
      <c r="A83" s="84"/>
      <c r="B83" s="84"/>
      <c r="C83" s="84"/>
      <c r="D83" s="84"/>
      <c r="E83" s="84"/>
      <c r="F83" s="84"/>
      <c r="G83" s="84"/>
      <c r="H83" s="84"/>
      <c r="I83" s="84"/>
      <c r="J83" s="84"/>
      <c r="K83" s="84"/>
      <c r="L83" s="84"/>
      <c r="N83" s="25" t="str">
        <f t="shared" si="1"/>
        <v>ok</v>
      </c>
    </row>
    <row r="84" spans="1:14" x14ac:dyDescent="0.2">
      <c r="A84" s="84"/>
      <c r="B84" s="84"/>
      <c r="C84" s="84"/>
      <c r="D84" s="84"/>
      <c r="E84" s="84"/>
      <c r="F84" s="84"/>
      <c r="G84" s="84"/>
      <c r="H84" s="84"/>
      <c r="I84" s="84"/>
      <c r="J84" s="84"/>
      <c r="K84" s="84"/>
      <c r="L84" s="84"/>
      <c r="N84" s="25" t="str">
        <f t="shared" si="1"/>
        <v>ok</v>
      </c>
    </row>
    <row r="85" spans="1:14" x14ac:dyDescent="0.2">
      <c r="A85" s="84"/>
      <c r="B85" s="84"/>
      <c r="C85" s="84"/>
      <c r="D85" s="84"/>
      <c r="E85" s="84"/>
      <c r="F85" s="84"/>
      <c r="G85" s="84"/>
      <c r="H85" s="84"/>
      <c r="I85" s="84"/>
      <c r="J85" s="84"/>
      <c r="K85" s="84"/>
      <c r="L85" s="84"/>
      <c r="N85" s="25" t="str">
        <f t="shared" si="1"/>
        <v>ok</v>
      </c>
    </row>
    <row r="86" spans="1:14" x14ac:dyDescent="0.2">
      <c r="A86" s="84"/>
      <c r="B86" s="84"/>
      <c r="C86" s="84"/>
      <c r="D86" s="84"/>
      <c r="E86" s="84"/>
      <c r="F86" s="84"/>
      <c r="G86" s="84"/>
      <c r="H86" s="84"/>
      <c r="I86" s="84"/>
      <c r="J86" s="84"/>
      <c r="K86" s="84"/>
      <c r="L86" s="84"/>
      <c r="N86" s="25" t="str">
        <f t="shared" si="1"/>
        <v>ok</v>
      </c>
    </row>
    <row r="87" spans="1:14" x14ac:dyDescent="0.2">
      <c r="A87" s="84"/>
      <c r="B87" s="84"/>
      <c r="C87" s="84"/>
      <c r="D87" s="84"/>
      <c r="E87" s="84"/>
      <c r="F87" s="84"/>
      <c r="G87" s="84"/>
      <c r="H87" s="84"/>
      <c r="I87" s="84"/>
      <c r="J87" s="84"/>
      <c r="K87" s="84"/>
      <c r="L87" s="84"/>
      <c r="N87" s="25" t="str">
        <f t="shared" si="1"/>
        <v>ok</v>
      </c>
    </row>
    <row r="88" spans="1:14" x14ac:dyDescent="0.2">
      <c r="A88" s="84"/>
      <c r="B88" s="84"/>
      <c r="C88" s="84"/>
      <c r="D88" s="84"/>
      <c r="E88" s="84"/>
      <c r="F88" s="84"/>
      <c r="G88" s="84"/>
      <c r="H88" s="84"/>
      <c r="I88" s="84"/>
      <c r="J88" s="84"/>
      <c r="K88" s="84"/>
      <c r="L88" s="84"/>
      <c r="N88" s="25" t="str">
        <f t="shared" si="1"/>
        <v>ok</v>
      </c>
    </row>
    <row r="89" spans="1:14" x14ac:dyDescent="0.2">
      <c r="A89" s="84"/>
      <c r="B89" s="84"/>
      <c r="C89" s="84"/>
      <c r="D89" s="84"/>
      <c r="E89" s="84"/>
      <c r="F89" s="84"/>
      <c r="G89" s="84"/>
      <c r="H89" s="84"/>
      <c r="I89" s="84"/>
      <c r="J89" s="84"/>
      <c r="K89" s="84"/>
      <c r="L89" s="84"/>
      <c r="N89" s="25" t="str">
        <f t="shared" si="1"/>
        <v>ok</v>
      </c>
    </row>
    <row r="90" spans="1:14" x14ac:dyDescent="0.2">
      <c r="A90" s="84"/>
      <c r="B90" s="84"/>
      <c r="C90" s="84"/>
      <c r="D90" s="84"/>
      <c r="E90" s="84"/>
      <c r="F90" s="84"/>
      <c r="G90" s="84"/>
      <c r="H90" s="84"/>
      <c r="I90" s="84"/>
      <c r="J90" s="84"/>
      <c r="K90" s="84"/>
      <c r="L90" s="84"/>
      <c r="N90" s="25" t="str">
        <f t="shared" si="1"/>
        <v>ok</v>
      </c>
    </row>
    <row r="91" spans="1:14" x14ac:dyDescent="0.2">
      <c r="A91" s="84"/>
      <c r="B91" s="84"/>
      <c r="C91" s="84"/>
      <c r="D91" s="84"/>
      <c r="E91" s="84"/>
      <c r="F91" s="84"/>
      <c r="G91" s="84"/>
      <c r="H91" s="84"/>
      <c r="I91" s="84"/>
      <c r="J91" s="84"/>
      <c r="K91" s="84"/>
      <c r="L91" s="84"/>
      <c r="N91" s="25" t="str">
        <f t="shared" si="1"/>
        <v>ok</v>
      </c>
    </row>
    <row r="92" spans="1:14" x14ac:dyDescent="0.2">
      <c r="A92" s="84"/>
      <c r="B92" s="84"/>
      <c r="C92" s="84"/>
      <c r="D92" s="84"/>
      <c r="E92" s="84"/>
      <c r="F92" s="84"/>
      <c r="G92" s="84"/>
      <c r="H92" s="84"/>
      <c r="I92" s="84"/>
      <c r="J92" s="84"/>
      <c r="K92" s="84"/>
      <c r="L92" s="84"/>
      <c r="N92" s="25" t="str">
        <f t="shared" si="1"/>
        <v>ok</v>
      </c>
    </row>
    <row r="93" spans="1:14" x14ac:dyDescent="0.2">
      <c r="A93" s="84"/>
      <c r="B93" s="84"/>
      <c r="C93" s="84"/>
      <c r="D93" s="84"/>
      <c r="E93" s="84"/>
      <c r="F93" s="84"/>
      <c r="G93" s="84"/>
      <c r="H93" s="84"/>
      <c r="I93" s="84"/>
      <c r="J93" s="84"/>
      <c r="K93" s="84"/>
      <c r="L93" s="84"/>
      <c r="N93" s="25" t="str">
        <f t="shared" si="1"/>
        <v>ok</v>
      </c>
    </row>
    <row r="94" spans="1:14" x14ac:dyDescent="0.2">
      <c r="A94" s="84"/>
      <c r="B94" s="84"/>
      <c r="C94" s="84"/>
      <c r="D94" s="84"/>
      <c r="E94" s="84"/>
      <c r="F94" s="84"/>
      <c r="G94" s="84"/>
      <c r="H94" s="84"/>
      <c r="I94" s="84"/>
      <c r="J94" s="84"/>
      <c r="K94" s="84"/>
      <c r="L94" s="84"/>
      <c r="N94" s="25" t="str">
        <f t="shared" si="1"/>
        <v>ok</v>
      </c>
    </row>
    <row r="95" spans="1:14" x14ac:dyDescent="0.2">
      <c r="A95" s="84"/>
      <c r="B95" s="84"/>
      <c r="C95" s="84"/>
      <c r="D95" s="84"/>
      <c r="E95" s="84"/>
      <c r="F95" s="84"/>
      <c r="G95" s="84"/>
      <c r="H95" s="84"/>
      <c r="I95" s="84"/>
      <c r="J95" s="84"/>
      <c r="K95" s="84"/>
      <c r="L95" s="84"/>
      <c r="N95" s="25" t="str">
        <f t="shared" si="1"/>
        <v>ok</v>
      </c>
    </row>
    <row r="96" spans="1:14" x14ac:dyDescent="0.2">
      <c r="A96" s="84"/>
      <c r="B96" s="84"/>
      <c r="C96" s="84"/>
      <c r="D96" s="84"/>
      <c r="E96" s="84"/>
      <c r="F96" s="84"/>
      <c r="G96" s="84"/>
      <c r="H96" s="84"/>
      <c r="I96" s="84"/>
      <c r="J96" s="84"/>
      <c r="K96" s="84"/>
      <c r="L96" s="84"/>
      <c r="N96" s="25" t="str">
        <f t="shared" si="1"/>
        <v>ok</v>
      </c>
    </row>
    <row r="97" spans="1:14" x14ac:dyDescent="0.2">
      <c r="A97" s="84"/>
      <c r="B97" s="84"/>
      <c r="C97" s="84"/>
      <c r="D97" s="84"/>
      <c r="E97" s="84"/>
      <c r="F97" s="84"/>
      <c r="G97" s="84"/>
      <c r="H97" s="84"/>
      <c r="I97" s="84"/>
      <c r="J97" s="84"/>
      <c r="K97" s="84"/>
      <c r="L97" s="84"/>
      <c r="N97" s="25" t="str">
        <f t="shared" si="1"/>
        <v>ok</v>
      </c>
    </row>
    <row r="98" spans="1:14" x14ac:dyDescent="0.2">
      <c r="A98" s="84"/>
      <c r="B98" s="84"/>
      <c r="C98" s="84"/>
      <c r="D98" s="84"/>
      <c r="E98" s="84"/>
      <c r="F98" s="84"/>
      <c r="G98" s="84"/>
      <c r="H98" s="84"/>
      <c r="I98" s="84"/>
      <c r="J98" s="84"/>
      <c r="K98" s="84"/>
      <c r="L98" s="84"/>
      <c r="N98" s="25" t="str">
        <f t="shared" si="1"/>
        <v>ok</v>
      </c>
    </row>
    <row r="99" spans="1:14" x14ac:dyDescent="0.2">
      <c r="A99" s="84"/>
      <c r="B99" s="84"/>
      <c r="C99" s="84"/>
      <c r="D99" s="84"/>
      <c r="E99" s="84"/>
      <c r="F99" s="84"/>
      <c r="G99" s="84"/>
      <c r="H99" s="84"/>
      <c r="I99" s="84"/>
      <c r="J99" s="84"/>
      <c r="K99" s="84"/>
      <c r="L99" s="84"/>
      <c r="N99" s="25" t="str">
        <f t="shared" si="1"/>
        <v>ok</v>
      </c>
    </row>
    <row r="100" spans="1:14" x14ac:dyDescent="0.2">
      <c r="A100" s="84"/>
      <c r="B100" s="84"/>
      <c r="C100" s="84"/>
      <c r="D100" s="84"/>
      <c r="E100" s="84"/>
      <c r="F100" s="84"/>
      <c r="G100" s="84"/>
      <c r="H100" s="84"/>
      <c r="I100" s="84"/>
      <c r="J100" s="84"/>
      <c r="K100" s="84"/>
      <c r="L100" s="84"/>
      <c r="N100" s="25" t="str">
        <f t="shared" si="1"/>
        <v>ok</v>
      </c>
    </row>
    <row r="101" spans="1:14" x14ac:dyDescent="0.2">
      <c r="A101" s="84"/>
      <c r="B101" s="84"/>
      <c r="C101" s="84"/>
      <c r="D101" s="84"/>
      <c r="E101" s="84"/>
      <c r="F101" s="84"/>
      <c r="G101" s="84"/>
      <c r="H101" s="84"/>
      <c r="I101" s="84"/>
      <c r="J101" s="84"/>
      <c r="K101" s="84"/>
      <c r="L101" s="84"/>
      <c r="N101" s="25" t="str">
        <f t="shared" si="1"/>
        <v>ok</v>
      </c>
    </row>
    <row r="102" spans="1:14" x14ac:dyDescent="0.2">
      <c r="A102" s="84"/>
      <c r="B102" s="84"/>
      <c r="C102" s="84"/>
      <c r="D102" s="84"/>
      <c r="E102" s="84"/>
      <c r="F102" s="84"/>
      <c r="G102" s="84"/>
      <c r="H102" s="84"/>
      <c r="I102" s="84"/>
      <c r="J102" s="84"/>
      <c r="K102" s="84"/>
      <c r="L102" s="84"/>
      <c r="N102" s="25" t="str">
        <f t="shared" si="1"/>
        <v>ok</v>
      </c>
    </row>
    <row r="103" spans="1:14" x14ac:dyDescent="0.2">
      <c r="A103" s="84"/>
      <c r="B103" s="84"/>
      <c r="C103" s="84"/>
      <c r="D103" s="84"/>
      <c r="E103" s="84"/>
      <c r="F103" s="84"/>
      <c r="G103" s="84"/>
      <c r="H103" s="84"/>
      <c r="I103" s="84"/>
      <c r="J103" s="84"/>
      <c r="K103" s="84"/>
      <c r="L103" s="84"/>
      <c r="N103" s="25" t="str">
        <f t="shared" si="1"/>
        <v>ok</v>
      </c>
    </row>
    <row r="104" spans="1:14" x14ac:dyDescent="0.2">
      <c r="A104" s="84"/>
      <c r="B104" s="84"/>
      <c r="C104" s="84"/>
      <c r="D104" s="84"/>
      <c r="E104" s="84"/>
      <c r="F104" s="84"/>
      <c r="G104" s="84"/>
      <c r="H104" s="84"/>
      <c r="I104" s="84"/>
      <c r="J104" s="84"/>
      <c r="K104" s="84"/>
      <c r="L104" s="84"/>
      <c r="N104" s="25" t="str">
        <f t="shared" si="1"/>
        <v>ok</v>
      </c>
    </row>
    <row r="105" spans="1:14" x14ac:dyDescent="0.2">
      <c r="A105" s="84"/>
      <c r="B105" s="84"/>
      <c r="C105" s="84"/>
      <c r="D105" s="84"/>
      <c r="E105" s="84"/>
      <c r="F105" s="84"/>
      <c r="G105" s="84"/>
      <c r="H105" s="84"/>
      <c r="I105" s="84"/>
      <c r="J105" s="84"/>
      <c r="K105" s="84"/>
      <c r="L105" s="84"/>
      <c r="N105" s="25" t="str">
        <f t="shared" si="1"/>
        <v>ok</v>
      </c>
    </row>
    <row r="106" spans="1:14" x14ac:dyDescent="0.2">
      <c r="A106" s="84"/>
      <c r="B106" s="84"/>
      <c r="C106" s="84"/>
      <c r="D106" s="84"/>
      <c r="E106" s="84"/>
      <c r="F106" s="84"/>
      <c r="G106" s="84"/>
      <c r="H106" s="84"/>
      <c r="I106" s="84"/>
      <c r="J106" s="84"/>
      <c r="K106" s="84"/>
      <c r="L106" s="84"/>
      <c r="N106" s="25" t="str">
        <f t="shared" si="1"/>
        <v>ok</v>
      </c>
    </row>
    <row r="107" spans="1:14" x14ac:dyDescent="0.2">
      <c r="A107" s="84"/>
      <c r="B107" s="84"/>
      <c r="C107" s="84"/>
      <c r="D107" s="84"/>
      <c r="E107" s="84"/>
      <c r="F107" s="84"/>
      <c r="G107" s="84"/>
      <c r="H107" s="84"/>
      <c r="I107" s="84"/>
      <c r="J107" s="84"/>
      <c r="K107" s="84"/>
      <c r="L107" s="84"/>
      <c r="N107" s="25" t="str">
        <f t="shared" si="1"/>
        <v>ok</v>
      </c>
    </row>
    <row r="108" spans="1:14" x14ac:dyDescent="0.2">
      <c r="A108" s="84"/>
      <c r="B108" s="84"/>
      <c r="C108" s="84"/>
      <c r="D108" s="84"/>
      <c r="E108" s="84"/>
      <c r="F108" s="84"/>
      <c r="G108" s="84"/>
      <c r="H108" s="84"/>
      <c r="I108" s="84"/>
      <c r="J108" s="84"/>
      <c r="K108" s="84"/>
      <c r="L108" s="84"/>
      <c r="N108" s="25" t="str">
        <f t="shared" si="1"/>
        <v>ok</v>
      </c>
    </row>
    <row r="109" spans="1:14" x14ac:dyDescent="0.2">
      <c r="A109" s="84"/>
      <c r="B109" s="84"/>
      <c r="C109" s="84"/>
      <c r="D109" s="84"/>
      <c r="E109" s="84"/>
      <c r="F109" s="84"/>
      <c r="G109" s="84"/>
      <c r="H109" s="84"/>
      <c r="I109" s="84"/>
      <c r="J109" s="84"/>
      <c r="K109" s="84"/>
      <c r="L109" s="84"/>
      <c r="N109" s="25" t="str">
        <f t="shared" si="1"/>
        <v>ok</v>
      </c>
    </row>
    <row r="110" spans="1:14" x14ac:dyDescent="0.2">
      <c r="A110" s="84"/>
      <c r="B110" s="84"/>
      <c r="C110" s="84"/>
      <c r="D110" s="84"/>
      <c r="E110" s="84"/>
      <c r="F110" s="84"/>
      <c r="G110" s="84"/>
      <c r="H110" s="84"/>
      <c r="I110" s="84"/>
      <c r="J110" s="84"/>
      <c r="K110" s="84"/>
      <c r="L110" s="84"/>
      <c r="N110" s="25" t="str">
        <f t="shared" si="1"/>
        <v>ok</v>
      </c>
    </row>
    <row r="111" spans="1:14" x14ac:dyDescent="0.2">
      <c r="A111" s="84"/>
      <c r="B111" s="84"/>
      <c r="C111" s="84"/>
      <c r="D111" s="84"/>
      <c r="E111" s="84"/>
      <c r="F111" s="84"/>
      <c r="G111" s="84"/>
      <c r="H111" s="84"/>
      <c r="I111" s="84"/>
      <c r="J111" s="84"/>
      <c r="K111" s="84"/>
      <c r="L111" s="84"/>
      <c r="N111" s="25" t="str">
        <f t="shared" si="1"/>
        <v>ok</v>
      </c>
    </row>
    <row r="112" spans="1:14" x14ac:dyDescent="0.2">
      <c r="A112" s="84"/>
      <c r="B112" s="84"/>
      <c r="C112" s="84"/>
      <c r="D112" s="84"/>
      <c r="E112" s="84"/>
      <c r="F112" s="84"/>
      <c r="G112" s="84"/>
      <c r="H112" s="84"/>
      <c r="I112" s="84"/>
      <c r="J112" s="84"/>
      <c r="K112" s="84"/>
      <c r="L112" s="84"/>
      <c r="N112" s="25" t="str">
        <f t="shared" si="1"/>
        <v>ok</v>
      </c>
    </row>
    <row r="113" spans="1:14" x14ac:dyDescent="0.2">
      <c r="A113" s="84"/>
      <c r="B113" s="84"/>
      <c r="C113" s="84"/>
      <c r="D113" s="84"/>
      <c r="E113" s="84"/>
      <c r="F113" s="84"/>
      <c r="G113" s="84"/>
      <c r="H113" s="84"/>
      <c r="I113" s="84"/>
      <c r="J113" s="84"/>
      <c r="K113" s="84"/>
      <c r="L113" s="84"/>
      <c r="N113" s="25" t="str">
        <f t="shared" si="1"/>
        <v>ok</v>
      </c>
    </row>
    <row r="114" spans="1:14" x14ac:dyDescent="0.2">
      <c r="A114" s="84"/>
      <c r="B114" s="84"/>
      <c r="C114" s="84"/>
      <c r="D114" s="84"/>
      <c r="E114" s="84"/>
      <c r="F114" s="84"/>
      <c r="G114" s="84"/>
      <c r="H114" s="84"/>
      <c r="I114" s="84"/>
      <c r="J114" s="84"/>
      <c r="K114" s="84"/>
      <c r="L114" s="84"/>
      <c r="N114" s="25" t="str">
        <f t="shared" si="1"/>
        <v>ok</v>
      </c>
    </row>
    <row r="115" spans="1:14" x14ac:dyDescent="0.2">
      <c r="A115" s="84"/>
      <c r="B115" s="84"/>
      <c r="C115" s="84"/>
      <c r="D115" s="84"/>
      <c r="E115" s="84"/>
      <c r="F115" s="84"/>
      <c r="G115" s="84"/>
      <c r="H115" s="84"/>
      <c r="I115" s="84"/>
      <c r="J115" s="84"/>
      <c r="K115" s="84"/>
      <c r="L115" s="84"/>
      <c r="N115" s="25" t="str">
        <f t="shared" si="1"/>
        <v>ok</v>
      </c>
    </row>
    <row r="116" spans="1:14" x14ac:dyDescent="0.2">
      <c r="A116" s="84"/>
      <c r="B116" s="84"/>
      <c r="C116" s="84"/>
      <c r="D116" s="84"/>
      <c r="E116" s="84"/>
      <c r="F116" s="84"/>
      <c r="G116" s="84"/>
      <c r="H116" s="84"/>
      <c r="I116" s="84"/>
      <c r="J116" s="84"/>
      <c r="K116" s="84"/>
      <c r="L116" s="84"/>
      <c r="N116" s="25" t="str">
        <f t="shared" si="1"/>
        <v>ok</v>
      </c>
    </row>
    <row r="117" spans="1:14" x14ac:dyDescent="0.2">
      <c r="A117" s="84"/>
      <c r="B117" s="84"/>
      <c r="C117" s="84"/>
      <c r="D117" s="84"/>
      <c r="E117" s="84"/>
      <c r="F117" s="84"/>
      <c r="G117" s="84"/>
      <c r="H117" s="84"/>
      <c r="I117" s="84"/>
      <c r="J117" s="84"/>
      <c r="K117" s="84"/>
      <c r="L117" s="84"/>
      <c r="N117" s="25" t="str">
        <f t="shared" si="1"/>
        <v>ok</v>
      </c>
    </row>
    <row r="118" spans="1:14" x14ac:dyDescent="0.2">
      <c r="A118" s="84"/>
      <c r="B118" s="84"/>
      <c r="C118" s="84"/>
      <c r="D118" s="84"/>
      <c r="E118" s="84"/>
      <c r="F118" s="84"/>
      <c r="G118" s="84"/>
      <c r="H118" s="84"/>
      <c r="I118" s="84"/>
      <c r="J118" s="84"/>
      <c r="K118" s="84"/>
      <c r="L118" s="84"/>
      <c r="N118" s="25" t="str">
        <f t="shared" si="1"/>
        <v>ok</v>
      </c>
    </row>
    <row r="119" spans="1:14" x14ac:dyDescent="0.2">
      <c r="A119" s="84"/>
      <c r="B119" s="84"/>
      <c r="C119" s="84"/>
      <c r="D119" s="84"/>
      <c r="E119" s="84"/>
      <c r="F119" s="84"/>
      <c r="G119" s="84"/>
      <c r="H119" s="84"/>
      <c r="I119" s="84"/>
      <c r="J119" s="84"/>
      <c r="K119" s="84"/>
      <c r="L119" s="84"/>
      <c r="N119" s="25" t="str">
        <f t="shared" si="1"/>
        <v>ok</v>
      </c>
    </row>
    <row r="120" spans="1:14" x14ac:dyDescent="0.2">
      <c r="A120" s="84"/>
      <c r="B120" s="84"/>
      <c r="C120" s="84"/>
      <c r="D120" s="84"/>
      <c r="E120" s="84"/>
      <c r="F120" s="84"/>
      <c r="G120" s="84"/>
      <c r="H120" s="84"/>
      <c r="I120" s="84"/>
      <c r="J120" s="84"/>
      <c r="K120" s="84"/>
      <c r="L120" s="84"/>
      <c r="N120" s="25" t="str">
        <f t="shared" si="1"/>
        <v>ok</v>
      </c>
    </row>
    <row r="121" spans="1:14" x14ac:dyDescent="0.2">
      <c r="A121" s="84"/>
      <c r="B121" s="84"/>
      <c r="C121" s="84"/>
      <c r="D121" s="84"/>
      <c r="E121" s="84"/>
      <c r="F121" s="84"/>
      <c r="G121" s="84"/>
      <c r="H121" s="84"/>
      <c r="I121" s="84"/>
      <c r="J121" s="84"/>
      <c r="K121" s="84"/>
      <c r="L121" s="84"/>
      <c r="N121" s="25" t="str">
        <f t="shared" si="1"/>
        <v>ok</v>
      </c>
    </row>
    <row r="122" spans="1:14" x14ac:dyDescent="0.2">
      <c r="A122" s="84"/>
      <c r="B122" s="84"/>
      <c r="C122" s="84"/>
      <c r="D122" s="84"/>
      <c r="E122" s="84"/>
      <c r="F122" s="84"/>
      <c r="G122" s="84"/>
      <c r="H122" s="84"/>
      <c r="I122" s="84"/>
      <c r="J122" s="84"/>
      <c r="K122" s="84"/>
      <c r="L122" s="84"/>
      <c r="N122" s="25" t="str">
        <f t="shared" si="1"/>
        <v>ok</v>
      </c>
    </row>
    <row r="123" spans="1:14" x14ac:dyDescent="0.2">
      <c r="A123" s="84"/>
      <c r="B123" s="84"/>
      <c r="C123" s="84"/>
      <c r="D123" s="84"/>
      <c r="E123" s="84"/>
      <c r="F123" s="84"/>
      <c r="G123" s="84"/>
      <c r="H123" s="84"/>
      <c r="I123" s="84"/>
      <c r="J123" s="84"/>
      <c r="K123" s="84"/>
      <c r="L123" s="84"/>
      <c r="N123" s="25" t="str">
        <f t="shared" si="1"/>
        <v>ok</v>
      </c>
    </row>
    <row r="124" spans="1:14" x14ac:dyDescent="0.2">
      <c r="A124" s="84"/>
      <c r="B124" s="84"/>
      <c r="C124" s="84"/>
      <c r="D124" s="84"/>
      <c r="E124" s="84"/>
      <c r="F124" s="84"/>
      <c r="G124" s="84"/>
      <c r="H124" s="84"/>
      <c r="I124" s="84"/>
      <c r="J124" s="84"/>
      <c r="K124" s="84"/>
      <c r="L124" s="84"/>
      <c r="N124" s="25" t="str">
        <f t="shared" si="1"/>
        <v>ok</v>
      </c>
    </row>
    <row r="125" spans="1:14" x14ac:dyDescent="0.2">
      <c r="A125" s="84"/>
      <c r="B125" s="84"/>
      <c r="C125" s="84"/>
      <c r="D125" s="84"/>
      <c r="E125" s="84"/>
      <c r="F125" s="84"/>
      <c r="G125" s="84"/>
      <c r="H125" s="84"/>
      <c r="I125" s="84"/>
      <c r="J125" s="84"/>
      <c r="K125" s="84"/>
      <c r="L125" s="84"/>
      <c r="N125" s="25" t="str">
        <f t="shared" si="1"/>
        <v>ok</v>
      </c>
    </row>
  </sheetData>
  <sheetProtection password="CF7A" sheet="1" objects="1" scenarios="1"/>
  <mergeCells count="9">
    <mergeCell ref="K10:L10"/>
    <mergeCell ref="B3:J3"/>
    <mergeCell ref="B10:D10"/>
    <mergeCell ref="E10:G10"/>
    <mergeCell ref="H10:J10"/>
    <mergeCell ref="B4:J4"/>
    <mergeCell ref="B5:J5"/>
    <mergeCell ref="B6:J6"/>
    <mergeCell ref="B7:J7"/>
  </mergeCells>
  <hyperlinks>
    <hyperlink ref="B10:D10" location="definitions!A10" display="Proportion of range covered (ε; epsilon)" xr:uid="{00000000-0004-0000-0200-000000000000}"/>
    <hyperlink ref="E10:G10" location="definitions!A11" display="Probability that the taxon, or recent evidence of it, would have been recorded in the survey" xr:uid="{00000000-0004-0000-0200-000001000000}"/>
    <hyperlink ref="H10:J10" location="definitions!A12" display="Probability that the taxon, or recent evidence of it, could have been reliably identified in the survey if it had been recorded" xr:uid="{00000000-0004-0000-0200-000002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2"/>
  <sheetViews>
    <sheetView topLeftCell="A8" workbookViewId="0">
      <selection activeCell="B11" sqref="B11"/>
    </sheetView>
  </sheetViews>
  <sheetFormatPr baseColWidth="10" defaultColWidth="9.1640625" defaultRowHeight="15" x14ac:dyDescent="0.2"/>
  <cols>
    <col min="1" max="1" width="114.5" style="44" customWidth="1"/>
    <col min="2" max="16384" width="9.1640625" style="99"/>
  </cols>
  <sheetData>
    <row r="1" spans="1:2" ht="20" x14ac:dyDescent="0.2">
      <c r="A1" s="46" t="s">
        <v>48</v>
      </c>
    </row>
    <row r="2" spans="1:2" ht="33.75" customHeight="1" x14ac:dyDescent="0.2">
      <c r="A2" s="42" t="s">
        <v>95</v>
      </c>
      <c r="B2" s="102" t="s">
        <v>94</v>
      </c>
    </row>
    <row r="3" spans="1:2" ht="18" customHeight="1" x14ac:dyDescent="0.2">
      <c r="A3" s="42"/>
    </row>
    <row r="4" spans="1:2" ht="142.5" customHeight="1" x14ac:dyDescent="0.2">
      <c r="A4" s="42" t="s">
        <v>47</v>
      </c>
    </row>
    <row r="5" spans="1:2" ht="198" customHeight="1" x14ac:dyDescent="0.2">
      <c r="A5" s="98" t="s">
        <v>49</v>
      </c>
    </row>
    <row r="7" spans="1:2" ht="54.75" customHeight="1" x14ac:dyDescent="0.2">
      <c r="A7" s="43" t="s">
        <v>51</v>
      </c>
    </row>
    <row r="8" spans="1:2" ht="58.5" customHeight="1" x14ac:dyDescent="0.2">
      <c r="A8" s="98" t="s">
        <v>50</v>
      </c>
    </row>
    <row r="10" spans="1:2" ht="37" x14ac:dyDescent="0.2">
      <c r="A10" s="100" t="s">
        <v>52</v>
      </c>
    </row>
    <row r="11" spans="1:2" ht="190" x14ac:dyDescent="0.2">
      <c r="A11" s="101" t="s">
        <v>53</v>
      </c>
    </row>
    <row r="12" spans="1:2" ht="129" customHeight="1" x14ac:dyDescent="0.2">
      <c r="A12" s="101" t="s">
        <v>54</v>
      </c>
    </row>
  </sheetData>
  <sheetProtection password="CF7A" sheet="1" objects="1" scenarios="1"/>
  <hyperlinks>
    <hyperlink ref="B2" r:id="rId1"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J31"/>
  <sheetViews>
    <sheetView workbookViewId="0">
      <selection activeCell="C3" sqref="C3"/>
    </sheetView>
  </sheetViews>
  <sheetFormatPr baseColWidth="10" defaultColWidth="8.83203125" defaultRowHeight="15" x14ac:dyDescent="0.2"/>
  <cols>
    <col min="1" max="1" width="6.33203125" customWidth="1"/>
    <col min="2" max="2" width="26.33203125" customWidth="1"/>
    <col min="3" max="3" width="16.33203125" customWidth="1"/>
    <col min="4" max="4" width="16.83203125" customWidth="1"/>
    <col min="5" max="5" width="19.5" customWidth="1"/>
    <col min="6" max="6" width="46.33203125" customWidth="1"/>
    <col min="7" max="10" width="6.83203125" customWidth="1"/>
  </cols>
  <sheetData>
    <row r="2" spans="2:10" ht="21" customHeight="1" x14ac:dyDescent="0.2">
      <c r="C2" s="121" t="s">
        <v>70</v>
      </c>
      <c r="D2" s="121"/>
      <c r="E2" s="121"/>
      <c r="F2" s="75"/>
    </row>
    <row r="3" spans="2:10" x14ac:dyDescent="0.2">
      <c r="C3" s="15" t="s">
        <v>7</v>
      </c>
      <c r="D3" s="15" t="s">
        <v>8</v>
      </c>
      <c r="E3" s="15" t="s">
        <v>9</v>
      </c>
      <c r="F3" s="15"/>
    </row>
    <row r="4" spans="2:10" x14ac:dyDescent="0.2">
      <c r="B4" s="96" t="s">
        <v>75</v>
      </c>
      <c r="C4" s="51">
        <f>Threats!B12*Threats!B13</f>
        <v>0.90249999999999997</v>
      </c>
      <c r="D4" s="51">
        <f>Threats!C12*Threats!C13</f>
        <v>0.94089999999999996</v>
      </c>
      <c r="E4" s="51">
        <f>Threats!D12*Threats!D13</f>
        <v>1</v>
      </c>
      <c r="F4" s="94" t="s">
        <v>77</v>
      </c>
    </row>
    <row r="5" spans="2:10" x14ac:dyDescent="0.2">
      <c r="B5" s="97" t="s">
        <v>76</v>
      </c>
      <c r="C5" s="86">
        <v>0.86</v>
      </c>
      <c r="D5" s="86">
        <v>0.85</v>
      </c>
      <c r="E5" s="86">
        <v>0.99</v>
      </c>
      <c r="F5" s="95" t="s">
        <v>74</v>
      </c>
    </row>
    <row r="7" spans="2:10" x14ac:dyDescent="0.2">
      <c r="B7" s="38" t="s">
        <v>71</v>
      </c>
      <c r="C7">
        <v>0.5</v>
      </c>
    </row>
    <row r="8" spans="2:10" ht="16" thickBot="1" x14ac:dyDescent="0.25">
      <c r="B8" s="52" t="s">
        <v>72</v>
      </c>
      <c r="C8">
        <v>0.9</v>
      </c>
    </row>
    <row r="9" spans="2:10" x14ac:dyDescent="0.2">
      <c r="D9" s="82" t="s">
        <v>82</v>
      </c>
    </row>
    <row r="10" spans="2:10" ht="17" thickBot="1" x14ac:dyDescent="0.25">
      <c r="D10" s="83">
        <f>AVERAGE(D4:D5)</f>
        <v>0.89544999999999997</v>
      </c>
    </row>
    <row r="11" spans="2:10" ht="16" thickBot="1" x14ac:dyDescent="0.25"/>
    <row r="12" spans="2:10" ht="16" x14ac:dyDescent="0.2">
      <c r="B12" s="65" t="s">
        <v>79</v>
      </c>
      <c r="C12" s="66" t="s">
        <v>80</v>
      </c>
      <c r="D12" s="67"/>
      <c r="E12" s="68" t="s">
        <v>78</v>
      </c>
      <c r="G12" s="122" t="s">
        <v>73</v>
      </c>
      <c r="H12" s="123"/>
      <c r="I12" s="53">
        <f>$C$7</f>
        <v>0.5</v>
      </c>
      <c r="J12" s="54">
        <f>$C$7</f>
        <v>0.5</v>
      </c>
    </row>
    <row r="13" spans="2:10" ht="19" x14ac:dyDescent="0.2">
      <c r="B13" s="69">
        <f>E4-C4</f>
        <v>9.7500000000000031E-2</v>
      </c>
      <c r="C13" s="63">
        <f>1/(B13+0.01)</f>
        <v>9.3023255813953458</v>
      </c>
      <c r="D13" s="63">
        <f>C13*D4</f>
        <v>8.7525581395348802</v>
      </c>
      <c r="E13" s="70">
        <f>D15/C15</f>
        <v>0.90141818181818167</v>
      </c>
      <c r="G13" s="124"/>
      <c r="H13" s="125"/>
      <c r="I13" s="55">
        <f>$C$7</f>
        <v>0.5</v>
      </c>
      <c r="J13" s="56">
        <v>1.01</v>
      </c>
    </row>
    <row r="14" spans="2:10" x14ac:dyDescent="0.2">
      <c r="B14" s="71">
        <f>E5-C5</f>
        <v>0.13</v>
      </c>
      <c r="C14" s="64">
        <f>1/(B14+0.01)</f>
        <v>7.1428571428571423</v>
      </c>
      <c r="D14" s="64">
        <f>C14*D5</f>
        <v>6.0714285714285712</v>
      </c>
      <c r="E14" s="72"/>
      <c r="G14" s="124"/>
      <c r="H14" s="125"/>
      <c r="I14" s="55">
        <f>$C$7</f>
        <v>0.5</v>
      </c>
      <c r="J14" s="56">
        <f>$C$7</f>
        <v>0.5</v>
      </c>
    </row>
    <row r="15" spans="2:10" ht="16" thickBot="1" x14ac:dyDescent="0.25">
      <c r="B15" s="73"/>
      <c r="C15" s="74">
        <f>SUM(C13:C14)</f>
        <v>16.44518272425249</v>
      </c>
      <c r="D15" s="74">
        <f>SUM(D13:D14)</f>
        <v>14.823986710963451</v>
      </c>
      <c r="E15" s="62"/>
      <c r="G15" s="124"/>
      <c r="H15" s="125"/>
      <c r="I15" s="55">
        <v>1.01</v>
      </c>
      <c r="J15" s="56">
        <f>$C$7</f>
        <v>0.5</v>
      </c>
    </row>
    <row r="16" spans="2:10" ht="16" thickBot="1" x14ac:dyDescent="0.25">
      <c r="G16" s="124"/>
      <c r="H16" s="125"/>
      <c r="I16" s="55">
        <f>$C$8</f>
        <v>0.9</v>
      </c>
      <c r="J16" s="56">
        <f>$C$8</f>
        <v>0.9</v>
      </c>
    </row>
    <row r="17" spans="2:10" ht="16" x14ac:dyDescent="0.2">
      <c r="B17" s="65" t="s">
        <v>79</v>
      </c>
      <c r="C17" s="66" t="s">
        <v>81</v>
      </c>
      <c r="D17" s="67"/>
      <c r="E17" s="68" t="s">
        <v>78</v>
      </c>
      <c r="G17" s="57">
        <f>D5-C5</f>
        <v>-1.0000000000000009E-2</v>
      </c>
      <c r="H17" s="58">
        <f>D4-C4</f>
        <v>3.839999999999999E-2</v>
      </c>
      <c r="I17" s="55">
        <f>$C$8</f>
        <v>0.9</v>
      </c>
      <c r="J17" s="56">
        <v>1.01</v>
      </c>
    </row>
    <row r="18" spans="2:10" ht="19" x14ac:dyDescent="0.2">
      <c r="B18" s="79">
        <f>E4-C4</f>
        <v>9.7500000000000031E-2</v>
      </c>
      <c r="C18" s="80">
        <f>1-B18</f>
        <v>0.90249999999999997</v>
      </c>
      <c r="D18" s="80">
        <f>C18*D4</f>
        <v>0.8491622499999999</v>
      </c>
      <c r="E18" s="81">
        <f>D20/C20</f>
        <v>0.89628335684062055</v>
      </c>
      <c r="G18" s="59">
        <f>D5</f>
        <v>0.85</v>
      </c>
      <c r="H18" s="55">
        <f>D4</f>
        <v>0.94089999999999996</v>
      </c>
      <c r="I18" s="55">
        <f>$C$8</f>
        <v>0.9</v>
      </c>
      <c r="J18" s="56">
        <f>$C$8</f>
        <v>0.9</v>
      </c>
    </row>
    <row r="19" spans="2:10" ht="16" thickBot="1" x14ac:dyDescent="0.25">
      <c r="B19" s="71">
        <f>E5-C5</f>
        <v>0.13</v>
      </c>
      <c r="C19" s="64">
        <f>1-B19</f>
        <v>0.87</v>
      </c>
      <c r="D19" s="64">
        <f>C19*D5</f>
        <v>0.73949999999999994</v>
      </c>
      <c r="E19" s="72"/>
      <c r="G19" s="60">
        <f>E5-D5</f>
        <v>0.14000000000000001</v>
      </c>
      <c r="H19" s="61">
        <f>E4-D4</f>
        <v>5.9100000000000041E-2</v>
      </c>
      <c r="I19" s="61">
        <v>1.01</v>
      </c>
      <c r="J19" s="62">
        <f>$C$8</f>
        <v>0.9</v>
      </c>
    </row>
    <row r="20" spans="2:10" ht="16" thickBot="1" x14ac:dyDescent="0.25">
      <c r="B20" s="73"/>
      <c r="C20" s="74">
        <f>SUM(C18:C19)</f>
        <v>1.7725</v>
      </c>
      <c r="D20" s="74">
        <f>SUM(D18:D19)</f>
        <v>1.5886622499999998</v>
      </c>
      <c r="E20" s="62"/>
    </row>
    <row r="23" spans="2:10" ht="21" customHeight="1" x14ac:dyDescent="0.2">
      <c r="B23" s="126" t="s">
        <v>93</v>
      </c>
      <c r="C23" s="126"/>
      <c r="D23" s="126"/>
      <c r="F23" s="76"/>
    </row>
    <row r="24" spans="2:10" ht="19" x14ac:dyDescent="0.2">
      <c r="F24" s="77"/>
    </row>
    <row r="25" spans="2:10" x14ac:dyDescent="0.2">
      <c r="F25" s="78"/>
    </row>
    <row r="26" spans="2:10" x14ac:dyDescent="0.2">
      <c r="F26" s="18"/>
    </row>
    <row r="28" spans="2:10" x14ac:dyDescent="0.2">
      <c r="F28" s="76"/>
    </row>
    <row r="29" spans="2:10" ht="19" x14ac:dyDescent="0.2">
      <c r="F29" s="77"/>
    </row>
    <row r="30" spans="2:10" x14ac:dyDescent="0.2">
      <c r="F30" s="78"/>
    </row>
    <row r="31" spans="2:10" x14ac:dyDescent="0.2">
      <c r="F31" s="18"/>
    </row>
  </sheetData>
  <sheetProtection password="CF7A" sheet="1" objects="1" scenarios="1"/>
  <mergeCells count="3">
    <mergeCell ref="C2:E2"/>
    <mergeCell ref="G12:H16"/>
    <mergeCell ref="B23:D23"/>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8"/>
  <sheetViews>
    <sheetView workbookViewId="0">
      <selection activeCell="A4" sqref="A4"/>
    </sheetView>
  </sheetViews>
  <sheetFormatPr baseColWidth="10" defaultColWidth="16.33203125" defaultRowHeight="15" x14ac:dyDescent="0.2"/>
  <cols>
    <col min="3" max="3" width="6.5" customWidth="1"/>
    <col min="4" max="4" width="8.5" customWidth="1"/>
    <col min="5" max="5" width="14.6640625" customWidth="1"/>
    <col min="6" max="6" width="8.1640625" customWidth="1"/>
    <col min="7" max="9" width="7.6640625" customWidth="1"/>
    <col min="10" max="15" width="9.33203125" customWidth="1"/>
    <col min="16" max="16" width="8" customWidth="1"/>
    <col min="17" max="17" width="6.5" customWidth="1"/>
    <col min="18" max="18" width="7.83203125" customWidth="1"/>
    <col min="19" max="19" width="8" customWidth="1"/>
    <col min="20" max="20" width="7.5" customWidth="1"/>
    <col min="21" max="21" width="11.1640625" customWidth="1"/>
    <col min="22" max="22" width="10.83203125" customWidth="1"/>
  </cols>
  <sheetData>
    <row r="1" spans="1:22" ht="16" x14ac:dyDescent="0.2">
      <c r="A1" s="41" t="s">
        <v>45</v>
      </c>
    </row>
    <row r="2" spans="1:22" s="40" customFormat="1" ht="64.5" customHeight="1" x14ac:dyDescent="0.2">
      <c r="A2" s="39" t="s">
        <v>0</v>
      </c>
      <c r="B2" s="39" t="s">
        <v>1</v>
      </c>
      <c r="C2" s="40" t="s">
        <v>2</v>
      </c>
      <c r="D2" s="40" t="s">
        <v>35</v>
      </c>
      <c r="E2" s="39" t="s">
        <v>37</v>
      </c>
      <c r="F2" s="39" t="s">
        <v>36</v>
      </c>
      <c r="G2" s="40" t="s">
        <v>66</v>
      </c>
      <c r="H2" s="40" t="s">
        <v>38</v>
      </c>
      <c r="I2" s="40" t="s">
        <v>68</v>
      </c>
      <c r="J2" s="40" t="s">
        <v>67</v>
      </c>
      <c r="K2" s="40" t="s">
        <v>39</v>
      </c>
      <c r="L2" s="39" t="s">
        <v>83</v>
      </c>
      <c r="M2" s="39" t="s">
        <v>84</v>
      </c>
      <c r="N2" s="39" t="s">
        <v>85</v>
      </c>
      <c r="O2" s="40" t="s">
        <v>69</v>
      </c>
      <c r="P2" s="40" t="s">
        <v>40</v>
      </c>
      <c r="Q2" s="40" t="s">
        <v>41</v>
      </c>
      <c r="R2" s="40" t="s">
        <v>42</v>
      </c>
      <c r="S2" s="39" t="s">
        <v>43</v>
      </c>
      <c r="T2" s="39" t="s">
        <v>44</v>
      </c>
      <c r="U2" s="39" t="s">
        <v>64</v>
      </c>
      <c r="V2" s="39" t="s">
        <v>65</v>
      </c>
    </row>
    <row r="3" spans="1:22" x14ac:dyDescent="0.2">
      <c r="A3" s="38" t="str">
        <f>Threats!B4</f>
        <v>Wide-headed Viviparous Toad</v>
      </c>
      <c r="B3" t="str">
        <f>Threats!B5</f>
        <v>Nectophrynoides paulae</v>
      </c>
      <c r="C3" t="str">
        <f>Threats!B6</f>
        <v>13322840</v>
      </c>
      <c r="D3" t="str">
        <f>Threats!B7</f>
        <v>Cr</v>
      </c>
      <c r="E3" t="str">
        <f>Threats!B8</f>
        <v>Lyakurwa, Liedtke, Loader</v>
      </c>
      <c r="F3" s="38">
        <f>Threats!B9</f>
        <v>2024</v>
      </c>
      <c r="G3">
        <f>Threats!B12</f>
        <v>0.95</v>
      </c>
      <c r="H3">
        <f>Threats!C12</f>
        <v>0.97</v>
      </c>
      <c r="I3">
        <f>Threats!D12</f>
        <v>1</v>
      </c>
      <c r="J3">
        <f>Threats!B13</f>
        <v>0.95</v>
      </c>
      <c r="K3">
        <f>Threats!C13</f>
        <v>0.97</v>
      </c>
      <c r="L3">
        <f>Results!C5</f>
        <v>0.86</v>
      </c>
      <c r="M3">
        <f>Results!D5</f>
        <v>0.85</v>
      </c>
      <c r="N3">
        <f>Results!E5</f>
        <v>0.99</v>
      </c>
      <c r="O3">
        <f>Threats!D13</f>
        <v>1</v>
      </c>
      <c r="P3">
        <f>MIN(Records!A10:A125)</f>
        <v>2004</v>
      </c>
      <c r="Q3">
        <f>MAX(Records!A10:A125)</f>
        <v>2024</v>
      </c>
      <c r="R3" s="38">
        <f>COUNT(Records!A10:A125)</f>
        <v>3</v>
      </c>
      <c r="S3" s="38">
        <f>MIN(Surveys!A15:A125)</f>
        <v>2005</v>
      </c>
      <c r="T3" s="38">
        <f>MAX(Surveys!A15:A125)</f>
        <v>2022</v>
      </c>
      <c r="U3">
        <f>COUNT(Surveys!A15:A125)</f>
        <v>7</v>
      </c>
      <c r="V3">
        <f>F3-P3-R3-U3</f>
        <v>10</v>
      </c>
    </row>
    <row r="4" spans="1:22" x14ac:dyDescent="0.2">
      <c r="A4" s="38"/>
    </row>
    <row r="7" spans="1:22" x14ac:dyDescent="0.2">
      <c r="A7" s="38"/>
    </row>
    <row r="8" spans="1:22" x14ac:dyDescent="0.2">
      <c r="A8" s="38"/>
    </row>
  </sheetData>
  <sheetProtection password="CF7A"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Threats</vt:lpstr>
      <vt:lpstr>Records</vt:lpstr>
      <vt:lpstr>Surveys</vt:lpstr>
      <vt:lpstr>definitions</vt:lpstr>
      <vt:lpstr>Results</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 R. Akcakaya</dc:creator>
  <cp:lastModifiedBy>Christoph Liedtke</cp:lastModifiedBy>
  <dcterms:created xsi:type="dcterms:W3CDTF">2018-02-13T11:29:29Z</dcterms:created>
  <dcterms:modified xsi:type="dcterms:W3CDTF">2024-07-24T10:31:46Z</dcterms:modified>
</cp:coreProperties>
</file>