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christophliedtke/Documents/git_projects/extinct/c_maridadi/"/>
    </mc:Choice>
  </mc:AlternateContent>
  <xr:revisionPtr revIDLastSave="0" documentId="13_ncr:1_{7F11D1C7-5368-EE4B-A351-A53315185D09}" xr6:coauthVersionLast="47" xr6:coauthVersionMax="47" xr10:uidLastSave="{00000000-0000-0000-0000-000000000000}"/>
  <bookViews>
    <workbookView xWindow="440" yWindow="760" windowWidth="19500" windowHeight="16820"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<sst xmlns="http://schemas.openxmlformats.org/spreadsheetml/2006/main" count="129" uniqueCount="101">
  <si>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</si>
  <si>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</si>
  <si>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</si>
  <si>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</si>
  <si>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</si>
  <si>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</si>
  <si>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</si>
  <si>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</si>
  <si>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</si>
  <si>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</si>
  <si>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</si>
  <si>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</si>
  <si>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</si>
  <si>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</si>
  <si>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</si>
  <si>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</si>
  <si>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</si>
  <si>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</si>
  <si>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</si>
  <si>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</si>
  <si>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</si>
  <si>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</si>
  <si>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</si>
  <si>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</si>
  <si>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</si>
  <si>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</si>
  <si>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</si>
  <si>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</si>
  <si>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</si>
  <si>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</si>
  <si>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</si>
  <si>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</si>
  <si>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</si>
  <si>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</si>
  <si>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</si>
  <si>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</si>
  <si>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</si>
  <si>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</si>
  <si>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</si>
  <si>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</si>
  <si>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</si>
  <si>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</si>
  <si>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</si>
  <si>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</si>
  <si>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</si>
  <si>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</si>
  <si>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</si>
  <si>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</si>
  <si>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</si>
  <si>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</si>
  <si>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</si>
  <si>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</si>
  <si>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</si>
  <si>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</si>
  <si>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</si>
  <si>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</si>
  <si>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</si>
  <si>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</si>
  <si>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</si>
  <si>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</si>
  <si>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</si>
  <si>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</si>
  <si>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</si>
  <si>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</si>
  <si>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</si>
  <si>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</si>
  <si>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</si>
  <si>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</si>
  <si>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</si>
  <si>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</si>
  <si>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</si>
  <si>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</si>
  <si>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</si>
  <si>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</si>
  <si>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</si>
  <si>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</si>
  <si>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</si>
  <si>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</si>
  <si>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</si>
  <si>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</si>
  <si>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</si>
  <si>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</si>
  <si>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</si>
  <si>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</si>
  <si>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</si>
  <si>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</si>
  <si>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</si>
  <si>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</si>
  <si>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</si>
  <si>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</si>
  <si>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</si>
  <si>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</si>
  <si>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</si>
  <si>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</si>
  <si>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</si>
  <si>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</si>
  <si>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Beautiful Forest Toad</t>
  </si>
  <si>
    <t>Churamiti maridadi</t>
  </si>
  <si>
    <t>Cr</t>
  </si>
  <si>
    <t>Lyakurwa, Liedtke, Loader</t>
  </si>
  <si>
    <t>13323134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</si>
</sst>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0.15359999999999996</c:v>
                  </c:pt>
                </c:numCache>
              </c:numRef>
            </c:plus>
            <c:minus>
              <c:numRef>
                <c:f>Results!$H$17</c:f>
                <c:numCache>
                  <c:formatCode>General</c:formatCode>
                  <c:ptCount val="1"/>
                  <c:pt idx="0">
                    <c:v>3.6399999999999988E-2</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0.84640000000000004</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topLeftCell="A4" workbookViewId="0">
      <selection activeCell="B13" sqref="B13:D13"/>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96</v>
      </c>
      <c r="C4" s="106"/>
      <c r="D4" s="106"/>
      <c r="E4" s="106"/>
    </row>
    <row r="5" spans="1:6" ht="22.5" customHeight="1" x14ac:dyDescent="0.15">
      <c r="A5" s="2" t="s">
        <v>30</v>
      </c>
      <c r="B5" s="106" t="s">
        <v>97</v>
      </c>
      <c r="C5" s="106"/>
      <c r="D5" s="106"/>
      <c r="E5" s="106"/>
    </row>
    <row r="6" spans="1:6" ht="21.75" customHeight="1" x14ac:dyDescent="0.15">
      <c r="A6" s="36" t="s">
        <v>2</v>
      </c>
      <c r="B6" s="106" t="s">
        <v>100</v>
      </c>
      <c r="C6" s="106"/>
      <c r="D6" s="106"/>
      <c r="E6" s="106"/>
    </row>
    <row r="7" spans="1:6" ht="21.75" customHeight="1" x14ac:dyDescent="0.15">
      <c r="A7" s="36" t="s">
        <v>35</v>
      </c>
      <c r="B7" s="107" t="s">
        <v>98</v>
      </c>
      <c r="C7" s="108"/>
      <c r="D7" s="108"/>
      <c r="E7" s="109"/>
    </row>
    <row r="8" spans="1:6" ht="19.5" customHeight="1" x14ac:dyDescent="0.15">
      <c r="A8" s="14" t="s">
        <v>31</v>
      </c>
      <c r="B8" s="106" t="s">
        <v>99</v>
      </c>
      <c r="C8" s="106"/>
      <c r="D8" s="106"/>
      <c r="E8" s="106"/>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v>
      </c>
      <c r="C12" s="86">
        <v>0.92</v>
      </c>
      <c r="D12" s="86">
        <v>1</v>
      </c>
      <c r="E12" s="45" t="s">
        <v>55</v>
      </c>
    </row>
    <row r="13" spans="1:6" s="5" customFormat="1" ht="27.75" customHeight="1" x14ac:dyDescent="0.2">
      <c r="A13" s="16" t="s">
        <v>5</v>
      </c>
      <c r="B13" s="86">
        <v>0.9</v>
      </c>
      <c r="C13" s="86">
        <v>0.92</v>
      </c>
      <c r="D13" s="86">
        <v>1</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workbookViewId="0">
      <selection activeCell="C14" sqref="C14"/>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Beautiful Forest Toad</v>
      </c>
      <c r="C4" s="114"/>
      <c r="D4" s="114">
        <f>Threats!C4</f>
        <v>0</v>
      </c>
      <c r="E4" s="114">
        <f>Threats!D4</f>
        <v>0</v>
      </c>
      <c r="F4" s="114">
        <f>Threats!E4</f>
        <v>0</v>
      </c>
    </row>
    <row r="5" spans="1:8" ht="15.75" customHeight="1" x14ac:dyDescent="0.2">
      <c r="A5" s="30" t="str">
        <f>Threats!A5</f>
        <v>Scientific name*</v>
      </c>
      <c r="B5" s="114" t="str">
        <f>Threats!B5</f>
        <v>Churamiti maridadi</v>
      </c>
      <c r="C5" s="114"/>
      <c r="D5" s="114">
        <f>Threats!C5</f>
        <v>0</v>
      </c>
      <c r="E5" s="114">
        <f>Threats!D5</f>
        <v>0</v>
      </c>
      <c r="F5" s="114">
        <f>Threats!E5</f>
        <v>0</v>
      </c>
    </row>
    <row r="6" spans="1:8" ht="13.5" customHeight="1" x14ac:dyDescent="0.2">
      <c r="A6" s="30" t="str">
        <f>Threats!A6</f>
        <v>Taxon ID</v>
      </c>
      <c r="B6" s="114" t="str">
        <f>Threats!B6</f>
        <v>13323134</v>
      </c>
      <c r="C6" s="114"/>
      <c r="D6" s="114">
        <f>Threats!C6</f>
        <v>0</v>
      </c>
      <c r="E6" s="114">
        <f>Threats!D6</f>
        <v>0</v>
      </c>
      <c r="F6" s="114">
        <f>Threats!E6</f>
        <v>0</v>
      </c>
    </row>
    <row r="7" spans="1:8" ht="14.25" customHeight="1" x14ac:dyDescent="0.2">
      <c r="A7" s="31" t="str">
        <f>Threats!A8</f>
        <v>Assessor(s)*</v>
      </c>
      <c r="B7" s="114" t="str">
        <f>Threats!B8</f>
        <v>Lyakurwa, Liedtke, Loader</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1999</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2004</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c r="B12" s="84"/>
      <c r="C12" s="85"/>
      <c r="D12" s="84"/>
      <c r="E12" s="84"/>
      <c r="F12" s="85"/>
      <c r="H12" s="25" t="str">
        <f t="shared" si="0"/>
        <v>ok</v>
      </c>
    </row>
    <row r="13" spans="1:8" x14ac:dyDescent="0.2">
      <c r="A13" s="84"/>
      <c r="B13" s="84"/>
      <c r="C13" s="84"/>
      <c r="D13" s="84"/>
      <c r="E13" s="84"/>
      <c r="F13" s="85"/>
      <c r="H13" s="25" t="str">
        <f t="shared" si="0"/>
        <v>ok</v>
      </c>
    </row>
    <row r="14" spans="1:8" x14ac:dyDescent="0.2">
      <c r="A14" s="84"/>
      <c r="B14" s="84"/>
      <c r="C14" s="84"/>
      <c r="D14" s="84"/>
      <c r="E14" s="84"/>
      <c r="F14" s="85"/>
      <c r="H14" s="25" t="str">
        <f t="shared" si="0"/>
        <v>ok</v>
      </c>
    </row>
    <row r="15" spans="1:8" x14ac:dyDescent="0.2">
      <c r="A15" s="84"/>
      <c r="B15" s="84"/>
      <c r="C15" s="84"/>
      <c r="D15" s="84"/>
      <c r="E15" s="84"/>
      <c r="F15" s="85"/>
      <c r="H15" s="25" t="str">
        <f t="shared" si="0"/>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workbookViewId="0">
      <selection activeCell="N16" sqref="N16"/>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Beautiful Forest Toad</v>
      </c>
      <c r="C4" s="114"/>
      <c r="D4" s="114"/>
      <c r="E4" s="114"/>
      <c r="F4" s="114"/>
      <c r="G4" s="114"/>
      <c r="H4" s="114"/>
      <c r="I4" s="114"/>
      <c r="J4" s="114"/>
      <c r="K4" s="21"/>
    </row>
    <row r="5" spans="1:14" ht="13.5" customHeight="1" x14ac:dyDescent="0.2">
      <c r="A5" s="30" t="s">
        <v>1</v>
      </c>
      <c r="B5" s="114" t="str">
        <f>Threats!B5</f>
        <v>Churamiti maridadi</v>
      </c>
      <c r="C5" s="114"/>
      <c r="D5" s="114"/>
      <c r="E5" s="114"/>
      <c r="F5" s="114"/>
      <c r="G5" s="114"/>
      <c r="H5" s="114"/>
      <c r="I5" s="114"/>
      <c r="J5" s="114"/>
      <c r="K5" s="21"/>
    </row>
    <row r="6" spans="1:14" ht="13.5" customHeight="1" x14ac:dyDescent="0.2">
      <c r="A6" s="30" t="s">
        <v>2</v>
      </c>
      <c r="B6" s="114" t="str">
        <f>Threats!B6</f>
        <v>13323134</v>
      </c>
      <c r="C6" s="114"/>
      <c r="D6" s="114"/>
      <c r="E6" s="114"/>
      <c r="F6" s="114"/>
      <c r="G6" s="114"/>
      <c r="H6" s="114"/>
      <c r="I6" s="114"/>
      <c r="J6" s="114"/>
      <c r="K6" s="21"/>
      <c r="N6" s="28"/>
    </row>
    <row r="7" spans="1:14" ht="13.5" customHeight="1" x14ac:dyDescent="0.2">
      <c r="A7" s="31" t="s">
        <v>11</v>
      </c>
      <c r="B7" s="114" t="str">
        <f>Threats!B8</f>
        <v>Lyakurwa, Liedtke, Loader</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0.02</v>
      </c>
      <c r="D12" s="84">
        <v>0.05</v>
      </c>
      <c r="E12" s="84">
        <v>0.7</v>
      </c>
      <c r="F12" s="84">
        <v>0.8</v>
      </c>
      <c r="G12" s="84">
        <v>0.95</v>
      </c>
      <c r="H12" s="84">
        <v>0.7</v>
      </c>
      <c r="I12" s="84">
        <v>0.8</v>
      </c>
      <c r="J12" s="84">
        <v>0.95</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2002</v>
      </c>
      <c r="B15" s="84">
        <v>0.4</v>
      </c>
      <c r="C15" s="84">
        <v>0.5</v>
      </c>
      <c r="D15" s="84">
        <v>0.6</v>
      </c>
      <c r="E15" s="84">
        <v>0.9</v>
      </c>
      <c r="F15" s="84">
        <v>0.9</v>
      </c>
      <c r="G15" s="84">
        <v>0.99</v>
      </c>
      <c r="H15" s="84">
        <v>0.5</v>
      </c>
      <c r="I15" s="84">
        <v>0.6</v>
      </c>
      <c r="J15" s="84">
        <v>0.7</v>
      </c>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2005</v>
      </c>
      <c r="B16" s="84">
        <v>0.8</v>
      </c>
      <c r="C16" s="84">
        <v>0.5</v>
      </c>
      <c r="D16" s="84">
        <v>0.95</v>
      </c>
      <c r="E16" s="84">
        <v>0.9</v>
      </c>
      <c r="F16" s="84">
        <v>0.9</v>
      </c>
      <c r="G16" s="84">
        <v>0.99</v>
      </c>
      <c r="H16" s="84">
        <v>0.5</v>
      </c>
      <c r="I16" s="84">
        <v>0.6</v>
      </c>
      <c r="J16" s="84">
        <v>0.7</v>
      </c>
      <c r="K16" s="84"/>
      <c r="L16" s="84"/>
      <c r="N16" s="25" t="str">
        <f t="shared" si="0"/>
        <v>lower bound, best est, upper bound are not in correct order</v>
      </c>
    </row>
    <row r="17" spans="1:14" x14ac:dyDescent="0.2">
      <c r="A17" s="84">
        <v>2007</v>
      </c>
      <c r="B17" s="84">
        <v>0.8</v>
      </c>
      <c r="C17" s="84">
        <v>0.5</v>
      </c>
      <c r="D17" s="84">
        <v>0.95</v>
      </c>
      <c r="E17" s="84">
        <v>0.4</v>
      </c>
      <c r="F17" s="84">
        <v>0.5</v>
      </c>
      <c r="G17" s="84">
        <v>0.6</v>
      </c>
      <c r="H17" s="84">
        <v>0.5</v>
      </c>
      <c r="I17" s="84">
        <v>0.6</v>
      </c>
      <c r="J17" s="84">
        <v>0.7</v>
      </c>
      <c r="K17" s="84"/>
      <c r="L17" s="84"/>
      <c r="N17" s="25" t="str">
        <f t="shared" si="0"/>
        <v>lower bound, best est, upper bound are not in correct order</v>
      </c>
    </row>
    <row r="18" spans="1:14" x14ac:dyDescent="0.2">
      <c r="A18" s="84">
        <v>2011</v>
      </c>
      <c r="B18" s="84">
        <v>0.4</v>
      </c>
      <c r="C18" s="84">
        <v>0.5</v>
      </c>
      <c r="D18" s="84">
        <v>0.6</v>
      </c>
      <c r="E18" s="84">
        <v>0.9</v>
      </c>
      <c r="F18" s="84">
        <v>0.9</v>
      </c>
      <c r="G18" s="84">
        <v>0.99</v>
      </c>
      <c r="H18" s="84">
        <v>0.5</v>
      </c>
      <c r="I18" s="84">
        <v>0.6</v>
      </c>
      <c r="J18" s="84">
        <v>0.7</v>
      </c>
      <c r="K18" s="84"/>
      <c r="L18" s="84"/>
      <c r="N18" s="25" t="str">
        <f t="shared" si="0"/>
        <v>ok</v>
      </c>
    </row>
    <row r="19" spans="1:14" x14ac:dyDescent="0.2">
      <c r="A19" s="84">
        <v>2012</v>
      </c>
      <c r="B19" s="84">
        <v>0.8</v>
      </c>
      <c r="C19" s="84">
        <v>0.5</v>
      </c>
      <c r="D19" s="84">
        <v>0.95</v>
      </c>
      <c r="E19" s="84">
        <v>0.9</v>
      </c>
      <c r="F19" s="84">
        <v>0.9</v>
      </c>
      <c r="G19" s="84">
        <v>0.99</v>
      </c>
      <c r="H19" s="84">
        <v>0.5</v>
      </c>
      <c r="I19" s="84">
        <v>0.6</v>
      </c>
      <c r="J19" s="84">
        <v>0.7</v>
      </c>
      <c r="K19" s="84"/>
      <c r="L19" s="84"/>
      <c r="N19" s="25" t="str">
        <f t="shared" si="0"/>
        <v>lower bound, best est, upper bound are not in correct order</v>
      </c>
    </row>
    <row r="20" spans="1:14" x14ac:dyDescent="0.2">
      <c r="A20" s="84">
        <v>2013</v>
      </c>
      <c r="B20" s="84">
        <v>0.4</v>
      </c>
      <c r="C20" s="84">
        <v>0.5</v>
      </c>
      <c r="D20" s="84">
        <v>0.6</v>
      </c>
      <c r="E20" s="84">
        <v>0.9</v>
      </c>
      <c r="F20" s="84">
        <v>0.9</v>
      </c>
      <c r="G20" s="84">
        <v>0.99</v>
      </c>
      <c r="H20" s="84">
        <v>0.5</v>
      </c>
      <c r="I20" s="84">
        <v>0.6</v>
      </c>
      <c r="J20" s="84">
        <v>0.7</v>
      </c>
      <c r="K20" s="84"/>
      <c r="L20" s="84"/>
      <c r="N20" s="25" t="str">
        <f t="shared" si="0"/>
        <v>ok</v>
      </c>
    </row>
    <row r="21" spans="1:14" x14ac:dyDescent="0.2">
      <c r="A21" s="84">
        <v>2019</v>
      </c>
      <c r="B21" s="84">
        <v>0.8</v>
      </c>
      <c r="C21" s="84">
        <v>0.5</v>
      </c>
      <c r="D21" s="84">
        <v>0.95</v>
      </c>
      <c r="E21" s="84">
        <v>0.9</v>
      </c>
      <c r="F21" s="84">
        <v>0.9</v>
      </c>
      <c r="G21" s="84">
        <v>0.99</v>
      </c>
      <c r="H21" s="84">
        <v>0.5</v>
      </c>
      <c r="I21" s="84">
        <v>0.6</v>
      </c>
      <c r="J21" s="84">
        <v>0.7</v>
      </c>
      <c r="K21" s="84"/>
      <c r="L21" s="84"/>
      <c r="N21" s="25" t="str">
        <f t="shared" si="0"/>
        <v>lower bound, best est, upper bound are not in correct order</v>
      </c>
    </row>
    <row r="22" spans="1:14" x14ac:dyDescent="0.2">
      <c r="A22" s="84"/>
      <c r="B22" s="84"/>
      <c r="C22" s="84"/>
      <c r="D22" s="84"/>
      <c r="E22" s="84"/>
      <c r="F22" s="84"/>
      <c r="G22" s="84"/>
      <c r="H22" s="84"/>
      <c r="I22" s="84"/>
      <c r="J22" s="84"/>
      <c r="K22" s="84"/>
      <c r="L22" s="84"/>
      <c r="N22" s="25" t="str">
        <f t="shared" si="0"/>
        <v>ok</v>
      </c>
    </row>
    <row r="23" spans="1:14" x14ac:dyDescent="0.2">
      <c r="A23" s="84"/>
      <c r="B23" s="84"/>
      <c r="C23" s="84"/>
      <c r="D23" s="84"/>
      <c r="E23" s="84"/>
      <c r="F23" s="84"/>
      <c r="G23" s="84"/>
      <c r="H23" s="84"/>
      <c r="I23" s="84"/>
      <c r="J23" s="84"/>
      <c r="K23" s="84"/>
      <c r="L23" s="84"/>
      <c r="N23" s="25" t="str">
        <f t="shared" si="0"/>
        <v>ok</v>
      </c>
    </row>
    <row r="24" spans="1:14" x14ac:dyDescent="0.2">
      <c r="A24" s="84"/>
      <c r="B24" s="84"/>
      <c r="C24" s="84"/>
      <c r="D24" s="84"/>
      <c r="E24" s="84"/>
      <c r="F24" s="84"/>
      <c r="G24" s="84"/>
      <c r="H24" s="84"/>
      <c r="I24" s="84"/>
      <c r="J24" s="84"/>
      <c r="K24" s="84"/>
      <c r="L24" s="84"/>
      <c r="N24" s="25" t="str">
        <f t="shared" si="0"/>
        <v>ok</v>
      </c>
    </row>
    <row r="25" spans="1:14" x14ac:dyDescent="0.2">
      <c r="A25" s="84"/>
      <c r="B25" s="84"/>
      <c r="C25" s="84"/>
      <c r="D25" s="84"/>
      <c r="E25" s="84"/>
      <c r="F25" s="84"/>
      <c r="G25" s="84"/>
      <c r="H25" s="84"/>
      <c r="I25" s="84"/>
      <c r="J25" s="84"/>
      <c r="K25" s="84"/>
      <c r="L25" s="84"/>
      <c r="N25" s="25" t="str">
        <f t="shared" si="0"/>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1">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1"/>
        <v>ok</v>
      </c>
    </row>
    <row r="81" spans="1:14" x14ac:dyDescent="0.2">
      <c r="A81" s="84"/>
      <c r="B81" s="84"/>
      <c r="C81" s="84"/>
      <c r="D81" s="84"/>
      <c r="E81" s="84"/>
      <c r="F81" s="84"/>
      <c r="G81" s="84"/>
      <c r="H81" s="84"/>
      <c r="I81" s="84"/>
      <c r="J81" s="84"/>
      <c r="K81" s="84"/>
      <c r="L81" s="84"/>
      <c r="N81" s="25" t="str">
        <f t="shared" si="1"/>
        <v>ok</v>
      </c>
    </row>
    <row r="82" spans="1:14" x14ac:dyDescent="0.2">
      <c r="A82" s="84"/>
      <c r="B82" s="84"/>
      <c r="C82" s="84"/>
      <c r="D82" s="84"/>
      <c r="E82" s="84"/>
      <c r="F82" s="84"/>
      <c r="G82" s="84"/>
      <c r="H82" s="84"/>
      <c r="I82" s="84"/>
      <c r="J82" s="84"/>
      <c r="K82" s="84"/>
      <c r="L82" s="84"/>
      <c r="N82" s="25" t="str">
        <f t="shared" si="1"/>
        <v>ok</v>
      </c>
    </row>
    <row r="83" spans="1:14" x14ac:dyDescent="0.2">
      <c r="A83" s="84"/>
      <c r="B83" s="84"/>
      <c r="C83" s="84"/>
      <c r="D83" s="84"/>
      <c r="E83" s="84"/>
      <c r="F83" s="84"/>
      <c r="G83" s="84"/>
      <c r="H83" s="84"/>
      <c r="I83" s="84"/>
      <c r="J83" s="84"/>
      <c r="K83" s="84"/>
      <c r="L83" s="84"/>
      <c r="N83" s="25" t="str">
        <f t="shared" si="1"/>
        <v>ok</v>
      </c>
    </row>
    <row r="84" spans="1:14" x14ac:dyDescent="0.2">
      <c r="A84" s="84"/>
      <c r="B84" s="84"/>
      <c r="C84" s="84"/>
      <c r="D84" s="84"/>
      <c r="E84" s="84"/>
      <c r="F84" s="84"/>
      <c r="G84" s="84"/>
      <c r="H84" s="84"/>
      <c r="I84" s="84"/>
      <c r="J84" s="84"/>
      <c r="K84" s="84"/>
      <c r="L84" s="84"/>
      <c r="N84" s="25" t="str">
        <f t="shared" si="1"/>
        <v>ok</v>
      </c>
    </row>
    <row r="85" spans="1:14" x14ac:dyDescent="0.2">
      <c r="A85" s="84"/>
      <c r="B85" s="84"/>
      <c r="C85" s="84"/>
      <c r="D85" s="84"/>
      <c r="E85" s="84"/>
      <c r="F85" s="84"/>
      <c r="G85" s="84"/>
      <c r="H85" s="84"/>
      <c r="I85" s="84"/>
      <c r="J85" s="84"/>
      <c r="K85" s="84"/>
      <c r="L85" s="84"/>
      <c r="N85" s="25" t="str">
        <f t="shared" si="1"/>
        <v>ok</v>
      </c>
    </row>
    <row r="86" spans="1:14" x14ac:dyDescent="0.2">
      <c r="A86" s="84"/>
      <c r="B86" s="84"/>
      <c r="C86" s="84"/>
      <c r="D86" s="84"/>
      <c r="E86" s="84"/>
      <c r="F86" s="84"/>
      <c r="G86" s="84"/>
      <c r="H86" s="84"/>
      <c r="I86" s="84"/>
      <c r="J86" s="84"/>
      <c r="K86" s="84"/>
      <c r="L86" s="84"/>
      <c r="N86" s="25" t="str">
        <f t="shared" si="1"/>
        <v>ok</v>
      </c>
    </row>
    <row r="87" spans="1:14" x14ac:dyDescent="0.2">
      <c r="A87" s="84"/>
      <c r="B87" s="84"/>
      <c r="C87" s="84"/>
      <c r="D87" s="84"/>
      <c r="E87" s="84"/>
      <c r="F87" s="84"/>
      <c r="G87" s="84"/>
      <c r="H87" s="84"/>
      <c r="I87" s="84"/>
      <c r="J87" s="84"/>
      <c r="K87" s="84"/>
      <c r="L87" s="84"/>
      <c r="N87" s="25" t="str">
        <f t="shared" si="1"/>
        <v>ok</v>
      </c>
    </row>
    <row r="88" spans="1:14" x14ac:dyDescent="0.2">
      <c r="A88" s="84"/>
      <c r="B88" s="84"/>
      <c r="C88" s="84"/>
      <c r="D88" s="84"/>
      <c r="E88" s="84"/>
      <c r="F88" s="84"/>
      <c r="G88" s="84"/>
      <c r="H88" s="84"/>
      <c r="I88" s="84"/>
      <c r="J88" s="84"/>
      <c r="K88" s="84"/>
      <c r="L88" s="84"/>
      <c r="N88" s="25" t="str">
        <f t="shared" si="1"/>
        <v>ok</v>
      </c>
    </row>
    <row r="89" spans="1:14" x14ac:dyDescent="0.2">
      <c r="A89" s="84"/>
      <c r="B89" s="84"/>
      <c r="C89" s="84"/>
      <c r="D89" s="84"/>
      <c r="E89" s="84"/>
      <c r="F89" s="84"/>
      <c r="G89" s="84"/>
      <c r="H89" s="84"/>
      <c r="I89" s="84"/>
      <c r="J89" s="84"/>
      <c r="K89" s="84"/>
      <c r="L89" s="84"/>
      <c r="N89" s="25" t="str">
        <f t="shared" si="1"/>
        <v>ok</v>
      </c>
    </row>
    <row r="90" spans="1:14" x14ac:dyDescent="0.2">
      <c r="A90" s="84"/>
      <c r="B90" s="84"/>
      <c r="C90" s="84"/>
      <c r="D90" s="84"/>
      <c r="E90" s="84"/>
      <c r="F90" s="84"/>
      <c r="G90" s="84"/>
      <c r="H90" s="84"/>
      <c r="I90" s="84"/>
      <c r="J90" s="84"/>
      <c r="K90" s="84"/>
      <c r="L90" s="84"/>
      <c r="N90" s="25" t="str">
        <f t="shared" si="1"/>
        <v>ok</v>
      </c>
    </row>
    <row r="91" spans="1:14" x14ac:dyDescent="0.2">
      <c r="A91" s="84"/>
      <c r="B91" s="84"/>
      <c r="C91" s="84"/>
      <c r="D91" s="84"/>
      <c r="E91" s="84"/>
      <c r="F91" s="84"/>
      <c r="G91" s="84"/>
      <c r="H91" s="84"/>
      <c r="I91" s="84"/>
      <c r="J91" s="84"/>
      <c r="K91" s="84"/>
      <c r="L91" s="84"/>
      <c r="N91" s="25" t="str">
        <f t="shared" si="1"/>
        <v>ok</v>
      </c>
    </row>
    <row r="92" spans="1:14" x14ac:dyDescent="0.2">
      <c r="A92" s="84"/>
      <c r="B92" s="84"/>
      <c r="C92" s="84"/>
      <c r="D92" s="84"/>
      <c r="E92" s="84"/>
      <c r="F92" s="84"/>
      <c r="G92" s="84"/>
      <c r="H92" s="84"/>
      <c r="I92" s="84"/>
      <c r="J92" s="84"/>
      <c r="K92" s="84"/>
      <c r="L92" s="84"/>
      <c r="N92" s="25" t="str">
        <f t="shared" si="1"/>
        <v>ok</v>
      </c>
    </row>
    <row r="93" spans="1:14" x14ac:dyDescent="0.2">
      <c r="A93" s="84"/>
      <c r="B93" s="84"/>
      <c r="C93" s="84"/>
      <c r="D93" s="84"/>
      <c r="E93" s="84"/>
      <c r="F93" s="84"/>
      <c r="G93" s="84"/>
      <c r="H93" s="84"/>
      <c r="I93" s="84"/>
      <c r="J93" s="84"/>
      <c r="K93" s="84"/>
      <c r="L93" s="84"/>
      <c r="N93" s="25" t="str">
        <f t="shared" si="1"/>
        <v>ok</v>
      </c>
    </row>
    <row r="94" spans="1:14" x14ac:dyDescent="0.2">
      <c r="A94" s="84"/>
      <c r="B94" s="84"/>
      <c r="C94" s="84"/>
      <c r="D94" s="84"/>
      <c r="E94" s="84"/>
      <c r="F94" s="84"/>
      <c r="G94" s="84"/>
      <c r="H94" s="84"/>
      <c r="I94" s="84"/>
      <c r="J94" s="84"/>
      <c r="K94" s="84"/>
      <c r="L94" s="84"/>
      <c r="N94" s="25" t="str">
        <f t="shared" si="1"/>
        <v>ok</v>
      </c>
    </row>
    <row r="95" spans="1:14" x14ac:dyDescent="0.2">
      <c r="A95" s="84"/>
      <c r="B95" s="84"/>
      <c r="C95" s="84"/>
      <c r="D95" s="84"/>
      <c r="E95" s="84"/>
      <c r="F95" s="84"/>
      <c r="G95" s="84"/>
      <c r="H95" s="84"/>
      <c r="I95" s="84"/>
      <c r="J95" s="84"/>
      <c r="K95" s="84"/>
      <c r="L95" s="84"/>
      <c r="N95" s="25" t="str">
        <f t="shared" si="1"/>
        <v>ok</v>
      </c>
    </row>
    <row r="96" spans="1:14" x14ac:dyDescent="0.2">
      <c r="A96" s="84"/>
      <c r="B96" s="84"/>
      <c r="C96" s="84"/>
      <c r="D96" s="84"/>
      <c r="E96" s="84"/>
      <c r="F96" s="84"/>
      <c r="G96" s="84"/>
      <c r="H96" s="84"/>
      <c r="I96" s="84"/>
      <c r="J96" s="84"/>
      <c r="K96" s="84"/>
      <c r="L96" s="84"/>
      <c r="N96" s="25" t="str">
        <f t="shared" si="1"/>
        <v>ok</v>
      </c>
    </row>
    <row r="97" spans="1:14" x14ac:dyDescent="0.2">
      <c r="A97" s="84"/>
      <c r="B97" s="84"/>
      <c r="C97" s="84"/>
      <c r="D97" s="84"/>
      <c r="E97" s="84"/>
      <c r="F97" s="84"/>
      <c r="G97" s="84"/>
      <c r="H97" s="84"/>
      <c r="I97" s="84"/>
      <c r="J97" s="84"/>
      <c r="K97" s="84"/>
      <c r="L97" s="84"/>
      <c r="N97" s="25" t="str">
        <f t="shared" si="1"/>
        <v>ok</v>
      </c>
    </row>
    <row r="98" spans="1:14" x14ac:dyDescent="0.2">
      <c r="A98" s="84"/>
      <c r="B98" s="84"/>
      <c r="C98" s="84"/>
      <c r="D98" s="84"/>
      <c r="E98" s="84"/>
      <c r="F98" s="84"/>
      <c r="G98" s="84"/>
      <c r="H98" s="84"/>
      <c r="I98" s="84"/>
      <c r="J98" s="84"/>
      <c r="K98" s="84"/>
      <c r="L98" s="84"/>
      <c r="N98" s="25" t="str">
        <f t="shared" si="1"/>
        <v>ok</v>
      </c>
    </row>
    <row r="99" spans="1:14" x14ac:dyDescent="0.2">
      <c r="A99" s="84"/>
      <c r="B99" s="84"/>
      <c r="C99" s="84"/>
      <c r="D99" s="84"/>
      <c r="E99" s="84"/>
      <c r="F99" s="84"/>
      <c r="G99" s="84"/>
      <c r="H99" s="84"/>
      <c r="I99" s="84"/>
      <c r="J99" s="84"/>
      <c r="K99" s="84"/>
      <c r="L99" s="84"/>
      <c r="N99" s="25" t="str">
        <f t="shared" si="1"/>
        <v>ok</v>
      </c>
    </row>
    <row r="100" spans="1:14" x14ac:dyDescent="0.2">
      <c r="A100" s="84"/>
      <c r="B100" s="84"/>
      <c r="C100" s="84"/>
      <c r="D100" s="84"/>
      <c r="E100" s="84"/>
      <c r="F100" s="84"/>
      <c r="G100" s="84"/>
      <c r="H100" s="84"/>
      <c r="I100" s="84"/>
      <c r="J100" s="84"/>
      <c r="K100" s="84"/>
      <c r="L100" s="84"/>
      <c r="N100" s="25" t="str">
        <f t="shared" si="1"/>
        <v>ok</v>
      </c>
    </row>
    <row r="101" spans="1:14" x14ac:dyDescent="0.2">
      <c r="A101" s="84"/>
      <c r="B101" s="84"/>
      <c r="C101" s="84"/>
      <c r="D101" s="84"/>
      <c r="E101" s="84"/>
      <c r="F101" s="84"/>
      <c r="G101" s="84"/>
      <c r="H101" s="84"/>
      <c r="I101" s="84"/>
      <c r="J101" s="84"/>
      <c r="K101" s="84"/>
      <c r="L101" s="84"/>
      <c r="N101" s="25" t="str">
        <f t="shared" si="1"/>
        <v>ok</v>
      </c>
    </row>
    <row r="102" spans="1:14" x14ac:dyDescent="0.2">
      <c r="A102" s="84"/>
      <c r="B102" s="84"/>
      <c r="C102" s="84"/>
      <c r="D102" s="84"/>
      <c r="E102" s="84"/>
      <c r="F102" s="84"/>
      <c r="G102" s="84"/>
      <c r="H102" s="84"/>
      <c r="I102" s="84"/>
      <c r="J102" s="84"/>
      <c r="K102" s="84"/>
      <c r="L102" s="84"/>
      <c r="N102" s="25" t="str">
        <f t="shared" si="1"/>
        <v>ok</v>
      </c>
    </row>
    <row r="103" spans="1:14" x14ac:dyDescent="0.2">
      <c r="A103" s="84"/>
      <c r="B103" s="84"/>
      <c r="C103" s="84"/>
      <c r="D103" s="84"/>
      <c r="E103" s="84"/>
      <c r="F103" s="84"/>
      <c r="G103" s="84"/>
      <c r="H103" s="84"/>
      <c r="I103" s="84"/>
      <c r="J103" s="84"/>
      <c r="K103" s="84"/>
      <c r="L103" s="84"/>
      <c r="N103" s="25" t="str">
        <f t="shared" si="1"/>
        <v>ok</v>
      </c>
    </row>
    <row r="104" spans="1:14" x14ac:dyDescent="0.2">
      <c r="A104" s="84"/>
      <c r="B104" s="84"/>
      <c r="C104" s="84"/>
      <c r="D104" s="84"/>
      <c r="E104" s="84"/>
      <c r="F104" s="84"/>
      <c r="G104" s="84"/>
      <c r="H104" s="84"/>
      <c r="I104" s="84"/>
      <c r="J104" s="84"/>
      <c r="K104" s="84"/>
      <c r="L104" s="84"/>
      <c r="N104" s="25" t="str">
        <f t="shared" si="1"/>
        <v>ok</v>
      </c>
    </row>
    <row r="105" spans="1:14" x14ac:dyDescent="0.2">
      <c r="A105" s="84"/>
      <c r="B105" s="84"/>
      <c r="C105" s="84"/>
      <c r="D105" s="84"/>
      <c r="E105" s="84"/>
      <c r="F105" s="84"/>
      <c r="G105" s="84"/>
      <c r="H105" s="84"/>
      <c r="I105" s="84"/>
      <c r="J105" s="84"/>
      <c r="K105" s="84"/>
      <c r="L105" s="84"/>
      <c r="N105" s="25" t="str">
        <f t="shared" si="1"/>
        <v>ok</v>
      </c>
    </row>
    <row r="106" spans="1:14" x14ac:dyDescent="0.2">
      <c r="A106" s="84"/>
      <c r="B106" s="84"/>
      <c r="C106" s="84"/>
      <c r="D106" s="84"/>
      <c r="E106" s="84"/>
      <c r="F106" s="84"/>
      <c r="G106" s="84"/>
      <c r="H106" s="84"/>
      <c r="I106" s="84"/>
      <c r="J106" s="84"/>
      <c r="K106" s="84"/>
      <c r="L106" s="84"/>
      <c r="N106" s="25" t="str">
        <f t="shared" si="1"/>
        <v>ok</v>
      </c>
    </row>
    <row r="107" spans="1:14" x14ac:dyDescent="0.2">
      <c r="A107" s="84"/>
      <c r="B107" s="84"/>
      <c r="C107" s="84"/>
      <c r="D107" s="84"/>
      <c r="E107" s="84"/>
      <c r="F107" s="84"/>
      <c r="G107" s="84"/>
      <c r="H107" s="84"/>
      <c r="I107" s="84"/>
      <c r="J107" s="84"/>
      <c r="K107" s="84"/>
      <c r="L107" s="84"/>
      <c r="N107" s="25" t="str">
        <f t="shared" si="1"/>
        <v>ok</v>
      </c>
    </row>
    <row r="108" spans="1:14" x14ac:dyDescent="0.2">
      <c r="A108" s="84"/>
      <c r="B108" s="84"/>
      <c r="C108" s="84"/>
      <c r="D108" s="84"/>
      <c r="E108" s="84"/>
      <c r="F108" s="84"/>
      <c r="G108" s="84"/>
      <c r="H108" s="84"/>
      <c r="I108" s="84"/>
      <c r="J108" s="84"/>
      <c r="K108" s="84"/>
      <c r="L108" s="84"/>
      <c r="N108" s="25" t="str">
        <f t="shared" si="1"/>
        <v>ok</v>
      </c>
    </row>
    <row r="109" spans="1:14" x14ac:dyDescent="0.2">
      <c r="A109" s="84"/>
      <c r="B109" s="84"/>
      <c r="C109" s="84"/>
      <c r="D109" s="84"/>
      <c r="E109" s="84"/>
      <c r="F109" s="84"/>
      <c r="G109" s="84"/>
      <c r="H109" s="84"/>
      <c r="I109" s="84"/>
      <c r="J109" s="84"/>
      <c r="K109" s="84"/>
      <c r="L109" s="84"/>
      <c r="N109" s="25" t="str">
        <f t="shared" si="1"/>
        <v>ok</v>
      </c>
    </row>
    <row r="110" spans="1:14" x14ac:dyDescent="0.2">
      <c r="A110" s="84"/>
      <c r="B110" s="84"/>
      <c r="C110" s="84"/>
      <c r="D110" s="84"/>
      <c r="E110" s="84"/>
      <c r="F110" s="84"/>
      <c r="G110" s="84"/>
      <c r="H110" s="84"/>
      <c r="I110" s="84"/>
      <c r="J110" s="84"/>
      <c r="K110" s="84"/>
      <c r="L110" s="84"/>
      <c r="N110" s="25" t="str">
        <f t="shared" si="1"/>
        <v>ok</v>
      </c>
    </row>
    <row r="111" spans="1:14" x14ac:dyDescent="0.2">
      <c r="A111" s="84"/>
      <c r="B111" s="84"/>
      <c r="C111" s="84"/>
      <c r="D111" s="84"/>
      <c r="E111" s="84"/>
      <c r="F111" s="84"/>
      <c r="G111" s="84"/>
      <c r="H111" s="84"/>
      <c r="I111" s="84"/>
      <c r="J111" s="84"/>
      <c r="K111" s="84"/>
      <c r="L111" s="84"/>
      <c r="N111" s="25" t="str">
        <f t="shared" si="1"/>
        <v>ok</v>
      </c>
    </row>
    <row r="112" spans="1:14" x14ac:dyDescent="0.2">
      <c r="A112" s="84"/>
      <c r="B112" s="84"/>
      <c r="C112" s="84"/>
      <c r="D112" s="84"/>
      <c r="E112" s="84"/>
      <c r="F112" s="84"/>
      <c r="G112" s="84"/>
      <c r="H112" s="84"/>
      <c r="I112" s="84"/>
      <c r="J112" s="84"/>
      <c r="K112" s="84"/>
      <c r="L112" s="84"/>
      <c r="N112" s="25" t="str">
        <f t="shared" si="1"/>
        <v>ok</v>
      </c>
    </row>
    <row r="113" spans="1:14" x14ac:dyDescent="0.2">
      <c r="A113" s="84"/>
      <c r="B113" s="84"/>
      <c r="C113" s="84"/>
      <c r="D113" s="84"/>
      <c r="E113" s="84"/>
      <c r="F113" s="84"/>
      <c r="G113" s="84"/>
      <c r="H113" s="84"/>
      <c r="I113" s="84"/>
      <c r="J113" s="84"/>
      <c r="K113" s="84"/>
      <c r="L113" s="84"/>
      <c r="N113" s="25" t="str">
        <f t="shared" si="1"/>
        <v>ok</v>
      </c>
    </row>
    <row r="114" spans="1:14" x14ac:dyDescent="0.2">
      <c r="A114" s="84"/>
      <c r="B114" s="84"/>
      <c r="C114" s="84"/>
      <c r="D114" s="84"/>
      <c r="E114" s="84"/>
      <c r="F114" s="84"/>
      <c r="G114" s="84"/>
      <c r="H114" s="84"/>
      <c r="I114" s="84"/>
      <c r="J114" s="84"/>
      <c r="K114" s="84"/>
      <c r="L114" s="84"/>
      <c r="N114" s="25" t="str">
        <f t="shared" si="1"/>
        <v>ok</v>
      </c>
    </row>
    <row r="115" spans="1:14" x14ac:dyDescent="0.2">
      <c r="A115" s="84"/>
      <c r="B115" s="84"/>
      <c r="C115" s="84"/>
      <c r="D115" s="84"/>
      <c r="E115" s="84"/>
      <c r="F115" s="84"/>
      <c r="G115" s="84"/>
      <c r="H115" s="84"/>
      <c r="I115" s="84"/>
      <c r="J115" s="84"/>
      <c r="K115" s="84"/>
      <c r="L115" s="84"/>
      <c r="N115" s="25" t="str">
        <f t="shared" si="1"/>
        <v>ok</v>
      </c>
    </row>
    <row r="116" spans="1:14" x14ac:dyDescent="0.2">
      <c r="A116" s="84"/>
      <c r="B116" s="84"/>
      <c r="C116" s="84"/>
      <c r="D116" s="84"/>
      <c r="E116" s="84"/>
      <c r="F116" s="84"/>
      <c r="G116" s="84"/>
      <c r="H116" s="84"/>
      <c r="I116" s="84"/>
      <c r="J116" s="84"/>
      <c r="K116" s="84"/>
      <c r="L116" s="84"/>
      <c r="N116" s="25" t="str">
        <f t="shared" si="1"/>
        <v>ok</v>
      </c>
    </row>
    <row r="117" spans="1:14" x14ac:dyDescent="0.2">
      <c r="A117" s="84"/>
      <c r="B117" s="84"/>
      <c r="C117" s="84"/>
      <c r="D117" s="84"/>
      <c r="E117" s="84"/>
      <c r="F117" s="84"/>
      <c r="G117" s="84"/>
      <c r="H117" s="84"/>
      <c r="I117" s="84"/>
      <c r="J117" s="84"/>
      <c r="K117" s="84"/>
      <c r="L117" s="84"/>
      <c r="N117" s="25" t="str">
        <f t="shared" si="1"/>
        <v>ok</v>
      </c>
    </row>
    <row r="118" spans="1:14" x14ac:dyDescent="0.2">
      <c r="A118" s="84"/>
      <c r="B118" s="84"/>
      <c r="C118" s="84"/>
      <c r="D118" s="84"/>
      <c r="E118" s="84"/>
      <c r="F118" s="84"/>
      <c r="G118" s="84"/>
      <c r="H118" s="84"/>
      <c r="I118" s="84"/>
      <c r="J118" s="84"/>
      <c r="K118" s="84"/>
      <c r="L118" s="84"/>
      <c r="N118" s="25" t="str">
        <f t="shared" si="1"/>
        <v>ok</v>
      </c>
    </row>
    <row r="119" spans="1:14" x14ac:dyDescent="0.2">
      <c r="A119" s="84"/>
      <c r="B119" s="84"/>
      <c r="C119" s="84"/>
      <c r="D119" s="84"/>
      <c r="E119" s="84"/>
      <c r="F119" s="84"/>
      <c r="G119" s="84"/>
      <c r="H119" s="84"/>
      <c r="I119" s="84"/>
      <c r="J119" s="84"/>
      <c r="K119" s="84"/>
      <c r="L119" s="84"/>
      <c r="N119" s="25" t="str">
        <f t="shared" si="1"/>
        <v>ok</v>
      </c>
    </row>
    <row r="120" spans="1:14" x14ac:dyDescent="0.2">
      <c r="A120" s="84"/>
      <c r="B120" s="84"/>
      <c r="C120" s="84"/>
      <c r="D120" s="84"/>
      <c r="E120" s="84"/>
      <c r="F120" s="84"/>
      <c r="G120" s="84"/>
      <c r="H120" s="84"/>
      <c r="I120" s="84"/>
      <c r="J120" s="84"/>
      <c r="K120" s="84"/>
      <c r="L120" s="84"/>
      <c r="N120" s="25" t="str">
        <f t="shared" si="1"/>
        <v>ok</v>
      </c>
    </row>
    <row r="121" spans="1:14" x14ac:dyDescent="0.2">
      <c r="A121" s="84"/>
      <c r="B121" s="84"/>
      <c r="C121" s="84"/>
      <c r="D121" s="84"/>
      <c r="E121" s="84"/>
      <c r="F121" s="84"/>
      <c r="G121" s="84"/>
      <c r="H121" s="84"/>
      <c r="I121" s="84"/>
      <c r="J121" s="84"/>
      <c r="K121" s="84"/>
      <c r="L121" s="84"/>
      <c r="N121" s="25" t="str">
        <f t="shared" si="1"/>
        <v>ok</v>
      </c>
    </row>
    <row r="122" spans="1:14" x14ac:dyDescent="0.2">
      <c r="A122" s="84"/>
      <c r="B122" s="84"/>
      <c r="C122" s="84"/>
      <c r="D122" s="84"/>
      <c r="E122" s="84"/>
      <c r="F122" s="84"/>
      <c r="G122" s="84"/>
      <c r="H122" s="84"/>
      <c r="I122" s="84"/>
      <c r="J122" s="84"/>
      <c r="K122" s="84"/>
      <c r="L122" s="84"/>
      <c r="N122" s="25" t="str">
        <f t="shared" si="1"/>
        <v>ok</v>
      </c>
    </row>
    <row r="123" spans="1:14" x14ac:dyDescent="0.2">
      <c r="A123" s="84"/>
      <c r="B123" s="84"/>
      <c r="C123" s="84"/>
      <c r="D123" s="84"/>
      <c r="E123" s="84"/>
      <c r="F123" s="84"/>
      <c r="G123" s="84"/>
      <c r="H123" s="84"/>
      <c r="I123" s="84"/>
      <c r="J123" s="84"/>
      <c r="K123" s="84"/>
      <c r="L123" s="84"/>
      <c r="N123" s="25" t="str">
        <f t="shared" si="1"/>
        <v>ok</v>
      </c>
    </row>
    <row r="124" spans="1:14" x14ac:dyDescent="0.2">
      <c r="A124" s="84"/>
      <c r="B124" s="84"/>
      <c r="C124" s="84"/>
      <c r="D124" s="84"/>
      <c r="E124" s="84"/>
      <c r="F124" s="84"/>
      <c r="G124" s="84"/>
      <c r="H124" s="84"/>
      <c r="I124" s="84"/>
      <c r="J124" s="84"/>
      <c r="K124" s="84"/>
      <c r="L124" s="84"/>
      <c r="N124" s="25" t="str">
        <f t="shared" si="1"/>
        <v>ok</v>
      </c>
    </row>
    <row r="125" spans="1:14" x14ac:dyDescent="0.2">
      <c r="A125" s="84"/>
      <c r="B125" s="84"/>
      <c r="C125" s="84"/>
      <c r="D125" s="84"/>
      <c r="E125" s="84"/>
      <c r="F125" s="84"/>
      <c r="G125" s="84"/>
      <c r="H125" s="84"/>
      <c r="I125" s="84"/>
      <c r="J125" s="84"/>
      <c r="K125" s="84"/>
      <c r="L125" s="84"/>
      <c r="N125" s="25" t="str">
        <f t="shared" si="1"/>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8"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3" sqref="C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0.81</v>
      </c>
      <c r="D4" s="51">
        <f>Threats!C12*Threats!C13</f>
        <v>0.84640000000000004</v>
      </c>
      <c r="E4" s="51">
        <f>Threats!D12*Threats!D13</f>
        <v>1</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0.84820000000000007</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0.18999999999999995</v>
      </c>
      <c r="C13" s="63">
        <f>1/(B13+0.01)</f>
        <v>5.0000000000000009</v>
      </c>
      <c r="D13" s="63">
        <f>C13*D4</f>
        <v>4.2320000000000011</v>
      </c>
      <c r="E13" s="70">
        <f>D15/C15</f>
        <v>0.8485176470588236</v>
      </c>
      <c r="G13" s="123"/>
      <c r="H13" s="124"/>
      <c r="I13" s="55">
        <f>$C$7</f>
        <v>0.5</v>
      </c>
      <c r="J13" s="56">
        <v>1.01</v>
      </c>
    </row>
    <row r="14" spans="2:10" x14ac:dyDescent="0.2">
      <c r="B14" s="71">
        <f>E5-C5</f>
        <v>0.13</v>
      </c>
      <c r="C14" s="64">
        <f>1/(B14+0.01)</f>
        <v>7.1428571428571423</v>
      </c>
      <c r="D14" s="64">
        <f>C14*D5</f>
        <v>6.0714285714285712</v>
      </c>
      <c r="E14" s="72"/>
      <c r="G14" s="123"/>
      <c r="H14" s="124"/>
      <c r="I14" s="55">
        <f>$C$7</f>
        <v>0.5</v>
      </c>
      <c r="J14" s="56">
        <f>$C$7</f>
        <v>0.5</v>
      </c>
    </row>
    <row r="15" spans="2:10" ht="16" thickBot="1" x14ac:dyDescent="0.25">
      <c r="B15" s="73"/>
      <c r="C15" s="74">
        <f>SUM(C13:C14)</f>
        <v>12.142857142857142</v>
      </c>
      <c r="D15" s="74">
        <f>SUM(D13:D14)</f>
        <v>10.303428571428572</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-1.0000000000000009E-2</v>
      </c>
      <c r="H17" s="58">
        <f>D4-C4</f>
        <v>3.6399999999999988E-2</v>
      </c>
      <c r="I17" s="55">
        <f>$C$8</f>
        <v>0.9</v>
      </c>
      <c r="J17" s="56">
        <v>1.01</v>
      </c>
    </row>
    <row r="18" spans="2:10" ht="19" x14ac:dyDescent="0.2">
      <c r="B18" s="79">
        <f>E4-C4</f>
        <v>0.18999999999999995</v>
      </c>
      <c r="C18" s="80">
        <f>1-B18</f>
        <v>0.81</v>
      </c>
      <c r="D18" s="80">
        <f>C18*D4</f>
        <v>0.68558400000000008</v>
      </c>
      <c r="E18" s="81">
        <f>D20/C20</f>
        <v>0.84826428571428569</v>
      </c>
      <c r="G18" s="59">
        <f>D5</f>
        <v>0.85</v>
      </c>
      <c r="H18" s="55">
        <f>D4</f>
        <v>0.84640000000000004</v>
      </c>
      <c r="I18" s="55">
        <f>$C$8</f>
        <v>0.9</v>
      </c>
      <c r="J18" s="56">
        <f>$C$8</f>
        <v>0.9</v>
      </c>
    </row>
    <row r="19" spans="2:10" ht="16" thickBot="1" x14ac:dyDescent="0.25">
      <c r="B19" s="71">
        <f>E5-C5</f>
        <v>0.13</v>
      </c>
      <c r="C19" s="64">
        <f>1-B19</f>
        <v>0.87</v>
      </c>
      <c r="D19" s="64">
        <f>C19*D5</f>
        <v>0.73949999999999994</v>
      </c>
      <c r="E19" s="72"/>
      <c r="G19" s="60">
        <f>E5-D5</f>
        <v>0.14000000000000001</v>
      </c>
      <c r="H19" s="61">
        <f>E4-D4</f>
        <v>0.15359999999999996</v>
      </c>
      <c r="I19" s="61">
        <v>1.01</v>
      </c>
      <c r="J19" s="62">
        <f>$C$8</f>
        <v>0.9</v>
      </c>
    </row>
    <row r="20" spans="2:10" ht="16" thickBot="1" x14ac:dyDescent="0.25">
      <c r="B20" s="73"/>
      <c r="C20" s="74">
        <f>SUM(C18:C19)</f>
        <v>1.6800000000000002</v>
      </c>
      <c r="D20" s="74">
        <f>SUM(D18:D19)</f>
        <v>1.425084</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Beautiful Forest Toad</v>
      </c>
      <c r="B3" t="str">
        <f>Threats!B5</f>
        <v>Churamiti maridadi</v>
      </c>
      <c r="C3" t="str">
        <f>Threats!B6</f>
        <v>13323134</v>
      </c>
      <c r="D3" t="str">
        <f>Threats!B7</f>
        <v>Cr</v>
      </c>
      <c r="E3" t="str">
        <f>Threats!B8</f>
        <v>Lyakurwa, Liedtke, Loader</v>
      </c>
      <c r="F3" s="38">
        <f>Threats!B9</f>
        <v>2024</v>
      </c>
      <c r="G3">
        <f>Threats!B12</f>
        <v>0.9</v>
      </c>
      <c r="H3">
        <f>Threats!C12</f>
        <v>0.92</v>
      </c>
      <c r="I3">
        <f>Threats!D12</f>
        <v>1</v>
      </c>
      <c r="J3">
        <f>Threats!B13</f>
        <v>0.9</v>
      </c>
      <c r="K3">
        <f>Threats!C13</f>
        <v>0.92</v>
      </c>
      <c r="L3">
        <f>Results!C5</f>
        <v>0.86</v>
      </c>
      <c r="M3">
        <f>Results!D5</f>
        <v>0.85</v>
      </c>
      <c r="N3">
        <f>Results!E5</f>
        <v>0.99</v>
      </c>
      <c r="O3">
        <f>Threats!D13</f>
        <v>1</v>
      </c>
      <c r="P3">
        <f>MIN(Records!A10:A125)</f>
        <v>1999</v>
      </c>
      <c r="Q3">
        <f>MAX(Records!A10:A125)</f>
        <v>2004</v>
      </c>
      <c r="R3" s="38">
        <f>COUNT(Records!A10:A125)</f>
        <v>2</v>
      </c>
      <c r="S3" s="38">
        <f>MIN(Surveys!A15:A125)</f>
        <v>2002</v>
      </c>
      <c r="T3" s="38">
        <f>MAX(Surveys!A15:A125)</f>
        <v>2019</v>
      </c>
      <c r="U3">
        <f>COUNT(Surveys!A15:A125)</f>
        <v>7</v>
      </c>
      <c r="V3">
        <f>F3-P3-R3-U3</f>
        <v>16</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2024-06-16T20:00:36Z</dcterms:modified>
</cp:coreProperties>
</file>