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D917E636-E034-4343-9824-DE169483F82A}" xr6:coauthVersionLast="36" xr6:coauthVersionMax="36" xr10:uidLastSave="{00000000-0000-0000-0000-000000000000}"/>
  <bookViews>
    <workbookView xWindow="500" yWindow="520" windowWidth="28300" windowHeight="16700" xr2:uid="{3ADB8CE8-CD4D-1C4D-B72A-BA24B45CE5E7}"/>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<sst xmlns="http://schemas.openxmlformats.org/spreadsheetml/2006/main" count="1995" uniqueCount="924">
  <si>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</si>
  <si>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</si>
  <si>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</si>
  <si>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</si>
  <si>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</si>
  <si>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</si>
  <si>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</si>
  <si>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</si>
  <si>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</si>
  <si>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</si>
  <si>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</si>
  <si>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</si>
  <si>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</si>
  <si>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</si>
  <si>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</si>
  <si>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</si>
  <si>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</si>
  <si>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</si>
  <si>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</si>
  <si>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</si>
  <si>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</si>
  <si>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</si>
  <si>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</si>
  <si>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</si>
  <si>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</si>
  <si>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</si>
  <si>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</si>
  <si>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</si>
  <si>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</si>
  <si>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</si>
  <si>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</si>
  <si>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</si>
  <si>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</si>
  <si>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</si>
  <si>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</si>
  <si>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</si>
  <si>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</si>
  <si>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</si>
  <si>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</si>
  <si>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</si>
  <si>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</si>
  <si>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</si>
  <si>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</si>
  <si>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</si>
  <si>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</si>
  <si>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</si>
  <si>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</si>
  <si>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</si>
  <si>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</si>
  <si>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</si>
  <si>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</si>
  <si>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</si>
  <si>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</si>
  <si>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</si>
  <si>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</si>
  <si>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</si>
  <si>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</si>
  <si>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</si>
  <si>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</si>
  <si>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</si>
  <si>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</si>
  <si>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</si>
  <si>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</si>
  <si>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</si>
  <si>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</si>
  <si>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</si>
  <si>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</si>
  <si>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</si>
  <si>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</si>
  <si>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</si>
  <si>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</si>
  <si>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</si>
  <si>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</si>
  <si>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</si>
  <si>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</si>
  <si>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</si>
  <si>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</si>
  <si>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</si>
  <si>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</si>
  <si>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</si>
  <si>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</si>
  <si>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</si>
  <si>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</si>
  <si>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</si>
  <si>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</si>
  <si>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</si>
  <si>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</si>
  <si>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</si>
  <si>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</si>
  <si>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</si>
  <si>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</si>
  <si>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</si>
  <si>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</si>
  <si>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</si>
  <si>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</si>
  <si>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</si>
  <si>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</si>
  <si>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</si>
  <si>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</si>
  <si>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</si>
  <si>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</si>
  <si>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</si>
  <si>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</si>
  <si>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</si>
  <si>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</si>
  <si>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</si>
  <si>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</si>
  <si>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</si>
  <si>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</si>
  <si>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</si>
  <si>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</si>
  <si>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</si>
  <si>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</si>
  <si>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</si>
  <si>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</si>
  <si>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</si>
  <si>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</si>
  <si>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</si>
  <si>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</si>
  <si>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</si>
  <si>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</si>
  <si>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</si>
  <si>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</si>
  <si>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</si>
  <si>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</si>
  <si>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</si>
  <si>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</si>
  <si>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</si>
  <si>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</si>
  <si>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</si>
  <si>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</si>
  <si>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</si>
  <si>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</si>
  <si>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</si>
  <si>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</si>
  <si>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</si>
  <si>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</si>
  <si>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</si>
  <si>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</si>
  <si>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</si>
  <si>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</si>
  <si>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</si>
  <si>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</si>
  <si>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</si>
  <si>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</si>
  <si>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</si>
  <si>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</si>
  <si>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</si>
  <si>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</si>
  <si>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</si>
  <si>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</si>
  <si>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</si>
  <si>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</si>
  <si>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</si>
  <si>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</si>
  <si>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</si>
  <si>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</si>
  <si>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</si>
  <si>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</si>
  <si>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</si>
  <si>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</si>
  <si>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</si>
  <si>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</si>
  <si>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</si>
  <si>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</si>
  <si>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</si>
  <si>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</si>
  <si>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</si>
  <si>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</si>
  <si>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</si>
  <si>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</si>
  <si>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</si>
  <si>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</si>
  <si>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</si>
  <si>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</si>
  <si>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</si>
  <si>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</si>
  <si>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</si>
  <si>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</si>
  <si>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</si>
  <si>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</si>
  <si>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</si>
  <si>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</si>
  <si>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</si>
  <si>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</si>
  <si>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</si>
  <si>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</si>
  <si>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</si>
  <si>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</si>
  <si>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</si>
  <si>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</si>
  <si>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</si>
  <si>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</si>
  <si>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</si>
  <si>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</si>
  <si>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</si>
  <si>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</si>
  <si>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</si>
  <si>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</si>
  <si>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</si>
  <si>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</si>
  <si>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</si>
  <si>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</si>
  <si>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</si>
  <si>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</si>
  <si>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</si>
  <si>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</si>
  <si>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</si>
  <si>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</si>
  <si>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</si>
  <si>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</si>
  <si>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</si>
  <si>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</si>
  <si>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</si>
  <si>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</si>
  <si>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</si>
  <si>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</si>
  <si>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</si>
  <si>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</si>
  <si>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</si>
  <si>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</si>
  <si>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</si>
  <si>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</si>
  <si>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</si>
  <si>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</si>
  <si>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</si>
  <si>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</si>
  <si>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</si>
  <si>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</si>
  <si>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</si>
  <si>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</si>
  <si>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</si>
  <si>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</si>
  <si>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</si>
  <si>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</si>
  <si>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</si>
  <si>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</si>
  <si>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</si>
  <si>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</si>
  <si>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2011 Population and Housing Census
http://stat.gov.pl</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</si>
  <si>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</si>
  <si>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</si>
  <si>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</si>
  <si>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</si>
  <si>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</si>
  <si>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</si>
  <si>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</si>
  <si>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</si>
  <si>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</si>
  <si>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</si>
  <si>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</si>
  <si>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</si>
  <si>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</si>
  <si>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</si>
  <si>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</si>
  <si>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</si>
  <si>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</si>
  <si>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</si>
  <si>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</si>
  <si>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</si>
  <si>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</si>
  <si>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</si>
  <si>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</si>
  <si>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</si>
  <si>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</si>
  <si>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</si>
  <si>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</si>
  <si>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</si>
  <si>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</si>
  <si>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</si>
  <si>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</si>
  <si>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</si>
  <si>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</si>
  <si>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</si>
  <si>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</si>
  <si>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</si>
  <si>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</si>
  <si>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</si>
  <si>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</si>
  <si>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</si>
  <si>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</si>
  <si>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</si>
  <si>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</si>
  <si>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</si>
  <si>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</si>
  <si>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</si>
  <si>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</si>
  <si>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</si>
  <si>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</si>
  <si>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</si>
  <si>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</si>
  <si>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</si>
  <si>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</si>
  <si>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</si>
  <si>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</si>
  <si>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</si>
  <si>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</si>
  <si>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</si>
  <si>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</si>
  <si>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</si>
  <si>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</si>
  <si>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</si>
  <si>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</si>
  <si>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</si>
  <si>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</si>
  <si>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</si>
  <si>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</si>
  <si>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</si>
  <si>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</si>
  <si>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</si>
  <si>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</si>
  <si>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</si>
  <si>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</si>
  <si>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</si>
  <si>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</si>
  <si>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</si>
  <si>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</si>
  <si>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</si>
  <si>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</si>
  <si>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</si>
  <si>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</si>
  <si>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</si>
  <si>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</si>
  <si>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</si>
  <si>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</si>
  <si>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</si>
  <si>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</si>
  <si>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</si>
  <si>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</si>
  <si>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</si>
  <si>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</si>
  <si>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</si>
  <si>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</si>
  <si>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</si>
  <si>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</si>
  <si>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</si>
  <si>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</si>
  <si>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</si>
  <si>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</si>
  <si>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</si>
  <si>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</si>
  <si>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</si>
  <si>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</si>
  <si>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</si>
  <si>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</si>
  <si>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</si>
  <si>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</si>
  <si>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</si>
  <si>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</si>
  <si>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</si>
  <si>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</si>
  <si>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</si>
  <si>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</si>
  <si>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</si>
  <si>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</si>
  <si>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</si>
  <si>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</si>
  <si>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</si>
  <si>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</si>
  <si>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</si>
  <si>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</si>
  <si>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</si>
  <si>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</si>
  <si>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</si>
  <si>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</si>
  <si>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</si>
  <si>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</si>
  <si>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</si>
  <si>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</si>
  <si>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</si>
  <si>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</si>
  <si>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</si>
  <si>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</si>
  <si>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</si>
  <si>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</si>
  <si>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</si>
  <si>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</si>
  <si>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</si>
  <si>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</si>
  <si>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</si>
  <si>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</si>
  <si>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</si>
  <si>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</si>
  <si>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</si>
  <si>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</si>
  <si>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</si>
  <si>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</si>
  <si>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</si>
  <si>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</si>
  <si>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</si>
  <si>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</si>
  <si>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</si>
  <si>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</si>
  <si>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</si>
  <si>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</si>
  <si>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</si>
  <si>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</si>
  <si>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</si>
  <si>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</si>
  <si>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</si>
  <si>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</si>
  <si>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</si>
  <si>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</si>
  <si>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</si>
  <si>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</si>
  <si>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</si>
  <si>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</si>
  <si>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</si>
  <si>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</si>
  <si>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</si>
  <si>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</si>
  <si>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</si>
  <si>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</si>
  <si>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</si>
  <si>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</si>
  <si>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</si>
  <si>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</si>
  <si>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</si>
  <si>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</si>
  <si>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</si>
  <si>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</si>
  <si>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</si>
  <si>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</si>
  <si>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</si>
  <si>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</si>
  <si>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</si>
  <si>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</si>
  <si>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</si>
  <si>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</si>
  <si>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</si>
  <si>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</si>
  <si>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</si>
  <si>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</si>
  <si>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</si>
  <si>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</si>
  <si>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</si>
  <si>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</si>
  <si>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</si>
  <si>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</si>
  <si>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</si>
  <si>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</si>
  <si>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</si>
  <si>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</si>
  <si>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</si>
  <si>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</si>
  <si>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</si>
  <si>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</si>
  <si>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</si>
  <si>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</si>
  <si>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</si>
  <si>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</si>
  <si>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</si>
  <si>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</si>
  <si>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</si>
  <si>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</si>
  <si>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</si>
  <si>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</si>
  <si>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</si>
  <si>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</si>
  <si>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</si>
  <si>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</si>
  <si>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</si>
  <si>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</si>
  <si>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</si>
  <si>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</si>
  <si>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</si>
  <si>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</si>
  <si>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</si>
  <si>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</si>
  <si>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</si>
  <si>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</si>
  <si>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</si>
  <si>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</si>
  <si>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</si>
  <si>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</si>
  <si>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</si>
  <si>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</si>
  <si>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</si>
  <si>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</si>
  <si>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</si>
  <si>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</si>
  <si>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</si>
  <si>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</si>
  <si>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</si>
  <si>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</si>
  <si>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</si>
  <si>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</si>
  <si>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</si>
  <si>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</si>
  <si>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</si>
  <si>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</si>
  <si>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</si>
  <si>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</si>
  <si>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</si>
  <si>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</si>
  <si>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</si>
  <si>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</si>
  <si>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</si>
  <si>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</si>
  <si>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</si>
  <si>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</si>
  <si>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</si>
  <si>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</si>
  <si>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</si>
  <si>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</si>
  <si>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</si>
  <si>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</si>
  <si>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</si>
  <si>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</si>
  <si>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</si>
  <si>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</si>
  <si>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</si>
  <si>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</si>
  <si>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</si>
  <si>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</si>
  <si>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</si>
  <si>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</si>
  <si>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</si>
  <si>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</si>
  <si>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</si>
  <si>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</si>
  <si>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</si>
  <si>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</si>
  <si>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</si>
  <si>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</si>
  <si>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</si>
  <si>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</si>
  <si>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</si>
  <si>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</si>
  <si>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</si>
  <si>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</si>
  <si>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</si>
  <si>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</si>
  <si>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</si>
  <si>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</si>
  <si>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</si>
  <si>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</si>
  <si>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</si>
  <si>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</si>
  <si>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</si>
  <si>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</si>
  <si>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</si>
  <si>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</si>
  <si>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</si>
  <si>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</si>
  <si>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</si>
  <si>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</si>
  <si>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</si>
  <si>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</si>
  <si>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</si>
  <si>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</si>
  <si>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</si>
  <si>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</si>
  <si>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</si>
  <si>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</si>
  <si>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</si>
  <si>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</si>
  <si>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</si>
  <si>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</si>
  <si>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</si>
  <si>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</si>
  <si>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</si>
  <si>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</si>
  <si>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</si>
  <si>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</si>
  <si>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</si>
  <si>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</si>
  <si>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</si>
  <si>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</si>
  <si>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</si>
  <si>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</si>
  <si>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</si>
  <si>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</si>
  <si>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</si>
  <si>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</si>
  <si>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</si>
  <si>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</si>
  <si>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</si>
  <si>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</si>
  <si>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</si>
  <si>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</si>
  <si>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</si>
  <si>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</si>
  <si>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</si>
  <si>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</si>
  <si>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</si>
  <si>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</si>
  <si>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</si>
  <si>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</si>
  <si>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</si>
  <si>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</si>
  <si>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</si>
  <si>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</si>
  <si>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</si>
  <si>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</si>
  <si>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</si>
  <si>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</si>
  <si>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</si>
  <si>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</si>
  <si>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</si>
  <si>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</si>
  <si>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</si>
  <si>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</si>
  <si>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</si>
  <si>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</si>
  <si>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</si>
  <si>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</si>
  <si>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</si>
  <si>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</si>
  <si>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</si>
  <si>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</si>
  <si>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</si>
  <si>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</si>
  <si>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</si>
  <si>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</si>
  <si>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</si>
  <si>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</si>
  <si>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</si>
  <si>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</si>
  <si>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</si>
  <si>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</si>
  <si>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</si>
  <si>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</si>
  <si>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</si>
  <si>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</si>
  <si>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</si>
  <si>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</si>
  <si>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</si>
  <si>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</si>
  <si>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</si>
  <si>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</si>
  <si>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</si>
  <si>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</si>
  <si>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</si>
  <si>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</si>
  <si>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</si>
  <si>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</si>
  <si>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</si>
  <si>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</si>
  <si>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</si>
  <si>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</si>
  <si>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</si>
  <si>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</si>
  <si>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</si>
  <si>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</si>
  <si>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</si>
  <si>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</si>
  <si>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</si>
  <si>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</si>
  <si>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</si>
  <si>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</si>
  <si>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</si>
  <si>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</si>
  <si>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</si>
  <si>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</si>
  <si>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</si>
  <si>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</si>
  <si>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</si>
  <si>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</si>
  <si>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</si>
  <si>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</si>
  <si>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</si>
  <si>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</si>
  <si>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</si>
  <si>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</si>
  <si>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</si>
  <si>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</si>
  <si>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</si>
  <si>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</si>
  <si>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</si>
  <si>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</si>
  <si>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</si>
  <si>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</si>
  <si>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</si>
  <si>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</si>
  <si>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</si>
  <si>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</si>
  <si>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</si>
  <si>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</si>
  <si>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</si>
  <si>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</si>
  <si>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</si>
  <si>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</si>
  <si>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</si>
  <si>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</si>
  <si>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</si>
  <si>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</si>
  <si>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</si>
  <si>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</si>
  <si>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</si>
  <si>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</si>
  <si>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</si>
  <si>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</si>
  <si>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</si>
  <si>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</si>
  <si>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</si>
  <si>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</si>
  <si>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</si>
  <si>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</si>
  <si>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</si>
  <si>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</si>
  <si>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</si>
  <si>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</si>
  <si>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</si>
  <si>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</si>
  <si>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</si>
  <si>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</si>
  <si>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</si>
  <si>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</si>
  <si>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</si>
  <si>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</si>
  <si>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</si>
  <si>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</si>
  <si>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</si>
  <si>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</si>
  <si>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</si>
  <si>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</si>
  <si>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</si>
  <si>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</si>
  <si>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</si>
  <si>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</si>
  <si>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</si>
  <si>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</si>
  <si>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</si>
  <si>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</si>
  <si>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</si>
  <si>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</si>
  <si>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</si>
  <si>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</si>
  <si>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</si>
  <si>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</si>
  <si>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</si>
  <si>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</si>
  <si>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</si>
  <si>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</si>
  <si>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</si>
  <si>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</si>
  <si>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</si>
  <si>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</si>
  <si>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</si>
  <si>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</si>
  <si>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</si>
  <si>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</si>
  <si>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</si>
  <si>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</si>
  <si>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</si>
  <si>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</si>
  <si>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</si>
  <si>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</si>
  <si>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</si>
  <si>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</si>
  <si>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</si>
  <si>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</si>
  <si>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</si>
  <si>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</si>
  <si>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</si>
  <si>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</si>
  <si>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</si>
  <si>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</si>
  <si>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</si>
  <si>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</si>
  <si>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</si>
  <si>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</si>
  <si>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</si>
  <si>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</si>
  <si>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</si>
  <si>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</si>
  <si>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</si>
  <si>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</si>
  <si>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</si>
  <si>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</si>
  <si>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</si>
  <si>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</si>
  <si>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</si>
  <si>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</si>
  <si>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</si>
  <si>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</si>
  <si>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</si>
  <si>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</si>
  <si>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</si>
  <si>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</si>
  <si>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</si>
  <si>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</si>
  <si>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</si>
  <si>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</si>
  <si>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</si>
  <si>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</si>
  <si>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</si>
  <si>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</si>
  <si>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</si>
  <si>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</si>
  <si>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</si>
  <si>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</si>
  <si>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</si>
  <si>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</si>
  <si>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</si>
  <si>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</si>
  <si>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</si>
  <si>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</si>
  <si>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</si>
  <si>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</si>
  <si>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</si>
  <si>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</si>
  <si>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</si>
  <si>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</si>
  <si>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</si>
  <si>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</si>
  <si>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</si>
  <si>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</si>
  <si>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</si>
  <si>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</si>
  <si>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</si>
  <si>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</si>
  <si>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</si>
  <si>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</si>
  <si>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</si>
  <si>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</si>
  <si>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</si>
  <si>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</si>
  <si>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</si>
  <si>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</si>
  <si>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</si>
  <si>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</si>
  <si>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</si>
  <si>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</si>
  <si>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</si>
  <si>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</si>
  <si>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</si>
  <si>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</si>
  <si>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</si>
  <si>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</si>
  <si>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</si>
  <si>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</si>
  <si>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</si>
  <si>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</si>
  <si>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</si>
  <si>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</si>
  <si>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 xml:space="preserve">The structural and non-structural reconstruction cost per m^2 is assumed to comprise 80% of the total replacement cost. The total replacement cost is divided into structural, non-structural and contents according to the following percentages: 0.3, 0.5, 0.2, respectively. The structural and non-structural reconstruction cost has been adapted for different materials according to the macro-taxonomy as follows: ﻿MIX:1.00, MUR:0.95, ADO:0.95, CR:1.05, M:1.05, S:1.00, W:0.95, OT:1.00. </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</si>
  <si>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</si>
  <si>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</si>
  <si>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</si>
  <si>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</si>
  <si>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</si>
  <si>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</si>
  <si>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</si>
  <si>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</si>
  <si>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</si>
  <si>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</si>
  <si>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</si>
  <si>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</si>
  <si>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</si>
  <si>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</si>
  <si>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</si>
  <si>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We are not able to share the 2011 census source data for this model but the 2001 census data can be obtained from v0.4 of the exposure repository</t>
  </si>
  <si>
    <t>Buildings in occupied territory (Transnistria) are not included in final model</t>
  </si>
  <si>
    <t>Buildings in Canary islands are not included in final model</t>
  </si>
  <si>
    <t>Buildings in Azores are not included in final model, and an estimated population of ﻿243,862 has been removed from the total population in the social indicators folder</t>
  </si>
  <si>
    <t>Only buildings in government controlled area included in final model</t>
  </si>
  <si>
    <t>COM</t>
  </si>
  <si>
    <t>IND</t>
  </si>
  <si>
    <t xml:space="preserve">Name of the file that contains the population distribution data (inside folder 'res_exposure_source_data'). </t>
  </si>
  <si>
    <t>Occupants (day, night, transit)</t>
  </si>
  <si>
    <t xml:space="preserve">The structural and non-structural reconstruction cost per m^2 is assumed to comprise 40% of the total replacement cost. The total replacement cost is divided into structural, non-structural and contents according to the following percentages: 0.15, 0.25, 0.6, respectively.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</si>
  <si>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following percentages: 0.2, 0.3, 0.5, respectively. The structural and non-structural reconstruction cost has been adapted for different materials according to the macro-taxonomy as follows: ﻿MIX:1.00, MUR:0.95, ADO:0.95, CR:1.05, M:1.05, S:1.00, W:0.95, OT:1.00. </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</si>
  <si>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</si>
  <si>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</si>
  <si>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</si>
  <si>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</si>
  <si>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</si>
  <si>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</si>
  <si>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</si>
  <si>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</si>
  <si>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</si>
  <si>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</si>
  <si>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</si>
  <si>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</si>
  <si>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</si>
  <si>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</si>
  <si>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</si>
  <si>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</si>
  <si>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</si>
  <si>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</si>
  <si>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</si>
  <si>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</si>
  <si>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</si>
  <si>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</si>
  <si>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</si>
  <si>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</si>
  <si>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</si>
  <si>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</si>
  <si>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</si>
  <si>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</si>
  <si>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</si>
  <si>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</si>
  <si>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</si>
  <si>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</si>
  <si>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</si>
  <si>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</si>
  <si>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</si>
  <si>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</si>
  <si>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</si>
  <si>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</si>
  <si>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</si>
  <si>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</si>
  <si>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</si>
  <si>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</si>
  <si>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</si>
  <si>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</si>
  <si>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</si>
  <si>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</si>
  <si>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</si>
  <si>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</si>
  <si>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</si>
  <si>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</si>
  <si>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</si>
  <si>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</si>
  <si>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</si>
  <si>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</si>
  <si>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</si>
  <si>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</si>
  <si>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</si>
  <si>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</si>
  <si>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</si>
  <si>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710 (https://forumdacasa.com/discussion/53535/orientacao-valor-medio-construcao-2018/)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</si>
</sst>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0">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0">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9" xfId="0" applyFill="1" applyBorder="1" applyAlignment="1">
      <alignment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4" fillId="4" borderId="1" xfId="0" applyFont="1" applyFill="1" applyBorder="1" applyAlignment="1">
      <alignment vertical="center"/>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1" fillId="2" borderId="0" xfId="0" applyFont="1" applyFill="1" applyAlignment="1">
      <alignment horizontal="left" vertical="center"/>
    </xf>
    <xf numFmtId="0" fontId="0" fillId="0" borderId="0" xfId="0" applyAlignment="1">
      <alignment horizontal="left"/>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xf numFmtId="0" fontId="7" fillId="0" borderId="0" xfId="0" applyFont="1" applyAlignment="1">
      <alignment horizontal="center" vertical="center"/>
    </xf>
    <xf numFmtId="0" fontId="0" fillId="0" borderId="0" xfId="0" applyAlignment="1">
      <alignment horizontal="center"/>
    </xf>
    <xf numFmtId="0" fontId="0" fillId="0" borderId="0" xfId="0" applyBorder="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1935-F182-8E4C-A9F6-BCE17C9647EE}">
  <dimension ref="A1:D91"/>
  <sheetViews>
    <sheetView tabSelected="1" workbookViewId="0">
      <selection activeCell="A5" sqref="A5:B5"/>
    </sheetView>
  </sheetViews>
  <sheetFormatPr baseColWidth="10" defaultRowHeight="16"/>
  <cols>
    <col min="1" max="1" width="44.6640625" bestFit="1" customWidth="1"/>
    <col min="2" max="2" width="155.6640625" customWidth="1"/>
  </cols>
  <sheetData>
    <row r="1" spans="1:3" ht="48" customHeight="1">
      <c r="A1" s="187" t="s">
        <v>896</v>
      </c>
      <c r="B1" s="187"/>
    </row>
    <row r="2" spans="1:3" ht="22" customHeight="1">
      <c r="A2" s="183" t="s">
        <v>913</v>
      </c>
      <c r="B2" s="183"/>
      <c r="C2" s="5"/>
    </row>
    <row r="3" spans="1:3" ht="22" customHeight="1">
      <c r="A3" s="184" t="s">
        <v>915</v>
      </c>
      <c r="B3" s="183"/>
    </row>
    <row r="4" spans="1:3" ht="22" customHeight="1">
      <c r="A4" s="183" t="s">
        <v>895</v>
      </c>
      <c r="B4" s="183"/>
    </row>
    <row r="5" spans="1:3" ht="22" customHeight="1">
      <c r="A5" s="183" t="s">
        <v>914</v>
      </c>
      <c r="B5" s="183"/>
    </row>
    <row r="6" spans="1:3">
      <c r="A6" s="188"/>
      <c r="B6" s="188"/>
    </row>
    <row r="7" spans="1:3" ht="39">
      <c r="A7" s="185" t="s">
        <v>688</v>
      </c>
      <c r="B7" s="185"/>
    </row>
    <row r="8" spans="1:3">
      <c r="A8" s="186" t="s">
        <v>38</v>
      </c>
      <c r="B8" s="186"/>
    </row>
    <row r="9" spans="1:3">
      <c r="A9" s="3"/>
      <c r="B9" s="3"/>
    </row>
    <row r="10" spans="1:3">
      <c r="A10" s="16" t="s">
        <v>701</v>
      </c>
      <c r="B10" s="16" t="s">
        <v>689</v>
      </c>
    </row>
    <row r="11" spans="1:3">
      <c r="A11" s="17" t="s">
        <v>700</v>
      </c>
      <c r="B11" s="17" t="s">
        <v>690</v>
      </c>
    </row>
    <row r="12" spans="1:3">
      <c r="A12" s="51" t="s">
        <v>40</v>
      </c>
      <c r="B12" s="51" t="s">
        <v>37</v>
      </c>
    </row>
    <row r="13" spans="1:3">
      <c r="A13" s="18" t="s">
        <v>2</v>
      </c>
      <c r="B13" s="18" t="s">
        <v>14</v>
      </c>
    </row>
    <row r="14" spans="1:3">
      <c r="A14" s="11" t="s">
        <v>1</v>
      </c>
      <c r="B14" s="10" t="s">
        <v>860</v>
      </c>
    </row>
    <row r="15" spans="1:3">
      <c r="A15" s="11" t="s">
        <v>2</v>
      </c>
      <c r="B15" s="12" t="s">
        <v>15</v>
      </c>
    </row>
    <row r="16" spans="1:3">
      <c r="A16" s="16" t="s">
        <v>4</v>
      </c>
      <c r="B16" s="16" t="s">
        <v>864</v>
      </c>
    </row>
    <row r="17" spans="1:4">
      <c r="A17" s="17" t="s">
        <v>387</v>
      </c>
      <c r="B17" s="17" t="s">
        <v>691</v>
      </c>
    </row>
    <row r="18" spans="1:4">
      <c r="A18" s="17" t="s">
        <v>693</v>
      </c>
      <c r="B18" s="17" t="s">
        <v>692</v>
      </c>
    </row>
    <row r="19" spans="1:4">
      <c r="A19" s="17" t="s">
        <v>393</v>
      </c>
      <c r="B19" s="17" t="s">
        <v>694</v>
      </c>
    </row>
    <row r="20" spans="1:4">
      <c r="A20" s="18" t="s">
        <v>6</v>
      </c>
      <c r="B20" s="18" t="s">
        <v>695</v>
      </c>
      <c r="D20" t="s">
        <v>25</v>
      </c>
    </row>
    <row r="21" spans="1:4">
      <c r="A21" s="11" t="s">
        <v>9</v>
      </c>
      <c r="B21" s="11" t="s">
        <v>696</v>
      </c>
    </row>
    <row r="22" spans="1:4">
      <c r="A22" s="19" t="s">
        <v>28</v>
      </c>
      <c r="B22" s="19" t="s">
        <v>697</v>
      </c>
    </row>
    <row r="23" spans="1:4">
      <c r="A23" s="10" t="s">
        <v>10</v>
      </c>
      <c r="B23" s="8" t="s">
        <v>16</v>
      </c>
    </row>
    <row r="24" spans="1:4">
      <c r="A24" s="19" t="s">
        <v>13</v>
      </c>
      <c r="B24" s="19" t="s">
        <v>17</v>
      </c>
    </row>
    <row r="25" spans="1:4">
      <c r="A25" s="12" t="s">
        <v>36</v>
      </c>
      <c r="B25" s="12" t="s">
        <v>698</v>
      </c>
    </row>
    <row r="26" spans="1:4">
      <c r="A26" s="16" t="s">
        <v>828</v>
      </c>
      <c r="B26" s="16" t="s">
        <v>891</v>
      </c>
    </row>
    <row r="27" spans="1:4">
      <c r="A27" s="17" t="s">
        <v>829</v>
      </c>
      <c r="B27" s="17" t="s">
        <v>892</v>
      </c>
    </row>
    <row r="28" spans="1:4">
      <c r="A28" s="18" t="s">
        <v>830</v>
      </c>
      <c r="B28" s="18" t="s">
        <v>874</v>
      </c>
    </row>
    <row r="29" spans="1:4">
      <c r="A29" s="4"/>
      <c r="B29" s="4"/>
    </row>
    <row r="30" spans="1:4">
      <c r="A30" s="182" t="s">
        <v>212</v>
      </c>
      <c r="B30" s="182"/>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410</v>
      </c>
    </row>
    <row r="36" spans="1:2">
      <c r="A36" s="18" t="s">
        <v>2</v>
      </c>
      <c r="B36" s="18" t="s">
        <v>21</v>
      </c>
    </row>
    <row r="37" spans="1:2">
      <c r="A37" s="10" t="s">
        <v>20</v>
      </c>
      <c r="B37" s="10" t="s">
        <v>411</v>
      </c>
    </row>
    <row r="38" spans="1:2">
      <c r="A38" s="12" t="s">
        <v>2</v>
      </c>
      <c r="B38" s="12" t="s">
        <v>22</v>
      </c>
    </row>
    <row r="39" spans="1:2">
      <c r="A39" s="4"/>
      <c r="B39" s="4"/>
    </row>
    <row r="41" spans="1:2">
      <c r="A41" s="182" t="s">
        <v>699</v>
      </c>
      <c r="B41" s="182"/>
    </row>
    <row r="42" spans="1:2" ht="51">
      <c r="A42" s="61" t="s">
        <v>831</v>
      </c>
      <c r="B42" s="68" t="s">
        <v>837</v>
      </c>
    </row>
    <row r="43" spans="1:2" ht="34">
      <c r="A43" s="8" t="s">
        <v>861</v>
      </c>
      <c r="B43" s="176" t="s">
        <v>903</v>
      </c>
    </row>
    <row r="45" spans="1:2" ht="39">
      <c r="A45" s="185" t="s">
        <v>859</v>
      </c>
      <c r="B45" s="185"/>
    </row>
    <row r="46" spans="1:2">
      <c r="A46" s="186" t="s">
        <v>448</v>
      </c>
      <c r="B46" s="186"/>
    </row>
    <row r="47" spans="1:2">
      <c r="A47" s="3"/>
      <c r="B47" s="3"/>
    </row>
    <row r="48" spans="1:2">
      <c r="A48" s="91" t="s">
        <v>449</v>
      </c>
      <c r="B48" s="91"/>
    </row>
    <row r="49" spans="1:2">
      <c r="A49" s="66" t="s">
        <v>450</v>
      </c>
      <c r="B49" s="66"/>
    </row>
    <row r="50" spans="1:2">
      <c r="A50" s="66" t="s">
        <v>451</v>
      </c>
      <c r="B50" s="66"/>
    </row>
    <row r="51" spans="1:2">
      <c r="A51" s="66" t="s">
        <v>452</v>
      </c>
      <c r="B51" s="66"/>
    </row>
    <row r="52" spans="1:2">
      <c r="A52" s="92" t="s">
        <v>2</v>
      </c>
      <c r="B52" s="18" t="s">
        <v>871</v>
      </c>
    </row>
    <row r="53" spans="1:2">
      <c r="A53" s="103" t="s">
        <v>461</v>
      </c>
      <c r="B53" s="6"/>
    </row>
    <row r="54" spans="1:2">
      <c r="A54" s="104" t="s">
        <v>2</v>
      </c>
      <c r="B54" s="149"/>
    </row>
    <row r="55" spans="1:2">
      <c r="A55" s="90" t="s">
        <v>724</v>
      </c>
      <c r="B55" s="13" t="s">
        <v>882</v>
      </c>
    </row>
    <row r="56" spans="1:2">
      <c r="A56" s="90" t="s">
        <v>453</v>
      </c>
      <c r="B56" s="82" t="s">
        <v>883</v>
      </c>
    </row>
    <row r="57" spans="1:2">
      <c r="A57" s="90" t="s">
        <v>2</v>
      </c>
      <c r="B57" s="14" t="s">
        <v>884</v>
      </c>
    </row>
    <row r="58" spans="1:2">
      <c r="A58" s="10" t="s">
        <v>713</v>
      </c>
      <c r="B58" s="10" t="s">
        <v>885</v>
      </c>
    </row>
    <row r="59" spans="1:2">
      <c r="A59" s="11" t="s">
        <v>457</v>
      </c>
      <c r="B59" s="11" t="s">
        <v>868</v>
      </c>
    </row>
    <row r="60" spans="1:2">
      <c r="A60" s="41" t="s">
        <v>40</v>
      </c>
      <c r="B60" s="41" t="s">
        <v>886</v>
      </c>
    </row>
    <row r="61" spans="1:2">
      <c r="A61" s="82" t="s">
        <v>4</v>
      </c>
      <c r="B61" s="177" t="s">
        <v>865</v>
      </c>
    </row>
    <row r="62" spans="1:2">
      <c r="A62" s="126" t="s">
        <v>831</v>
      </c>
      <c r="B62" s="9" t="s">
        <v>887</v>
      </c>
    </row>
    <row r="64" spans="1:2">
      <c r="A64" s="182" t="s">
        <v>699</v>
      </c>
      <c r="B64" s="182"/>
    </row>
    <row r="65" spans="1:2" ht="51">
      <c r="A65" s="61" t="s">
        <v>831</v>
      </c>
      <c r="B65" s="68" t="s">
        <v>862</v>
      </c>
    </row>
    <row r="66" spans="1:2" ht="34">
      <c r="A66" s="8" t="s">
        <v>861</v>
      </c>
      <c r="B66" s="176" t="s">
        <v>904</v>
      </c>
    </row>
    <row r="68" spans="1:2" ht="39">
      <c r="A68" s="185" t="s">
        <v>858</v>
      </c>
      <c r="B68" s="185"/>
    </row>
    <row r="69" spans="1:2">
      <c r="A69" s="186" t="s">
        <v>547</v>
      </c>
      <c r="B69" s="186"/>
    </row>
    <row r="70" spans="1:2">
      <c r="A70" s="3"/>
      <c r="B70" s="3"/>
    </row>
    <row r="71" spans="1:2" ht="34">
      <c r="A71" s="152" t="s">
        <v>777</v>
      </c>
      <c r="B71" s="152" t="s">
        <v>873</v>
      </c>
    </row>
    <row r="72" spans="1:2">
      <c r="A72" s="153" t="s">
        <v>6</v>
      </c>
      <c r="B72" s="18" t="s">
        <v>872</v>
      </c>
    </row>
    <row r="73" spans="1:2">
      <c r="A73" s="110" t="s">
        <v>709</v>
      </c>
      <c r="B73" s="11" t="s">
        <v>869</v>
      </c>
    </row>
    <row r="74" spans="1:2">
      <c r="A74" s="41" t="s">
        <v>40</v>
      </c>
      <c r="B74" s="41" t="s">
        <v>37</v>
      </c>
    </row>
    <row r="75" spans="1:2">
      <c r="A75" s="129" t="s">
        <v>4</v>
      </c>
      <c r="B75" s="177" t="s">
        <v>866</v>
      </c>
    </row>
    <row r="76" spans="1:2">
      <c r="A76" s="6" t="s">
        <v>550</v>
      </c>
      <c r="B76" s="8" t="s">
        <v>870</v>
      </c>
    </row>
    <row r="77" spans="1:2">
      <c r="A77" s="156" t="s">
        <v>834</v>
      </c>
      <c r="B77" s="17" t="s">
        <v>888</v>
      </c>
    </row>
    <row r="78" spans="1:2">
      <c r="A78" s="131" t="s">
        <v>833</v>
      </c>
      <c r="B78" s="17" t="s">
        <v>889</v>
      </c>
    </row>
    <row r="79" spans="1:2">
      <c r="A79" s="157" t="s">
        <v>832</v>
      </c>
      <c r="B79" s="18" t="s">
        <v>890</v>
      </c>
    </row>
    <row r="80" spans="1:2">
      <c r="A80" s="4"/>
      <c r="B80" s="4"/>
    </row>
    <row r="81" spans="1:2">
      <c r="A81" s="182" t="s">
        <v>212</v>
      </c>
      <c r="B81" s="182"/>
    </row>
    <row r="82" spans="1:2">
      <c r="A82" s="4"/>
      <c r="B82" s="4"/>
    </row>
    <row r="83" spans="1:2">
      <c r="A83" s="140" t="s">
        <v>875</v>
      </c>
      <c r="B83" s="140" t="s">
        <v>878</v>
      </c>
    </row>
    <row r="84" spans="1:2">
      <c r="A84" s="139" t="s">
        <v>877</v>
      </c>
      <c r="B84" s="139" t="s">
        <v>879</v>
      </c>
    </row>
    <row r="85" spans="1:2">
      <c r="A85" s="139" t="s">
        <v>876</v>
      </c>
      <c r="B85" s="139" t="s">
        <v>880</v>
      </c>
    </row>
    <row r="86" spans="1:2">
      <c r="A86" s="36" t="s">
        <v>2</v>
      </c>
      <c r="B86" s="36" t="s">
        <v>881</v>
      </c>
    </row>
    <row r="88" spans="1:2">
      <c r="A88" s="182" t="s">
        <v>699</v>
      </c>
      <c r="B88" s="182"/>
    </row>
    <row r="89" spans="1:2" ht="51">
      <c r="A89" s="61" t="s">
        <v>831</v>
      </c>
      <c r="B89" s="68" t="s">
        <v>863</v>
      </c>
    </row>
    <row r="90" spans="1:2" ht="34">
      <c r="A90" s="8" t="s">
        <v>861</v>
      </c>
      <c r="B90" s="176" t="s">
        <v>905</v>
      </c>
    </row>
    <row r="91" spans="1:2" ht="51">
      <c r="A91" s="61" t="s">
        <v>4</v>
      </c>
      <c r="B91" s="68" t="s">
        <v>867</v>
      </c>
    </row>
  </sheetData>
  <mergeCells count="17">
    <mergeCell ref="A1:B1"/>
    <mergeCell ref="A6:B6"/>
    <mergeCell ref="A5:B5"/>
    <mergeCell ref="A4:B4"/>
    <mergeCell ref="A81:B81"/>
    <mergeCell ref="A64:B64"/>
    <mergeCell ref="A88:B88"/>
    <mergeCell ref="A2:B2"/>
    <mergeCell ref="A3:B3"/>
    <mergeCell ref="A45:B45"/>
    <mergeCell ref="A68:B68"/>
    <mergeCell ref="A46:B46"/>
    <mergeCell ref="A69:B69"/>
    <mergeCell ref="A8:B8"/>
    <mergeCell ref="A30:B30"/>
    <mergeCell ref="A7:B7"/>
    <mergeCell ref="A41:B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D520-21E0-4740-A733-1FA0F3F531E7}">
  <dimension ref="A1:AS82"/>
  <sheetViews>
    <sheetView workbookViewId="0">
      <pane xSplit="1" ySplit="1" topLeftCell="B2" activePane="bottomRight" state="frozen"/>
      <selection pane="topRight" activeCell="B1" sqref="B1"/>
      <selection pane="bottomLeft" activeCell="A2" sqref="A2"/>
      <selection pane="bottomRight" activeCell="AS19" sqref="AS19:AS21"/>
    </sheetView>
  </sheetViews>
  <sheetFormatPr baseColWidth="10"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388</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701</v>
      </c>
      <c r="B3" s="52" t="s">
        <v>0</v>
      </c>
      <c r="C3" s="33" t="s">
        <v>8</v>
      </c>
      <c r="D3" s="57" t="s">
        <v>43</v>
      </c>
      <c r="E3" s="33" t="s">
        <v>8</v>
      </c>
      <c r="F3" s="57" t="s">
        <v>96</v>
      </c>
      <c r="G3" s="57" t="s">
        <v>402</v>
      </c>
      <c r="H3" s="33" t="s">
        <v>8</v>
      </c>
      <c r="I3" s="33" t="s">
        <v>8</v>
      </c>
      <c r="J3" s="57" t="s">
        <v>428</v>
      </c>
      <c r="K3" s="57" t="s">
        <v>429</v>
      </c>
      <c r="L3" s="57" t="s">
        <v>430</v>
      </c>
      <c r="M3" s="57" t="s">
        <v>431</v>
      </c>
      <c r="N3" s="70" t="s">
        <v>8</v>
      </c>
      <c r="O3" s="57" t="s">
        <v>166</v>
      </c>
      <c r="P3" s="57" t="s">
        <v>8</v>
      </c>
      <c r="Q3" s="57" t="s">
        <v>152</v>
      </c>
      <c r="R3" s="33" t="s">
        <v>8</v>
      </c>
      <c r="S3" s="33" t="s">
        <v>8</v>
      </c>
      <c r="T3" s="57" t="s">
        <v>433</v>
      </c>
      <c r="U3" s="57" t="s">
        <v>434</v>
      </c>
      <c r="V3" s="57" t="s">
        <v>244</v>
      </c>
      <c r="W3" s="57" t="s">
        <v>400</v>
      </c>
      <c r="X3" s="57" t="s">
        <v>435</v>
      </c>
      <c r="Y3" s="57" t="s">
        <v>436</v>
      </c>
      <c r="Z3" s="57" t="s">
        <v>437</v>
      </c>
      <c r="AA3" s="57" t="s">
        <v>444</v>
      </c>
      <c r="AB3" s="33" t="s">
        <v>8</v>
      </c>
      <c r="AC3" s="33" t="s">
        <v>8</v>
      </c>
      <c r="AD3" s="33" t="s">
        <v>8</v>
      </c>
      <c r="AE3" s="33" t="s">
        <v>8</v>
      </c>
      <c r="AF3" s="33" t="s">
        <v>8</v>
      </c>
      <c r="AG3" s="33" t="s">
        <v>8</v>
      </c>
      <c r="AH3" s="33" t="s">
        <v>8</v>
      </c>
      <c r="AI3" s="57" t="s">
        <v>439</v>
      </c>
      <c r="AJ3" s="57" t="s">
        <v>240</v>
      </c>
      <c r="AK3" s="57" t="s">
        <v>246</v>
      </c>
      <c r="AL3" s="33" t="s">
        <v>8</v>
      </c>
      <c r="AM3" s="33" t="s">
        <v>8</v>
      </c>
      <c r="AN3" s="57" t="s">
        <v>264</v>
      </c>
      <c r="AO3" s="57" t="s">
        <v>273</v>
      </c>
      <c r="AP3" s="57" t="s">
        <v>440</v>
      </c>
      <c r="AQ3" s="57" t="s">
        <v>382</v>
      </c>
      <c r="AR3" s="57" t="s">
        <v>383</v>
      </c>
      <c r="AS3" s="57" t="s">
        <v>443</v>
      </c>
    </row>
    <row r="4" spans="1:45">
      <c r="A4" s="17" t="s">
        <v>700</v>
      </c>
      <c r="B4" s="53" t="s">
        <v>8</v>
      </c>
      <c r="C4" s="34" t="s">
        <v>427</v>
      </c>
      <c r="D4" s="21" t="s">
        <v>8</v>
      </c>
      <c r="E4" s="34" t="s">
        <v>91</v>
      </c>
      <c r="F4" s="21" t="s">
        <v>8</v>
      </c>
      <c r="G4" s="21" t="s">
        <v>8</v>
      </c>
      <c r="H4" s="34" t="s">
        <v>114</v>
      </c>
      <c r="I4" s="34" t="s">
        <v>117</v>
      </c>
      <c r="J4" s="21" t="s">
        <v>8</v>
      </c>
      <c r="K4" s="21" t="s">
        <v>8</v>
      </c>
      <c r="L4" s="21" t="s">
        <v>8</v>
      </c>
      <c r="M4" s="21" t="s">
        <v>8</v>
      </c>
      <c r="N4" s="71" t="s">
        <v>130</v>
      </c>
      <c r="O4" s="21" t="s">
        <v>8</v>
      </c>
      <c r="P4" s="34" t="s">
        <v>432</v>
      </c>
      <c r="Q4" s="21" t="s">
        <v>8</v>
      </c>
      <c r="R4" s="34" t="s">
        <v>153</v>
      </c>
      <c r="S4" s="34" t="s">
        <v>160</v>
      </c>
      <c r="T4" s="21" t="s">
        <v>8</v>
      </c>
      <c r="U4" s="21" t="s">
        <v>8</v>
      </c>
      <c r="V4" s="34" t="s">
        <v>244</v>
      </c>
      <c r="W4" s="21" t="s">
        <v>8</v>
      </c>
      <c r="X4" s="21" t="s">
        <v>8</v>
      </c>
      <c r="Y4" s="21" t="s">
        <v>8</v>
      </c>
      <c r="Z4" s="21" t="s">
        <v>8</v>
      </c>
      <c r="AA4" s="21" t="s">
        <v>8</v>
      </c>
      <c r="AB4" s="34" t="s">
        <v>193</v>
      </c>
      <c r="AC4" s="34" t="s">
        <v>198</v>
      </c>
      <c r="AD4" s="34" t="s">
        <v>438</v>
      </c>
      <c r="AE4" s="34" t="s">
        <v>405</v>
      </c>
      <c r="AF4" s="34" t="s">
        <v>213</v>
      </c>
      <c r="AG4" s="34" t="s">
        <v>223</v>
      </c>
      <c r="AH4" s="34" t="s">
        <v>231</v>
      </c>
      <c r="AI4" s="21" t="s">
        <v>8</v>
      </c>
      <c r="AJ4" s="34" t="s">
        <v>240</v>
      </c>
      <c r="AK4" s="21" t="s">
        <v>8</v>
      </c>
      <c r="AL4" s="81" t="s">
        <v>252</v>
      </c>
      <c r="AM4" s="81" t="s">
        <v>255</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34</v>
      </c>
      <c r="V5" s="51" t="s">
        <v>35</v>
      </c>
      <c r="W5" s="51" t="s">
        <v>90</v>
      </c>
      <c r="X5" s="51" t="s">
        <v>34</v>
      </c>
      <c r="Y5" s="51" t="s">
        <v>34</v>
      </c>
      <c r="Z5" s="51" t="s">
        <v>90</v>
      </c>
      <c r="AA5" s="51" t="s">
        <v>90</v>
      </c>
      <c r="AB5" s="51" t="s">
        <v>34</v>
      </c>
      <c r="AC5" s="51" t="s">
        <v>144</v>
      </c>
      <c r="AD5" s="51" t="s">
        <v>34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900</v>
      </c>
      <c r="D6" s="22" t="s">
        <v>42</v>
      </c>
      <c r="E6" s="22" t="s">
        <v>92</v>
      </c>
      <c r="F6" s="22" t="s">
        <v>97</v>
      </c>
      <c r="G6" s="22" t="s">
        <v>106</v>
      </c>
      <c r="H6" s="22" t="s">
        <v>110</v>
      </c>
      <c r="I6" s="22" t="s">
        <v>118</v>
      </c>
      <c r="J6" s="22" t="s">
        <v>900</v>
      </c>
      <c r="K6" s="22" t="s">
        <v>900</v>
      </c>
      <c r="L6" s="22" t="s">
        <v>900</v>
      </c>
      <c r="M6" s="22" t="s">
        <v>900</v>
      </c>
      <c r="N6" s="72" t="s">
        <v>133</v>
      </c>
      <c r="O6" s="22" t="s">
        <v>139</v>
      </c>
      <c r="P6" s="22" t="s">
        <v>900</v>
      </c>
      <c r="Q6" s="22" t="s">
        <v>150</v>
      </c>
      <c r="R6" s="22" t="s">
        <v>154</v>
      </c>
      <c r="S6" s="22" t="s">
        <v>161</v>
      </c>
      <c r="T6" s="22" t="s">
        <v>900</v>
      </c>
      <c r="U6" s="22" t="s">
        <v>900</v>
      </c>
      <c r="V6" s="22" t="s">
        <v>824</v>
      </c>
      <c r="W6" s="22" t="s">
        <v>175</v>
      </c>
      <c r="X6" s="22" t="s">
        <v>900</v>
      </c>
      <c r="Y6" s="22" t="s">
        <v>900</v>
      </c>
      <c r="Z6" s="22" t="s">
        <v>900</v>
      </c>
      <c r="AA6" s="22" t="s">
        <v>900</v>
      </c>
      <c r="AB6" s="22" t="s">
        <v>194</v>
      </c>
      <c r="AC6" s="22" t="s">
        <v>199</v>
      </c>
      <c r="AD6" s="22" t="s">
        <v>900</v>
      </c>
      <c r="AE6" s="22" t="s">
        <v>206</v>
      </c>
      <c r="AF6" s="22" t="s">
        <v>214</v>
      </c>
      <c r="AG6" s="22" t="s">
        <v>221</v>
      </c>
      <c r="AH6" s="22" t="s">
        <v>229</v>
      </c>
      <c r="AI6" s="22" t="s">
        <v>900</v>
      </c>
      <c r="AJ6" s="22" t="s">
        <v>241</v>
      </c>
      <c r="AK6" s="22" t="s">
        <v>248</v>
      </c>
      <c r="AL6" s="22" t="s">
        <v>253</v>
      </c>
      <c r="AM6" s="22" t="s">
        <v>258</v>
      </c>
      <c r="AN6" s="22" t="s">
        <v>265</v>
      </c>
      <c r="AO6" s="22" t="s">
        <v>274</v>
      </c>
      <c r="AP6" s="22" t="s">
        <v>900</v>
      </c>
      <c r="AQ6" s="22" t="s">
        <v>283</v>
      </c>
      <c r="AR6" s="22" t="s">
        <v>286</v>
      </c>
      <c r="AS6" s="22" t="s">
        <v>900</v>
      </c>
    </row>
    <row r="7" spans="1:45">
      <c r="A7" s="11" t="s">
        <v>836</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408</v>
      </c>
      <c r="AF7" s="35" t="s">
        <v>215</v>
      </c>
      <c r="AG7" s="35" t="s">
        <v>222</v>
      </c>
      <c r="AH7" s="35" t="s">
        <v>230</v>
      </c>
      <c r="AI7" s="35" t="s">
        <v>236</v>
      </c>
      <c r="AJ7" s="35" t="s">
        <v>242</v>
      </c>
      <c r="AK7" s="35" t="s">
        <v>247</v>
      </c>
      <c r="AL7" s="35" t="s">
        <v>254</v>
      </c>
      <c r="AM7" s="35" t="s">
        <v>259</v>
      </c>
      <c r="AN7" s="35" t="s">
        <v>266</v>
      </c>
      <c r="AO7" s="35" t="s">
        <v>275</v>
      </c>
      <c r="AP7" s="35" t="s">
        <v>279</v>
      </c>
      <c r="AQ7" s="35" t="s">
        <v>280</v>
      </c>
      <c r="AR7" s="35" t="s">
        <v>281</v>
      </c>
      <c r="AS7" s="35" t="s">
        <v>282</v>
      </c>
    </row>
    <row r="8" spans="1:45" ht="34">
      <c r="A8" s="11" t="s">
        <v>2</v>
      </c>
      <c r="B8" s="7" t="s">
        <v>31</v>
      </c>
      <c r="C8" s="7" t="s">
        <v>900</v>
      </c>
      <c r="D8" s="7" t="s">
        <v>31</v>
      </c>
      <c r="E8" s="7" t="s">
        <v>31</v>
      </c>
      <c r="F8" s="7" t="s">
        <v>99</v>
      </c>
      <c r="G8" s="7" t="s">
        <v>31</v>
      </c>
      <c r="H8" s="7" t="s">
        <v>31</v>
      </c>
      <c r="I8" s="7" t="s">
        <v>31</v>
      </c>
      <c r="J8" s="7" t="s">
        <v>122</v>
      </c>
      <c r="K8" s="7" t="s">
        <v>124</v>
      </c>
      <c r="L8" s="7" t="s">
        <v>125</v>
      </c>
      <c r="M8" s="7" t="s">
        <v>128</v>
      </c>
      <c r="N8" s="7" t="s">
        <v>132</v>
      </c>
      <c r="O8" s="7" t="s">
        <v>31</v>
      </c>
      <c r="P8" s="7" t="s">
        <v>899</v>
      </c>
      <c r="Q8" s="7" t="s">
        <v>31</v>
      </c>
      <c r="R8" s="7" t="s">
        <v>31</v>
      </c>
      <c r="S8" s="7" t="s">
        <v>31</v>
      </c>
      <c r="T8" s="7" t="s">
        <v>168</v>
      </c>
      <c r="U8" s="76" t="s">
        <v>900</v>
      </c>
      <c r="V8" s="76" t="s">
        <v>31</v>
      </c>
      <c r="W8" s="7" t="s">
        <v>31</v>
      </c>
      <c r="X8" s="7" t="s">
        <v>181</v>
      </c>
      <c r="Y8" s="7" t="s">
        <v>900</v>
      </c>
      <c r="Z8" s="7" t="s">
        <v>188</v>
      </c>
      <c r="AA8" s="7" t="s">
        <v>191</v>
      </c>
      <c r="AB8" s="7" t="s">
        <v>196</v>
      </c>
      <c r="AC8" s="7" t="s">
        <v>201</v>
      </c>
      <c r="AD8" s="7" t="s">
        <v>899</v>
      </c>
      <c r="AE8" s="7" t="s">
        <v>31</v>
      </c>
      <c r="AF8" s="7" t="s">
        <v>216</v>
      </c>
      <c r="AG8" s="7" t="s">
        <v>224</v>
      </c>
      <c r="AH8" s="7" t="s">
        <v>232</v>
      </c>
      <c r="AI8" s="7" t="s">
        <v>237</v>
      </c>
      <c r="AJ8" s="7" t="s">
        <v>31</v>
      </c>
      <c r="AK8" s="7" t="s">
        <v>31</v>
      </c>
      <c r="AL8" s="7" t="s">
        <v>31</v>
      </c>
      <c r="AM8" s="7" t="s">
        <v>172</v>
      </c>
      <c r="AN8" s="7" t="s">
        <v>224</v>
      </c>
      <c r="AO8" s="7" t="s">
        <v>31</v>
      </c>
      <c r="AP8" s="7" t="s">
        <v>285</v>
      </c>
      <c r="AQ8" s="7" t="s">
        <v>284</v>
      </c>
      <c r="AR8" s="7" t="s">
        <v>287</v>
      </c>
      <c r="AS8" s="7" t="s">
        <v>288</v>
      </c>
    </row>
    <row r="9" spans="1:45">
      <c r="A9" s="16" t="s">
        <v>4</v>
      </c>
      <c r="B9" s="13" t="s">
        <v>5</v>
      </c>
      <c r="C9" s="13" t="s">
        <v>89</v>
      </c>
      <c r="D9" s="13" t="s">
        <v>45</v>
      </c>
      <c r="E9" s="13" t="s">
        <v>95</v>
      </c>
      <c r="F9" s="13" t="s">
        <v>100</v>
      </c>
      <c r="G9" s="13" t="s">
        <v>403</v>
      </c>
      <c r="H9" s="13" t="s">
        <v>112</v>
      </c>
      <c r="I9" s="13" t="s">
        <v>120</v>
      </c>
      <c r="J9" s="13" t="s">
        <v>147</v>
      </c>
      <c r="K9" s="13" t="s">
        <v>148</v>
      </c>
      <c r="L9" s="13" t="s">
        <v>149</v>
      </c>
      <c r="M9" s="13" t="s">
        <v>129</v>
      </c>
      <c r="N9" s="13" t="s">
        <v>135</v>
      </c>
      <c r="O9" s="13" t="s">
        <v>140</v>
      </c>
      <c r="P9" s="13" t="s">
        <v>146</v>
      </c>
      <c r="Q9" s="13" t="s">
        <v>446</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243</v>
      </c>
      <c r="AK9" s="13" t="s">
        <v>445</v>
      </c>
      <c r="AL9" s="13" t="s">
        <v>261</v>
      </c>
      <c r="AM9" s="13" t="s">
        <v>268</v>
      </c>
      <c r="AN9" s="13" t="s">
        <v>267</v>
      </c>
      <c r="AO9" s="13" t="s">
        <v>276</v>
      </c>
      <c r="AP9" s="13" t="s">
        <v>289</v>
      </c>
      <c r="AQ9" s="13" t="s">
        <v>291</v>
      </c>
      <c r="AR9" s="13" t="s">
        <v>292</v>
      </c>
      <c r="AS9" s="13" t="s">
        <v>290</v>
      </c>
    </row>
    <row r="10" spans="1:45">
      <c r="A10" s="17" t="s">
        <v>416</v>
      </c>
      <c r="B10" s="82" t="s">
        <v>389</v>
      </c>
      <c r="C10" s="82" t="s">
        <v>390</v>
      </c>
      <c r="D10" s="82" t="s">
        <v>389</v>
      </c>
      <c r="E10" s="82" t="s">
        <v>389</v>
      </c>
      <c r="F10" s="82" t="s">
        <v>391</v>
      </c>
      <c r="G10" s="82" t="s">
        <v>389</v>
      </c>
      <c r="H10" s="82" t="s">
        <v>389</v>
      </c>
      <c r="I10" s="82" t="s">
        <v>389</v>
      </c>
      <c r="J10" s="82" t="s">
        <v>390</v>
      </c>
      <c r="K10" s="82" t="s">
        <v>390</v>
      </c>
      <c r="L10" s="82" t="s">
        <v>390</v>
      </c>
      <c r="M10" s="82" t="s">
        <v>390</v>
      </c>
      <c r="N10" s="82" t="s">
        <v>389</v>
      </c>
      <c r="O10" s="82" t="s">
        <v>389</v>
      </c>
      <c r="P10" s="82" t="s">
        <v>390</v>
      </c>
      <c r="Q10" s="82" t="s">
        <v>389</v>
      </c>
      <c r="R10" s="82" t="s">
        <v>391</v>
      </c>
      <c r="S10" s="82" t="s">
        <v>389</v>
      </c>
      <c r="T10" s="82" t="s">
        <v>390</v>
      </c>
      <c r="U10" s="82" t="s">
        <v>390</v>
      </c>
      <c r="V10" s="82" t="s">
        <v>390</v>
      </c>
      <c r="W10" s="82" t="s">
        <v>391</v>
      </c>
      <c r="X10" s="82" t="s">
        <v>390</v>
      </c>
      <c r="Y10" s="82" t="s">
        <v>390</v>
      </c>
      <c r="Z10" s="82" t="s">
        <v>390</v>
      </c>
      <c r="AA10" s="82" t="s">
        <v>390</v>
      </c>
      <c r="AB10" s="82" t="s">
        <v>389</v>
      </c>
      <c r="AC10" s="82" t="s">
        <v>389</v>
      </c>
      <c r="AD10" s="82" t="s">
        <v>390</v>
      </c>
      <c r="AE10" s="82" t="s">
        <v>389</v>
      </c>
      <c r="AF10" s="82" t="s">
        <v>389</v>
      </c>
      <c r="AG10" s="82" t="s">
        <v>389</v>
      </c>
      <c r="AH10" s="82" t="s">
        <v>389</v>
      </c>
      <c r="AI10" s="82" t="s">
        <v>390</v>
      </c>
      <c r="AJ10" s="82" t="s">
        <v>390</v>
      </c>
      <c r="AK10" s="82" t="s">
        <v>389</v>
      </c>
      <c r="AL10" s="82" t="s">
        <v>391</v>
      </c>
      <c r="AM10" s="82" t="s">
        <v>391</v>
      </c>
      <c r="AN10" s="82" t="s">
        <v>389</v>
      </c>
      <c r="AO10" s="82" t="s">
        <v>389</v>
      </c>
      <c r="AP10" s="82" t="s">
        <v>390</v>
      </c>
      <c r="AQ10" s="82" t="s">
        <v>389</v>
      </c>
      <c r="AR10" s="82" t="s">
        <v>391</v>
      </c>
      <c r="AS10" s="82" t="s">
        <v>390</v>
      </c>
    </row>
    <row r="11" spans="1:45">
      <c r="A11" s="17" t="s">
        <v>388</v>
      </c>
      <c r="B11" s="82" t="s">
        <v>412</v>
      </c>
      <c r="C11" s="82" t="s">
        <v>390</v>
      </c>
      <c r="D11" s="82" t="s">
        <v>414</v>
      </c>
      <c r="E11" s="82" t="s">
        <v>415</v>
      </c>
      <c r="F11" s="82" t="s">
        <v>413</v>
      </c>
      <c r="G11" s="82" t="s">
        <v>417</v>
      </c>
      <c r="H11" s="82" t="s">
        <v>418</v>
      </c>
      <c r="I11" s="82" t="s">
        <v>419</v>
      </c>
      <c r="J11" s="82" t="s">
        <v>390</v>
      </c>
      <c r="K11" s="82" t="s">
        <v>390</v>
      </c>
      <c r="L11" s="82" t="s">
        <v>390</v>
      </c>
      <c r="M11" s="82" t="s">
        <v>390</v>
      </c>
      <c r="N11" s="82" t="s">
        <v>415</v>
      </c>
      <c r="O11" s="82" t="s">
        <v>419</v>
      </c>
      <c r="P11" s="82" t="s">
        <v>390</v>
      </c>
      <c r="Q11" s="82" t="s">
        <v>390</v>
      </c>
      <c r="R11" s="82" t="s">
        <v>413</v>
      </c>
      <c r="S11" s="82" t="s">
        <v>419</v>
      </c>
      <c r="T11" s="82" t="s">
        <v>390</v>
      </c>
      <c r="U11" s="82" t="s">
        <v>390</v>
      </c>
      <c r="V11" s="82" t="s">
        <v>390</v>
      </c>
      <c r="W11" s="82" t="s">
        <v>420</v>
      </c>
      <c r="X11" s="82" t="s">
        <v>390</v>
      </c>
      <c r="Y11" s="82" t="s">
        <v>390</v>
      </c>
      <c r="Z11" s="82" t="s">
        <v>390</v>
      </c>
      <c r="AA11" s="82" t="s">
        <v>390</v>
      </c>
      <c r="AB11" s="82" t="s">
        <v>418</v>
      </c>
      <c r="AC11" s="82" t="s">
        <v>419</v>
      </c>
      <c r="AD11" s="82" t="s">
        <v>390</v>
      </c>
      <c r="AE11" s="82" t="s">
        <v>418</v>
      </c>
      <c r="AF11" s="82" t="s">
        <v>421</v>
      </c>
      <c r="AG11" s="82" t="s">
        <v>418</v>
      </c>
      <c r="AH11" s="82" t="s">
        <v>412</v>
      </c>
      <c r="AI11" s="82" t="s">
        <v>390</v>
      </c>
      <c r="AJ11" s="82" t="s">
        <v>390</v>
      </c>
      <c r="AK11" s="82" t="s">
        <v>390</v>
      </c>
      <c r="AL11" s="82" t="s">
        <v>422</v>
      </c>
      <c r="AM11" s="82" t="s">
        <v>423</v>
      </c>
      <c r="AN11" s="82" t="s">
        <v>417</v>
      </c>
      <c r="AO11" s="82" t="s">
        <v>424</v>
      </c>
      <c r="AP11" s="82" t="s">
        <v>390</v>
      </c>
      <c r="AQ11" s="82" t="s">
        <v>425</v>
      </c>
      <c r="AR11" s="82" t="s">
        <v>426</v>
      </c>
      <c r="AS11" s="82" t="s">
        <v>390</v>
      </c>
    </row>
    <row r="12" spans="1:45">
      <c r="A12" s="17" t="s">
        <v>393</v>
      </c>
      <c r="B12" s="82" t="s">
        <v>392</v>
      </c>
      <c r="C12" s="82" t="s">
        <v>390</v>
      </c>
      <c r="D12" s="82" t="s">
        <v>392</v>
      </c>
      <c r="E12" s="82" t="s">
        <v>392</v>
      </c>
      <c r="F12" s="82" t="s">
        <v>392</v>
      </c>
      <c r="G12" s="82" t="s">
        <v>392</v>
      </c>
      <c r="H12" s="82" t="s">
        <v>392</v>
      </c>
      <c r="I12" s="82" t="s">
        <v>392</v>
      </c>
      <c r="J12" s="82" t="s">
        <v>390</v>
      </c>
      <c r="K12" s="82" t="s">
        <v>390</v>
      </c>
      <c r="L12" s="82" t="s">
        <v>390</v>
      </c>
      <c r="M12" s="82" t="s">
        <v>390</v>
      </c>
      <c r="N12" s="82" t="s">
        <v>395</v>
      </c>
      <c r="O12" s="82" t="s">
        <v>392</v>
      </c>
      <c r="P12" s="82" t="s">
        <v>390</v>
      </c>
      <c r="Q12" s="82" t="s">
        <v>392</v>
      </c>
      <c r="R12" s="82" t="s">
        <v>396</v>
      </c>
      <c r="S12" s="82" t="s">
        <v>392</v>
      </c>
      <c r="T12" s="82" t="s">
        <v>390</v>
      </c>
      <c r="U12" s="82" t="s">
        <v>390</v>
      </c>
      <c r="V12" s="82" t="s">
        <v>390</v>
      </c>
      <c r="W12" s="82" t="s">
        <v>394</v>
      </c>
      <c r="X12" s="82" t="s">
        <v>390</v>
      </c>
      <c r="Y12" s="82" t="s">
        <v>390</v>
      </c>
      <c r="Z12" s="82" t="s">
        <v>390</v>
      </c>
      <c r="AA12" s="82" t="s">
        <v>390</v>
      </c>
      <c r="AB12" s="82" t="s">
        <v>394</v>
      </c>
      <c r="AC12" s="82" t="s">
        <v>392</v>
      </c>
      <c r="AD12" s="82" t="s">
        <v>390</v>
      </c>
      <c r="AE12" s="83" t="s">
        <v>392</v>
      </c>
      <c r="AF12" s="83" t="s">
        <v>392</v>
      </c>
      <c r="AG12" s="83" t="s">
        <v>392</v>
      </c>
      <c r="AH12" s="83" t="s">
        <v>392</v>
      </c>
      <c r="AI12" s="82" t="s">
        <v>390</v>
      </c>
      <c r="AJ12" s="82" t="s">
        <v>390</v>
      </c>
      <c r="AK12" s="83" t="s">
        <v>392</v>
      </c>
      <c r="AL12" s="83" t="s">
        <v>392</v>
      </c>
      <c r="AM12" s="82" t="s">
        <v>397</v>
      </c>
      <c r="AN12" s="83" t="s">
        <v>392</v>
      </c>
      <c r="AO12" s="83" t="s">
        <v>392</v>
      </c>
      <c r="AP12" s="82" t="s">
        <v>390</v>
      </c>
      <c r="AQ12" s="83" t="s">
        <v>392</v>
      </c>
      <c r="AR12" s="82" t="s">
        <v>398</v>
      </c>
      <c r="AS12" s="82" t="s">
        <v>390</v>
      </c>
    </row>
    <row r="13" spans="1:45" ht="17">
      <c r="A13" s="18" t="s">
        <v>6</v>
      </c>
      <c r="B13" s="14" t="s">
        <v>897</v>
      </c>
      <c r="C13" s="14" t="s">
        <v>901</v>
      </c>
      <c r="D13" s="14" t="s">
        <v>897</v>
      </c>
      <c r="E13" s="14" t="s">
        <v>897</v>
      </c>
      <c r="F13" s="14" t="s">
        <v>897</v>
      </c>
      <c r="G13" s="14" t="s">
        <v>897</v>
      </c>
      <c r="H13" s="14" t="s">
        <v>897</v>
      </c>
      <c r="I13" s="14" t="s">
        <v>897</v>
      </c>
      <c r="J13" s="73" t="s">
        <v>899</v>
      </c>
      <c r="K13" s="73" t="s">
        <v>899</v>
      </c>
      <c r="L13" s="73" t="s">
        <v>899</v>
      </c>
      <c r="M13" s="73" t="s">
        <v>899</v>
      </c>
      <c r="N13" s="14" t="s">
        <v>897</v>
      </c>
      <c r="O13" s="14" t="s">
        <v>897</v>
      </c>
      <c r="P13" s="14" t="s">
        <v>899</v>
      </c>
      <c r="Q13" s="14" t="s">
        <v>897</v>
      </c>
      <c r="R13" s="14" t="s">
        <v>897</v>
      </c>
      <c r="S13" s="14" t="s">
        <v>897</v>
      </c>
      <c r="T13" s="14" t="s">
        <v>899</v>
      </c>
      <c r="U13" s="14" t="s">
        <v>900</v>
      </c>
      <c r="V13" s="14" t="s">
        <v>244</v>
      </c>
      <c r="W13" s="14" t="s">
        <v>897</v>
      </c>
      <c r="X13" s="22" t="s">
        <v>900</v>
      </c>
      <c r="Y13" s="14" t="s">
        <v>900</v>
      </c>
      <c r="Z13" s="22" t="s">
        <v>899</v>
      </c>
      <c r="AA13" s="22" t="s">
        <v>899</v>
      </c>
      <c r="AB13" s="14" t="s">
        <v>897</v>
      </c>
      <c r="AC13" s="14" t="s">
        <v>897</v>
      </c>
      <c r="AD13" s="14" t="s">
        <v>899</v>
      </c>
      <c r="AE13" s="14" t="s">
        <v>897</v>
      </c>
      <c r="AF13" s="14" t="s">
        <v>897</v>
      </c>
      <c r="AG13" s="14" t="s">
        <v>897</v>
      </c>
      <c r="AH13" s="14" t="s">
        <v>897</v>
      </c>
      <c r="AI13" s="22" t="s">
        <v>900</v>
      </c>
      <c r="AJ13" s="14" t="s">
        <v>250</v>
      </c>
      <c r="AK13" s="14" t="s">
        <v>251</v>
      </c>
      <c r="AL13" s="14" t="s">
        <v>260</v>
      </c>
      <c r="AM13" s="14" t="s">
        <v>897</v>
      </c>
      <c r="AN13" s="14" t="s">
        <v>897</v>
      </c>
      <c r="AO13" s="14" t="s">
        <v>897</v>
      </c>
      <c r="AP13" s="22" t="s">
        <v>900</v>
      </c>
      <c r="AQ13" s="14" t="s">
        <v>897</v>
      </c>
      <c r="AR13" s="14" t="s">
        <v>897</v>
      </c>
      <c r="AS13" s="14" t="s">
        <v>900</v>
      </c>
    </row>
    <row r="14" spans="1:45">
      <c r="A14" s="8" t="s">
        <v>9</v>
      </c>
      <c r="B14" s="11" t="s">
        <v>898</v>
      </c>
      <c r="C14" s="11" t="s">
        <v>407</v>
      </c>
      <c r="D14" s="11" t="s">
        <v>898</v>
      </c>
      <c r="E14" s="11" t="s">
        <v>407</v>
      </c>
      <c r="F14" s="11" t="s">
        <v>898</v>
      </c>
      <c r="G14" s="11" t="s">
        <v>898</v>
      </c>
      <c r="H14" s="11" t="s">
        <v>898</v>
      </c>
      <c r="I14" s="11" t="s">
        <v>898</v>
      </c>
      <c r="J14" s="11" t="s">
        <v>407</v>
      </c>
      <c r="K14" s="11" t="s">
        <v>407</v>
      </c>
      <c r="L14" s="11" t="s">
        <v>407</v>
      </c>
      <c r="M14" s="11" t="s">
        <v>407</v>
      </c>
      <c r="N14" s="11" t="s">
        <v>898</v>
      </c>
      <c r="O14" s="11" t="s">
        <v>898</v>
      </c>
      <c r="P14" s="11" t="s">
        <v>407</v>
      </c>
      <c r="Q14" s="11" t="s">
        <v>898</v>
      </c>
      <c r="R14" s="11" t="s">
        <v>898</v>
      </c>
      <c r="S14" s="11" t="s">
        <v>898</v>
      </c>
      <c r="T14" s="11" t="s">
        <v>407</v>
      </c>
      <c r="U14" s="11" t="s">
        <v>407</v>
      </c>
      <c r="V14" s="11" t="s">
        <v>898</v>
      </c>
      <c r="W14" s="11" t="s">
        <v>898</v>
      </c>
      <c r="X14" s="11" t="s">
        <v>407</v>
      </c>
      <c r="Y14" s="11" t="s">
        <v>407</v>
      </c>
      <c r="Z14" s="11" t="s">
        <v>407</v>
      </c>
      <c r="AA14" s="11" t="s">
        <v>407</v>
      </c>
      <c r="AB14" s="11" t="s">
        <v>407</v>
      </c>
      <c r="AC14" s="11" t="s">
        <v>407</v>
      </c>
      <c r="AD14" s="11" t="s">
        <v>407</v>
      </c>
      <c r="AE14" s="11" t="s">
        <v>898</v>
      </c>
      <c r="AF14" s="11" t="s">
        <v>407</v>
      </c>
      <c r="AG14" s="11" t="s">
        <v>898</v>
      </c>
      <c r="AH14" s="11" t="s">
        <v>407</v>
      </c>
      <c r="AI14" s="11" t="s">
        <v>407</v>
      </c>
      <c r="AJ14" s="11" t="s">
        <v>898</v>
      </c>
      <c r="AK14" s="11" t="s">
        <v>898</v>
      </c>
      <c r="AL14" s="11" t="s">
        <v>898</v>
      </c>
      <c r="AM14" s="11" t="s">
        <v>407</v>
      </c>
      <c r="AN14" s="11" t="s">
        <v>898</v>
      </c>
      <c r="AO14" s="11" t="s">
        <v>898</v>
      </c>
      <c r="AP14" s="11" t="s">
        <v>407</v>
      </c>
      <c r="AQ14" s="11" t="s">
        <v>898</v>
      </c>
      <c r="AR14" s="11" t="s">
        <v>898</v>
      </c>
      <c r="AS14" s="11" t="s">
        <v>407</v>
      </c>
    </row>
    <row r="15" spans="1:45">
      <c r="A15" s="17" t="s">
        <v>28</v>
      </c>
      <c r="B15" s="40" t="s">
        <v>296</v>
      </c>
      <c r="C15" s="15" t="s">
        <v>297</v>
      </c>
      <c r="D15" s="15" t="s">
        <v>298</v>
      </c>
      <c r="E15" s="15" t="s">
        <v>299</v>
      </c>
      <c r="F15" s="15" t="s">
        <v>305</v>
      </c>
      <c r="G15" s="15" t="s">
        <v>306</v>
      </c>
      <c r="H15" s="15" t="s">
        <v>308</v>
      </c>
      <c r="I15" s="15" t="s">
        <v>310</v>
      </c>
      <c r="J15" s="15" t="s">
        <v>312</v>
      </c>
      <c r="K15" s="15" t="s">
        <v>314</v>
      </c>
      <c r="L15" s="15" t="s">
        <v>316</v>
      </c>
      <c r="M15" s="15" t="s">
        <v>318</v>
      </c>
      <c r="N15" s="15" t="s">
        <v>320</v>
      </c>
      <c r="O15" s="15" t="s">
        <v>322</v>
      </c>
      <c r="P15" s="15" t="s">
        <v>324</v>
      </c>
      <c r="Q15" s="15" t="s">
        <v>326</v>
      </c>
      <c r="R15" s="15" t="s">
        <v>328</v>
      </c>
      <c r="S15" s="15" t="s">
        <v>330</v>
      </c>
      <c r="T15" s="15" t="s">
        <v>332</v>
      </c>
      <c r="U15" s="15" t="s">
        <v>334</v>
      </c>
      <c r="V15" s="15" t="s">
        <v>826</v>
      </c>
      <c r="W15" s="15" t="s">
        <v>337</v>
      </c>
      <c r="X15" s="15" t="s">
        <v>339</v>
      </c>
      <c r="Y15" s="15" t="s">
        <v>342</v>
      </c>
      <c r="Z15" s="15" t="s">
        <v>341</v>
      </c>
      <c r="AA15" s="15" t="s">
        <v>346</v>
      </c>
      <c r="AB15" s="15" t="s">
        <v>347</v>
      </c>
      <c r="AC15" s="15" t="s">
        <v>349</v>
      </c>
      <c r="AD15" s="15" t="s">
        <v>351</v>
      </c>
      <c r="AE15" s="15" t="s">
        <v>353</v>
      </c>
      <c r="AF15" s="15" t="s">
        <v>355</v>
      </c>
      <c r="AG15" s="15" t="s">
        <v>358</v>
      </c>
      <c r="AH15" s="15" t="s">
        <v>359</v>
      </c>
      <c r="AI15" s="15" t="s">
        <v>361</v>
      </c>
      <c r="AJ15" s="15" t="s">
        <v>826</v>
      </c>
      <c r="AK15" s="15" t="s">
        <v>364</v>
      </c>
      <c r="AL15" s="15" t="s">
        <v>366</v>
      </c>
      <c r="AM15" s="15" t="s">
        <v>368</v>
      </c>
      <c r="AN15" s="15" t="s">
        <v>370</v>
      </c>
      <c r="AO15" s="15" t="s">
        <v>373</v>
      </c>
      <c r="AP15" s="15" t="s">
        <v>374</v>
      </c>
      <c r="AQ15" s="15" t="s">
        <v>376</v>
      </c>
      <c r="AR15" s="15" t="s">
        <v>378</v>
      </c>
      <c r="AS15" s="15" t="s">
        <v>380</v>
      </c>
    </row>
    <row r="16" spans="1:45" ht="54" customHeight="1">
      <c r="A16" s="8" t="s">
        <v>10</v>
      </c>
      <c r="B16" s="12" t="s">
        <v>108</v>
      </c>
      <c r="C16" s="12" t="s">
        <v>900</v>
      </c>
      <c r="D16" s="12" t="s">
        <v>47</v>
      </c>
      <c r="E16" s="12" t="s">
        <v>108</v>
      </c>
      <c r="F16" s="74" t="s">
        <v>685</v>
      </c>
      <c r="G16" s="74" t="s">
        <v>269</v>
      </c>
      <c r="H16" s="9" t="s">
        <v>108</v>
      </c>
      <c r="I16" s="9" t="s">
        <v>108</v>
      </c>
      <c r="J16" s="9" t="s">
        <v>899</v>
      </c>
      <c r="K16" s="9" t="s">
        <v>899</v>
      </c>
      <c r="L16" s="9" t="s">
        <v>899</v>
      </c>
      <c r="M16" s="9" t="s">
        <v>899</v>
      </c>
      <c r="N16" s="9" t="s">
        <v>136</v>
      </c>
      <c r="O16" s="9" t="s">
        <v>141</v>
      </c>
      <c r="P16" s="9" t="s">
        <v>899</v>
      </c>
      <c r="Q16" s="9" t="s">
        <v>108</v>
      </c>
      <c r="R16" s="74" t="s">
        <v>157</v>
      </c>
      <c r="S16" s="74" t="s">
        <v>205</v>
      </c>
      <c r="T16" s="9" t="s">
        <v>899</v>
      </c>
      <c r="U16" s="9" t="s">
        <v>899</v>
      </c>
      <c r="V16" s="78" t="s">
        <v>827</v>
      </c>
      <c r="W16" s="9" t="s">
        <v>177</v>
      </c>
      <c r="X16" s="9" t="s">
        <v>899</v>
      </c>
      <c r="Y16" s="9" t="s">
        <v>900</v>
      </c>
      <c r="Z16" s="9" t="s">
        <v>899</v>
      </c>
      <c r="AA16" s="9" t="s">
        <v>899</v>
      </c>
      <c r="AB16" s="9" t="s">
        <v>197</v>
      </c>
      <c r="AC16" s="9" t="s">
        <v>136</v>
      </c>
      <c r="AD16" s="9" t="s">
        <v>899</v>
      </c>
      <c r="AE16" s="74" t="s">
        <v>270</v>
      </c>
      <c r="AF16" s="74" t="s">
        <v>219</v>
      </c>
      <c r="AG16" s="9" t="s">
        <v>226</v>
      </c>
      <c r="AH16" s="9" t="s">
        <v>108</v>
      </c>
      <c r="AI16" s="9"/>
      <c r="AJ16" s="80" t="s">
        <v>245</v>
      </c>
      <c r="AK16" s="74" t="s">
        <v>249</v>
      </c>
      <c r="AL16" s="9" t="s">
        <v>108</v>
      </c>
      <c r="AM16" s="9" t="s">
        <v>257</v>
      </c>
      <c r="AN16" s="74" t="s">
        <v>271</v>
      </c>
      <c r="AO16" s="74" t="s">
        <v>277</v>
      </c>
      <c r="AP16" s="9" t="s">
        <v>900</v>
      </c>
      <c r="AQ16" s="74" t="s">
        <v>293</v>
      </c>
      <c r="AR16" s="9" t="s">
        <v>295</v>
      </c>
      <c r="AS16" s="9" t="s">
        <v>900</v>
      </c>
    </row>
    <row r="17" spans="1:45" ht="191" customHeight="1">
      <c r="A17" s="18" t="s">
        <v>13</v>
      </c>
      <c r="B17" s="87" t="s">
        <v>24</v>
      </c>
      <c r="C17" s="61" t="s">
        <v>404</v>
      </c>
      <c r="D17" s="61" t="s">
        <v>46</v>
      </c>
      <c r="E17" s="84" t="s">
        <v>399</v>
      </c>
      <c r="F17" s="84" t="s">
        <v>409</v>
      </c>
      <c r="G17" s="61" t="s">
        <v>109</v>
      </c>
      <c r="H17" s="61" t="s">
        <v>113</v>
      </c>
      <c r="I17" s="61" t="s">
        <v>404</v>
      </c>
      <c r="J17" s="61" t="s">
        <v>404</v>
      </c>
      <c r="K17" s="61" t="s">
        <v>404</v>
      </c>
      <c r="L17" s="61" t="s">
        <v>404</v>
      </c>
      <c r="M17" s="61" t="s">
        <v>404</v>
      </c>
      <c r="N17" s="181" t="s">
        <v>137</v>
      </c>
      <c r="O17" s="61" t="s">
        <v>142</v>
      </c>
      <c r="P17" s="61" t="s">
        <v>404</v>
      </c>
      <c r="Q17" s="62" t="s">
        <v>447</v>
      </c>
      <c r="R17" s="61" t="s">
        <v>158</v>
      </c>
      <c r="S17" s="61" t="s">
        <v>441</v>
      </c>
      <c r="T17" s="61" t="s">
        <v>404</v>
      </c>
      <c r="U17" s="61" t="s">
        <v>404</v>
      </c>
      <c r="V17" s="61" t="s">
        <v>919</v>
      </c>
      <c r="W17" s="61" t="s">
        <v>179</v>
      </c>
      <c r="X17" s="61" t="s">
        <v>404</v>
      </c>
      <c r="Y17" s="61" t="s">
        <v>404</v>
      </c>
      <c r="Z17" s="61" t="s">
        <v>404</v>
      </c>
      <c r="AA17" s="61" t="s">
        <v>404</v>
      </c>
      <c r="AB17" s="61" t="s">
        <v>404</v>
      </c>
      <c r="AC17" s="61" t="s">
        <v>202</v>
      </c>
      <c r="AD17" s="61" t="s">
        <v>404</v>
      </c>
      <c r="AE17" s="85" t="s">
        <v>406</v>
      </c>
      <c r="AF17" s="61" t="s">
        <v>218</v>
      </c>
      <c r="AG17" s="61" t="s">
        <v>227</v>
      </c>
      <c r="AH17" s="61" t="s">
        <v>234</v>
      </c>
      <c r="AI17" s="61" t="s">
        <v>404</v>
      </c>
      <c r="AJ17" s="79" t="s">
        <v>918</v>
      </c>
      <c r="AK17" s="79" t="s">
        <v>920</v>
      </c>
      <c r="AL17" s="84" t="s">
        <v>442</v>
      </c>
      <c r="AM17" s="62" t="s">
        <v>256</v>
      </c>
      <c r="AN17" s="86" t="s">
        <v>921</v>
      </c>
      <c r="AO17" s="61" t="s">
        <v>278</v>
      </c>
      <c r="AP17" s="61" t="s">
        <v>404</v>
      </c>
      <c r="AQ17" s="61" t="s">
        <v>294</v>
      </c>
      <c r="AR17" s="61" t="s">
        <v>386</v>
      </c>
      <c r="AS17" s="61" t="s">
        <v>404</v>
      </c>
    </row>
    <row r="18" spans="1:45">
      <c r="A18" s="12" t="s">
        <v>36</v>
      </c>
      <c r="B18" s="41" t="s">
        <v>300</v>
      </c>
      <c r="C18" s="41" t="s">
        <v>301</v>
      </c>
      <c r="D18" s="41" t="s">
        <v>302</v>
      </c>
      <c r="E18" s="41" t="s">
        <v>303</v>
      </c>
      <c r="F18" s="41" t="s">
        <v>304</v>
      </c>
      <c r="G18" s="41" t="s">
        <v>307</v>
      </c>
      <c r="H18" s="41" t="s">
        <v>309</v>
      </c>
      <c r="I18" s="41" t="s">
        <v>311</v>
      </c>
      <c r="J18" s="41" t="s">
        <v>313</v>
      </c>
      <c r="K18" s="41" t="s">
        <v>315</v>
      </c>
      <c r="L18" s="41" t="s">
        <v>317</v>
      </c>
      <c r="M18" s="41" t="s">
        <v>319</v>
      </c>
      <c r="N18" s="41" t="s">
        <v>321</v>
      </c>
      <c r="O18" s="41" t="s">
        <v>323</v>
      </c>
      <c r="P18" s="41" t="s">
        <v>325</v>
      </c>
      <c r="Q18" s="41" t="s">
        <v>327</v>
      </c>
      <c r="R18" s="41" t="s">
        <v>329</v>
      </c>
      <c r="S18" s="41" t="s">
        <v>331</v>
      </c>
      <c r="T18" s="41" t="s">
        <v>333</v>
      </c>
      <c r="U18" s="41" t="s">
        <v>335</v>
      </c>
      <c r="V18" s="41" t="s">
        <v>336</v>
      </c>
      <c r="W18" s="41" t="s">
        <v>338</v>
      </c>
      <c r="X18" s="41" t="s">
        <v>340</v>
      </c>
      <c r="Y18" s="41" t="s">
        <v>343</v>
      </c>
      <c r="Z18" s="41" t="s">
        <v>344</v>
      </c>
      <c r="AA18" s="41" t="s">
        <v>345</v>
      </c>
      <c r="AB18" s="41" t="s">
        <v>348</v>
      </c>
      <c r="AC18" s="41" t="s">
        <v>350</v>
      </c>
      <c r="AD18" s="41" t="s">
        <v>352</v>
      </c>
      <c r="AE18" s="41" t="s">
        <v>354</v>
      </c>
      <c r="AF18" s="41" t="s">
        <v>356</v>
      </c>
      <c r="AG18" s="41" t="s">
        <v>357</v>
      </c>
      <c r="AH18" s="41" t="s">
        <v>360</v>
      </c>
      <c r="AI18" s="41" t="s">
        <v>362</v>
      </c>
      <c r="AJ18" s="41" t="s">
        <v>363</v>
      </c>
      <c r="AK18" s="41" t="s">
        <v>365</v>
      </c>
      <c r="AL18" s="41" t="s">
        <v>367</v>
      </c>
      <c r="AM18" s="41" t="s">
        <v>369</v>
      </c>
      <c r="AN18" s="41" t="s">
        <v>371</v>
      </c>
      <c r="AO18" s="41" t="s">
        <v>372</v>
      </c>
      <c r="AP18" s="41" t="s">
        <v>375</v>
      </c>
      <c r="AQ18" s="41" t="s">
        <v>377</v>
      </c>
      <c r="AR18" s="41" t="s">
        <v>379</v>
      </c>
      <c r="AS18" s="41" t="s">
        <v>381</v>
      </c>
    </row>
    <row r="19" spans="1:45">
      <c r="A19" s="16" t="s">
        <v>828</v>
      </c>
      <c r="B19" s="42">
        <v>350</v>
      </c>
      <c r="C19" s="42" t="s">
        <v>8</v>
      </c>
      <c r="D19" s="42">
        <v>1600</v>
      </c>
      <c r="E19" s="42">
        <v>1625</v>
      </c>
      <c r="F19" s="42">
        <v>470</v>
      </c>
      <c r="G19" s="42">
        <v>560</v>
      </c>
      <c r="H19" s="42">
        <v>750</v>
      </c>
      <c r="I19" s="42" t="s">
        <v>8</v>
      </c>
      <c r="J19" s="42" t="s">
        <v>8</v>
      </c>
      <c r="K19" s="42" t="s">
        <v>8</v>
      </c>
      <c r="L19" s="42" t="s">
        <v>8</v>
      </c>
      <c r="M19" s="42" t="s">
        <v>8</v>
      </c>
      <c r="N19" s="42">
        <v>1700</v>
      </c>
      <c r="O19" s="42">
        <v>1600</v>
      </c>
      <c r="P19" s="42" t="s">
        <v>8</v>
      </c>
      <c r="Q19" s="42">
        <v>850</v>
      </c>
      <c r="R19" s="42">
        <v>825</v>
      </c>
      <c r="S19" s="42">
        <v>1850</v>
      </c>
      <c r="T19" s="42" t="s">
        <v>8</v>
      </c>
      <c r="U19" s="42" t="s">
        <v>8</v>
      </c>
      <c r="V19" s="42">
        <v>1200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820</v>
      </c>
      <c r="AK19" s="42">
        <v>480</v>
      </c>
      <c r="AL19" s="42">
        <v>600</v>
      </c>
      <c r="AM19" s="42">
        <v>1100</v>
      </c>
      <c r="AN19" s="42">
        <v>830</v>
      </c>
      <c r="AO19" s="42">
        <v>1030</v>
      </c>
      <c r="AP19" s="42" t="s">
        <v>8</v>
      </c>
      <c r="AQ19" s="42">
        <v>2010</v>
      </c>
      <c r="AR19" s="42">
        <v>440</v>
      </c>
      <c r="AS19" s="42" t="s">
        <v>8</v>
      </c>
    </row>
    <row r="20" spans="1:45" ht="51">
      <c r="A20" s="17" t="s">
        <v>829</v>
      </c>
      <c r="B20" s="43">
        <v>300</v>
      </c>
      <c r="C20" s="43">
        <v>900</v>
      </c>
      <c r="D20" s="43" t="s">
        <v>8</v>
      </c>
      <c r="E20" s="43">
        <v>1250</v>
      </c>
      <c r="F20" s="43">
        <v>360</v>
      </c>
      <c r="G20" s="43">
        <v>430</v>
      </c>
      <c r="H20" s="43">
        <v>570</v>
      </c>
      <c r="I20" s="43" t="s">
        <v>812</v>
      </c>
      <c r="J20" s="43">
        <v>750</v>
      </c>
      <c r="K20" s="43">
        <v>1420</v>
      </c>
      <c r="L20" s="43">
        <v>750</v>
      </c>
      <c r="M20" s="43">
        <v>1200</v>
      </c>
      <c r="N20" s="43">
        <v>1300</v>
      </c>
      <c r="O20" s="43">
        <v>1300</v>
      </c>
      <c r="P20" s="43">
        <v>1300</v>
      </c>
      <c r="Q20" s="43">
        <v>750</v>
      </c>
      <c r="R20" s="43">
        <v>740</v>
      </c>
      <c r="S20" s="43">
        <v>1420</v>
      </c>
      <c r="T20" s="43">
        <v>1400</v>
      </c>
      <c r="U20" s="43">
        <v>1200</v>
      </c>
      <c r="V20" s="43">
        <v>900</v>
      </c>
      <c r="W20" s="43">
        <v>300</v>
      </c>
      <c r="X20" s="43">
        <v>750</v>
      </c>
      <c r="Y20" s="43">
        <v>1400</v>
      </c>
      <c r="Z20" s="43">
        <v>750</v>
      </c>
      <c r="AA20" s="43">
        <v>1400</v>
      </c>
      <c r="AB20" s="43" t="s">
        <v>8</v>
      </c>
      <c r="AC20" s="43">
        <v>400</v>
      </c>
      <c r="AD20" s="43">
        <v>1550</v>
      </c>
      <c r="AE20" s="43">
        <v>400</v>
      </c>
      <c r="AF20" s="43">
        <v>1250</v>
      </c>
      <c r="AG20" s="43">
        <v>400</v>
      </c>
      <c r="AH20" s="43">
        <v>1550</v>
      </c>
      <c r="AI20" s="43">
        <v>600</v>
      </c>
      <c r="AJ20" s="101" t="s">
        <v>923</v>
      </c>
      <c r="AK20" s="43">
        <v>340</v>
      </c>
      <c r="AL20" s="43">
        <v>500</v>
      </c>
      <c r="AM20" s="43">
        <v>750</v>
      </c>
      <c r="AN20" s="43">
        <v>640</v>
      </c>
      <c r="AO20" s="43">
        <v>900</v>
      </c>
      <c r="AP20" s="169">
        <v>1200</v>
      </c>
      <c r="AQ20" s="43">
        <v>1550</v>
      </c>
      <c r="AR20" s="43">
        <v>320</v>
      </c>
      <c r="AS20" s="43">
        <v>1500</v>
      </c>
    </row>
    <row r="21" spans="1:45">
      <c r="A21" s="18" t="s">
        <v>830</v>
      </c>
      <c r="B21" s="44">
        <v>300</v>
      </c>
      <c r="C21" s="44">
        <v>800</v>
      </c>
      <c r="D21" s="44">
        <v>1200</v>
      </c>
      <c r="E21" s="44">
        <v>1060</v>
      </c>
      <c r="F21" s="44">
        <v>280</v>
      </c>
      <c r="G21" s="44">
        <v>330</v>
      </c>
      <c r="H21" s="44">
        <v>440</v>
      </c>
      <c r="I21" s="44" t="s">
        <v>812</v>
      </c>
      <c r="J21" s="44">
        <v>640</v>
      </c>
      <c r="K21" s="44">
        <v>1000</v>
      </c>
      <c r="L21" s="44">
        <v>640</v>
      </c>
      <c r="M21" s="44">
        <v>1100</v>
      </c>
      <c r="N21" s="44">
        <v>1100</v>
      </c>
      <c r="O21" s="44">
        <v>1100</v>
      </c>
      <c r="P21" s="44">
        <v>1000</v>
      </c>
      <c r="Q21" s="44">
        <v>550</v>
      </c>
      <c r="R21" s="44">
        <v>590</v>
      </c>
      <c r="S21" s="44">
        <v>1000</v>
      </c>
      <c r="T21" s="44">
        <v>1190</v>
      </c>
      <c r="U21" s="44">
        <v>1000</v>
      </c>
      <c r="V21" s="44">
        <v>800</v>
      </c>
      <c r="W21" s="44">
        <v>300</v>
      </c>
      <c r="X21" s="44">
        <v>640</v>
      </c>
      <c r="Y21" s="44">
        <v>1260</v>
      </c>
      <c r="Z21" s="44">
        <v>640</v>
      </c>
      <c r="AA21" s="44">
        <v>1260</v>
      </c>
      <c r="AB21" s="44">
        <v>900</v>
      </c>
      <c r="AC21" s="44">
        <v>250</v>
      </c>
      <c r="AD21" s="44">
        <v>1550</v>
      </c>
      <c r="AE21" s="44">
        <v>250</v>
      </c>
      <c r="AF21" s="44">
        <v>1060</v>
      </c>
      <c r="AG21" s="44">
        <v>250</v>
      </c>
      <c r="AH21" s="44">
        <v>1190</v>
      </c>
      <c r="AI21" s="44">
        <v>500</v>
      </c>
      <c r="AJ21" s="102"/>
      <c r="AK21" s="44">
        <v>260</v>
      </c>
      <c r="AL21" s="44">
        <v>400</v>
      </c>
      <c r="AM21" s="44">
        <v>640</v>
      </c>
      <c r="AN21" s="44">
        <v>500</v>
      </c>
      <c r="AO21" s="44">
        <v>800</v>
      </c>
      <c r="AP21" s="175">
        <v>1100</v>
      </c>
      <c r="AQ21" s="44">
        <v>1400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437633270</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263</v>
      </c>
      <c r="AN24" s="65" t="s">
        <v>272</v>
      </c>
      <c r="AO24" s="65" t="s">
        <v>101</v>
      </c>
      <c r="AP24" s="64" t="s">
        <v>8</v>
      </c>
      <c r="AQ24" s="65" t="s">
        <v>384</v>
      </c>
      <c r="AR24" s="65" t="s">
        <v>385</v>
      </c>
      <c r="AS24" s="64" t="s">
        <v>8</v>
      </c>
    </row>
    <row r="25" spans="1:45" ht="34">
      <c r="A25" s="27" t="s">
        <v>2</v>
      </c>
      <c r="B25" s="48" t="s">
        <v>684</v>
      </c>
      <c r="C25" s="47" t="s">
        <v>8</v>
      </c>
      <c r="D25" s="32" t="s">
        <v>686</v>
      </c>
      <c r="E25" s="32" t="s">
        <v>102</v>
      </c>
      <c r="F25" s="77" t="s">
        <v>104</v>
      </c>
      <c r="G25" s="32" t="s">
        <v>102</v>
      </c>
      <c r="H25" s="32" t="s">
        <v>116</v>
      </c>
      <c r="I25" s="32" t="s">
        <v>102</v>
      </c>
      <c r="J25" s="47" t="s">
        <v>8</v>
      </c>
      <c r="K25" s="37" t="s">
        <v>8</v>
      </c>
      <c r="L25" s="117" t="s">
        <v>8</v>
      </c>
      <c r="M25" s="47" t="s">
        <v>8</v>
      </c>
      <c r="N25" s="32" t="s">
        <v>102</v>
      </c>
      <c r="O25" s="32" t="s">
        <v>31</v>
      </c>
      <c r="P25" s="47" t="s">
        <v>8</v>
      </c>
      <c r="Q25" s="32" t="s">
        <v>102</v>
      </c>
      <c r="R25" s="115" t="s">
        <v>686</v>
      </c>
      <c r="S25" s="32" t="s">
        <v>164</v>
      </c>
      <c r="T25" s="47" t="s">
        <v>8</v>
      </c>
      <c r="U25" s="47" t="s">
        <v>8</v>
      </c>
      <c r="V25" s="77" t="s">
        <v>31</v>
      </c>
      <c r="W25" s="115" t="s">
        <v>686</v>
      </c>
      <c r="X25" s="47" t="s">
        <v>8</v>
      </c>
      <c r="Y25" s="47" t="s">
        <v>8</v>
      </c>
      <c r="Z25" s="47" t="s">
        <v>8</v>
      </c>
      <c r="AA25" s="47" t="s">
        <v>8</v>
      </c>
      <c r="AB25" s="32" t="s">
        <v>102</v>
      </c>
      <c r="AC25" s="32" t="s">
        <v>201</v>
      </c>
      <c r="AD25" s="47" t="s">
        <v>8</v>
      </c>
      <c r="AE25" s="32" t="s">
        <v>31</v>
      </c>
      <c r="AF25" s="32" t="s">
        <v>216</v>
      </c>
      <c r="AG25" s="32" t="s">
        <v>224</v>
      </c>
      <c r="AH25" s="116" t="s">
        <v>687</v>
      </c>
      <c r="AI25" s="47" t="s">
        <v>8</v>
      </c>
      <c r="AJ25" s="47" t="s">
        <v>8</v>
      </c>
      <c r="AK25" s="47" t="s">
        <v>8</v>
      </c>
      <c r="AL25" s="32" t="s">
        <v>31</v>
      </c>
      <c r="AM25" s="32" t="s">
        <v>262</v>
      </c>
      <c r="AN25" s="32" t="s">
        <v>224</v>
      </c>
      <c r="AO25" s="32" t="s">
        <v>102</v>
      </c>
      <c r="AP25" s="47" t="s">
        <v>8</v>
      </c>
      <c r="AQ25" s="32" t="s">
        <v>284</v>
      </c>
      <c r="AR25" s="32" t="s">
        <v>287</v>
      </c>
      <c r="AS25" s="47" t="s">
        <v>8</v>
      </c>
    </row>
    <row r="26" spans="1:45">
      <c r="A26" s="23" t="s">
        <v>19</v>
      </c>
      <c r="B26" s="39" t="s">
        <v>8</v>
      </c>
      <c r="C26" s="49" t="s">
        <v>8</v>
      </c>
      <c r="D26" s="49" t="s">
        <v>8</v>
      </c>
      <c r="E26" s="56">
        <v>3681826</v>
      </c>
      <c r="F26" s="56">
        <v>1078156</v>
      </c>
      <c r="G26" s="49" t="s">
        <v>8</v>
      </c>
      <c r="H26" s="49" t="s">
        <v>8</v>
      </c>
      <c r="I26" s="56">
        <v>263774</v>
      </c>
      <c r="J26" s="49" t="s">
        <v>8</v>
      </c>
      <c r="K26" s="56">
        <v>1757755</v>
      </c>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3" t="s">
        <v>104</v>
      </c>
      <c r="G27" s="59" t="s">
        <v>8</v>
      </c>
      <c r="H27" s="59" t="s">
        <v>8</v>
      </c>
      <c r="I27" s="60" t="s">
        <v>687</v>
      </c>
      <c r="J27" s="59" t="s">
        <v>8</v>
      </c>
      <c r="K27" s="60" t="s">
        <v>124</v>
      </c>
      <c r="L27" s="60" t="s">
        <v>125</v>
      </c>
      <c r="M27" s="60" t="s">
        <v>128</v>
      </c>
      <c r="N27" s="60" t="s">
        <v>687</v>
      </c>
      <c r="O27" s="59" t="s">
        <v>8</v>
      </c>
      <c r="P27" s="59" t="s">
        <v>8</v>
      </c>
      <c r="Q27" s="59" t="s">
        <v>8</v>
      </c>
      <c r="R27" s="60" t="s">
        <v>31</v>
      </c>
      <c r="S27" s="59" t="s">
        <v>8</v>
      </c>
      <c r="T27" s="60" t="s">
        <v>168</v>
      </c>
      <c r="U27" s="59" t="s">
        <v>8</v>
      </c>
      <c r="V27" s="59" t="s">
        <v>8</v>
      </c>
      <c r="W27" s="59" t="s">
        <v>8</v>
      </c>
      <c r="X27" s="59" t="s">
        <v>8</v>
      </c>
      <c r="Y27" s="118" t="s">
        <v>186</v>
      </c>
      <c r="Z27" s="59" t="s">
        <v>8</v>
      </c>
      <c r="AA27" s="118" t="s">
        <v>172</v>
      </c>
      <c r="AB27" s="102" t="s">
        <v>686</v>
      </c>
      <c r="AC27" s="59" t="s">
        <v>8</v>
      </c>
      <c r="AD27" s="59" t="s">
        <v>8</v>
      </c>
      <c r="AE27" s="59" t="s">
        <v>8</v>
      </c>
      <c r="AF27" s="59" t="s">
        <v>8</v>
      </c>
      <c r="AG27" s="102" t="s">
        <v>686</v>
      </c>
      <c r="AH27" s="60" t="s">
        <v>232</v>
      </c>
      <c r="AI27" s="59" t="s">
        <v>8</v>
      </c>
      <c r="AJ27" s="59" t="s">
        <v>8</v>
      </c>
      <c r="AK27" s="59" t="s">
        <v>8</v>
      </c>
      <c r="AL27" s="60" t="s">
        <v>687</v>
      </c>
      <c r="AM27" s="60" t="s">
        <v>172</v>
      </c>
      <c r="AN27" s="59" t="s">
        <v>8</v>
      </c>
      <c r="AO27" s="59" t="s">
        <v>8</v>
      </c>
      <c r="AP27" s="59" t="s">
        <v>8</v>
      </c>
      <c r="AQ27" s="60" t="s">
        <v>8</v>
      </c>
      <c r="AR27" s="60" t="s">
        <v>8</v>
      </c>
      <c r="AS27" s="59" t="s">
        <v>8</v>
      </c>
    </row>
    <row r="28" spans="1:45">
      <c r="A28" s="26" t="s">
        <v>20</v>
      </c>
      <c r="B28" s="20">
        <v>1012062</v>
      </c>
      <c r="C28" s="121" t="s">
        <v>8</v>
      </c>
      <c r="D28" s="20">
        <v>4441408</v>
      </c>
      <c r="E28" s="58">
        <v>5203468.5000000102</v>
      </c>
      <c r="F28" s="20">
        <v>1607998</v>
      </c>
      <c r="G28" s="20">
        <v>3887149</v>
      </c>
      <c r="H28" s="37" t="s">
        <v>8</v>
      </c>
      <c r="I28" s="37" t="s">
        <v>8</v>
      </c>
      <c r="J28" s="20">
        <v>4375122</v>
      </c>
      <c r="K28" s="20">
        <v>2950635</v>
      </c>
      <c r="L28" s="20">
        <v>649746</v>
      </c>
      <c r="M28" s="20">
        <v>2556068</v>
      </c>
      <c r="N28" s="37" t="s">
        <v>8</v>
      </c>
      <c r="O28" s="20">
        <v>40545317</v>
      </c>
      <c r="P28" s="37" t="s">
        <v>8</v>
      </c>
      <c r="Q28" s="20">
        <v>6017036.5999999996</v>
      </c>
      <c r="R28" s="37" t="s">
        <v>8</v>
      </c>
      <c r="S28" s="37" t="s">
        <v>8</v>
      </c>
      <c r="T28" s="20">
        <v>2003645</v>
      </c>
      <c r="U28" s="20">
        <v>35599</v>
      </c>
      <c r="V28" s="37" t="s">
        <v>8</v>
      </c>
      <c r="W28" s="20">
        <v>412884</v>
      </c>
      <c r="X28" s="20">
        <v>1025233</v>
      </c>
      <c r="Y28" s="20">
        <v>15474</v>
      </c>
      <c r="Z28" s="20">
        <v>1282510</v>
      </c>
      <c r="AA28" s="20">
        <v>227326</v>
      </c>
      <c r="AB28" s="37" t="s">
        <v>8</v>
      </c>
      <c r="AC28" s="37" t="s">
        <v>8</v>
      </c>
      <c r="AD28" s="20">
        <v>19048</v>
      </c>
      <c r="AE28" s="37" t="s">
        <v>8</v>
      </c>
      <c r="AF28" s="37" t="s">
        <v>8</v>
      </c>
      <c r="AG28" s="20"/>
      <c r="AH28" s="37" t="s">
        <v>8</v>
      </c>
      <c r="AI28" s="20">
        <v>13432489</v>
      </c>
      <c r="AJ28" s="20">
        <v>5621098</v>
      </c>
      <c r="AK28" s="20">
        <v>8458756</v>
      </c>
      <c r="AL28" s="37" t="s">
        <v>8</v>
      </c>
      <c r="AM28" s="37" t="s">
        <v>8</v>
      </c>
      <c r="AN28" s="20">
        <v>777772</v>
      </c>
      <c r="AO28" s="20">
        <v>25849338</v>
      </c>
      <c r="AP28" s="20">
        <v>4572562</v>
      </c>
      <c r="AQ28" s="20">
        <v>4420538</v>
      </c>
      <c r="AR28" s="20"/>
      <c r="AS28" s="20">
        <v>22900000</v>
      </c>
    </row>
    <row r="29" spans="1:45" ht="34">
      <c r="A29" s="36" t="s">
        <v>2</v>
      </c>
      <c r="B29" s="7" t="s">
        <v>31</v>
      </c>
      <c r="C29" s="122" t="s">
        <v>8</v>
      </c>
      <c r="D29" s="55" t="s">
        <v>31</v>
      </c>
      <c r="E29" s="115" t="s">
        <v>686</v>
      </c>
      <c r="F29" s="55" t="s">
        <v>104</v>
      </c>
      <c r="G29" s="55" t="s">
        <v>31</v>
      </c>
      <c r="H29" s="38" t="s">
        <v>8</v>
      </c>
      <c r="I29" s="38" t="s">
        <v>8</v>
      </c>
      <c r="J29" s="55" t="s">
        <v>122</v>
      </c>
      <c r="K29" s="55" t="s">
        <v>31</v>
      </c>
      <c r="L29" s="55" t="s">
        <v>31</v>
      </c>
      <c r="M29" s="55" t="s">
        <v>31</v>
      </c>
      <c r="N29" s="38" t="s">
        <v>8</v>
      </c>
      <c r="O29" s="55" t="s">
        <v>31</v>
      </c>
      <c r="P29" s="38" t="s">
        <v>8</v>
      </c>
      <c r="Q29" s="55" t="s">
        <v>31</v>
      </c>
      <c r="R29" s="38" t="s">
        <v>8</v>
      </c>
      <c r="S29" s="38" t="s">
        <v>8</v>
      </c>
      <c r="T29" s="55" t="s">
        <v>31</v>
      </c>
      <c r="U29" s="55" t="s">
        <v>680</v>
      </c>
      <c r="V29" s="38" t="s">
        <v>8</v>
      </c>
      <c r="W29" s="55" t="s">
        <v>31</v>
      </c>
      <c r="X29" s="55" t="s">
        <v>183</v>
      </c>
      <c r="Y29" s="55" t="s">
        <v>681</v>
      </c>
      <c r="Z29" s="55" t="s">
        <v>172</v>
      </c>
      <c r="AA29" s="55" t="s">
        <v>172</v>
      </c>
      <c r="AB29" s="38" t="s">
        <v>8</v>
      </c>
      <c r="AC29" s="38" t="s">
        <v>8</v>
      </c>
      <c r="AD29" s="55" t="s">
        <v>682</v>
      </c>
      <c r="AE29" s="38" t="s">
        <v>8</v>
      </c>
      <c r="AF29" s="38" t="s">
        <v>8</v>
      </c>
      <c r="AG29" s="55"/>
      <c r="AH29" s="38" t="s">
        <v>8</v>
      </c>
      <c r="AI29" s="55" t="s">
        <v>239</v>
      </c>
      <c r="AJ29" s="55" t="s">
        <v>31</v>
      </c>
      <c r="AK29" s="55" t="s">
        <v>31</v>
      </c>
      <c r="AL29" s="38" t="s">
        <v>8</v>
      </c>
      <c r="AM29" s="38" t="s">
        <v>8</v>
      </c>
      <c r="AN29" s="55" t="s">
        <v>224</v>
      </c>
      <c r="AO29" s="55" t="s">
        <v>31</v>
      </c>
      <c r="AP29" s="55" t="s">
        <v>31</v>
      </c>
      <c r="AQ29" s="55" t="s">
        <v>284</v>
      </c>
      <c r="AR29" s="55"/>
      <c r="AS29" s="55" t="s">
        <v>172</v>
      </c>
    </row>
    <row r="31" spans="1:45" s="4" customFormat="1" ht="130" customHeight="1">
      <c r="A31" s="67" t="s">
        <v>138</v>
      </c>
      <c r="B31" s="171"/>
      <c r="C31" s="172"/>
      <c r="D31" s="171"/>
      <c r="E31" s="172"/>
      <c r="F31" s="172"/>
      <c r="G31" s="171"/>
      <c r="H31" s="19"/>
      <c r="I31" s="172" t="s">
        <v>922</v>
      </c>
      <c r="J31" s="171"/>
      <c r="K31" s="171"/>
      <c r="L31" s="171"/>
      <c r="M31" s="171"/>
      <c r="N31" s="172" t="s">
        <v>835</v>
      </c>
      <c r="O31" s="171"/>
      <c r="P31" s="171"/>
      <c r="Q31" s="171"/>
      <c r="R31" s="171"/>
      <c r="S31" s="171"/>
      <c r="T31" s="171"/>
      <c r="U31" s="171"/>
      <c r="V31" s="172" t="s">
        <v>853</v>
      </c>
      <c r="W31" s="172"/>
      <c r="X31" s="171"/>
      <c r="Y31" s="171"/>
      <c r="Z31" s="171"/>
      <c r="AA31" s="171"/>
      <c r="AB31" s="19"/>
      <c r="AC31" s="173" t="s">
        <v>854</v>
      </c>
      <c r="AD31" s="171"/>
      <c r="AE31" s="171"/>
      <c r="AF31" s="19"/>
      <c r="AG31" s="171"/>
      <c r="AH31" s="19"/>
      <c r="AI31" s="171"/>
      <c r="AJ31" s="173" t="s">
        <v>856</v>
      </c>
      <c r="AK31" s="171"/>
      <c r="AL31" s="171"/>
      <c r="AM31" s="174"/>
      <c r="AN31" s="171"/>
      <c r="AO31" s="19" t="s">
        <v>855</v>
      </c>
      <c r="AP31" s="171"/>
      <c r="AQ31" s="171"/>
      <c r="AR31" s="171"/>
      <c r="AS31" s="171"/>
    </row>
    <row r="34" spans="1:10">
      <c r="J34" s="69"/>
    </row>
    <row r="36" spans="1:10">
      <c r="A36" s="28" t="s">
        <v>401</v>
      </c>
    </row>
    <row r="39" spans="1:10">
      <c r="B39" s="159"/>
    </row>
    <row r="40" spans="1:10">
      <c r="B40" s="159"/>
    </row>
    <row r="41" spans="1:10">
      <c r="B41" s="159"/>
    </row>
    <row r="42" spans="1:10">
      <c r="B42" s="159"/>
    </row>
    <row r="43" spans="1:10">
      <c r="B43" s="159"/>
    </row>
    <row r="44" spans="1:10">
      <c r="B44" s="159"/>
    </row>
    <row r="45" spans="1:10">
      <c r="B45" s="159"/>
    </row>
    <row r="46" spans="1:10">
      <c r="B46" s="159"/>
    </row>
    <row r="47" spans="1:10">
      <c r="B47" s="159"/>
    </row>
    <row r="48" spans="1:10">
      <c r="B48" s="159"/>
    </row>
    <row r="49" spans="2:2">
      <c r="B49" s="159"/>
    </row>
    <row r="50" spans="2:2">
      <c r="B50" s="159"/>
    </row>
    <row r="51" spans="2:2">
      <c r="B51" s="159"/>
    </row>
    <row r="52" spans="2:2">
      <c r="B52" s="159"/>
    </row>
    <row r="53" spans="2:2">
      <c r="B53" s="159"/>
    </row>
    <row r="54" spans="2:2">
      <c r="B54" s="159"/>
    </row>
    <row r="55" spans="2:2">
      <c r="B55" s="159"/>
    </row>
    <row r="56" spans="2:2">
      <c r="B56" s="159"/>
    </row>
    <row r="57" spans="2:2">
      <c r="B57" s="159"/>
    </row>
    <row r="58" spans="2:2">
      <c r="B58" s="159"/>
    </row>
    <row r="59" spans="2:2">
      <c r="B59" s="159"/>
    </row>
    <row r="60" spans="2:2">
      <c r="B60" s="159"/>
    </row>
    <row r="61" spans="2:2">
      <c r="B61" s="159"/>
    </row>
    <row r="62" spans="2:2">
      <c r="B62" s="159"/>
    </row>
    <row r="63" spans="2:2">
      <c r="B63" s="159"/>
    </row>
    <row r="64" spans="2:2">
      <c r="B64" s="159"/>
    </row>
    <row r="65" spans="2:2">
      <c r="B65" s="159"/>
    </row>
    <row r="66" spans="2:2">
      <c r="B66" s="159"/>
    </row>
    <row r="67" spans="2:2">
      <c r="B67" s="159"/>
    </row>
    <row r="68" spans="2:2">
      <c r="B68" s="159"/>
    </row>
    <row r="69" spans="2:2">
      <c r="B69" s="159"/>
    </row>
    <row r="70" spans="2:2">
      <c r="B70" s="159"/>
    </row>
    <row r="71" spans="2:2">
      <c r="B71" s="159"/>
    </row>
    <row r="72" spans="2:2">
      <c r="B72" s="159"/>
    </row>
    <row r="73" spans="2:2">
      <c r="B73" s="159"/>
    </row>
    <row r="74" spans="2:2">
      <c r="B74" s="159"/>
    </row>
    <row r="75" spans="2:2">
      <c r="B75" s="159"/>
    </row>
    <row r="76" spans="2:2">
      <c r="B76" s="159"/>
    </row>
    <row r="77" spans="2:2">
      <c r="B77" s="159"/>
    </row>
    <row r="78" spans="2:2">
      <c r="B78" s="159"/>
    </row>
    <row r="79" spans="2:2">
      <c r="B79" s="159"/>
    </row>
    <row r="80" spans="2:2">
      <c r="B80" s="159"/>
    </row>
    <row r="81" spans="2:2">
      <c r="B81" s="159"/>
    </row>
    <row r="82" spans="2:2">
      <c r="B82" s="159"/>
    </row>
  </sheetData>
  <hyperlinks>
    <hyperlink ref="F25" r:id="rId1" xr:uid="{FCA6F18E-1626-134B-8756-FBE4351EDE74}"/>
    <hyperlink ref="F27" r:id="rId2" xr:uid="{FF0F616F-5433-744C-A5FC-8EBF552F493F}"/>
    <hyperlink ref="F29" r:id="rId3" xr:uid="{68C4F114-6133-F049-9B01-9A4B54FDD22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547C-C132-9D4F-8892-5C1D16968525}">
  <dimension ref="A1:AS23"/>
  <sheetViews>
    <sheetView workbookViewId="0">
      <pane xSplit="1" ySplit="1" topLeftCell="AR2" activePane="bottomRight" state="frozen"/>
      <selection pane="topRight" activeCell="B1" sqref="B1"/>
      <selection pane="bottomLeft" activeCell="A2" sqref="A2"/>
      <selection pane="bottomRight" activeCell="B17" sqref="B17:AS17"/>
    </sheetView>
  </sheetViews>
  <sheetFormatPr baseColWidth="10"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388</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448</v>
      </c>
    </row>
    <row r="3" spans="1:45">
      <c r="A3" s="91" t="s">
        <v>449</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450</v>
      </c>
      <c r="B4" s="168">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451</v>
      </c>
      <c r="B5" s="169">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452</v>
      </c>
      <c r="B6" s="168">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4" t="s">
        <v>716</v>
      </c>
      <c r="C7" s="143" t="s">
        <v>717</v>
      </c>
      <c r="D7" s="92" t="s">
        <v>714</v>
      </c>
      <c r="E7" s="92" t="s">
        <v>714</v>
      </c>
      <c r="F7" s="92" t="s">
        <v>715</v>
      </c>
      <c r="G7" s="92" t="s">
        <v>714</v>
      </c>
      <c r="H7" s="92" t="s">
        <v>714</v>
      </c>
      <c r="I7" s="92" t="s">
        <v>714</v>
      </c>
      <c r="J7" s="145" t="s">
        <v>8</v>
      </c>
      <c r="K7" s="92" t="s">
        <v>714</v>
      </c>
      <c r="L7" s="92" t="s">
        <v>714</v>
      </c>
      <c r="M7" s="92" t="s">
        <v>714</v>
      </c>
      <c r="N7" s="92" t="s">
        <v>714</v>
      </c>
      <c r="O7" s="145" t="s">
        <v>8</v>
      </c>
      <c r="P7" s="145" t="s">
        <v>8</v>
      </c>
      <c r="Q7" s="145" t="s">
        <v>8</v>
      </c>
      <c r="R7" s="145" t="s">
        <v>8</v>
      </c>
      <c r="S7" s="98" t="s">
        <v>718</v>
      </c>
      <c r="T7" s="92" t="s">
        <v>714</v>
      </c>
      <c r="U7" s="145" t="s">
        <v>8</v>
      </c>
      <c r="V7" s="145" t="s">
        <v>8</v>
      </c>
      <c r="W7" s="98" t="s">
        <v>729</v>
      </c>
      <c r="X7" s="92" t="s">
        <v>714</v>
      </c>
      <c r="Y7" s="98" t="s">
        <v>719</v>
      </c>
      <c r="Z7" s="92" t="s">
        <v>714</v>
      </c>
      <c r="AA7" s="92" t="s">
        <v>714</v>
      </c>
      <c r="AB7" s="98" t="s">
        <v>720</v>
      </c>
      <c r="AC7" s="98" t="s">
        <v>721</v>
      </c>
      <c r="AD7" s="98" t="s">
        <v>722</v>
      </c>
      <c r="AE7" s="145" t="s">
        <v>8</v>
      </c>
      <c r="AF7" s="92" t="s">
        <v>714</v>
      </c>
      <c r="AG7" s="98" t="s">
        <v>731</v>
      </c>
      <c r="AH7" s="92"/>
      <c r="AI7" s="92"/>
      <c r="AJ7" s="92" t="s">
        <v>714</v>
      </c>
      <c r="AK7" s="92" t="s">
        <v>714</v>
      </c>
      <c r="AL7" s="98" t="s">
        <v>733</v>
      </c>
      <c r="AM7" s="92" t="s">
        <v>714</v>
      </c>
      <c r="AN7" s="92" t="s">
        <v>714</v>
      </c>
      <c r="AO7" s="92"/>
      <c r="AP7" s="92"/>
      <c r="AQ7" s="92" t="s">
        <v>714</v>
      </c>
      <c r="AR7" s="92"/>
      <c r="AS7" s="92" t="s">
        <v>714</v>
      </c>
    </row>
    <row r="8" spans="1:45">
      <c r="A8" s="103" t="s">
        <v>461</v>
      </c>
      <c r="B8" s="147">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85">
      <c r="A9" s="104" t="s">
        <v>2</v>
      </c>
      <c r="B9" s="149" t="s">
        <v>462</v>
      </c>
      <c r="C9" s="99" t="s">
        <v>462</v>
      </c>
      <c r="D9" s="99" t="s">
        <v>462</v>
      </c>
      <c r="E9" s="99" t="s">
        <v>462</v>
      </c>
      <c r="F9" s="99" t="s">
        <v>462</v>
      </c>
      <c r="G9" s="99" t="s">
        <v>462</v>
      </c>
      <c r="H9" s="99" t="s">
        <v>462</v>
      </c>
      <c r="I9" s="99" t="s">
        <v>462</v>
      </c>
      <c r="J9" s="100" t="s">
        <v>454</v>
      </c>
      <c r="K9" s="99" t="s">
        <v>462</v>
      </c>
      <c r="L9" s="99" t="s">
        <v>462</v>
      </c>
      <c r="M9" s="99" t="s">
        <v>462</v>
      </c>
      <c r="N9" s="99" t="s">
        <v>462</v>
      </c>
      <c r="O9" s="120" t="s">
        <v>683</v>
      </c>
      <c r="P9" s="100" t="s">
        <v>723</v>
      </c>
      <c r="Q9" s="100" t="s">
        <v>150</v>
      </c>
      <c r="R9" s="120" t="s">
        <v>683</v>
      </c>
      <c r="S9" s="99" t="s">
        <v>462</v>
      </c>
      <c r="T9" s="99" t="s">
        <v>462</v>
      </c>
      <c r="U9" s="100" t="s">
        <v>728</v>
      </c>
      <c r="V9" s="100" t="s">
        <v>811</v>
      </c>
      <c r="W9" s="99" t="s">
        <v>462</v>
      </c>
      <c r="X9" s="99" t="s">
        <v>462</v>
      </c>
      <c r="Y9" s="99" t="s">
        <v>462</v>
      </c>
      <c r="Z9" s="99" t="s">
        <v>462</v>
      </c>
      <c r="AA9" s="99" t="s">
        <v>462</v>
      </c>
      <c r="AB9" s="99" t="s">
        <v>462</v>
      </c>
      <c r="AC9" s="99" t="s">
        <v>462</v>
      </c>
      <c r="AD9" s="99" t="s">
        <v>462</v>
      </c>
      <c r="AE9" s="100" t="s">
        <v>454</v>
      </c>
      <c r="AF9" s="99" t="s">
        <v>462</v>
      </c>
      <c r="AG9" s="99" t="s">
        <v>462</v>
      </c>
      <c r="AH9" s="100" t="s">
        <v>732</v>
      </c>
      <c r="AI9" s="120" t="s">
        <v>683</v>
      </c>
      <c r="AJ9" s="99" t="s">
        <v>462</v>
      </c>
      <c r="AK9" s="99" t="s">
        <v>462</v>
      </c>
      <c r="AL9" s="99" t="s">
        <v>462</v>
      </c>
      <c r="AM9" s="99" t="s">
        <v>462</v>
      </c>
      <c r="AN9" s="99" t="s">
        <v>462</v>
      </c>
      <c r="AO9" s="120" t="s">
        <v>683</v>
      </c>
      <c r="AP9" s="120" t="s">
        <v>683</v>
      </c>
      <c r="AQ9" s="107" t="s">
        <v>462</v>
      </c>
      <c r="AR9" s="100" t="s">
        <v>286</v>
      </c>
      <c r="AS9" s="99" t="s">
        <v>462</v>
      </c>
    </row>
    <row r="10" spans="1:45">
      <c r="A10" s="90" t="s">
        <v>724</v>
      </c>
      <c r="B10" s="170">
        <v>5012796.6732999999</v>
      </c>
      <c r="C10" s="119"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3">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453</v>
      </c>
      <c r="B11" s="170">
        <v>315</v>
      </c>
      <c r="C11" s="105">
        <v>683.76068376068383</v>
      </c>
      <c r="D11" s="105">
        <v>1782.0491206299</v>
      </c>
      <c r="E11" s="105">
        <v>2764.35088615625</v>
      </c>
      <c r="F11" s="106">
        <v>1604.1704433505386</v>
      </c>
      <c r="G11" s="105">
        <v>2053.2339212509896</v>
      </c>
      <c r="H11" s="106">
        <v>645.3040551855554</v>
      </c>
      <c r="I11" s="105">
        <v>2243.5498017543596</v>
      </c>
      <c r="J11" s="106">
        <v>1505.4381005720495</v>
      </c>
      <c r="K11" s="105">
        <v>1028.7680753785721</v>
      </c>
      <c r="L11" s="106">
        <v>1783.7485595959595</v>
      </c>
      <c r="M11" s="105">
        <v>1892.3484787375025</v>
      </c>
      <c r="N11" s="106">
        <v>2011.568174022852</v>
      </c>
      <c r="O11" s="105">
        <v>1158.1415265194069</v>
      </c>
      <c r="P11" s="106">
        <v>855.76271186440681</v>
      </c>
      <c r="Q11" s="105">
        <v>1215.0818946100446</v>
      </c>
      <c r="R11" s="105">
        <v>1326.0126884449421</v>
      </c>
      <c r="S11" s="106">
        <v>776.0216283571167</v>
      </c>
      <c r="T11" s="105">
        <v>796.73207817437765</v>
      </c>
      <c r="U11" s="106">
        <v>300</v>
      </c>
      <c r="V11" s="105">
        <v>1741.923571361383</v>
      </c>
      <c r="W11" s="106">
        <v>683.76068376068395</v>
      </c>
      <c r="X11" s="105">
        <v>1569.5072174242423</v>
      </c>
      <c r="Y11" s="106">
        <v>658.1196581196582</v>
      </c>
      <c r="Z11" s="105">
        <v>2261.984570642202</v>
      </c>
      <c r="AA11" s="106">
        <v>2402.0244285714284</v>
      </c>
      <c r="AB11" s="105">
        <v>479.42947266612634</v>
      </c>
      <c r="AC11" s="106">
        <v>2353.1205479947371</v>
      </c>
      <c r="AD11" s="105">
        <v>683.76068376068383</v>
      </c>
      <c r="AE11" s="106">
        <v>1114.1518817025515</v>
      </c>
      <c r="AF11" s="105">
        <v>2079.9960106600006</v>
      </c>
      <c r="AG11" s="106">
        <v>850.39161831383319</v>
      </c>
      <c r="AH11" s="105">
        <v>371.09507453016619</v>
      </c>
      <c r="AI11" s="106">
        <v>1391.6358481073423</v>
      </c>
      <c r="AJ11" s="105">
        <v>586.41942079943169</v>
      </c>
      <c r="AK11" s="106">
        <v>1459.7544338335606</v>
      </c>
      <c r="AL11" s="105">
        <v>1538.8232825320779</v>
      </c>
      <c r="AM11" s="106">
        <v>926.23514983359803</v>
      </c>
      <c r="AN11" s="105">
        <v>604.03193109814833</v>
      </c>
      <c r="AO11" s="106">
        <v>1421.536556610894</v>
      </c>
      <c r="AP11" s="105">
        <v>1334.4719484383502</v>
      </c>
      <c r="AQ11" s="106">
        <v>1926.0632303363227</v>
      </c>
      <c r="AR11" s="105">
        <v>878</v>
      </c>
      <c r="AS11" s="105">
        <v>1539.7516003566352</v>
      </c>
    </row>
    <row r="12" spans="1:45">
      <c r="A12" s="90" t="s">
        <v>2</v>
      </c>
      <c r="B12" s="105" t="s">
        <v>705</v>
      </c>
      <c r="C12" s="90" t="s">
        <v>702</v>
      </c>
      <c r="D12" s="105" t="s">
        <v>705</v>
      </c>
      <c r="E12" s="105" t="s">
        <v>705</v>
      </c>
      <c r="F12" s="105" t="s">
        <v>705</v>
      </c>
      <c r="G12" s="105" t="s">
        <v>705</v>
      </c>
      <c r="H12" s="105" t="s">
        <v>705</v>
      </c>
      <c r="I12" s="105" t="s">
        <v>705</v>
      </c>
      <c r="J12" s="105" t="s">
        <v>705</v>
      </c>
      <c r="K12" s="105" t="s">
        <v>705</v>
      </c>
      <c r="L12" s="105" t="s">
        <v>705</v>
      </c>
      <c r="M12" s="105" t="s">
        <v>705</v>
      </c>
      <c r="N12" s="105" t="s">
        <v>705</v>
      </c>
      <c r="O12" s="105" t="s">
        <v>705</v>
      </c>
      <c r="P12" s="90" t="s">
        <v>702</v>
      </c>
      <c r="Q12" s="105" t="s">
        <v>705</v>
      </c>
      <c r="R12" s="105" t="s">
        <v>705</v>
      </c>
      <c r="S12" s="105" t="s">
        <v>705</v>
      </c>
      <c r="T12" s="105" t="s">
        <v>705</v>
      </c>
      <c r="U12" s="90" t="s">
        <v>702</v>
      </c>
      <c r="V12" s="105" t="s">
        <v>705</v>
      </c>
      <c r="W12" s="90" t="s">
        <v>702</v>
      </c>
      <c r="X12" s="105" t="s">
        <v>705</v>
      </c>
      <c r="Y12" s="90" t="s">
        <v>702</v>
      </c>
      <c r="Z12" s="105" t="s">
        <v>705</v>
      </c>
      <c r="AA12" s="105" t="s">
        <v>705</v>
      </c>
      <c r="AB12" s="105" t="s">
        <v>705</v>
      </c>
      <c r="AC12" s="105" t="s">
        <v>705</v>
      </c>
      <c r="AD12" s="90" t="s">
        <v>702</v>
      </c>
      <c r="AE12" s="105" t="s">
        <v>705</v>
      </c>
      <c r="AF12" s="105" t="s">
        <v>705</v>
      </c>
      <c r="AG12" s="105" t="s">
        <v>705</v>
      </c>
      <c r="AH12" s="105" t="s">
        <v>705</v>
      </c>
      <c r="AI12" s="105" t="s">
        <v>705</v>
      </c>
      <c r="AJ12" s="105" t="s">
        <v>705</v>
      </c>
      <c r="AK12" s="105" t="s">
        <v>705</v>
      </c>
      <c r="AL12" s="105" t="s">
        <v>705</v>
      </c>
      <c r="AM12" s="105" t="s">
        <v>705</v>
      </c>
      <c r="AN12" s="105" t="s">
        <v>705</v>
      </c>
      <c r="AO12" s="105" t="s">
        <v>705</v>
      </c>
      <c r="AP12" s="105" t="s">
        <v>705</v>
      </c>
      <c r="AQ12" s="105" t="s">
        <v>705</v>
      </c>
      <c r="AR12" s="105" t="s">
        <v>705</v>
      </c>
      <c r="AS12" s="105" t="s">
        <v>705</v>
      </c>
    </row>
    <row r="13" spans="1:45" s="4" customFormat="1" ht="51">
      <c r="A13" s="10" t="s">
        <v>713</v>
      </c>
      <c r="B13" s="108" t="s">
        <v>727</v>
      </c>
      <c r="C13" s="109" t="s">
        <v>737</v>
      </c>
      <c r="D13" s="108" t="s">
        <v>727</v>
      </c>
      <c r="E13" s="108" t="s">
        <v>727</v>
      </c>
      <c r="F13" s="108" t="s">
        <v>727</v>
      </c>
      <c r="G13" s="108" t="s">
        <v>727</v>
      </c>
      <c r="H13" s="108" t="s">
        <v>727</v>
      </c>
      <c r="I13" s="108" t="s">
        <v>727</v>
      </c>
      <c r="J13" s="108" t="s">
        <v>727</v>
      </c>
      <c r="K13" s="108" t="s">
        <v>727</v>
      </c>
      <c r="L13" s="108" t="s">
        <v>727</v>
      </c>
      <c r="M13" s="108" t="s">
        <v>727</v>
      </c>
      <c r="N13" s="108" t="s">
        <v>727</v>
      </c>
      <c r="O13" s="108" t="s">
        <v>727</v>
      </c>
      <c r="P13" s="111" t="s">
        <v>390</v>
      </c>
      <c r="Q13" s="108" t="s">
        <v>727</v>
      </c>
      <c r="R13" s="108" t="s">
        <v>727</v>
      </c>
      <c r="S13" s="108" t="s">
        <v>727</v>
      </c>
      <c r="T13" s="108" t="s">
        <v>727</v>
      </c>
      <c r="U13" s="134" t="s">
        <v>703</v>
      </c>
      <c r="V13" s="108" t="s">
        <v>727</v>
      </c>
      <c r="W13" s="134" t="s">
        <v>730</v>
      </c>
      <c r="X13" s="108" t="s">
        <v>727</v>
      </c>
      <c r="Y13" s="134" t="s">
        <v>704</v>
      </c>
      <c r="Z13" s="108" t="s">
        <v>727</v>
      </c>
      <c r="AA13" s="108" t="s">
        <v>727</v>
      </c>
      <c r="AB13" s="108" t="s">
        <v>727</v>
      </c>
      <c r="AC13" s="108" t="s">
        <v>727</v>
      </c>
      <c r="AD13" s="111" t="s">
        <v>390</v>
      </c>
      <c r="AE13" s="108" t="s">
        <v>727</v>
      </c>
      <c r="AF13" s="108" t="s">
        <v>727</v>
      </c>
      <c r="AG13" s="108" t="s">
        <v>727</v>
      </c>
      <c r="AH13" s="108" t="s">
        <v>727</v>
      </c>
      <c r="AI13" s="108" t="s">
        <v>727</v>
      </c>
      <c r="AJ13" s="108" t="s">
        <v>727</v>
      </c>
      <c r="AK13" s="108" t="s">
        <v>727</v>
      </c>
      <c r="AL13" s="108" t="s">
        <v>727</v>
      </c>
      <c r="AM13" s="108" t="s">
        <v>727</v>
      </c>
      <c r="AN13" s="108" t="s">
        <v>727</v>
      </c>
      <c r="AO13" s="108" t="s">
        <v>727</v>
      </c>
      <c r="AP13" s="108" t="s">
        <v>727</v>
      </c>
      <c r="AQ13" s="108" t="s">
        <v>727</v>
      </c>
      <c r="AR13" s="108" t="s">
        <v>734</v>
      </c>
      <c r="AS13" s="108" t="s">
        <v>727</v>
      </c>
    </row>
    <row r="14" spans="1:45" s="4" customFormat="1">
      <c r="A14" s="11" t="s">
        <v>457</v>
      </c>
      <c r="B14" s="11" t="s">
        <v>455</v>
      </c>
      <c r="C14" s="11" t="s">
        <v>458</v>
      </c>
      <c r="D14" s="11" t="s">
        <v>463</v>
      </c>
      <c r="E14" s="11" t="s">
        <v>464</v>
      </c>
      <c r="F14" s="11" t="s">
        <v>465</v>
      </c>
      <c r="G14" s="11" t="s">
        <v>466</v>
      </c>
      <c r="H14" s="11" t="s">
        <v>467</v>
      </c>
      <c r="I14" s="11" t="s">
        <v>468</v>
      </c>
      <c r="J14" s="11" t="s">
        <v>469</v>
      </c>
      <c r="K14" s="11" t="s">
        <v>470</v>
      </c>
      <c r="L14" s="110" t="s">
        <v>471</v>
      </c>
      <c r="M14" s="110" t="s">
        <v>472</v>
      </c>
      <c r="N14" s="110" t="s">
        <v>473</v>
      </c>
      <c r="O14" s="110" t="s">
        <v>474</v>
      </c>
      <c r="P14" s="110" t="s">
        <v>475</v>
      </c>
      <c r="Q14" s="110" t="s">
        <v>476</v>
      </c>
      <c r="R14" s="110" t="s">
        <v>477</v>
      </c>
      <c r="S14" s="110" t="s">
        <v>478</v>
      </c>
      <c r="T14" s="110" t="s">
        <v>479</v>
      </c>
      <c r="U14" s="110" t="s">
        <v>480</v>
      </c>
      <c r="V14" s="110" t="s">
        <v>481</v>
      </c>
      <c r="W14" s="110" t="s">
        <v>482</v>
      </c>
      <c r="X14" s="110" t="s">
        <v>483</v>
      </c>
      <c r="Y14" s="110" t="s">
        <v>484</v>
      </c>
      <c r="Z14" s="110" t="s">
        <v>485</v>
      </c>
      <c r="AA14" s="110" t="s">
        <v>486</v>
      </c>
      <c r="AB14" s="110" t="s">
        <v>487</v>
      </c>
      <c r="AC14" s="110" t="s">
        <v>488</v>
      </c>
      <c r="AD14" s="110" t="s">
        <v>489</v>
      </c>
      <c r="AE14" s="110" t="s">
        <v>490</v>
      </c>
      <c r="AF14" s="110" t="s">
        <v>491</v>
      </c>
      <c r="AG14" s="110" t="s">
        <v>492</v>
      </c>
      <c r="AH14" s="110" t="s">
        <v>493</v>
      </c>
      <c r="AI14" s="110" t="s">
        <v>494</v>
      </c>
      <c r="AJ14" s="110" t="s">
        <v>495</v>
      </c>
      <c r="AK14" s="110" t="s">
        <v>496</v>
      </c>
      <c r="AL14" s="110" t="s">
        <v>497</v>
      </c>
      <c r="AM14" s="110" t="s">
        <v>498</v>
      </c>
      <c r="AN14" s="110" t="s">
        <v>499</v>
      </c>
      <c r="AO14" s="110" t="s">
        <v>500</v>
      </c>
      <c r="AP14" s="110" t="s">
        <v>501</v>
      </c>
      <c r="AQ14" s="110" t="s">
        <v>502</v>
      </c>
      <c r="AR14" s="110" t="s">
        <v>383</v>
      </c>
      <c r="AS14" s="110" t="s">
        <v>503</v>
      </c>
    </row>
    <row r="15" spans="1:45">
      <c r="A15" s="41" t="s">
        <v>459</v>
      </c>
      <c r="B15" s="41" t="s">
        <v>460</v>
      </c>
      <c r="C15" s="41" t="s">
        <v>34</v>
      </c>
      <c r="D15" s="41" t="s">
        <v>460</v>
      </c>
      <c r="E15" s="41" t="s">
        <v>460</v>
      </c>
      <c r="F15" s="41" t="s">
        <v>460</v>
      </c>
      <c r="G15" s="41" t="s">
        <v>460</v>
      </c>
      <c r="H15" s="41" t="s">
        <v>460</v>
      </c>
      <c r="I15" s="41" t="s">
        <v>460</v>
      </c>
      <c r="J15" s="41" t="s">
        <v>460</v>
      </c>
      <c r="K15" s="41" t="s">
        <v>460</v>
      </c>
      <c r="L15" s="41" t="s">
        <v>460</v>
      </c>
      <c r="M15" s="41" t="s">
        <v>460</v>
      </c>
      <c r="N15" s="41" t="s">
        <v>460</v>
      </c>
      <c r="O15" s="41" t="s">
        <v>460</v>
      </c>
      <c r="P15" s="112" t="s">
        <v>144</v>
      </c>
      <c r="Q15" s="41" t="s">
        <v>460</v>
      </c>
      <c r="R15" s="41" t="s">
        <v>460</v>
      </c>
      <c r="S15" s="41" t="s">
        <v>460</v>
      </c>
      <c r="T15" s="41" t="s">
        <v>460</v>
      </c>
      <c r="U15" s="112" t="s">
        <v>90</v>
      </c>
      <c r="V15" s="41" t="s">
        <v>460</v>
      </c>
      <c r="W15" s="112" t="s">
        <v>90</v>
      </c>
      <c r="X15" s="41" t="s">
        <v>460</v>
      </c>
      <c r="Y15" s="112" t="s">
        <v>34</v>
      </c>
      <c r="Z15" s="41" t="s">
        <v>460</v>
      </c>
      <c r="AA15" s="41" t="s">
        <v>460</v>
      </c>
      <c r="AB15" s="41" t="s">
        <v>460</v>
      </c>
      <c r="AC15" s="41" t="s">
        <v>460</v>
      </c>
      <c r="AD15" s="112" t="s">
        <v>144</v>
      </c>
      <c r="AE15" s="41" t="s">
        <v>460</v>
      </c>
      <c r="AF15" s="41" t="s">
        <v>460</v>
      </c>
      <c r="AG15" s="41" t="s">
        <v>460</v>
      </c>
      <c r="AH15" s="41" t="s">
        <v>460</v>
      </c>
      <c r="AI15" s="41" t="s">
        <v>460</v>
      </c>
      <c r="AJ15" s="41" t="s">
        <v>460</v>
      </c>
      <c r="AK15" s="41" t="s">
        <v>460</v>
      </c>
      <c r="AL15" s="41" t="s">
        <v>460</v>
      </c>
      <c r="AM15" s="41" t="s">
        <v>460</v>
      </c>
      <c r="AN15" s="41" t="s">
        <v>460</v>
      </c>
      <c r="AO15" s="41" t="s">
        <v>460</v>
      </c>
      <c r="AP15" s="41" t="s">
        <v>460</v>
      </c>
      <c r="AQ15" s="41" t="s">
        <v>460</v>
      </c>
      <c r="AR15" s="41" t="s">
        <v>34</v>
      </c>
      <c r="AS15" s="41" t="s">
        <v>460</v>
      </c>
    </row>
    <row r="16" spans="1:45">
      <c r="A16" s="82" t="s">
        <v>725</v>
      </c>
      <c r="B16" s="82" t="s">
        <v>456</v>
      </c>
      <c r="C16" s="82" t="s">
        <v>504</v>
      </c>
      <c r="D16" s="82" t="s">
        <v>505</v>
      </c>
      <c r="E16" s="82" t="s">
        <v>506</v>
      </c>
      <c r="F16" s="129" t="s">
        <v>507</v>
      </c>
      <c r="G16" s="129" t="s">
        <v>508</v>
      </c>
      <c r="H16" s="129" t="s">
        <v>509</v>
      </c>
      <c r="I16" s="129" t="s">
        <v>510</v>
      </c>
      <c r="J16" s="129" t="s">
        <v>511</v>
      </c>
      <c r="K16" s="129" t="s">
        <v>512</v>
      </c>
      <c r="L16" s="129" t="s">
        <v>513</v>
      </c>
      <c r="M16" s="129" t="s">
        <v>514</v>
      </c>
      <c r="N16" s="129" t="s">
        <v>515</v>
      </c>
      <c r="O16" s="129" t="s">
        <v>516</v>
      </c>
      <c r="P16" s="129" t="s">
        <v>517</v>
      </c>
      <c r="Q16" s="129" t="s">
        <v>518</v>
      </c>
      <c r="R16" s="129" t="s">
        <v>519</v>
      </c>
      <c r="S16" s="129" t="s">
        <v>520</v>
      </c>
      <c r="T16" s="129" t="s">
        <v>521</v>
      </c>
      <c r="U16" s="129" t="s">
        <v>522</v>
      </c>
      <c r="V16" s="129" t="s">
        <v>523</v>
      </c>
      <c r="W16" s="129" t="s">
        <v>524</v>
      </c>
      <c r="X16" s="129" t="s">
        <v>525</v>
      </c>
      <c r="Y16" s="129" t="s">
        <v>526</v>
      </c>
      <c r="Z16" s="129" t="s">
        <v>527</v>
      </c>
      <c r="AA16" s="129" t="s">
        <v>528</v>
      </c>
      <c r="AB16" s="129" t="s">
        <v>529</v>
      </c>
      <c r="AC16" s="129" t="s">
        <v>530</v>
      </c>
      <c r="AD16" s="129" t="s">
        <v>531</v>
      </c>
      <c r="AE16" s="129" t="s">
        <v>532</v>
      </c>
      <c r="AF16" s="129" t="s">
        <v>533</v>
      </c>
      <c r="AG16" s="129" t="s">
        <v>534</v>
      </c>
      <c r="AH16" s="129" t="s">
        <v>535</v>
      </c>
      <c r="AI16" s="129" t="s">
        <v>536</v>
      </c>
      <c r="AJ16" s="129" t="s">
        <v>537</v>
      </c>
      <c r="AK16" s="129" t="s">
        <v>538</v>
      </c>
      <c r="AL16" s="129" t="s">
        <v>539</v>
      </c>
      <c r="AM16" s="129" t="s">
        <v>540</v>
      </c>
      <c r="AN16" s="129" t="s">
        <v>541</v>
      </c>
      <c r="AO16" s="129" t="s">
        <v>542</v>
      </c>
      <c r="AP16" s="129" t="s">
        <v>543</v>
      </c>
      <c r="AQ16" s="129" t="s">
        <v>544</v>
      </c>
      <c r="AR16" s="129" t="s">
        <v>545</v>
      </c>
      <c r="AS16" s="129" t="s">
        <v>546</v>
      </c>
    </row>
    <row r="17" spans="1:45">
      <c r="A17" s="126" t="s">
        <v>831</v>
      </c>
      <c r="B17" s="127">
        <v>200</v>
      </c>
      <c r="C17" s="127">
        <v>600</v>
      </c>
      <c r="D17" s="127">
        <v>770</v>
      </c>
      <c r="E17" s="127">
        <v>750</v>
      </c>
      <c r="F17" s="127">
        <v>250</v>
      </c>
      <c r="G17" s="127">
        <v>250</v>
      </c>
      <c r="H17" s="127">
        <v>300</v>
      </c>
      <c r="I17" s="127">
        <v>500</v>
      </c>
      <c r="J17" s="127">
        <v>600</v>
      </c>
      <c r="K17" s="127">
        <v>950</v>
      </c>
      <c r="L17" s="127">
        <v>400</v>
      </c>
      <c r="M17" s="127">
        <v>800</v>
      </c>
      <c r="N17" s="127">
        <v>770</v>
      </c>
      <c r="O17" s="127">
        <v>750</v>
      </c>
      <c r="P17" s="127">
        <v>750</v>
      </c>
      <c r="Q17" s="127">
        <v>400</v>
      </c>
      <c r="R17" s="127">
        <v>600</v>
      </c>
      <c r="S17" s="127">
        <v>1020</v>
      </c>
      <c r="T17" s="127">
        <v>860</v>
      </c>
      <c r="U17" s="127">
        <v>670</v>
      </c>
      <c r="V17" s="127">
        <v>600</v>
      </c>
      <c r="W17" s="127">
        <v>200</v>
      </c>
      <c r="X17" s="127">
        <v>400</v>
      </c>
      <c r="Y17" s="127">
        <v>900</v>
      </c>
      <c r="Z17" s="127">
        <v>400</v>
      </c>
      <c r="AA17" s="127">
        <v>750</v>
      </c>
      <c r="AB17" s="127">
        <v>600</v>
      </c>
      <c r="AC17" s="127">
        <v>250</v>
      </c>
      <c r="AD17" s="127">
        <v>1020</v>
      </c>
      <c r="AE17" s="127">
        <v>250</v>
      </c>
      <c r="AF17" s="127">
        <v>790</v>
      </c>
      <c r="AG17" s="127">
        <v>250</v>
      </c>
      <c r="AH17" s="127">
        <v>1020</v>
      </c>
      <c r="AI17" s="127">
        <v>350</v>
      </c>
      <c r="AJ17" s="127">
        <v>530</v>
      </c>
      <c r="AK17" s="127">
        <v>250</v>
      </c>
      <c r="AL17" s="127">
        <v>250</v>
      </c>
      <c r="AM17" s="127">
        <v>500</v>
      </c>
      <c r="AN17" s="127">
        <v>500</v>
      </c>
      <c r="AO17" s="127">
        <v>600</v>
      </c>
      <c r="AP17" s="127">
        <v>700</v>
      </c>
      <c r="AQ17" s="127">
        <v>1020</v>
      </c>
      <c r="AR17" s="127">
        <v>220</v>
      </c>
      <c r="AS17" s="128">
        <v>830</v>
      </c>
    </row>
    <row r="19" spans="1:45" s="124" customFormat="1" ht="34">
      <c r="A19" s="160" t="s">
        <v>138</v>
      </c>
      <c r="B19" s="161"/>
      <c r="C19" s="162"/>
      <c r="D19" s="162"/>
      <c r="E19" s="163"/>
      <c r="F19" s="163"/>
      <c r="G19" s="167"/>
      <c r="H19" s="163"/>
      <c r="I19" s="164" t="s">
        <v>857</v>
      </c>
      <c r="J19" s="163"/>
      <c r="K19" s="163"/>
      <c r="L19" s="163"/>
      <c r="M19" s="163"/>
      <c r="N19" s="163"/>
      <c r="O19" s="163"/>
      <c r="P19" s="164"/>
      <c r="Q19" s="164"/>
      <c r="R19" s="164"/>
      <c r="S19" s="164"/>
      <c r="T19" s="164"/>
      <c r="U19" s="164"/>
      <c r="V19" s="164"/>
      <c r="W19" s="164"/>
      <c r="X19" s="164"/>
      <c r="Y19" s="164"/>
      <c r="Z19" s="164"/>
      <c r="AA19" s="164"/>
      <c r="AB19" s="164"/>
      <c r="AC19" s="164" t="s">
        <v>848</v>
      </c>
      <c r="AD19" s="164"/>
      <c r="AE19" s="164"/>
      <c r="AF19" s="164"/>
      <c r="AG19" s="164"/>
      <c r="AH19" s="164"/>
      <c r="AI19" s="164"/>
      <c r="AJ19" s="164" t="s">
        <v>850</v>
      </c>
      <c r="AK19" s="164"/>
      <c r="AL19" s="165"/>
      <c r="AM19" s="165"/>
      <c r="AN19" s="165"/>
      <c r="AO19" s="164" t="s">
        <v>852</v>
      </c>
      <c r="AP19" s="165"/>
      <c r="AQ19" s="165"/>
      <c r="AR19" s="166" t="s">
        <v>8</v>
      </c>
      <c r="AS19" s="165"/>
    </row>
    <row r="23" spans="1:45">
      <c r="A23" s="1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308-1482-084B-80EE-660006D8760C}">
  <dimension ref="A1:AS74"/>
  <sheetViews>
    <sheetView workbookViewId="0">
      <pane xSplit="1" ySplit="1" topLeftCell="B2" activePane="bottomRight" state="frozen"/>
      <selection pane="topRight" activeCell="B1" sqref="B1"/>
      <selection pane="bottomLeft" activeCell="A2" sqref="A2"/>
      <selection pane="bottomRight" activeCell="AS4" sqref="AS4"/>
    </sheetView>
  </sheetViews>
  <sheetFormatPr baseColWidth="10"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388</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4" t="s">
        <v>547</v>
      </c>
    </row>
    <row r="3" spans="1:45" s="189" customFormat="1" ht="68">
      <c r="A3" s="152" t="s">
        <v>777</v>
      </c>
      <c r="B3" s="152" t="s">
        <v>751</v>
      </c>
      <c r="C3" s="152" t="s">
        <v>765</v>
      </c>
      <c r="D3" s="152" t="s">
        <v>752</v>
      </c>
      <c r="E3" s="152" t="s">
        <v>741</v>
      </c>
      <c r="F3" s="152" t="s">
        <v>750</v>
      </c>
      <c r="G3" s="152" t="s">
        <v>764</v>
      </c>
      <c r="H3" s="152" t="s">
        <v>749</v>
      </c>
      <c r="I3" s="152" t="s">
        <v>763</v>
      </c>
      <c r="J3" s="152" t="s">
        <v>743</v>
      </c>
      <c r="K3" s="152" t="s">
        <v>747</v>
      </c>
      <c r="L3" s="152" t="s">
        <v>743</v>
      </c>
      <c r="M3" s="152" t="s">
        <v>747</v>
      </c>
      <c r="N3" s="152" t="s">
        <v>762</v>
      </c>
      <c r="O3" s="152" t="s">
        <v>761</v>
      </c>
      <c r="P3" s="152" t="s">
        <v>754</v>
      </c>
      <c r="Q3" s="152" t="s">
        <v>756</v>
      </c>
      <c r="R3" s="152" t="s">
        <v>760</v>
      </c>
      <c r="S3" s="152" t="s">
        <v>767</v>
      </c>
      <c r="T3" s="152" t="s">
        <v>756</v>
      </c>
      <c r="U3" s="152" t="s">
        <v>771</v>
      </c>
      <c r="V3" s="152" t="s">
        <v>747</v>
      </c>
      <c r="W3" s="152" t="s">
        <v>773</v>
      </c>
      <c r="X3" s="152" t="s">
        <v>756</v>
      </c>
      <c r="Y3" s="152" t="s">
        <v>780</v>
      </c>
      <c r="Z3" s="152" t="s">
        <v>782</v>
      </c>
      <c r="AA3" s="152" t="s">
        <v>782</v>
      </c>
      <c r="AB3" s="152" t="s">
        <v>784</v>
      </c>
      <c r="AC3" s="152" t="s">
        <v>787</v>
      </c>
      <c r="AD3" s="152" t="s">
        <v>788</v>
      </c>
      <c r="AE3" s="152" t="s">
        <v>792</v>
      </c>
      <c r="AF3" s="152" t="s">
        <v>794</v>
      </c>
      <c r="AG3" s="152" t="s">
        <v>791</v>
      </c>
      <c r="AH3" s="152" t="s">
        <v>795</v>
      </c>
      <c r="AI3" s="152" t="s">
        <v>796</v>
      </c>
      <c r="AJ3" s="152" t="s">
        <v>798</v>
      </c>
      <c r="AK3" s="152" t="s">
        <v>799</v>
      </c>
      <c r="AL3" s="152" t="s">
        <v>801</v>
      </c>
      <c r="AM3" s="152" t="s">
        <v>804</v>
      </c>
      <c r="AN3" s="152" t="s">
        <v>805</v>
      </c>
      <c r="AO3" s="152" t="s">
        <v>806</v>
      </c>
      <c r="AP3" s="152" t="s">
        <v>769</v>
      </c>
      <c r="AQ3" s="152" t="s">
        <v>809</v>
      </c>
      <c r="AR3" s="152" t="s">
        <v>808</v>
      </c>
      <c r="AS3" s="152" t="s">
        <v>810</v>
      </c>
    </row>
    <row r="4" spans="1:45" s="124" customFormat="1" ht="99" customHeight="1">
      <c r="A4" s="153" t="s">
        <v>6</v>
      </c>
      <c r="B4" s="154" t="s">
        <v>740</v>
      </c>
      <c r="C4" s="154" t="s">
        <v>735</v>
      </c>
      <c r="D4" s="154" t="s">
        <v>736</v>
      </c>
      <c r="E4" s="154" t="s">
        <v>739</v>
      </c>
      <c r="F4" s="154" t="s">
        <v>738</v>
      </c>
      <c r="G4" s="154" t="s">
        <v>813</v>
      </c>
      <c r="H4" s="154" t="s">
        <v>814</v>
      </c>
      <c r="I4" s="154" t="s">
        <v>815</v>
      </c>
      <c r="J4" s="154" t="s">
        <v>744</v>
      </c>
      <c r="K4" s="154" t="s">
        <v>746</v>
      </c>
      <c r="L4" s="154" t="s">
        <v>748</v>
      </c>
      <c r="M4" s="154" t="s">
        <v>128</v>
      </c>
      <c r="N4" s="154" t="s">
        <v>816</v>
      </c>
      <c r="O4" s="154" t="s">
        <v>817</v>
      </c>
      <c r="P4" s="154" t="s">
        <v>753</v>
      </c>
      <c r="Q4" s="154" t="s">
        <v>757</v>
      </c>
      <c r="R4" s="154" t="s">
        <v>818</v>
      </c>
      <c r="S4" s="154" t="s">
        <v>766</v>
      </c>
      <c r="T4" s="154" t="s">
        <v>768</v>
      </c>
      <c r="U4" s="154" t="s">
        <v>770</v>
      </c>
      <c r="V4" s="154" t="s">
        <v>772</v>
      </c>
      <c r="W4" s="154" t="s">
        <v>774</v>
      </c>
      <c r="X4" s="154" t="s">
        <v>778</v>
      </c>
      <c r="Y4" s="154" t="s">
        <v>779</v>
      </c>
      <c r="Z4" s="154" t="s">
        <v>781</v>
      </c>
      <c r="AA4" s="154" t="s">
        <v>783</v>
      </c>
      <c r="AB4" s="154" t="s">
        <v>785</v>
      </c>
      <c r="AC4" s="154" t="s">
        <v>786</v>
      </c>
      <c r="AD4" s="154" t="s">
        <v>789</v>
      </c>
      <c r="AE4" s="154" t="s">
        <v>793</v>
      </c>
      <c r="AF4" s="154" t="s">
        <v>819</v>
      </c>
      <c r="AG4" s="154" t="s">
        <v>790</v>
      </c>
      <c r="AH4" s="154" t="s">
        <v>229</v>
      </c>
      <c r="AI4" s="154" t="s">
        <v>820</v>
      </c>
      <c r="AJ4" s="154" t="s">
        <v>241</v>
      </c>
      <c r="AK4" s="154" t="s">
        <v>800</v>
      </c>
      <c r="AL4" s="154" t="s">
        <v>802</v>
      </c>
      <c r="AM4" s="154" t="s">
        <v>803</v>
      </c>
      <c r="AN4" s="154" t="s">
        <v>821</v>
      </c>
      <c r="AO4" s="154" t="s">
        <v>822</v>
      </c>
      <c r="AP4" s="154" t="s">
        <v>807</v>
      </c>
      <c r="AQ4" s="155" t="s">
        <v>283</v>
      </c>
      <c r="AR4" s="155" t="s">
        <v>286</v>
      </c>
      <c r="AS4" s="154" t="s">
        <v>823</v>
      </c>
    </row>
    <row r="5" spans="1:45">
      <c r="A5" s="110" t="s">
        <v>709</v>
      </c>
      <c r="B5" s="110" t="s">
        <v>548</v>
      </c>
      <c r="C5" s="125" t="s">
        <v>552</v>
      </c>
      <c r="D5" s="142" t="s">
        <v>555</v>
      </c>
      <c r="E5" s="110" t="s">
        <v>558</v>
      </c>
      <c r="F5" s="110" t="s">
        <v>561</v>
      </c>
      <c r="G5" s="110" t="s">
        <v>564</v>
      </c>
      <c r="H5" s="110" t="s">
        <v>567</v>
      </c>
      <c r="I5" s="110" t="s">
        <v>570</v>
      </c>
      <c r="J5" s="110" t="s">
        <v>573</v>
      </c>
      <c r="K5" s="110" t="s">
        <v>576</v>
      </c>
      <c r="L5" s="110" t="s">
        <v>579</v>
      </c>
      <c r="M5" s="110" t="s">
        <v>582</v>
      </c>
      <c r="N5" s="110" t="s">
        <v>585</v>
      </c>
      <c r="O5" s="110" t="s">
        <v>588</v>
      </c>
      <c r="P5" s="110" t="s">
        <v>591</v>
      </c>
      <c r="Q5" s="110" t="s">
        <v>594</v>
      </c>
      <c r="R5" s="110" t="s">
        <v>597</v>
      </c>
      <c r="S5" s="110" t="s">
        <v>600</v>
      </c>
      <c r="T5" s="110" t="s">
        <v>603</v>
      </c>
      <c r="U5" s="110" t="s">
        <v>606</v>
      </c>
      <c r="V5" s="110" t="s">
        <v>609</v>
      </c>
      <c r="W5" s="110" t="s">
        <v>612</v>
      </c>
      <c r="X5" s="110" t="s">
        <v>615</v>
      </c>
      <c r="Y5" s="110" t="s">
        <v>618</v>
      </c>
      <c r="Z5" s="110" t="s">
        <v>621</v>
      </c>
      <c r="AA5" s="110" t="s">
        <v>624</v>
      </c>
      <c r="AB5" s="110" t="s">
        <v>627</v>
      </c>
      <c r="AC5" s="110" t="s">
        <v>630</v>
      </c>
      <c r="AD5" s="110" t="s">
        <v>633</v>
      </c>
      <c r="AE5" s="110" t="s">
        <v>636</v>
      </c>
      <c r="AF5" s="110" t="s">
        <v>639</v>
      </c>
      <c r="AG5" s="110" t="s">
        <v>642</v>
      </c>
      <c r="AH5" s="110" t="s">
        <v>645</v>
      </c>
      <c r="AI5" s="110" t="s">
        <v>648</v>
      </c>
      <c r="AJ5" s="110" t="s">
        <v>651</v>
      </c>
      <c r="AK5" s="110" t="s">
        <v>654</v>
      </c>
      <c r="AL5" s="110" t="s">
        <v>657</v>
      </c>
      <c r="AM5" s="110" t="s">
        <v>660</v>
      </c>
      <c r="AN5" s="110" t="s">
        <v>663</v>
      </c>
      <c r="AO5" s="110" t="s">
        <v>666</v>
      </c>
      <c r="AP5" s="110" t="s">
        <v>669</v>
      </c>
      <c r="AQ5" s="110" t="s">
        <v>672</v>
      </c>
      <c r="AR5" s="110" t="s">
        <v>383</v>
      </c>
      <c r="AS5" s="110" t="s">
        <v>675</v>
      </c>
    </row>
    <row r="6" spans="1:45">
      <c r="A6" s="41" t="s">
        <v>40</v>
      </c>
      <c r="B6" s="94" t="s">
        <v>34</v>
      </c>
      <c r="C6" s="94" t="s">
        <v>34</v>
      </c>
      <c r="D6" s="137" t="s">
        <v>34</v>
      </c>
      <c r="E6" s="94" t="s">
        <v>90</v>
      </c>
      <c r="F6" s="94" t="s">
        <v>35</v>
      </c>
      <c r="G6" s="94" t="s">
        <v>34</v>
      </c>
      <c r="H6" s="94" t="s">
        <v>90</v>
      </c>
      <c r="I6" s="94" t="s">
        <v>34</v>
      </c>
      <c r="J6" s="94" t="s">
        <v>34</v>
      </c>
      <c r="K6" s="94" t="s">
        <v>90</v>
      </c>
      <c r="L6" s="94" t="s">
        <v>34</v>
      </c>
      <c r="M6" s="94" t="s">
        <v>90</v>
      </c>
      <c r="N6" s="94" t="s">
        <v>90</v>
      </c>
      <c r="O6" s="94" t="s">
        <v>35</v>
      </c>
      <c r="P6" s="94" t="s">
        <v>144</v>
      </c>
      <c r="Q6" s="94" t="s">
        <v>35</v>
      </c>
      <c r="R6" s="94" t="s">
        <v>34</v>
      </c>
      <c r="S6" s="94" t="s">
        <v>34</v>
      </c>
      <c r="T6" s="94" t="s">
        <v>34</v>
      </c>
      <c r="U6" s="94" t="s">
        <v>144</v>
      </c>
      <c r="V6" s="94" t="s">
        <v>35</v>
      </c>
      <c r="W6" s="94" t="s">
        <v>90</v>
      </c>
      <c r="X6" s="94" t="s">
        <v>34</v>
      </c>
      <c r="Y6" s="94" t="s">
        <v>34</v>
      </c>
      <c r="Z6" s="94" t="s">
        <v>34</v>
      </c>
      <c r="AA6" s="94" t="s">
        <v>34</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9" t="s">
        <v>4</v>
      </c>
      <c r="B7" s="132" t="s">
        <v>549</v>
      </c>
      <c r="C7" s="132" t="s">
        <v>553</v>
      </c>
      <c r="D7" s="129" t="s">
        <v>556</v>
      </c>
      <c r="E7" s="132" t="s">
        <v>559</v>
      </c>
      <c r="F7" s="130" t="s">
        <v>562</v>
      </c>
      <c r="G7" s="130" t="s">
        <v>565</v>
      </c>
      <c r="H7" s="130" t="s">
        <v>568</v>
      </c>
      <c r="I7" s="130" t="s">
        <v>571</v>
      </c>
      <c r="J7" s="130" t="s">
        <v>574</v>
      </c>
      <c r="K7" s="130" t="s">
        <v>577</v>
      </c>
      <c r="L7" s="130" t="s">
        <v>580</v>
      </c>
      <c r="M7" s="130" t="s">
        <v>583</v>
      </c>
      <c r="N7" s="130" t="s">
        <v>586</v>
      </c>
      <c r="O7" s="130" t="s">
        <v>589</v>
      </c>
      <c r="P7" s="130" t="s">
        <v>592</v>
      </c>
      <c r="Q7" s="130" t="s">
        <v>595</v>
      </c>
      <c r="R7" s="130" t="s">
        <v>598</v>
      </c>
      <c r="S7" s="130" t="s">
        <v>601</v>
      </c>
      <c r="T7" s="130" t="s">
        <v>604</v>
      </c>
      <c r="U7" s="130" t="s">
        <v>607</v>
      </c>
      <c r="V7" s="130" t="s">
        <v>610</v>
      </c>
      <c r="W7" s="130" t="s">
        <v>613</v>
      </c>
      <c r="X7" s="130" t="s">
        <v>616</v>
      </c>
      <c r="Y7" s="130" t="s">
        <v>619</v>
      </c>
      <c r="Z7" s="130" t="s">
        <v>622</v>
      </c>
      <c r="AA7" s="130" t="s">
        <v>625</v>
      </c>
      <c r="AB7" s="130" t="s">
        <v>628</v>
      </c>
      <c r="AC7" s="130" t="s">
        <v>631</v>
      </c>
      <c r="AD7" s="130" t="s">
        <v>634</v>
      </c>
      <c r="AE7" s="130" t="s">
        <v>637</v>
      </c>
      <c r="AF7" s="130" t="s">
        <v>640</v>
      </c>
      <c r="AG7" s="130" t="s">
        <v>643</v>
      </c>
      <c r="AH7" s="130" t="s">
        <v>646</v>
      </c>
      <c r="AI7" s="130" t="s">
        <v>649</v>
      </c>
      <c r="AJ7" s="130" t="s">
        <v>652</v>
      </c>
      <c r="AK7" s="130" t="s">
        <v>655</v>
      </c>
      <c r="AL7" s="130" t="s">
        <v>658</v>
      </c>
      <c r="AM7" s="130" t="s">
        <v>661</v>
      </c>
      <c r="AN7" s="130" t="s">
        <v>664</v>
      </c>
      <c r="AO7" s="130" t="s">
        <v>667</v>
      </c>
      <c r="AP7" s="130" t="s">
        <v>670</v>
      </c>
      <c r="AQ7" s="130" t="s">
        <v>673</v>
      </c>
      <c r="AR7" s="130" t="s">
        <v>678</v>
      </c>
      <c r="AS7" s="130" t="s">
        <v>676</v>
      </c>
    </row>
    <row r="8" spans="1:45">
      <c r="A8" s="6" t="s">
        <v>550</v>
      </c>
      <c r="B8" s="6" t="s">
        <v>551</v>
      </c>
      <c r="C8" s="138" t="s">
        <v>554</v>
      </c>
      <c r="D8" s="9" t="s">
        <v>557</v>
      </c>
      <c r="E8" s="9" t="s">
        <v>560</v>
      </c>
      <c r="F8" s="9" t="s">
        <v>563</v>
      </c>
      <c r="G8" s="9" t="s">
        <v>566</v>
      </c>
      <c r="H8" s="9" t="s">
        <v>569</v>
      </c>
      <c r="I8" s="9" t="s">
        <v>572</v>
      </c>
      <c r="J8" s="9" t="s">
        <v>575</v>
      </c>
      <c r="K8" s="9" t="s">
        <v>578</v>
      </c>
      <c r="L8" s="9" t="s">
        <v>581</v>
      </c>
      <c r="M8" s="9" t="s">
        <v>584</v>
      </c>
      <c r="N8" s="9" t="s">
        <v>587</v>
      </c>
      <c r="O8" s="9" t="s">
        <v>590</v>
      </c>
      <c r="P8" s="9" t="s">
        <v>593</v>
      </c>
      <c r="Q8" s="9" t="s">
        <v>596</v>
      </c>
      <c r="R8" s="9" t="s">
        <v>599</v>
      </c>
      <c r="S8" s="9" t="s">
        <v>602</v>
      </c>
      <c r="T8" s="9" t="s">
        <v>605</v>
      </c>
      <c r="U8" s="9" t="s">
        <v>608</v>
      </c>
      <c r="V8" s="9" t="s">
        <v>611</v>
      </c>
      <c r="W8" s="9" t="s">
        <v>614</v>
      </c>
      <c r="X8" s="9" t="s">
        <v>617</v>
      </c>
      <c r="Y8" s="9" t="s">
        <v>620</v>
      </c>
      <c r="Z8" s="9" t="s">
        <v>623</v>
      </c>
      <c r="AA8" s="9" t="s">
        <v>626</v>
      </c>
      <c r="AB8" s="9" t="s">
        <v>629</v>
      </c>
      <c r="AC8" s="9" t="s">
        <v>632</v>
      </c>
      <c r="AD8" s="9" t="s">
        <v>635</v>
      </c>
      <c r="AE8" s="9" t="s">
        <v>638</v>
      </c>
      <c r="AF8" s="9" t="s">
        <v>641</v>
      </c>
      <c r="AG8" s="9" t="s">
        <v>644</v>
      </c>
      <c r="AH8" s="9" t="s">
        <v>647</v>
      </c>
      <c r="AI8" s="9" t="s">
        <v>650</v>
      </c>
      <c r="AJ8" s="9" t="s">
        <v>653</v>
      </c>
      <c r="AK8" s="9" t="s">
        <v>656</v>
      </c>
      <c r="AL8" s="9" t="s">
        <v>659</v>
      </c>
      <c r="AM8" s="9" t="s">
        <v>662</v>
      </c>
      <c r="AN8" s="9" t="s">
        <v>665</v>
      </c>
      <c r="AO8" s="9" t="s">
        <v>668</v>
      </c>
      <c r="AP8" s="9" t="s">
        <v>671</v>
      </c>
      <c r="AQ8" s="9" t="s">
        <v>674</v>
      </c>
      <c r="AR8" s="9" t="s">
        <v>679</v>
      </c>
      <c r="AS8" s="9" t="s">
        <v>677</v>
      </c>
    </row>
    <row r="9" spans="1:45">
      <c r="A9" s="156" t="s">
        <v>834</v>
      </c>
      <c r="B9" s="57">
        <v>400</v>
      </c>
      <c r="C9" s="57">
        <v>1200</v>
      </c>
      <c r="D9" s="57">
        <v>1550</v>
      </c>
      <c r="E9" s="57">
        <v>1500</v>
      </c>
      <c r="F9" s="57">
        <v>500</v>
      </c>
      <c r="G9" s="57">
        <v>500</v>
      </c>
      <c r="H9" s="57">
        <v>600</v>
      </c>
      <c r="I9" s="57">
        <v>1000</v>
      </c>
      <c r="J9" s="57">
        <v>1200</v>
      </c>
      <c r="K9" s="57">
        <v>1900</v>
      </c>
      <c r="L9" s="57">
        <v>800</v>
      </c>
      <c r="M9" s="57">
        <v>1600</v>
      </c>
      <c r="N9" s="57">
        <v>1550</v>
      </c>
      <c r="O9" s="57">
        <v>1500</v>
      </c>
      <c r="P9" s="57">
        <v>1500</v>
      </c>
      <c r="Q9" s="57">
        <v>800</v>
      </c>
      <c r="R9" s="57">
        <v>1200</v>
      </c>
      <c r="S9" s="57">
        <v>2050</v>
      </c>
      <c r="T9" s="57">
        <v>1725</v>
      </c>
      <c r="U9" s="57">
        <v>1350</v>
      </c>
      <c r="V9" s="57">
        <v>1200</v>
      </c>
      <c r="W9" s="57">
        <v>400</v>
      </c>
      <c r="X9" s="57">
        <v>800</v>
      </c>
      <c r="Y9" s="57">
        <v>1800</v>
      </c>
      <c r="Z9" s="57">
        <v>800</v>
      </c>
      <c r="AA9" s="57">
        <v>1500</v>
      </c>
      <c r="AB9" s="57">
        <v>1200</v>
      </c>
      <c r="AC9" s="57">
        <v>500</v>
      </c>
      <c r="AD9" s="57">
        <v>2050</v>
      </c>
      <c r="AE9" s="57">
        <v>500</v>
      </c>
      <c r="AF9" s="57">
        <v>1580</v>
      </c>
      <c r="AG9" s="57">
        <v>500</v>
      </c>
      <c r="AH9" s="57">
        <v>2050</v>
      </c>
      <c r="AI9" s="57">
        <v>700</v>
      </c>
      <c r="AJ9" s="57">
        <v>1060</v>
      </c>
      <c r="AK9" s="57">
        <v>500</v>
      </c>
      <c r="AL9" s="57">
        <v>500</v>
      </c>
      <c r="AM9" s="57">
        <v>1000</v>
      </c>
      <c r="AN9" s="57">
        <v>1000</v>
      </c>
      <c r="AO9" s="57">
        <v>1200</v>
      </c>
      <c r="AP9" s="57">
        <v>1400</v>
      </c>
      <c r="AQ9" s="57">
        <v>2050</v>
      </c>
      <c r="AR9" s="57">
        <v>450</v>
      </c>
      <c r="AS9" s="57">
        <v>1670</v>
      </c>
    </row>
    <row r="10" spans="1:45">
      <c r="A10" s="131" t="s">
        <v>833</v>
      </c>
      <c r="B10" s="34">
        <v>300</v>
      </c>
      <c r="C10" s="34">
        <v>910</v>
      </c>
      <c r="D10" s="34">
        <v>1180</v>
      </c>
      <c r="E10" s="34">
        <v>1140</v>
      </c>
      <c r="F10" s="34">
        <v>380</v>
      </c>
      <c r="G10" s="34">
        <v>380</v>
      </c>
      <c r="H10" s="34">
        <v>450</v>
      </c>
      <c r="I10" s="34">
        <v>760</v>
      </c>
      <c r="J10" s="34">
        <v>910</v>
      </c>
      <c r="K10" s="34">
        <v>1450</v>
      </c>
      <c r="L10" s="34">
        <v>610</v>
      </c>
      <c r="M10" s="34">
        <v>1220</v>
      </c>
      <c r="N10" s="34">
        <v>1180</v>
      </c>
      <c r="O10" s="34">
        <v>1140</v>
      </c>
      <c r="P10" s="34">
        <v>1140</v>
      </c>
      <c r="Q10" s="34">
        <v>760</v>
      </c>
      <c r="R10" s="34">
        <v>910</v>
      </c>
      <c r="S10" s="34">
        <v>1560</v>
      </c>
      <c r="T10" s="34">
        <v>1310</v>
      </c>
      <c r="U10" s="34">
        <v>1020</v>
      </c>
      <c r="V10" s="34">
        <v>910</v>
      </c>
      <c r="W10" s="34">
        <v>300</v>
      </c>
      <c r="X10" s="34">
        <v>610</v>
      </c>
      <c r="Y10" s="34">
        <v>1370</v>
      </c>
      <c r="Z10" s="34">
        <v>610</v>
      </c>
      <c r="AA10" s="34">
        <v>1140</v>
      </c>
      <c r="AB10" s="34">
        <v>910</v>
      </c>
      <c r="AC10" s="34">
        <v>380</v>
      </c>
      <c r="AD10" s="34">
        <v>1560</v>
      </c>
      <c r="AE10" s="34">
        <v>380</v>
      </c>
      <c r="AF10" s="34">
        <v>1200</v>
      </c>
      <c r="AG10" s="34">
        <v>380</v>
      </c>
      <c r="AH10" s="34">
        <v>1560</v>
      </c>
      <c r="AI10" s="34">
        <v>530</v>
      </c>
      <c r="AJ10" s="34">
        <v>800</v>
      </c>
      <c r="AK10" s="34">
        <v>380</v>
      </c>
      <c r="AL10" s="34">
        <v>380</v>
      </c>
      <c r="AM10" s="34">
        <v>760</v>
      </c>
      <c r="AN10" s="34">
        <v>760</v>
      </c>
      <c r="AO10" s="34">
        <v>910</v>
      </c>
      <c r="AP10" s="34">
        <v>1070</v>
      </c>
      <c r="AQ10" s="34">
        <v>1560</v>
      </c>
      <c r="AR10" s="34">
        <v>450</v>
      </c>
      <c r="AS10" s="34">
        <v>1270</v>
      </c>
    </row>
    <row r="11" spans="1:45">
      <c r="A11" s="157" t="s">
        <v>832</v>
      </c>
      <c r="B11" s="102">
        <v>360</v>
      </c>
      <c r="C11" s="102">
        <v>1080</v>
      </c>
      <c r="D11" s="102">
        <v>1390</v>
      </c>
      <c r="E11" s="102">
        <v>1350</v>
      </c>
      <c r="F11" s="102">
        <v>450</v>
      </c>
      <c r="G11" s="102">
        <v>450</v>
      </c>
      <c r="H11" s="102">
        <v>540</v>
      </c>
      <c r="I11" s="102">
        <v>900</v>
      </c>
      <c r="J11" s="102">
        <v>1080</v>
      </c>
      <c r="K11" s="102">
        <v>1710</v>
      </c>
      <c r="L11" s="102">
        <v>720</v>
      </c>
      <c r="M11" s="102">
        <v>1440</v>
      </c>
      <c r="N11" s="102">
        <v>1390</v>
      </c>
      <c r="O11" s="102">
        <v>1350</v>
      </c>
      <c r="P11" s="102">
        <v>1350</v>
      </c>
      <c r="Q11" s="102">
        <v>900</v>
      </c>
      <c r="R11" s="102">
        <v>1080</v>
      </c>
      <c r="S11" s="102">
        <v>1840</v>
      </c>
      <c r="T11" s="102">
        <v>1550</v>
      </c>
      <c r="U11" s="102">
        <v>1210</v>
      </c>
      <c r="V11" s="102">
        <v>1080</v>
      </c>
      <c r="W11" s="102">
        <v>360</v>
      </c>
      <c r="X11" s="102">
        <v>720</v>
      </c>
      <c r="Y11" s="102">
        <v>1620</v>
      </c>
      <c r="Z11" s="102">
        <v>720</v>
      </c>
      <c r="AA11" s="102">
        <v>1350</v>
      </c>
      <c r="AB11" s="102">
        <v>1080</v>
      </c>
      <c r="AC11" s="102">
        <v>450</v>
      </c>
      <c r="AD11" s="102">
        <v>1840</v>
      </c>
      <c r="AE11" s="102">
        <v>450</v>
      </c>
      <c r="AF11" s="102">
        <v>1420</v>
      </c>
      <c r="AG11" s="102">
        <v>450</v>
      </c>
      <c r="AH11" s="102">
        <v>1840</v>
      </c>
      <c r="AI11" s="102">
        <v>630</v>
      </c>
      <c r="AJ11" s="102">
        <v>950</v>
      </c>
      <c r="AK11" s="102">
        <v>450</v>
      </c>
      <c r="AL11" s="102">
        <v>450</v>
      </c>
      <c r="AM11" s="102">
        <v>900</v>
      </c>
      <c r="AN11" s="102">
        <v>900</v>
      </c>
      <c r="AO11" s="102">
        <v>1080</v>
      </c>
      <c r="AP11" s="102">
        <v>1260</v>
      </c>
      <c r="AQ11" s="102">
        <v>1840</v>
      </c>
      <c r="AR11" s="102">
        <v>450</v>
      </c>
      <c r="AS11" s="102">
        <v>1500</v>
      </c>
    </row>
    <row r="12" spans="1:45">
      <c r="A12" s="141" t="s">
        <v>212</v>
      </c>
    </row>
    <row r="13" spans="1:45">
      <c r="A13" s="140" t="s">
        <v>710</v>
      </c>
      <c r="B13" s="147">
        <v>1398058</v>
      </c>
      <c r="C13" s="147">
        <v>503460</v>
      </c>
      <c r="D13" s="147">
        <f>33.26*1000000</f>
        <v>33259999.999999996</v>
      </c>
      <c r="E13" s="147">
        <f>45.25*1000000</f>
        <v>45250000</v>
      </c>
      <c r="F13" s="147">
        <v>3113040</v>
      </c>
      <c r="G13" s="147">
        <v>16055200</v>
      </c>
      <c r="H13" s="147">
        <f>1.91*1000000</f>
        <v>1910000</v>
      </c>
      <c r="I13" s="147">
        <f>1.66*1000000</f>
        <v>1660000</v>
      </c>
      <c r="J13" s="147">
        <f>35.57*1000000</f>
        <v>35570000</v>
      </c>
      <c r="K13" s="147">
        <v>50000000</v>
      </c>
      <c r="L13" s="147">
        <f>1.23*1000000</f>
        <v>1230000</v>
      </c>
      <c r="M13" s="147">
        <f>4.06*1000000</f>
        <v>4059999.9999999995</v>
      </c>
      <c r="N13" s="147">
        <v>200000000</v>
      </c>
      <c r="O13" s="147">
        <v>210000000</v>
      </c>
      <c r="P13" s="147">
        <v>450000</v>
      </c>
      <c r="Q13" s="147">
        <f>11.51*1000000</f>
        <v>11510000</v>
      </c>
      <c r="R13" s="147">
        <v>4000000</v>
      </c>
      <c r="S13" s="147">
        <v>2273616</v>
      </c>
      <c r="T13" s="147">
        <f>16.13*1000000</f>
        <v>16129999.999999998</v>
      </c>
      <c r="U13" s="147">
        <v>543142.85714285716</v>
      </c>
      <c r="V13" s="147">
        <f>48.47*1000000</f>
        <v>48470000</v>
      </c>
      <c r="W13" s="147">
        <v>2040786.9267534486</v>
      </c>
      <c r="X13" s="147">
        <f>3.72*1000000</f>
        <v>3720000</v>
      </c>
      <c r="Y13" s="147">
        <v>1756981.5360000001</v>
      </c>
      <c r="Z13" s="147">
        <f>9.66*1000000</f>
        <v>9660000</v>
      </c>
      <c r="AA13" s="147">
        <f>4.15*1000000</f>
        <v>4150000.0000000005</v>
      </c>
      <c r="AB13" s="147">
        <f>0.78*1000000</f>
        <v>780000</v>
      </c>
      <c r="AC13" s="147">
        <v>1159679.9999999998</v>
      </c>
      <c r="AD13" s="147">
        <v>194750</v>
      </c>
      <c r="AE13" s="147">
        <v>1367480</v>
      </c>
      <c r="AF13" s="147">
        <f>58.67*1000000</f>
        <v>58670000</v>
      </c>
      <c r="AG13" s="147">
        <v>3589760.0000000014</v>
      </c>
      <c r="AH13" s="147">
        <v>17000000</v>
      </c>
      <c r="AI13" s="147">
        <f>98.78*1000000</f>
        <v>98780000</v>
      </c>
      <c r="AJ13" s="147">
        <f>21.43*1000000</f>
        <v>21430000</v>
      </c>
      <c r="AK13" s="147">
        <v>5000000</v>
      </c>
      <c r="AL13" s="147">
        <v>15428571.43</v>
      </c>
      <c r="AM13" s="147">
        <f>4.68*1000000</f>
        <v>4680000</v>
      </c>
      <c r="AN13" s="147">
        <f>3.65*1000000</f>
        <v>3650000</v>
      </c>
      <c r="AO13" s="147">
        <f>21.04*1000000</f>
        <v>21040000</v>
      </c>
      <c r="AP13" s="147">
        <f>44.92*1000000</f>
        <v>44920000</v>
      </c>
      <c r="AQ13" s="147">
        <v>31000000</v>
      </c>
      <c r="AR13" s="147" t="s">
        <v>8</v>
      </c>
      <c r="AS13" s="147">
        <v>120000000</v>
      </c>
    </row>
    <row r="14" spans="1:45">
      <c r="A14" s="139" t="s">
        <v>711</v>
      </c>
      <c r="B14" s="148">
        <v>3339806</v>
      </c>
      <c r="C14" s="148">
        <v>458079</v>
      </c>
      <c r="D14" s="148">
        <f>32.43*1000000</f>
        <v>32430000</v>
      </c>
      <c r="E14" s="148">
        <f>44.92*1000000</f>
        <v>44920000</v>
      </c>
      <c r="F14" s="148">
        <v>5461610.1379053304</v>
      </c>
      <c r="G14" s="148">
        <v>12000000</v>
      </c>
      <c r="H14" s="148">
        <f>3.25*1000000</f>
        <v>3250000</v>
      </c>
      <c r="I14" s="148">
        <f>1.74*1000000</f>
        <v>1740000</v>
      </c>
      <c r="J14" s="148">
        <v>15000000</v>
      </c>
      <c r="K14" s="148">
        <v>12000000</v>
      </c>
      <c r="L14" s="148">
        <f>1.78*1000000</f>
        <v>1780000</v>
      </c>
      <c r="M14" s="148">
        <f>27.6*1000000</f>
        <v>27600000</v>
      </c>
      <c r="N14" s="148">
        <v>210000000</v>
      </c>
      <c r="O14" s="148">
        <v>430000000</v>
      </c>
      <c r="P14" s="148">
        <v>86152.534784405565</v>
      </c>
      <c r="Q14" s="148">
        <f>23.59*1000000</f>
        <v>23590000</v>
      </c>
      <c r="R14" s="148">
        <v>28828470</v>
      </c>
      <c r="S14" s="148">
        <v>277411.20000000001</v>
      </c>
      <c r="T14" s="148">
        <f>20.65*1000000</f>
        <v>20650000</v>
      </c>
      <c r="U14" s="148">
        <v>374060.5166666666</v>
      </c>
      <c r="V14" s="148">
        <f>92.4*1000000</f>
        <v>92400000</v>
      </c>
      <c r="W14" s="148">
        <v>1689026.3104721196</v>
      </c>
      <c r="X14" s="148">
        <f>6.1*1000000</f>
        <v>6100000</v>
      </c>
      <c r="Y14" s="148">
        <v>166356.80000000002</v>
      </c>
      <c r="Z14" s="148">
        <f>20.09*1000000</f>
        <v>20090000</v>
      </c>
      <c r="AA14" s="148">
        <f>3.28*1000000</f>
        <v>3280000</v>
      </c>
      <c r="AB14" s="148">
        <f>0.57*1000000</f>
        <v>570000</v>
      </c>
      <c r="AC14" s="148">
        <v>3079799.9999999991</v>
      </c>
      <c r="AD14" s="148">
        <v>102480</v>
      </c>
      <c r="AE14" s="148">
        <v>3396600</v>
      </c>
      <c r="AF14" s="148">
        <f>64.28*1000000</f>
        <v>64280000</v>
      </c>
      <c r="AG14" s="148">
        <v>5853999.9999999972</v>
      </c>
      <c r="AH14" s="148">
        <v>24000000</v>
      </c>
      <c r="AI14" s="148">
        <v>94000000</v>
      </c>
      <c r="AJ14" s="148">
        <f>30.43*1000000</f>
        <v>30430000</v>
      </c>
      <c r="AK14" s="148">
        <v>20640880</v>
      </c>
      <c r="AL14" s="148">
        <v>18000000</v>
      </c>
      <c r="AM14" s="148">
        <f>1.6*1000000</f>
        <v>1600000</v>
      </c>
      <c r="AN14" s="148">
        <f>3.13*1000000</f>
        <v>3130000</v>
      </c>
      <c r="AO14" s="148">
        <f>76.97*1000000</f>
        <v>76970000</v>
      </c>
      <c r="AP14" s="148">
        <f>50.5*1000000</f>
        <v>50500000</v>
      </c>
      <c r="AQ14" s="148">
        <v>14300000</v>
      </c>
      <c r="AR14" s="148" t="s">
        <v>8</v>
      </c>
      <c r="AS14" s="148">
        <v>250000000</v>
      </c>
    </row>
    <row r="15" spans="1:45">
      <c r="A15" s="139" t="s">
        <v>712</v>
      </c>
      <c r="B15" s="148">
        <v>3728155</v>
      </c>
      <c r="C15" s="148">
        <v>834392.07</v>
      </c>
      <c r="D15" s="148">
        <f>29.55*1000000</f>
        <v>29550000</v>
      </c>
      <c r="E15" s="148">
        <f>28.63*1000000</f>
        <v>28630000</v>
      </c>
      <c r="F15" s="148">
        <v>427061.89103883627</v>
      </c>
      <c r="G15" s="148">
        <v>7437000</v>
      </c>
      <c r="H15" s="148">
        <f>15.41*1000000</f>
        <v>15410000</v>
      </c>
      <c r="I15" s="148">
        <f>2.74*1000000</f>
        <v>2740000</v>
      </c>
      <c r="J15" s="148">
        <v>9000000</v>
      </c>
      <c r="K15" s="148">
        <v>8000000</v>
      </c>
      <c r="L15" s="148">
        <f>3.48*1000000</f>
        <v>3480000</v>
      </c>
      <c r="M15" s="148">
        <f>5.1*100000</f>
        <v>509999.99999999994</v>
      </c>
      <c r="N15" s="148">
        <v>64720000</v>
      </c>
      <c r="O15" s="148">
        <v>250000000</v>
      </c>
      <c r="P15" s="148">
        <v>172671.84035476716</v>
      </c>
      <c r="Q15" s="148">
        <f>23.27*1000000</f>
        <v>23270000</v>
      </c>
      <c r="R15" s="148">
        <v>26000000</v>
      </c>
      <c r="S15" s="148">
        <v>2628120</v>
      </c>
      <c r="T15" s="148">
        <f>21.98*1000000</f>
        <v>21980000</v>
      </c>
      <c r="U15" s="148">
        <v>466855.79904610495</v>
      </c>
      <c r="V15" s="148">
        <f>48.6*1000000</f>
        <v>48600000</v>
      </c>
      <c r="W15" s="148">
        <v>2462589.5473091123</v>
      </c>
      <c r="X15" s="148">
        <f>2.3*1000000</f>
        <v>2300000</v>
      </c>
      <c r="Y15" s="148">
        <v>57669.192000000003</v>
      </c>
      <c r="Z15" s="148">
        <f>1.97*1000000</f>
        <v>1970000</v>
      </c>
      <c r="AA15" s="148">
        <f>2.85*1000000</f>
        <v>2850000</v>
      </c>
      <c r="AB15" s="148">
        <f>0.75*1000000</f>
        <v>750000</v>
      </c>
      <c r="AC15" s="148">
        <v>217319.99999999997</v>
      </c>
      <c r="AD15" s="148">
        <v>319600</v>
      </c>
      <c r="AE15" s="148">
        <v>1815210</v>
      </c>
      <c r="AF15" s="148">
        <f>46.66*1000000</f>
        <v>46660000</v>
      </c>
      <c r="AG15" s="148">
        <v>2205280.0000000005</v>
      </c>
      <c r="AH15" s="148">
        <v>10000000</v>
      </c>
      <c r="AI15" s="148">
        <v>40000000</v>
      </c>
      <c r="AJ15" s="148">
        <f>14.08*1000000</f>
        <v>14080000</v>
      </c>
      <c r="AK15" s="148">
        <v>11490500</v>
      </c>
      <c r="AL15" s="148">
        <v>1714285.7139999999</v>
      </c>
      <c r="AM15" s="148">
        <f>11.81*1000000</f>
        <v>11810000</v>
      </c>
      <c r="AN15" s="148">
        <f>2.62*1000000</f>
        <v>2620000</v>
      </c>
      <c r="AO15" s="148">
        <f>106.8*1000000</f>
        <v>106800000</v>
      </c>
      <c r="AP15" s="148">
        <f>8.65*1000000</f>
        <v>8650000</v>
      </c>
      <c r="AQ15" s="148">
        <v>10500000</v>
      </c>
      <c r="AR15" s="148" t="s">
        <v>8</v>
      </c>
      <c r="AS15" s="148">
        <v>60000000</v>
      </c>
    </row>
    <row r="16" spans="1:45" s="4" customFormat="1" ht="85">
      <c r="A16" s="36" t="s">
        <v>2</v>
      </c>
      <c r="B16" s="149" t="s">
        <v>684</v>
      </c>
      <c r="C16" s="149" t="s">
        <v>8</v>
      </c>
      <c r="D16" s="149" t="s">
        <v>102</v>
      </c>
      <c r="E16" s="150" t="s">
        <v>102</v>
      </c>
      <c r="F16" s="150" t="s">
        <v>8</v>
      </c>
      <c r="G16" s="151" t="s">
        <v>745</v>
      </c>
      <c r="H16" s="151" t="s">
        <v>102</v>
      </c>
      <c r="I16" s="151" t="s">
        <v>102</v>
      </c>
      <c r="J16" s="151" t="s">
        <v>745</v>
      </c>
      <c r="K16" s="151" t="s">
        <v>742</v>
      </c>
      <c r="L16" s="151" t="s">
        <v>102</v>
      </c>
      <c r="M16" s="151" t="s">
        <v>102</v>
      </c>
      <c r="N16" s="151" t="s">
        <v>742</v>
      </c>
      <c r="O16" s="151" t="s">
        <v>742</v>
      </c>
      <c r="P16" s="151" t="s">
        <v>8</v>
      </c>
      <c r="Q16" s="151" t="s">
        <v>755</v>
      </c>
      <c r="R16" s="151" t="s">
        <v>742</v>
      </c>
      <c r="S16" s="151"/>
      <c r="T16" s="151" t="s">
        <v>102</v>
      </c>
      <c r="U16" s="151"/>
      <c r="V16" s="151" t="s">
        <v>102</v>
      </c>
      <c r="W16" s="151" t="s">
        <v>775</v>
      </c>
      <c r="X16" s="151" t="s">
        <v>102</v>
      </c>
      <c r="Y16" s="151"/>
      <c r="Z16" s="151" t="s">
        <v>102</v>
      </c>
      <c r="AA16" s="151" t="s">
        <v>102</v>
      </c>
      <c r="AB16" s="151" t="s">
        <v>102</v>
      </c>
      <c r="AC16" s="151"/>
      <c r="AD16" s="151"/>
      <c r="AE16" s="151"/>
      <c r="AF16" s="151" t="s">
        <v>102</v>
      </c>
      <c r="AG16" s="151"/>
      <c r="AH16" s="151" t="s">
        <v>742</v>
      </c>
      <c r="AI16" s="151" t="s">
        <v>797</v>
      </c>
      <c r="AJ16" s="151" t="s">
        <v>102</v>
      </c>
      <c r="AK16" s="151"/>
      <c r="AL16" s="151" t="s">
        <v>802</v>
      </c>
      <c r="AM16" s="151" t="s">
        <v>102</v>
      </c>
      <c r="AN16" s="151" t="s">
        <v>102</v>
      </c>
      <c r="AO16" s="151" t="s">
        <v>102</v>
      </c>
      <c r="AP16" s="151" t="s">
        <v>102</v>
      </c>
      <c r="AQ16" s="151" t="s">
        <v>742</v>
      </c>
      <c r="AR16" s="158" t="s">
        <v>8</v>
      </c>
      <c r="AS16" s="151" t="s">
        <v>742</v>
      </c>
    </row>
    <row r="18" spans="1:45" s="124" customFormat="1" ht="68">
      <c r="A18" s="160" t="s">
        <v>138</v>
      </c>
      <c r="B18" s="161"/>
      <c r="C18" s="162" t="s">
        <v>840</v>
      </c>
      <c r="D18" s="162"/>
      <c r="E18" s="163"/>
      <c r="F18" s="163" t="s">
        <v>841</v>
      </c>
      <c r="G18" s="167" t="s">
        <v>838</v>
      </c>
      <c r="H18" s="163"/>
      <c r="I18" s="164" t="s">
        <v>857</v>
      </c>
      <c r="J18" s="163"/>
      <c r="K18" s="163"/>
      <c r="L18" s="163"/>
      <c r="M18" s="163"/>
      <c r="N18" s="163"/>
      <c r="O18" s="163"/>
      <c r="P18" s="164" t="s">
        <v>840</v>
      </c>
      <c r="Q18" s="164" t="s">
        <v>758</v>
      </c>
      <c r="R18" s="164"/>
      <c r="S18" s="164" t="s">
        <v>842</v>
      </c>
      <c r="T18" s="164"/>
      <c r="U18" s="164" t="s">
        <v>843</v>
      </c>
      <c r="V18" s="164"/>
      <c r="W18" s="164" t="s">
        <v>776</v>
      </c>
      <c r="X18" s="164"/>
      <c r="Y18" s="164" t="s">
        <v>844</v>
      </c>
      <c r="Z18" s="164"/>
      <c r="AA18" s="164"/>
      <c r="AB18" s="164"/>
      <c r="AC18" s="164" t="s">
        <v>849</v>
      </c>
      <c r="AD18" s="164" t="s">
        <v>846</v>
      </c>
      <c r="AE18" s="164" t="s">
        <v>847</v>
      </c>
      <c r="AF18" s="164"/>
      <c r="AG18" s="164" t="s">
        <v>845</v>
      </c>
      <c r="AH18" s="164"/>
      <c r="AI18" s="164"/>
      <c r="AJ18" s="164" t="s">
        <v>850</v>
      </c>
      <c r="AK18" s="164" t="s">
        <v>839</v>
      </c>
      <c r="AL18" s="165"/>
      <c r="AM18" s="165"/>
      <c r="AN18" s="165"/>
      <c r="AO18" s="164" t="s">
        <v>851</v>
      </c>
      <c r="AP18" s="165"/>
      <c r="AQ18" s="165"/>
      <c r="AR18" s="166" t="s">
        <v>8</v>
      </c>
      <c r="AS18" s="165"/>
    </row>
    <row r="19" spans="1:45">
      <c r="B19" t="s">
        <v>25</v>
      </c>
      <c r="H19" s="146"/>
      <c r="O19" s="146"/>
    </row>
    <row r="20" spans="1:45">
      <c r="O20" s="146"/>
    </row>
    <row r="21" spans="1:45">
      <c r="C21" s="113"/>
      <c r="G21" s="113"/>
      <c r="I21" s="113"/>
      <c r="S21" s="113"/>
      <c r="V21" s="113"/>
      <c r="AJ21" s="113"/>
      <c r="AK21" s="113"/>
      <c r="AL21" s="113"/>
      <c r="AO21" s="113"/>
      <c r="AR21" s="113"/>
    </row>
    <row r="31" spans="1:45">
      <c r="B31" s="159"/>
    </row>
    <row r="32" spans="1:45">
      <c r="B32" s="159"/>
    </row>
    <row r="33" spans="2:2">
      <c r="B33" s="159"/>
    </row>
    <row r="34" spans="2:2">
      <c r="B34" s="159"/>
    </row>
    <row r="35" spans="2:2">
      <c r="B35" s="159"/>
    </row>
    <row r="36" spans="2:2">
      <c r="B36" s="159"/>
    </row>
    <row r="37" spans="2:2">
      <c r="B37" s="159"/>
    </row>
    <row r="38" spans="2:2">
      <c r="B38" s="159"/>
    </row>
    <row r="39" spans="2:2">
      <c r="B39" s="159"/>
    </row>
    <row r="40" spans="2:2">
      <c r="B40" s="159"/>
    </row>
    <row r="41" spans="2:2">
      <c r="B41" s="159"/>
    </row>
    <row r="42" spans="2:2">
      <c r="B42" s="159"/>
    </row>
    <row r="43" spans="2:2">
      <c r="B43" s="159"/>
    </row>
    <row r="44" spans="2:2">
      <c r="B44" s="159"/>
    </row>
    <row r="45" spans="2:2">
      <c r="B45" s="159"/>
    </row>
    <row r="46" spans="2:2">
      <c r="B46" s="159"/>
    </row>
    <row r="47" spans="2:2">
      <c r="B47" s="159"/>
    </row>
    <row r="48" spans="2:2">
      <c r="B48" s="159"/>
    </row>
    <row r="49" spans="2:2">
      <c r="B49" s="159"/>
    </row>
    <row r="50" spans="2:2">
      <c r="B50" s="159"/>
    </row>
    <row r="51" spans="2:2">
      <c r="B51" s="159"/>
    </row>
    <row r="52" spans="2:2">
      <c r="B52" s="159"/>
    </row>
    <row r="53" spans="2:2">
      <c r="B53" s="159"/>
    </row>
    <row r="54" spans="2:2">
      <c r="B54" s="159"/>
    </row>
    <row r="55" spans="2:2">
      <c r="B55" s="159"/>
    </row>
    <row r="56" spans="2:2">
      <c r="B56" s="159"/>
    </row>
    <row r="57" spans="2:2">
      <c r="B57" s="159"/>
    </row>
    <row r="58" spans="2:2">
      <c r="B58" s="159"/>
    </row>
    <row r="59" spans="2:2">
      <c r="B59" s="159"/>
    </row>
    <row r="60" spans="2:2">
      <c r="B60" s="159"/>
    </row>
    <row r="61" spans="2:2">
      <c r="B61" s="159"/>
    </row>
    <row r="62" spans="2:2">
      <c r="B62" s="159"/>
    </row>
    <row r="63" spans="2:2">
      <c r="B63" s="159"/>
    </row>
    <row r="64" spans="2:2">
      <c r="B64" s="159"/>
    </row>
    <row r="65" spans="2:2">
      <c r="B65" s="159"/>
    </row>
    <row r="66" spans="2:2">
      <c r="B66" s="159"/>
    </row>
    <row r="67" spans="2:2">
      <c r="B67" s="159"/>
    </row>
    <row r="68" spans="2:2">
      <c r="B68" s="159"/>
    </row>
    <row r="69" spans="2:2">
      <c r="B69" s="159"/>
    </row>
    <row r="70" spans="2:2">
      <c r="B70" s="159"/>
    </row>
    <row r="71" spans="2:2">
      <c r="B71" s="159"/>
    </row>
    <row r="72" spans="2:2">
      <c r="B72" s="159"/>
    </row>
    <row r="73" spans="2:2">
      <c r="B73" s="159"/>
    </row>
    <row r="74" spans="2:2">
      <c r="B74" s="15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FEDD-1574-124C-AE5E-B9EB3BB8513B}">
  <dimension ref="A1:B14"/>
  <sheetViews>
    <sheetView workbookViewId="0">
      <selection activeCell="B5" sqref="B5"/>
    </sheetView>
  </sheetViews>
  <sheetFormatPr baseColWidth="10" defaultRowHeight="16"/>
  <cols>
    <col min="1" max="1" width="16.83203125" style="4" bestFit="1" customWidth="1"/>
    <col min="2" max="2" width="165.5" customWidth="1"/>
  </cols>
  <sheetData>
    <row r="1" spans="1:2">
      <c r="A1" s="29" t="s">
        <v>29</v>
      </c>
      <c r="B1" s="114" t="s">
        <v>30</v>
      </c>
    </row>
    <row r="2" spans="1:2" ht="33" customHeight="1">
      <c r="A2" s="178" t="s">
        <v>825</v>
      </c>
      <c r="B2" s="136" t="s">
        <v>894</v>
      </c>
    </row>
    <row r="3" spans="1:2" ht="17">
      <c r="A3" s="178" t="s">
        <v>893</v>
      </c>
      <c r="B3" s="136" t="s">
        <v>907</v>
      </c>
    </row>
    <row r="4" spans="1:2" ht="51">
      <c r="A4" s="178" t="s">
        <v>898</v>
      </c>
      <c r="B4" s="136" t="s">
        <v>911</v>
      </c>
    </row>
    <row r="5" spans="1:2" ht="51">
      <c r="A5" s="178" t="s">
        <v>906</v>
      </c>
      <c r="B5" s="136" t="s">
        <v>917</v>
      </c>
    </row>
    <row r="6" spans="1:2">
      <c r="A6" s="178"/>
      <c r="B6" s="136"/>
    </row>
    <row r="7" spans="1:2" ht="34">
      <c r="A7" s="178" t="s">
        <v>902</v>
      </c>
      <c r="B7" s="136" t="s">
        <v>910</v>
      </c>
    </row>
    <row r="8" spans="1:2">
      <c r="A8" s="178"/>
      <c r="B8" s="136"/>
    </row>
    <row r="9" spans="1:2" ht="34">
      <c r="A9" s="179" t="s">
        <v>705</v>
      </c>
      <c r="B9" s="136" t="s">
        <v>912</v>
      </c>
    </row>
    <row r="10" spans="1:2" ht="34">
      <c r="A10" s="179" t="s">
        <v>706</v>
      </c>
      <c r="B10" s="136" t="s">
        <v>708</v>
      </c>
    </row>
    <row r="11" spans="1:2" ht="51">
      <c r="A11" s="179" t="s">
        <v>707</v>
      </c>
      <c r="B11" s="136" t="s">
        <v>908</v>
      </c>
    </row>
    <row r="12" spans="1:2" ht="33" customHeight="1">
      <c r="A12" s="179" t="s">
        <v>726</v>
      </c>
      <c r="B12" s="136" t="s">
        <v>909</v>
      </c>
    </row>
    <row r="13" spans="1:2">
      <c r="B13" s="136"/>
    </row>
    <row r="14" spans="1:2">
      <c r="A14" s="4" t="s">
        <v>759</v>
      </c>
      <c r="B14" s="180" t="s">
        <v>916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Helen Crowley</cp:lastModifiedBy>
  <dcterms:created xsi:type="dcterms:W3CDTF">2020-03-05T12:18:47Z</dcterms:created>
  <dcterms:modified xsi:type="dcterms:W3CDTF">2020-12-30T16:12:12Z</dcterms:modified>
</cp:coreProperties>
</file>