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Documents\GFZ_local\SERA\From_EFEHR_GitLab\esrm20_exposure\sources\"/>
    </mc:Choice>
  </mc:AlternateContent>
  <bookViews>
    <workbookView xWindow="504" yWindow="516" windowWidth="28296" windowHeight="16704"/>
  </bookViews>
  <sheets>
    <sheet name="Notes" sheetId="4" r:id="rId1"/>
    <sheet name="RES" sheetId="1" r:id="rId2"/>
    <sheet name="IND" sheetId="3" r:id="rId3"/>
    <sheet name="COM" sheetId="2" r:id="rId4"/>
    <sheet name="References"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15" i="2" l="1"/>
  <c r="AP14" i="2"/>
  <c r="AP13" i="2"/>
  <c r="AO15" i="2"/>
  <c r="AO14" i="2"/>
  <c r="AO13" i="2"/>
  <c r="AN15" i="2"/>
  <c r="AN14" i="2"/>
  <c r="AN13" i="2"/>
  <c r="AM15" i="2"/>
  <c r="AM14" i="2"/>
  <c r="AM13" i="2"/>
  <c r="AJ15" i="2"/>
  <c r="AJ14" i="2"/>
  <c r="AJ13" i="2"/>
  <c r="AI13" i="2"/>
  <c r="AF15" i="2"/>
  <c r="AF14" i="2"/>
  <c r="AF13" i="2"/>
  <c r="AB15" i="2"/>
  <c r="AB14" i="2"/>
  <c r="AB13" i="2"/>
  <c r="AA15" i="2"/>
  <c r="AA14" i="2"/>
  <c r="AA13" i="2"/>
  <c r="Z15" i="2"/>
  <c r="Z14" i="2"/>
  <c r="Z13" i="2"/>
  <c r="X15" i="2"/>
  <c r="X14" i="2"/>
  <c r="X13" i="2"/>
  <c r="V15" i="2"/>
  <c r="V14" i="2"/>
  <c r="V13" i="2"/>
  <c r="T15" i="2"/>
  <c r="T14" i="2"/>
  <c r="T13" i="2"/>
  <c r="Q15" i="2"/>
  <c r="Q14" i="2"/>
  <c r="Q13" i="2"/>
  <c r="L15" i="2"/>
  <c r="L14" i="2"/>
  <c r="L13" i="2"/>
  <c r="J13" i="2"/>
  <c r="I15" i="2"/>
  <c r="I14" i="2"/>
  <c r="I13" i="2"/>
  <c r="H15" i="2"/>
  <c r="H14" i="2"/>
  <c r="H13" i="2"/>
  <c r="E15" i="2"/>
  <c r="E14" i="2"/>
  <c r="E13" i="2"/>
  <c r="D15" i="2"/>
  <c r="D14" i="2"/>
  <c r="D13" i="2"/>
  <c r="M15" i="2"/>
  <c r="M14" i="2"/>
  <c r="M13" i="2"/>
</calcChain>
</file>

<file path=xl/sharedStrings.xml><?xml version="1.0" encoding="utf-8"?>
<sst xmlns="http://schemas.openxmlformats.org/spreadsheetml/2006/main" count="2006" uniqueCount="932">
  <si>
    <t>data_Albania_RES_census-buildings.xlsx</t>
  </si>
  <si>
    <t>Population data</t>
  </si>
  <si>
    <t>Source</t>
  </si>
  <si>
    <t>data_Albania_RES_census-population.csv</t>
  </si>
  <si>
    <t>Mapping scheme</t>
  </si>
  <si>
    <t>mapping_Albania_RES.xlsx</t>
  </si>
  <si>
    <t>Sources</t>
  </si>
  <si>
    <t>Albania</t>
  </si>
  <si>
    <t>-</t>
  </si>
  <si>
    <t>Seismic design evolution</t>
  </si>
  <si>
    <t>Urban/rural distinction</t>
  </si>
  <si>
    <t>Total floor area (m^2)</t>
  </si>
  <si>
    <t>Definition</t>
  </si>
  <si>
    <t>Big city census IDs</t>
  </si>
  <si>
    <t>Source of the building/dwelling data</t>
  </si>
  <si>
    <t>Source of the population data</t>
  </si>
  <si>
    <t>Description of how urban and rural areas are defined in the country</t>
  </si>
  <si>
    <t>Census IDs of the administrative units that are assumed to be big cities</t>
  </si>
  <si>
    <t>Total floor area in the country</t>
  </si>
  <si>
    <t>Total number of buildings</t>
  </si>
  <si>
    <t>Total number of dwellings</t>
  </si>
  <si>
    <t>Source of the building number</t>
  </si>
  <si>
    <t>Source of the dwelling number</t>
  </si>
  <si>
    <t>2011 Population and Housing Census
http://www.instat.gov.al/en/themes/censuses/</t>
  </si>
  <si>
    <t>4bx344</t>
  </si>
  <si>
    <t xml:space="preserve"> </t>
  </si>
  <si>
    <t>Source of the floor area</t>
  </si>
  <si>
    <t>Definition of the floor area</t>
  </si>
  <si>
    <t>Dwellings per building class</t>
  </si>
  <si>
    <t>Reference Number</t>
  </si>
  <si>
    <t>Link</t>
  </si>
  <si>
    <t>2011 Population and Housing Census</t>
  </si>
  <si>
    <t>Andorra</t>
  </si>
  <si>
    <t>data_Andorra_RES_GED4GEM.csv</t>
  </si>
  <si>
    <t>admin level 1</t>
  </si>
  <si>
    <t>admin level 3</t>
  </si>
  <si>
    <t>Area per dwelling</t>
  </si>
  <si>
    <t>Number of the highest administrative level at which the model is available (according to Shapefile admin levels)</t>
  </si>
  <si>
    <t>Residential model development data</t>
  </si>
  <si>
    <t xml:space="preserve">admin level 1 </t>
  </si>
  <si>
    <t>Admin level resolution/aggregation</t>
  </si>
  <si>
    <t>Austria</t>
  </si>
  <si>
    <t>2011 Population and Housing Census
http://www.statistik.at</t>
  </si>
  <si>
    <t>data_Austria_RES_census-buildings.xlsx</t>
  </si>
  <si>
    <t>data_Austria_RES_census-population.csv</t>
  </si>
  <si>
    <t>mapping_Austria_RES.xlsx</t>
  </si>
  <si>
    <t>AUT.9_1</t>
  </si>
  <si>
    <t>All assumed rural (except AUT.9_1)</t>
  </si>
  <si>
    <t>Belgium</t>
  </si>
  <si>
    <t>Bosnia_and_Herzegovina</t>
  </si>
  <si>
    <t>Bulgaria</t>
  </si>
  <si>
    <t>Croatia</t>
  </si>
  <si>
    <t>Cyprus</t>
  </si>
  <si>
    <t>Czechia</t>
  </si>
  <si>
    <t>Denmark</t>
  </si>
  <si>
    <t>Estonia</t>
  </si>
  <si>
    <t>Finland</t>
  </si>
  <si>
    <t>France</t>
  </si>
  <si>
    <t>Germany</t>
  </si>
  <si>
    <t>Gibraltar</t>
  </si>
  <si>
    <t>Greece</t>
  </si>
  <si>
    <t>Hungary</t>
  </si>
  <si>
    <t>Iceland</t>
  </si>
  <si>
    <t>Ireland</t>
  </si>
  <si>
    <t>Isle_of_Man</t>
  </si>
  <si>
    <t>Italy</t>
  </si>
  <si>
    <t>Kosovo</t>
  </si>
  <si>
    <t>Latvia</t>
  </si>
  <si>
    <t>Liechtenstein</t>
  </si>
  <si>
    <t>Lithuania</t>
  </si>
  <si>
    <t>Luxembourg</t>
  </si>
  <si>
    <t>Malta</t>
  </si>
  <si>
    <t>Moldova</t>
  </si>
  <si>
    <t>Monaco</t>
  </si>
  <si>
    <t>Montenegro</t>
  </si>
  <si>
    <t>Netherlands</t>
  </si>
  <si>
    <t>North_Macedonia</t>
  </si>
  <si>
    <t>Norway</t>
  </si>
  <si>
    <t>Poland</t>
  </si>
  <si>
    <t>Portugal</t>
  </si>
  <si>
    <t>Romania</t>
  </si>
  <si>
    <t>Serbia</t>
  </si>
  <si>
    <t>Slovakia</t>
  </si>
  <si>
    <t>Slovenia</t>
  </si>
  <si>
    <t>Spain</t>
  </si>
  <si>
    <t>Sweden</t>
  </si>
  <si>
    <t>Switzerland</t>
  </si>
  <si>
    <t>Turkey</t>
  </si>
  <si>
    <t>United_Kingdom</t>
  </si>
  <si>
    <t>mapping_Andorra_RES.txt</t>
  </si>
  <si>
    <t>admin level 2</t>
  </si>
  <si>
    <t>data_Belgium_RES_census-dwellings.xlsx</t>
  </si>
  <si>
    <t>2011 Population and Housing Census 
http://census2011.fgov.be</t>
  </si>
  <si>
    <t>admin level 4</t>
  </si>
  <si>
    <t>data_Belgium_RES_census-population.csv</t>
  </si>
  <si>
    <t>mapping_Belgium_RES.xlsx</t>
  </si>
  <si>
    <t>data_Bosnia_and_Herzegovina_RES_census-buildings.xlsx</t>
  </si>
  <si>
    <t xml:space="preserve">2013 Population and Housing Census 
http://www.popis2013.ba </t>
  </si>
  <si>
    <t>data_Bosnia_and_Herzegovina_RES_census-population.csv</t>
  </si>
  <si>
    <t xml:space="preserve">2013 Population and Housing Census </t>
  </si>
  <si>
    <t>mapping_Bosnia_and_Herzegovina_RES.xlsx</t>
  </si>
  <si>
    <t>The residential building floor areas correspond to the useful floor area; it is different from the gross floor area which includes common areas in multi family buildings, attics,  basement or verandas. It is expressed in million m2. The floor area that is heated during most of the winter months. Rooms that are unoccupied and/or unheated during the heating season, unheated garages or other unheated areas in the basement and/or the attic are not considered.</t>
  </si>
  <si>
    <t>https://ec.europa.eu/energy/en/eu-buildings-database</t>
  </si>
  <si>
    <t>Total surface area</t>
  </si>
  <si>
    <t>http://www.popis2013.ba/popis2013/doc/Popis2013prvoIzdanje.pdf</t>
  </si>
  <si>
    <t>Total  usable  area  of  a  dwelling  is  a  sum  of  areas  of  rooms,  kitchen,  bathroom,  toilet/W.C.,  pantry, lobby and other auxiliary premises in the dwelling, including a part of the loggia (75% of total area), covered terraces (50% of total area), balconies and open  terraces  (25%  of  total  area)</t>
  </si>
  <si>
    <t>2011 Population and Housing Census
www.nsi.bg</t>
  </si>
  <si>
    <t>data_Bulgaria_RES_census-population.csv</t>
  </si>
  <si>
    <t>According to census</t>
  </si>
  <si>
    <t>16, 32, 223</t>
  </si>
  <si>
    <t>2011 Population and Housing Census
https://www.dzs.hr</t>
  </si>
  <si>
    <t>data_Croatia_RES_census-population.csv</t>
  </si>
  <si>
    <t>mapping_Croatia_RES.xlsx</t>
  </si>
  <si>
    <t>343, 280, 413, 99</t>
  </si>
  <si>
    <t>data_Croatia_RES_census-dwellings.xlsx</t>
  </si>
  <si>
    <t>Useful floor area of a dwelling is a floor area of a dwelling, measured inside the walls of the dwelling. (found in Statistical Yearbook-2011.pdf)</t>
  </si>
  <si>
    <t>https://www.dzs.hr/Hrv_Eng/ljetopis/2011/SLJH2011.pdf</t>
  </si>
  <si>
    <t>data_Cyprus_RES_census-dwellings.xlsx</t>
  </si>
  <si>
    <t>2011 Population and Housing Census
http://www.cystat.gov.cy</t>
  </si>
  <si>
    <t>data_Cyprus_RES_census-population.csv</t>
  </si>
  <si>
    <t>mapping_Cyprus_RES.xlsx</t>
  </si>
  <si>
    <t>data_Czechia_RES_census-population.csv</t>
  </si>
  <si>
    <t>2011 Population and Housing Census
https://www.czso.cz</t>
  </si>
  <si>
    <t>data_Denmark_RES_census-population.csv</t>
  </si>
  <si>
    <t>2011 Population and Housing Census
https://www.dst.dk</t>
  </si>
  <si>
    <t>2011 Population and Housing Census
https://www.stat.ee</t>
  </si>
  <si>
    <t>data_Estonia_RES_census-population.csv</t>
  </si>
  <si>
    <t>data_Finland_RES_census-population.csv</t>
  </si>
  <si>
    <t>2011 Population and Housing Census
https://www.stat.fi</t>
  </si>
  <si>
    <t>mapping_Finland_RES.xlsx</t>
  </si>
  <si>
    <t>data_France_RES_census-dwellings.xlsx</t>
  </si>
  <si>
    <t>admin level 5</t>
  </si>
  <si>
    <t>2014 Population and Housing Census</t>
  </si>
  <si>
    <t>2014 Population and Housing Census
https://www.insee.fr</t>
  </si>
  <si>
    <t>data_France_RES_census-population.csv</t>
  </si>
  <si>
    <t>mapping_France_RES.xlsx</t>
  </si>
  <si>
    <t>According to the census</t>
  </si>
  <si>
    <t>17724, 20199, 27888, 28450, 29100, 32495, 2801, 7260, 7984, 10048</t>
  </si>
  <si>
    <t>Notes</t>
  </si>
  <si>
    <t>2011 Population and Housing Census
https://ergebnisse.zensus2011.de</t>
  </si>
  <si>
    <t>mapping_Germany_RES.xlsx</t>
  </si>
  <si>
    <t>Municipalities with 'Stadt' are urban</t>
  </si>
  <si>
    <t>10405, 11311, 7182, 2685, 10279, 10280</t>
  </si>
  <si>
    <t>Floor area of the entire dwelling in m². The dwelling includes rooms outside the dwelling unit (e.g. attics) and cellars and compartments which have been developed for habitation.</t>
  </si>
  <si>
    <t>admin level 0</t>
  </si>
  <si>
    <t>data_Gibraltar_RES_GED4GEM.csv</t>
  </si>
  <si>
    <t>mapping_Gibraltar_RES.txt</t>
  </si>
  <si>
    <t>mapping_Czechia_RES.txt</t>
  </si>
  <si>
    <t>mapping_Denmark_RES.txt</t>
  </si>
  <si>
    <t>mapping_Estonia_RES.txt</t>
  </si>
  <si>
    <t>2011 Population and Housing Census
http://www.statistics.gr</t>
  </si>
  <si>
    <t>data_Greece_RES_census-population.csv</t>
  </si>
  <si>
    <t>data_Greece_RES_census-buildings.xlsx</t>
  </si>
  <si>
    <t>data_Hungary_RES_census-dwellings.xlsx</t>
  </si>
  <si>
    <t>2011 Population and Housing Census
https://www.ksh.hu</t>
  </si>
  <si>
    <t>data_Hungary_RES_census-population.csv</t>
  </si>
  <si>
    <t>mapping_Hungary_RES.xlsx</t>
  </si>
  <si>
    <t xml:space="preserve">Községek: rural
Többi város: urban
</t>
  </si>
  <si>
    <t>Kecskemét mjv.: big_cities</t>
  </si>
  <si>
    <t>average floor space</t>
  </si>
  <si>
    <t>data_Iceland_RES_census-dwellings.xlsx</t>
  </si>
  <si>
    <t>2011 Population and Housing Census
https://www.hagstofa.is 
https://www.statice.is</t>
  </si>
  <si>
    <t>data_Iceland_RES_census-population.csv</t>
  </si>
  <si>
    <t>mapping_Iceland_RES.xlsx</t>
  </si>
  <si>
    <t>Bjarni Bessason (personal communication)</t>
  </si>
  <si>
    <t>Based on average area per dwelling and number of dwellings</t>
  </si>
  <si>
    <t>data_Germany_RES_census-buildings.xlsx</t>
  </si>
  <si>
    <t>data_Germany_RES_census-population.csv</t>
  </si>
  <si>
    <t>2011 Population and Housing Census
http://www.cso.ie</t>
  </si>
  <si>
    <t>data_Ireland_RES_census-population.csv</t>
  </si>
  <si>
    <t>mapping_Ireland_RES.txt</t>
  </si>
  <si>
    <t>data_Isle_of_Man_RES_GED4GEM.csv</t>
  </si>
  <si>
    <t>2001 Population and Housing Census</t>
  </si>
  <si>
    <t>mapping_Italy_RES.txt</t>
  </si>
  <si>
    <t>mapping_Isle_of_Man_RES.txt</t>
  </si>
  <si>
    <t>2011 Population and Housing Census
http://ask.rks-gov.net</t>
  </si>
  <si>
    <t>data_Kosovo_RES_census-population.csv</t>
  </si>
  <si>
    <t>All rural except Pristina</t>
  </si>
  <si>
    <t>useful floor space</t>
  </si>
  <si>
    <t>AREA # 22</t>
  </si>
  <si>
    <t>data_Latvia_RES_census-population.csv</t>
  </si>
  <si>
    <t>2009 Population and Housing Census
http://www.csb.gov.lv</t>
  </si>
  <si>
    <t>mapping_Latvia_RES.txt</t>
  </si>
  <si>
    <t>2009 Population and Housing Census</t>
  </si>
  <si>
    <t>data_Liechtenstein_RES_GED4GEM.csv</t>
  </si>
  <si>
    <t>mapping_Liechtenstein_RES.txt</t>
  </si>
  <si>
    <t>2010 Population and Housing Census
https://www.llv.li</t>
  </si>
  <si>
    <t>data_Lithuania_RES_census-population.csv</t>
  </si>
  <si>
    <t xml:space="preserve">2001 Population and Housing Census
https://osp.stat.gov.lt </t>
  </si>
  <si>
    <t>mapping_Lithuania_RES.txt</t>
  </si>
  <si>
    <t>data_Luxembourg_RES_census-population.csv</t>
  </si>
  <si>
    <t>2001 Population and Housing Census
http://www.statistiques.public.lu</t>
  </si>
  <si>
    <t>mapping_Luxembourg_RES.txt</t>
  </si>
  <si>
    <t>data_Malta_RES_census-dwellings.xlsx</t>
  </si>
  <si>
    <t>2005 Population and Housing Census 
https://nso.gov.mt</t>
  </si>
  <si>
    <t>data_Malta_RES_census-population.csv</t>
  </si>
  <si>
    <t xml:space="preserve">2005 Population and Housing Census </t>
  </si>
  <si>
    <t>All rural</t>
  </si>
  <si>
    <t>data_Moldova_RES_census-dwellings.xlsx</t>
  </si>
  <si>
    <t>2014 Populaton and Housing Census
http://www.statistica.md</t>
  </si>
  <si>
    <t>data_Moldova_RES_census-population.csv</t>
  </si>
  <si>
    <t>2014 Populaton and Housing Census</t>
  </si>
  <si>
    <t>MDA.10_1</t>
  </si>
  <si>
    <t>data_Monaco_RES_GED4GEM.csv</t>
  </si>
  <si>
    <t>mapping_Monaco_RES.txt</t>
  </si>
  <si>
    <t>Urban: Akranes, Akureyri, Sveitarfélagið Árborg,  Garðabær, Hafnarfjörður,  Kópavogur, Mosfellsbær, Reykjanesbær</t>
  </si>
  <si>
    <t>2011 Population and Housing Census
http://monstat.org/cg</t>
  </si>
  <si>
    <t>mapping_Kosovo_RES.xlsx</t>
  </si>
  <si>
    <t>mapping_Malta_RES.xlsx</t>
  </si>
  <si>
    <t>mapping_Moldova_RES.xlsx</t>
  </si>
  <si>
    <t>mapping_Montenegro_RES.xlsx</t>
  </si>
  <si>
    <t>Floor area of a dwelling is defined as the sum of area of all rooms, kitchen, bathroom, WC/toilet, corridors and other separate spaces. (found in Dwellings by floor area and number of rooms -2.pdf)</t>
  </si>
  <si>
    <t>National calibration data</t>
  </si>
  <si>
    <t>data_Netherlands_RES_census-dwellings.xlsx</t>
  </si>
  <si>
    <t>2017 Population and Housing Census
https://www.cbs.nl</t>
  </si>
  <si>
    <t>data_Netherlands_RES_census-population.csv</t>
  </si>
  <si>
    <t>2017 Population and Housing Census</t>
  </si>
  <si>
    <t>mapping_Netherlands_RES.xlsx</t>
  </si>
  <si>
    <t>266, 421, 214, 127, 467, 380</t>
  </si>
  <si>
    <t xml:space="preserve">Based on the population 
(&gt;= 20.000 is considered an urban municipality) - European Commission </t>
  </si>
  <si>
    <t>Average area of use of homes (residential property with at least one residential function).
 (https://statline.cbs.nl/StatWeb/selection/?DM=SLNL&amp;PA=82550NED)"</t>
  </si>
  <si>
    <t>2002 Population and Housing Census
http://www.stat.gov.mk</t>
  </si>
  <si>
    <t>data_North_Macedonia_RES_census-population.csv</t>
  </si>
  <si>
    <t>data_North_Macedonia_RES_census-dwellings.xlsx</t>
  </si>
  <si>
    <t>2002 Population and Housing Census</t>
  </si>
  <si>
    <t>mapping_North_Macedonia_RES.xlsx</t>
  </si>
  <si>
    <t>&lt; 38,000 population = rural</t>
  </si>
  <si>
    <t>4, 26, 28, 34, 37, 18, 6, 11</t>
  </si>
  <si>
    <t>Surface of the dwelling is sum of useful floor spaces of the dwelling including the loggias (75% from
its surface), covered terraces (50% of its surface), balcony and open terraces (25% of their surface</t>
  </si>
  <si>
    <t>2017 Population and Housing Census 
https://www.ssb.no</t>
  </si>
  <si>
    <t>data_Norway_RES_census-population.csv</t>
  </si>
  <si>
    <t>data_Norway_RES_census-dwellings.xlsx</t>
  </si>
  <si>
    <t xml:space="preserve">2017 Population and Housing Census </t>
  </si>
  <si>
    <t>mapping_Norway_RES.xlsx</t>
  </si>
  <si>
    <t>NO0301</t>
  </si>
  <si>
    <t xml:space="preserve">In Census 2017, utility floor space is used. Utility floor space is specified in the forms as the area of all types of rooms including storage rooms within the walls of the house or flat. </t>
  </si>
  <si>
    <t>data_Poland_RES_census-population.csv</t>
  </si>
  <si>
    <t>https://www.citypopulation.de/en/poland/admin/</t>
  </si>
  <si>
    <t>mapping_Poland_RES.txt</t>
  </si>
  <si>
    <t>data_Portugal_RES_census.txt</t>
  </si>
  <si>
    <t>2011 Population and Housing Census
https://ine.pt</t>
  </si>
  <si>
    <t>data_Portugal_RES_census-population.csv</t>
  </si>
  <si>
    <t>mapping_Portugal_RES.txt</t>
  </si>
  <si>
    <t>see data_Italy_RES_README.txt</t>
  </si>
  <si>
    <t>Not specified</t>
  </si>
  <si>
    <t>data_Romania_RES_census-buildings.xlsx</t>
  </si>
  <si>
    <t>data_Romania_RES_census-population.csv</t>
  </si>
  <si>
    <t>2011 Population and Housing Census
http://www.recensamantromania.ro</t>
  </si>
  <si>
    <t>Rural:  Arad, Botosani, Salaj, Suceana, Teleorman, Vaslui and Caras-Severin</t>
  </si>
  <si>
    <t>see data_Portugal_RES_README.txt</t>
  </si>
  <si>
    <t>see data_Romania_RES_README.txt</t>
  </si>
  <si>
    <t>data_Serbia_RES_census-dwellings.xlsx</t>
  </si>
  <si>
    <t>2011 Population and Housing Census
http://webrzs.stat.gov.rs</t>
  </si>
  <si>
    <t>data_Serbia_RES_census-population.csv</t>
  </si>
  <si>
    <t>data_Slovakia_RES_census-dwellings.xlsx</t>
  </si>
  <si>
    <t>AREA # 01, AREA # 02, AREA # 03, AREA # 04, AREA # 05</t>
  </si>
  <si>
    <t>All urban</t>
  </si>
  <si>
    <t>2001 Population and Housing Census
https://bit.ly/2GhTgeL</t>
  </si>
  <si>
    <t>data_Slovakia_RES_census-population.csv</t>
  </si>
  <si>
    <t>See mapping_Serbia_RES.xlsx</t>
  </si>
  <si>
    <t>mapping_Serbia_RES.xlsx</t>
  </si>
  <si>
    <t>http://sodb.infostat.sk/scitanie/eng/2001/format.htm</t>
  </si>
  <si>
    <t>total area of dwellings</t>
  </si>
  <si>
    <t>data_Slovenia_RES_census-buildings.xlsx</t>
  </si>
  <si>
    <t>2002 Population and Housing Census
http://www.stat.si/</t>
  </si>
  <si>
    <t>data_Slovenia_RES_census-population.csv</t>
  </si>
  <si>
    <t>mapping_Slovenia_RES.xlsx</t>
  </si>
  <si>
    <t>mapping_Slovakia_RES.xlsx</t>
  </si>
  <si>
    <t>According to admin level 1 % urban/rural in census (applied to admin level 2)</t>
  </si>
  <si>
    <t>% urban/rural dwellings in census (applied then to other parameters)</t>
  </si>
  <si>
    <t>According to  admin level 1 % urban/rural in census (applied to admin level 2)</t>
  </si>
  <si>
    <t>Useful floor space is defined as:
— the floor space measured inside the outer walls excluding non-habitable cellars and attics and, in multi-dwelling buildings, all common spaces; or
— the total floor space of rooms falling under the concept of ‘room’.</t>
  </si>
  <si>
    <t>data_Spain_RES_census-buildings.xlsx</t>
  </si>
  <si>
    <t>2011 Population and Housing Census
http://www.ine.es</t>
  </si>
  <si>
    <t>data_Spain_RES_census-population.csv</t>
  </si>
  <si>
    <t>mapping_Spain_RES.xlsx</t>
  </si>
  <si>
    <t>% urban/rural buildings in census (applied then to other parameters)</t>
  </si>
  <si>
    <t>ESP.6.1_1, ESP.8.1_1</t>
  </si>
  <si>
    <t>data_Sweden_RES_census-population.csv</t>
  </si>
  <si>
    <t>data_Switzerland_RES_census-population.csv</t>
  </si>
  <si>
    <t>data_Turkey_RES_census-population.csv</t>
  </si>
  <si>
    <t>data_United_Kingdom_RES_census-population.csv</t>
  </si>
  <si>
    <t xml:space="preserve">2016 Population and Housing Census
https://bit.ly/2DQEea2 </t>
  </si>
  <si>
    <t>2016 Population and Housing Census</t>
  </si>
  <si>
    <t>2011 Population and Housing Census
http://www.statistikdatabasen.scb.se</t>
  </si>
  <si>
    <t>2000 Population and Housing Census
2001-2017 Building permits
https://biruni.tuik.gov.tr</t>
  </si>
  <si>
    <t>2000 Population and Housing Census</t>
  </si>
  <si>
    <t>2001 Population and Housing Census
https://www.ons.gov.uk</t>
  </si>
  <si>
    <t>mapping_Sweden_RES.txt</t>
  </si>
  <si>
    <t>mapping_United_Kingdom_RES.txt</t>
  </si>
  <si>
    <t>mapping_Switzerland_RES.xlsx</t>
  </si>
  <si>
    <t>mapping_Turkey_RES.xlsx</t>
  </si>
  <si>
    <t>https://www.bfs.admin.ch/bfs/de/home/statistiken/querschnittsthemen/raeumliche-analysen/raeumliche-gliederungen/analyseregionen.assetdetail.2546562.html</t>
  </si>
  <si>
    <t>261, 6621</t>
  </si>
  <si>
    <t>&lt;400,000 population = rural</t>
  </si>
  <si>
    <t>dwlngs_per_bldngs_Albania_RES.csv</t>
  </si>
  <si>
    <t>dwlngs_per_bldngs_Andorra_RES.csv</t>
  </si>
  <si>
    <t>dwlngs_per_bldngs_Austria_RES.csv</t>
  </si>
  <si>
    <t>dwlngs_per_bldngs_Belgium_RES.csv</t>
  </si>
  <si>
    <t>area_per_dwelling_Albania_RES.csv</t>
  </si>
  <si>
    <t>area_per_dwelling_Andorra_RES.csv</t>
  </si>
  <si>
    <t>area_per_dwelling_Austria_RES.csv</t>
  </si>
  <si>
    <t>area_per_dwelling_Belgium_RES.csv</t>
  </si>
  <si>
    <t>area_per_dwelling_Bosnia_and_Herzegovina_RES.csv</t>
  </si>
  <si>
    <t>dwlngs_per_bldngs_Bosnia_and_Herzegovina_RES.csv</t>
  </si>
  <si>
    <t>dwlngs_per_bldngs_Bulgaria_RES.csv</t>
  </si>
  <si>
    <t>area_per_dwelling_Bulgaria_RES.csv</t>
  </si>
  <si>
    <t>dwlngs_per_bldngs_Croatia_RES.csv</t>
  </si>
  <si>
    <t>area_per_dwelling_Croatia_RES.csv</t>
  </si>
  <si>
    <t>dwlngs_per_bldngs_Cyprus_RES.csv</t>
  </si>
  <si>
    <t>area_per_dwelling_Cyprus_RES.csv</t>
  </si>
  <si>
    <t>dwlngs_per_bldngs_Czechia_RES.csv</t>
  </si>
  <si>
    <t>area_per_dwelling_Czechia_RES.csv</t>
  </si>
  <si>
    <t>dwlngs_per_bldngs_Denmark_RES.csv</t>
  </si>
  <si>
    <t>area_per_dwelling_Denmark_RES.csv</t>
  </si>
  <si>
    <t>dwlngs_per_bldngs_Estonia_RES.csv</t>
  </si>
  <si>
    <t>area_per_dwelling_Estonia_RES.csv</t>
  </si>
  <si>
    <t>dwlngs_per_bldngs_Finland_RES.csv</t>
  </si>
  <si>
    <t>area_per_dwelling_Finland_RES.csv</t>
  </si>
  <si>
    <t>dwlngs_per_bldngs_France_RES.csv</t>
  </si>
  <si>
    <t>area_per_dwelling_France_RES.csv</t>
  </si>
  <si>
    <t>dwlngs_per_bldngs_Germany_RES.csv</t>
  </si>
  <si>
    <t>area_per_dwelling_Germany_RES.csv</t>
  </si>
  <si>
    <t>dwlngs_per_bldngs_Gibraltar_RES.csv</t>
  </si>
  <si>
    <t>area_per_dwelling_Gibraltar_RES.csv</t>
  </si>
  <si>
    <t>dwlngs_per_bldngs_Greece_RES.csv</t>
  </si>
  <si>
    <t>area_per_dwelling_Greece_RES.csv</t>
  </si>
  <si>
    <t>dwlngs_per_bldngs_Hungary_RES.csv</t>
  </si>
  <si>
    <t>area_per_dwelling_Hungary_RES.csv</t>
  </si>
  <si>
    <t>dwlngs_per_bldngs_Iceland_RES.csv</t>
  </si>
  <si>
    <t>area_per_dwelling_Iceland_RES.csv</t>
  </si>
  <si>
    <t>dwlngs_per_bldngs_Ireland_RES.csv</t>
  </si>
  <si>
    <t>area_per_dwelling_Ireland_RES.csv</t>
  </si>
  <si>
    <t>dwlngs_per_bldngs_Isle_of_Man_RES.csv</t>
  </si>
  <si>
    <t>area_per_dwelling_Isle_of_Man_RES.csv</t>
  </si>
  <si>
    <t>area_per_dwelling_Italy_RES.csv</t>
  </si>
  <si>
    <t>dwlngs_per_bldngs_Kosovo_RES.csv</t>
  </si>
  <si>
    <t>area_per_dwelling_Kosovo_RES.csv</t>
  </si>
  <si>
    <t>dwlngs_per_bldngs_Latvia_RES.csv</t>
  </si>
  <si>
    <t>area_per_dwelling_Latvia_RES.csv</t>
  </si>
  <si>
    <t>dwlngs_per_bldngs_Lithuania_RES.csv</t>
  </si>
  <si>
    <t>dwlngs_per_bldngs_Liechtenstein_RES.csv</t>
  </si>
  <si>
    <t>area_per_dwelling_Liechtenstein_RES.csv</t>
  </si>
  <si>
    <t>area_per_dwelling_Lithuania_RES.csv</t>
  </si>
  <si>
    <t>area_per_dwelling_Luxembourg_RES.csv</t>
  </si>
  <si>
    <t>dwlngs_per_bldngs_Luxembourg_RES.csv</t>
  </si>
  <si>
    <t>dwlngs_per_bldngs_Malta_RES.csv</t>
  </si>
  <si>
    <t>area_per_dwelling_Malta_RES.csv</t>
  </si>
  <si>
    <t>dwlngs_per_bldngs_Moldova_RES.csv</t>
  </si>
  <si>
    <t>area_per_dwelling_Moldova_RES.csv</t>
  </si>
  <si>
    <t>dwlngs_per_bldngs_Monaco_RES.csv</t>
  </si>
  <si>
    <t>area_per_dwelling_Monaco_RES.csv</t>
  </si>
  <si>
    <t>dwlngs_per_bldngs_Montenegro_RES.csv</t>
  </si>
  <si>
    <t>area_per_dwelling_Montenegro_RES.csv</t>
  </si>
  <si>
    <t>dwlngs_per_bldngs_Netherlands_RES.csv</t>
  </si>
  <si>
    <t>area_per_dwelling_Netherlands_RES.csv</t>
  </si>
  <si>
    <t>area_per_dwelling_North_Macedonia_RES.csv</t>
  </si>
  <si>
    <t>dwlngs_per_bldngs_North_Macedonia_RES.csv</t>
  </si>
  <si>
    <t>dwlngs_per_bldngs_Norway_RES.csv</t>
  </si>
  <si>
    <t>area_per_dwelling_Norway_RES.csv</t>
  </si>
  <si>
    <t>dwlngs_per_bldngs_Poland_RES.csv</t>
  </si>
  <si>
    <t>area_per_dwelling_Poland_RES.csv</t>
  </si>
  <si>
    <t>area_per_dwelling_Portugal_RES.csv</t>
  </si>
  <si>
    <t>dwlngs_per_bldngs_Romania_RES.csv</t>
  </si>
  <si>
    <t>area_per_dwelling_Romania_RES.csv</t>
  </si>
  <si>
    <t>dwlngs_per_bldngs_Serbia_RES.csv</t>
  </si>
  <si>
    <t>area_per_dwelling_Serbia_RES.csv</t>
  </si>
  <si>
    <t>dwlngs_per_bldngs_Slovakia_RES.csv</t>
  </si>
  <si>
    <t>area_per_dwelling_Slovakia_RES.csv</t>
  </si>
  <si>
    <t>dwlngs_per_bldngs_Slovenia_RES.csv</t>
  </si>
  <si>
    <t>area_per_dwelling_Slovenia_RES.csv</t>
  </si>
  <si>
    <t>area_per_dwelling_Spain_RES.csv</t>
  </si>
  <si>
    <t>dwlngs_per_bldngs_Spain_RES.csv</t>
  </si>
  <si>
    <t>dwlngs_per_bldngs_Sweden_RES.csv</t>
  </si>
  <si>
    <t>area_per_dwelling_Sweden_RES.csv</t>
  </si>
  <si>
    <t>dwlngs_per_bldngs_Switzerland_RES.csv</t>
  </si>
  <si>
    <t>area_per_dwelling_Switzerland_RES.csv</t>
  </si>
  <si>
    <t>dwlngs_per_bldngs_Turkey_RES.csv</t>
  </si>
  <si>
    <t>area_per_dwelling_Turkey_RES.csv</t>
  </si>
  <si>
    <t>dwlngs_per_bldngs_United_Kingdom_RES.csv</t>
  </si>
  <si>
    <t>area_per_dwelling_United_Kingdom_RES.csv</t>
  </si>
  <si>
    <t>data_Switzerland_RES_census-buildings.xlsx</t>
  </si>
  <si>
    <t>data_Turkey_RES_COM_IND_census-buildings.xlsx</t>
  </si>
  <si>
    <t xml:space="preserve">The housing area is equal to the sum of the surfaces of all rooms, kitchens, kitchenettes, bathrooms, toilets, reduced, corridors, porches, etc. Are not taken into account independent living quarters (eg, attic), open balconies and terraces, as well as non-habitable rooms
located in the cellar or in the attic.
When the precise surface was not known, it was estimated (length of housing x width of housing). </t>
  </si>
  <si>
    <t>Average area per dwelling by total number of dwellings</t>
  </si>
  <si>
    <t>AREA # 10, AREA # 11, AREA # 40, AREA # 41</t>
  </si>
  <si>
    <t>Number of variables</t>
  </si>
  <si>
    <t>Variables</t>
  </si>
  <si>
    <t>one</t>
  </si>
  <si>
    <t>N/A</t>
  </si>
  <si>
    <t>two</t>
  </si>
  <si>
    <t>Urban/rural</t>
  </si>
  <si>
    <t>Division</t>
  </si>
  <si>
    <t>Rural</t>
  </si>
  <si>
    <t>Urban/rural/historic</t>
  </si>
  <si>
    <t>Urban/rural/big_cities</t>
  </si>
  <si>
    <t>Urban</t>
  </si>
  <si>
    <t>Urban/rural/Istanbul</t>
  </si>
  <si>
    <t>11002, 12025, 13040, 21001, 21002, 21003, 21004, 21005, 21006, 21007, 21008, 21009, 21010, 21011, 21012, 21013, 21014, 21015, 21016, 21017, 21018, 21019, 24062, 31005, 34022, 35013, 36015, 41002, 44021, 46021, 52011, 53053, 54007, 55022, 57081, 62063, 62096, 63079, 71016, 71022, 92094</t>
  </si>
  <si>
    <t>data_Kosovo_RES_census-buildings.xlsx</t>
  </si>
  <si>
    <t xml:space="preserve">  </t>
  </si>
  <si>
    <t>data_Bulgaria_RES_census-buildings.xlsx</t>
  </si>
  <si>
    <t>mapping_Bulgaria_RES.xlsx</t>
  </si>
  <si>
    <t>None</t>
  </si>
  <si>
    <t>data_Montenegro_RES_census-dwellings.xlsx</t>
  </si>
  <si>
    <t>7</t>
  </si>
  <si>
    <t>Not considered</t>
  </si>
  <si>
    <t>data_Montenegro_RES_census-population.csv</t>
  </si>
  <si>
    <t>AREA # 65, AREA # 66, AREA # 67, AREA # 68, AREA # 69, AREA # 70, AREA # 71, AREA # 72, AREA # 73</t>
  </si>
  <si>
    <t>Total number of buildings in the country (used as a check when data is based on dwellings)</t>
  </si>
  <si>
    <t>Total number of dwellings in the country (used as a check when data is based on buildings)</t>
  </si>
  <si>
    <t>Number of floors</t>
  </si>
  <si>
    <t>Material and year of construction</t>
  </si>
  <si>
    <t>Material with year of construction</t>
  </si>
  <si>
    <t>Dwelling type with year of construction</t>
  </si>
  <si>
    <t>Number of separate mapping scheme variables</t>
  </si>
  <si>
    <t>Material</t>
  </si>
  <si>
    <t>Year of construction</t>
  </si>
  <si>
    <t>Dwelling type</t>
  </si>
  <si>
    <t>Number of floors and year of construction</t>
  </si>
  <si>
    <t>Dwelling type and year of construction</t>
  </si>
  <si>
    <t>Number of dwellings and year of construction</t>
  </si>
  <si>
    <t>Material and dwelling type</t>
  </si>
  <si>
    <t>Year of construction and number of floors</t>
  </si>
  <si>
    <t>Year of construction and dwelling type</t>
  </si>
  <si>
    <t>Material and housing type</t>
  </si>
  <si>
    <t>data_Andorra_RES_GED4GEM.csv.zip</t>
  </si>
  <si>
    <t>data_Czechia_RES_GED4GEM.csv.zip</t>
  </si>
  <si>
    <t>data_Denmark_RES_GED4GEM.csv.zip</t>
  </si>
  <si>
    <t>data_Estonia_RES_GED4GEM.csv.zip</t>
  </si>
  <si>
    <t>data_Finland_RES_GED4GEM.csv.zip</t>
  </si>
  <si>
    <t>data_Gibraltar_RES_GED4GEM.csv.zip</t>
  </si>
  <si>
    <t>data_Ireland_RES_GED4GEM.csv.zip</t>
  </si>
  <si>
    <t>data_Isle_of_Man_RES_GED4GEM.csv.zip</t>
  </si>
  <si>
    <t>data_Latvia_RES_GED4GEM.csv.zip</t>
  </si>
  <si>
    <t>data_Liechtenstein_RES_GED4GEM.csv.zip</t>
  </si>
  <si>
    <t>data_Lithuania_RES_GED4GEM.csv.zip</t>
  </si>
  <si>
    <t>data_Monaco_RES_GED4GEM.csv.zip</t>
  </si>
  <si>
    <t>data_Poland_RES_GED4GEM.csv.zip</t>
  </si>
  <si>
    <t>data_Sweden_RES_GED4GEM.csv.zip</t>
  </si>
  <si>
    <t>IS001_0000</t>
  </si>
  <si>
    <t>AREA # 20, AREA # 21, AREA # 22, AREA # 23, AREA # 24, AREA # 25, AREA # 26, AREA # 27, AREA # 28, AREA # 29, AREA # 30, AREA # 31, AREA # 32, AREA # 33, AREA # 34, AREA # 35, AREA # 36</t>
  </si>
  <si>
    <t>data_United_Kingdom_RES_GED4GEM.csv.zip</t>
  </si>
  <si>
    <t>data_Luxembourg_RES_GED4GEM.csv.zip</t>
  </si>
  <si>
    <t>mapping_Romania_RES.xlsx</t>
  </si>
  <si>
    <t>mapping_Greece_RES.xlsx</t>
  </si>
  <si>
    <t>1110301, 1221801, 2312201, 2312401, 4626901, 4717101, 4717401, 1120701, 3514501</t>
  </si>
  <si>
    <t>Industrial model development data</t>
  </si>
  <si>
    <t>Number of industrial enterprises - mining/quarrying</t>
  </si>
  <si>
    <t>Number of industrial enterprises - manufacturing</t>
  </si>
  <si>
    <t>Number of industrial enterprises - construction</t>
  </si>
  <si>
    <t>Total number of industrial enterprises</t>
  </si>
  <si>
    <t>Area per facility</t>
  </si>
  <si>
    <t>The number was obtained using total national industrial area and a similar area per facility to the neighbouring countries</t>
  </si>
  <si>
    <t>data_Albania_IND_buildings.csv</t>
  </si>
  <si>
    <t>mapping_Albania_IND.xlsx</t>
  </si>
  <si>
    <t>Distribution of industrial buildings</t>
  </si>
  <si>
    <t>data_Andorra_IND_buildings.csv</t>
  </si>
  <si>
    <t>Resolution</t>
  </si>
  <si>
    <t>30 arc seconds</t>
  </si>
  <si>
    <t>Total national number of industrial buildings</t>
  </si>
  <si>
    <t>Assumed 1 enterprise per building</t>
  </si>
  <si>
    <t>data_Austria_IND_buildings.csv</t>
  </si>
  <si>
    <t>data_Belgium_IND_buildings.csv</t>
  </si>
  <si>
    <t>data_Bosnia_and_Herzegovina_IND_buildings.csv</t>
  </si>
  <si>
    <t>data_Bulgaria_IND_buildings.csv</t>
  </si>
  <si>
    <t>data_Croatia_IND_buildings.csv</t>
  </si>
  <si>
    <t>data_Cyprus_IND_buildings.csv</t>
  </si>
  <si>
    <t>data_Czechia_IND_buildings.csv</t>
  </si>
  <si>
    <t>data_Denmark_IND_buildings.csv</t>
  </si>
  <si>
    <t>data_Estonia_IND_buildings.csv</t>
  </si>
  <si>
    <t>data_Finland_IND_buildings.csv</t>
  </si>
  <si>
    <t>data_France_IND_buildings.csv</t>
  </si>
  <si>
    <t>data_Germany_IND_buildings.csv</t>
  </si>
  <si>
    <t>data_Gibraltar_IND_buildings.csv</t>
  </si>
  <si>
    <t>data_Greece_IND_buildings.csv</t>
  </si>
  <si>
    <t>data_Hungary_IND_buildings.csv</t>
  </si>
  <si>
    <t>data_Iceland_IND_buildings.csv</t>
  </si>
  <si>
    <t>data_Ireland_IND_buildings.csv</t>
  </si>
  <si>
    <t>data_Isle_of_Man_IND_buildings.csv</t>
  </si>
  <si>
    <t>data_Italy_IND_buildings.csv</t>
  </si>
  <si>
    <t>data_Kosovo_IND_buildings.csv</t>
  </si>
  <si>
    <t>data_Latvia_IND_buildings.csv</t>
  </si>
  <si>
    <t>data_Liechtenstein_IND_buildings.csv</t>
  </si>
  <si>
    <t>data_Lithuania_IND_buildings.csv</t>
  </si>
  <si>
    <t>data_Luxembourg_IND_buildings.csv</t>
  </si>
  <si>
    <t>data_Malta_IND_buildings.csv</t>
  </si>
  <si>
    <t>data_Moldova_IND_buildings.csv</t>
  </si>
  <si>
    <t>data_Monaco_IND_buildings.csv</t>
  </si>
  <si>
    <t>data_Montenegro_IND_buildings.csv</t>
  </si>
  <si>
    <t>data_Netherlands_IND_buildings.csv</t>
  </si>
  <si>
    <t>data_North_Macedonia_IND_buildings.csv</t>
  </si>
  <si>
    <t>data_Norway_IND_buildings.csv</t>
  </si>
  <si>
    <t>data_Poland_IND_buildings.csv</t>
  </si>
  <si>
    <t>data_Portugal_IND_buildings.csv</t>
  </si>
  <si>
    <t>data_Romania_IND_buildings.csv</t>
  </si>
  <si>
    <t>data_Serbia_IND_buildings.csv</t>
  </si>
  <si>
    <t>data_Slovakia_IND_buildings.csv</t>
  </si>
  <si>
    <t>data_Slovenia_IND_buildings.csv</t>
  </si>
  <si>
    <t>data_Spain_IND_buildings.csv</t>
  </si>
  <si>
    <t>data_Sweden_IND_buildings.csv</t>
  </si>
  <si>
    <t>data_Switzerland_IND_buildings.csv</t>
  </si>
  <si>
    <t>data_United_Kingdom_IND_buildings.csv</t>
  </si>
  <si>
    <t>mapping_Andorra_IND.xlsx</t>
  </si>
  <si>
    <t>mapping_Austria_IND.xlsx</t>
  </si>
  <si>
    <t>mapping_Belgium_IND.xlsx</t>
  </si>
  <si>
    <t>mapping_Bosnia_and_Herzegovina_IND.xlsx</t>
  </si>
  <si>
    <t>mapping_Bulgaria_IND.xlsx</t>
  </si>
  <si>
    <t>mapping_Croatia_IND.xlsx</t>
  </si>
  <si>
    <t>mapping_Cyprus_IND.xlsx</t>
  </si>
  <si>
    <t>mapping_Czechia_IND.xlsx</t>
  </si>
  <si>
    <t>mapping_Denmark_IND.xlsx</t>
  </si>
  <si>
    <t>mapping_Estonia_IND.xlsx</t>
  </si>
  <si>
    <t>mapping_Finland_IND.xlsx</t>
  </si>
  <si>
    <t>mapping_France_IND.xlsx</t>
  </si>
  <si>
    <t>mapping_Germany_IND.xlsx</t>
  </si>
  <si>
    <t>mapping_Gibraltar_IND.xlsx</t>
  </si>
  <si>
    <t>mapping_Greece_IND.xlsx</t>
  </si>
  <si>
    <t>mapping_Hungary_IND.xlsx</t>
  </si>
  <si>
    <t>mapping_Iceland_IND.xlsx</t>
  </si>
  <si>
    <t>mapping_Ireland_IND.xlsx</t>
  </si>
  <si>
    <t>mapping_Isle_of_Man_IND.xlsx</t>
  </si>
  <si>
    <t>mapping_Italy_IND.xlsx</t>
  </si>
  <si>
    <t>mapping_Kosovo_IND.xlsx</t>
  </si>
  <si>
    <t>mapping_Latvia_IND.xlsx</t>
  </si>
  <si>
    <t>mapping_Liechtenstein_IND.xlsx</t>
  </si>
  <si>
    <t>mapping_Lithuania_IND.xlsx</t>
  </si>
  <si>
    <t>mapping_Luxembourg_IND.xlsx</t>
  </si>
  <si>
    <t>mapping_Malta_IND.xlsx</t>
  </si>
  <si>
    <t>mapping_Moldova_IND.xlsx</t>
  </si>
  <si>
    <t>mapping_Monaco_IND.xlsx</t>
  </si>
  <si>
    <t>mapping_Montenegro_IND.xlsx</t>
  </si>
  <si>
    <t>mapping_Netherlands_IND.xlsx</t>
  </si>
  <si>
    <t>mapping_North_Macedonia_IND.xlsx</t>
  </si>
  <si>
    <t>mapping_Norway_IND.xlsx</t>
  </si>
  <si>
    <t>mapping_Poland_IND.xlsx</t>
  </si>
  <si>
    <t>mapping_Portugal_IND.xlsx</t>
  </si>
  <si>
    <t>mapping_Romania_IND.xlsx</t>
  </si>
  <si>
    <t>mapping_Serbia_IND.xlsx</t>
  </si>
  <si>
    <t>mapping_Slovakia_IND.xlsx</t>
  </si>
  <si>
    <t>mapping_Slovenia_IND.xlsx</t>
  </si>
  <si>
    <t>mapping_Spain_IND.xlsx</t>
  </si>
  <si>
    <t>mapping_Sweden_IND.xlsx</t>
  </si>
  <si>
    <t>mapping_Switzerland_IND.xlsx</t>
  </si>
  <si>
    <t>mapping_Turkey_IND.xlsx</t>
  </si>
  <si>
    <t>mapping_United_Kingdom_IND.xlsx</t>
  </si>
  <si>
    <t>Commercial model development data</t>
  </si>
  <si>
    <t>data_Albania_COM_buildings.csv</t>
  </si>
  <si>
    <t>mapping_Albania_COM.xlsx</t>
  </si>
  <si>
    <t>Area per building class</t>
  </si>
  <si>
    <t>area_per_building_Albania_COM.csv</t>
  </si>
  <si>
    <t>data_Andorra_COM_buildings.csv</t>
  </si>
  <si>
    <t>mapping_Andorra_COM.xlsx</t>
  </si>
  <si>
    <t>area_per_building_Andorra_COM.csv</t>
  </si>
  <si>
    <t>data_Austria_COM_buildings.csv</t>
  </si>
  <si>
    <t>mapping_Austria_COM.xlsx</t>
  </si>
  <si>
    <t>area_per_building_Austria_COM.csv</t>
  </si>
  <si>
    <t>data_Belgium_COM_buildings.csv</t>
  </si>
  <si>
    <t>mapping_Belgium_COM.xlsx</t>
  </si>
  <si>
    <t>area_per_building_Belgium_COM.csv</t>
  </si>
  <si>
    <t>data_Bosnia_and_Herzegovina_COM_buildings.csv</t>
  </si>
  <si>
    <t>mapping_Bosnia_and_Herzegovina_COM.xlsx</t>
  </si>
  <si>
    <t>area_per_building_Bosnia_and_Herzegovina_COM.csv</t>
  </si>
  <si>
    <t>data_Bulgaria_COM_buildings.csv</t>
  </si>
  <si>
    <t>mapping_Bulgaria_COM.xlsx</t>
  </si>
  <si>
    <t>area_per_building_Bulgaria_COM.csv</t>
  </si>
  <si>
    <t>data_Croatia_COM_buildings.csv</t>
  </si>
  <si>
    <t>mapping_Croatia_COM.xlsx</t>
  </si>
  <si>
    <t>area_per_building_Croatia_COM.csv</t>
  </si>
  <si>
    <t>data_Cyprus_COM_buildings.csv</t>
  </si>
  <si>
    <t>mapping_Cyprus_COM.xlsx</t>
  </si>
  <si>
    <t>area_per_building_Cyprus_COM.csv</t>
  </si>
  <si>
    <t>data_Czechia_COM_buildings.csv</t>
  </si>
  <si>
    <t>mapping_Czechia_COM.xlsx</t>
  </si>
  <si>
    <t>area_per_building_Czechia_COM.csv</t>
  </si>
  <si>
    <t>data_Denmark_COM_buildings.csv</t>
  </si>
  <si>
    <t>mapping_Denmark_COM.xlsx</t>
  </si>
  <si>
    <t>area_per_building_Denmark_COM.csv</t>
  </si>
  <si>
    <t>data_Estonia_COM_buildings.csv</t>
  </si>
  <si>
    <t>mapping_Estonia_COM.xlsx</t>
  </si>
  <si>
    <t>area_per_building_Estonia_COM.csv</t>
  </si>
  <si>
    <t>data_Finland_COM_buildings.csv</t>
  </si>
  <si>
    <t>mapping_Finland_COM.xlsx</t>
  </si>
  <si>
    <t>area_per_building_Finland_COM.csv</t>
  </si>
  <si>
    <t>data_France_COM_buildings.csv</t>
  </si>
  <si>
    <t>mapping_France_COM.xlsx</t>
  </si>
  <si>
    <t>area_per_building_France_COM.csv</t>
  </si>
  <si>
    <t>data_Germany_COM_buildings.csv</t>
  </si>
  <si>
    <t>mapping_Germany_COM.xlsx</t>
  </si>
  <si>
    <t>area_per_building_Germany_COM.csv</t>
  </si>
  <si>
    <t>data_Gibraltar_COM_buildings.csv</t>
  </si>
  <si>
    <t>mapping_Gibraltar_COM.xlsx</t>
  </si>
  <si>
    <t>area_per_building_Gibraltar_COM.csv</t>
  </si>
  <si>
    <t>data_Greece_COM_buildings.csv</t>
  </si>
  <si>
    <t>mapping_Greece_COM.xlsx</t>
  </si>
  <si>
    <t>area_per_building_Greece_COM.csv</t>
  </si>
  <si>
    <t>data_Hungary_COM_buildings.csv</t>
  </si>
  <si>
    <t>mapping_Hungary_COM.xlsx</t>
  </si>
  <si>
    <t>area_per_building_Hungary_COM.csv</t>
  </si>
  <si>
    <t>data_Iceland_COM_buildings.csv</t>
  </si>
  <si>
    <t>mapping_Iceland_COM.xlsx</t>
  </si>
  <si>
    <t>area_per_building_Iceland_COM.csv</t>
  </si>
  <si>
    <t>data_Ireland_COM_buildings.csv</t>
  </si>
  <si>
    <t>mapping_Ireland_COM.xlsx</t>
  </si>
  <si>
    <t>area_per_building_Ireland_COM.csv</t>
  </si>
  <si>
    <t>data_Isle_of_Man_COM_buildings.csv</t>
  </si>
  <si>
    <t>mapping_Isle_of_Man_COM.xlsx</t>
  </si>
  <si>
    <t>area_per_building_Isle_of_Man_COM.csv</t>
  </si>
  <si>
    <t>data_Italy_COM_buildings.csv</t>
  </si>
  <si>
    <t>mapping_Italy_COM.xlsx</t>
  </si>
  <si>
    <t>area_per_building_Italy_COM.csv</t>
  </si>
  <si>
    <t>data_Kosovo_COM_buildings.csv</t>
  </si>
  <si>
    <t>mapping_Kosovo_COM.xlsx</t>
  </si>
  <si>
    <t>area_per_building_Kosovo_COM.csv</t>
  </si>
  <si>
    <t>data_Latvia_COM_buildings.csv</t>
  </si>
  <si>
    <t>mapping_Latvia_COM.xlsx</t>
  </si>
  <si>
    <t>area_per_building_Latvia_COM.csv</t>
  </si>
  <si>
    <t>data_Liechtenstein_COM_buildings.csv</t>
  </si>
  <si>
    <t>mapping_Liechtenstein_COM.xlsx</t>
  </si>
  <si>
    <t>area_per_building_Liechtenstein_COM.csv</t>
  </si>
  <si>
    <t>data_Lithuania_COM_buildings.csv</t>
  </si>
  <si>
    <t>mapping_Lithuania_COM.xlsx</t>
  </si>
  <si>
    <t>area_per_building_Lithuania_COM.csv</t>
  </si>
  <si>
    <t>data_Luxembourg_COM_buildings.csv</t>
  </si>
  <si>
    <t>mapping_Luxembourg_COM.xlsx</t>
  </si>
  <si>
    <t>area_per_building_Luxembourg_COM.csv</t>
  </si>
  <si>
    <t>data_Malta_COM_buildings.csv</t>
  </si>
  <si>
    <t>mapping_Malta_COM.xlsx</t>
  </si>
  <si>
    <t>area_per_building_Malta_COM.csv</t>
  </si>
  <si>
    <t>data_Moldova_COM_buildings.csv</t>
  </si>
  <si>
    <t>mapping_Moldova_COM.xlsx</t>
  </si>
  <si>
    <t>area_per_building_Moldova_COM.csv</t>
  </si>
  <si>
    <t>data_Monaco_COM_buildings.csv</t>
  </si>
  <si>
    <t>mapping_Monaco_COM.xlsx</t>
  </si>
  <si>
    <t>area_per_building_Monaco_COM.csv</t>
  </si>
  <si>
    <t>data_Montenegro_COM_buildings.csv</t>
  </si>
  <si>
    <t>mapping_Montenegro_COM.xlsx</t>
  </si>
  <si>
    <t>area_per_building_Montenegro_COM.csv</t>
  </si>
  <si>
    <t>data_Netherlands_COM_buildings.csv</t>
  </si>
  <si>
    <t>mapping_Netherlands_COM.xlsx</t>
  </si>
  <si>
    <t>area_per_building_Netherlands_COM.csv</t>
  </si>
  <si>
    <t>data_North_Macedonia_COM_buildings.csv</t>
  </si>
  <si>
    <t>mapping_North_Macedonia_COM.xlsx</t>
  </si>
  <si>
    <t>area_per_building_North_Macedonia_COM.csv</t>
  </si>
  <si>
    <t>data_Norway_COM_buildings.csv</t>
  </si>
  <si>
    <t>mapping_Norway_COM.xlsx</t>
  </si>
  <si>
    <t>area_per_building_Norway_COM.csv</t>
  </si>
  <si>
    <t>data_Poland_COM_buildings.csv</t>
  </si>
  <si>
    <t>mapping_Poland_COM.xlsx</t>
  </si>
  <si>
    <t>area_per_building_Poland_COM.csv</t>
  </si>
  <si>
    <t>data_Portugal_COM_buildings.csv</t>
  </si>
  <si>
    <t>mapping_Portugal_COM.xlsx</t>
  </si>
  <si>
    <t>area_per_building_Portugal_COM.csv</t>
  </si>
  <si>
    <t>data_Romania_COM_buildings.csv</t>
  </si>
  <si>
    <t>mapping_Romania_COM.xlsx</t>
  </si>
  <si>
    <t>area_per_building_Romania_COM.csv</t>
  </si>
  <si>
    <t>data_Serbia_COM_buildings.csv</t>
  </si>
  <si>
    <t>mapping_Serbia_COM.xlsx</t>
  </si>
  <si>
    <t>area_per_building_Serbia_COM.csv</t>
  </si>
  <si>
    <t>data_Slovakia_COM_buildings.csv</t>
  </si>
  <si>
    <t>mapping_Slovakia_COM.xlsx</t>
  </si>
  <si>
    <t>area_per_building_Slovakia_COM.csv</t>
  </si>
  <si>
    <t>data_Slovenia_COM_buildings.csv</t>
  </si>
  <si>
    <t>mapping_Slovenia_COM.xlsx</t>
  </si>
  <si>
    <t>area_per_building_Slovenia_COM.csv</t>
  </si>
  <si>
    <t>data_Spain_COM_buildings.csv</t>
  </si>
  <si>
    <t>mapping_Spain_COM.xlsx</t>
  </si>
  <si>
    <t>area_per_building_Spain_COM.csv</t>
  </si>
  <si>
    <t>data_Sweden_COM_buildings.csv</t>
  </si>
  <si>
    <t>mapping_Sweden_COM.xlsx</t>
  </si>
  <si>
    <t>area_per_building_Sweden_COM.csv</t>
  </si>
  <si>
    <t>data_Switzerland_COM_buildings.csv</t>
  </si>
  <si>
    <t>mapping_Switzerland_COM.xlsx</t>
  </si>
  <si>
    <t>area_per_building_Switzerland_COM.csv</t>
  </si>
  <si>
    <t>data_United_Kingdom_COM_buildings.csv</t>
  </si>
  <si>
    <t>mapping_United_Kingdom_COM.xlsx</t>
  </si>
  <si>
    <t>area_per_building_United_Kingdom_COM.csv</t>
  </si>
  <si>
    <t>mapping_Turkey_COM.xlsx</t>
  </si>
  <si>
    <t>area_per_building_Turkey_COM.csv</t>
  </si>
  <si>
    <t>2011 Population and Housing Census
https://www.gov.im</t>
  </si>
  <si>
    <t>2010 Population and Housing Census</t>
  </si>
  <si>
    <t>2008 Population and Housing Census
http://www.monacostatistics.mc</t>
  </si>
  <si>
    <t>ECOFYS (https://leonardo-energy.pl/wp-content/uploads/2018/03/Europejski-sektor-budownictwa-niemieszkalnego.pdf)</t>
  </si>
  <si>
    <t>https://tinyurl.com/wmy3dnx</t>
  </si>
  <si>
    <t>http://hdr.undp.org/sites/default/files/nhdr_en_web_30102013.pdf 
(Figure 3.4, population density)</t>
  </si>
  <si>
    <t>NERA Project: https://tinyurl.com/w4awj9k</t>
  </si>
  <si>
    <t>TABULA Project: https://episcope.eu/iee-project/tabula/</t>
  </si>
  <si>
    <t>RES</t>
  </si>
  <si>
    <t>Name of the file that contains the building distribution data (inside folder 'res_exposure_source_data')</t>
  </si>
  <si>
    <t>Name of the file that contains the dwelling distribution data  (inside folder 'res_exposure_source_data')</t>
  </si>
  <si>
    <t>One: variables given in first row. Two: variables given in first row and first column</t>
  </si>
  <si>
    <t>Names of the variables taken from the census</t>
  </si>
  <si>
    <t>Census variables</t>
  </si>
  <si>
    <t>Division of country for mapping schemes (can be Urban, Rural, Urban/rural, Urban/rural/big_cities, Urban/rural_historic, Urban/rural/Istanbul)</t>
  </si>
  <si>
    <t>Sources used to develop the mapping scheme (links provided in the References tab)</t>
  </si>
  <si>
    <t>Name of the file that describes the evolution of design codes in the country (inside folder 'seismic_design')</t>
  </si>
  <si>
    <t>Name of the file with the model for the number of dwellings per building for each building class (inside folder 'res_dwelling_per_building')</t>
  </si>
  <si>
    <t>Name of file with model of the area per dwelling (inside folder 'res_dwelling_area'</t>
  </si>
  <si>
    <t>Additional Notes</t>
  </si>
  <si>
    <t>Distribution of dwellings</t>
  </si>
  <si>
    <t>Distribution of residential buildings</t>
  </si>
  <si>
    <t>Assumed (checked against similar countries)</t>
  </si>
  <si>
    <t>Distribution of employees in industry (from census) according to the population distribution X (area per employee / area per facility)</t>
  </si>
  <si>
    <t xml:space="preserve">Distribution of population (from census) X number of buildings </t>
  </si>
  <si>
    <t>REF_IND1</t>
  </si>
  <si>
    <t>REF_IND2</t>
  </si>
  <si>
    <t>REF_IND3</t>
  </si>
  <si>
    <t>Bournas, D.A., Negro, P., and Taucer, F.F., 2014. Performance of industrial buildings during the Emilia earthquakes in Northern Italy and recommendations for their strengthening, Bull Earthquake Eng 12, 2383–2404. https://doi.org/10.1007/s10518-013-9466-z.</t>
  </si>
  <si>
    <t>Distribution of commercial buildings</t>
  </si>
  <si>
    <t>Total floor area offices</t>
  </si>
  <si>
    <t>Total floor area wholesale and retail trade</t>
  </si>
  <si>
    <t>Total floor area hotels and restaurants</t>
  </si>
  <si>
    <t>Method to distribute total industrial buildings</t>
  </si>
  <si>
    <t>Eurostat 2014: http://bit.ly/2GjGHMW</t>
  </si>
  <si>
    <t>2015 Structural Business Statistics: http://bit.ly/2p94UgL</t>
  </si>
  <si>
    <t>2016 Structural Business Statistics / Active enterprises by economic activity and size: http://bit.ly/2DoyaW4</t>
  </si>
  <si>
    <t xml:space="preserve">2017 Structural Business Statistics / Construction, Industry and Energy: https://www.estadistica.ad/serveiestudis/web/index.asp
</t>
  </si>
  <si>
    <t>2014 Structural Business Statistics: 
http://bit.ly/2p8Aifo
http://bit.ly/2FDBHBH</t>
  </si>
  <si>
    <t>2016 Structural Business Statistics:
http://bit.ly/2HsCVjR
http://bit.ly/2GlDdcW</t>
  </si>
  <si>
    <t>2013 Structural Business Statistics:
http://bit.ly/2FMSS75</t>
  </si>
  <si>
    <t>2016 Structural Business Statistics:
http://bit.ly/2In6aFS
http://bit.ly/2HrQVu6</t>
  </si>
  <si>
    <t>2015 Structural Business Statistics:
http://bit.ly/2DokWsa</t>
  </si>
  <si>
    <t xml:space="preserve">2012 Population and Housing Census:
http://bit.ly/2GrhPD3
http://bit.ly/2FPhTP4 </t>
  </si>
  <si>
    <t>Total national industrial area (REF_IND1)</t>
  </si>
  <si>
    <t>Mapping scheme (REF_IND2 - REF_IND4)</t>
  </si>
  <si>
    <t>REF_IND4</t>
  </si>
  <si>
    <t>Using area from REF_IND1</t>
  </si>
  <si>
    <t>2016 National Census:
https://www.gov.im/census/ 
https://www.gov.im/about-the-government/departments/cabinet-office/economic-affairs-division/</t>
  </si>
  <si>
    <t>2011 Structural Business Statistics:
http://bit.ly/2p98kQD
http://bit.ly/2p9yjY5</t>
  </si>
  <si>
    <t>Distrbution of employed in industry per region (see link above) X number of buildings</t>
  </si>
  <si>
    <t>2016 Structural Business Statistics:
http://bit.ly/2Hsdyi7</t>
  </si>
  <si>
    <t>2017 Population and Housing Census:
https://www.ssb.no</t>
  </si>
  <si>
    <t>2015 Structural Business Statistics:
http://bit.ly/2FtMbro
http://bit.ly/2FvxFiO</t>
  </si>
  <si>
    <t>According to census (see link above)</t>
  </si>
  <si>
    <t>2017 Structural Business Statistics / Services, commerce, hotel and tourism: https://www.estadistica.ad/serveiestudis/web/index.asp</t>
  </si>
  <si>
    <t>2011 Population and Housing Census:
http://www.statistik.at</t>
  </si>
  <si>
    <t>Based on number of businesses by admin level 1 in census (see link above)</t>
  </si>
  <si>
    <t>2017 Statistics: 
http://www.bhas.ba</t>
  </si>
  <si>
    <t>Eurostat 2011: https://ec.europa.eu/energy/en/eu-buildings-database
2011 Population and Housing Census: https://statbel.fgov.be</t>
  </si>
  <si>
    <t>2011 Population and Housing Census (Labour Market and Education): http://www.instat.gov.al</t>
  </si>
  <si>
    <t>Number of buildings per sector (from Eurostat) distributed according to total labour force (from census)</t>
  </si>
  <si>
    <t xml:space="preserve">http://bpie.eu/wp-content/uploads/2015/10/HR_EU_B_under_microscope_study.pdf </t>
  </si>
  <si>
    <t>Number of buildings per sector (from Eurostat) distributed according to labour force by sector (from census)</t>
  </si>
  <si>
    <t>Eurostat 2014: https://ec.europa.eu/energy/en/eu-buildings-database
2011 Population and Housing Census:
https://www.czso.cz</t>
  </si>
  <si>
    <t xml:space="preserve">Offices: https://ec.europa.eu/energy/en/eu-buildings-database &amp; Trade and Hotels: http://bpie.eu/wp-content/uploads/2015/10/HR_EU_B_under_microscope_study.pdf </t>
  </si>
  <si>
    <t>2011 Statistics: https://www.dst.dk</t>
  </si>
  <si>
    <t>Number of buildings per sector distributed according to labour force per sector (both from census)</t>
  </si>
  <si>
    <t>Eurostat 2011: https://ec.europa.eu/energy/en/eu-buildings-database
2011 Population and Housing Census:
https://www.stat.ee</t>
  </si>
  <si>
    <t>Number of enterprises per sector (from Eurostat) divided by 2 and distributed according to labour force per sector (from census)</t>
  </si>
  <si>
    <t>Number of enterprises per sector distributed according to labour force per sector</t>
  </si>
  <si>
    <t>Total number of buildings per sector from census, distributed according to admin level 1 population</t>
  </si>
  <si>
    <t>Total number of buildings per sector distributed according to labour force distribution in each sector (both from census)</t>
  </si>
  <si>
    <t>2012 Population and Housing Census:
https://www.gibraltar.gov.gi</t>
  </si>
  <si>
    <t>Based on percentage of employees per sector and number of hotels (from census)</t>
  </si>
  <si>
    <t xml:space="preserve">https://ec.europa.eu/energy/en/eu-buildings-database </t>
  </si>
  <si>
    <t>Number of buildings per sector (from Eurostat) distributed according to labour force per sector (from census)</t>
  </si>
  <si>
    <t>Eurostat 2011: https://ec.europa.eu/energy/en/eu-buildings-database
2011 Population and Housing Census
http://www.statistics.gr</t>
  </si>
  <si>
    <t>Reduced values used in model to produce similar IND/COM ratio to REF_COM1</t>
  </si>
  <si>
    <t>REF_COM1</t>
  </si>
  <si>
    <t>Number of enterprises per sector (from Eurostat) divided by 3 and distributed according to labour force (from census)</t>
  </si>
  <si>
    <t>Number of enterprises per sector (from Eurostat) divided by 2 and distributed according to labour force (from census)</t>
  </si>
  <si>
    <t>Number of enterprises per sector (from Eurostat) divided by 2.6 and distributd according to labour force (from census)</t>
  </si>
  <si>
    <t>Number of enterprises per sector (from Eurostat) divided by 2 for trade, 70% for offices and 80% for hotels and distributed according to labour force per sector (from census)</t>
  </si>
  <si>
    <t>Number of enterprises per sector (from Eurostat) divided by 2 for offices and by 3 for trade, distributed according to labour force per sector (from census)</t>
  </si>
  <si>
    <t>Total number of businesses per sector per admin level 1 (buildings assumed to be 40% of services businesses for offices, 40% of commerce businesses for trade and 80% hotels and tourism)</t>
  </si>
  <si>
    <t xml:space="preserve">2011 Population and Housing Census:
https://www.statice.is/
</t>
  </si>
  <si>
    <t>Number of enterprises per sector (buildings assumed to be 60%) and distributed according to labour force (from census)</t>
  </si>
  <si>
    <t>Eurostat 2011: https://ec.europa.eu/energy/en/eu-buildings-database
2011 Population and Housing Census
https://www.cso.ie</t>
  </si>
  <si>
    <t>Number of buildings per sector (from Eurostat) distributed according to labour force (from census)</t>
  </si>
  <si>
    <t>2016 Statistics:
https://www.gov.im</t>
  </si>
  <si>
    <t>Based on number of employees per sector and per building (from census)</t>
  </si>
  <si>
    <t>2011 Population and Housing Census:
www.istat.it</t>
  </si>
  <si>
    <t>Total number of commercial/industrial buildings from report, number of industrial buildings removed, percentage of each sector based on enterprises, distributed according to labour force per sector (from census)</t>
  </si>
  <si>
    <t>Report: https://www.solarthermalworld.org/sites/gstec/files/news/file/2014-11-24/kosovo_heating_strategy_2011_to_2018.pdf
2011 Population and Housing Census:
http://ask.rks-gov.net</t>
  </si>
  <si>
    <t>https://www.solarthermalworld.org/sites/gstec/files/news/file/2014-11-24/kosovo_heating_strategy_2011_to_2018.pdf</t>
  </si>
  <si>
    <t>Average area per building from report linked above</t>
  </si>
  <si>
    <t>Method to calculate and distribute commercial buildings per sector (offices, retail/trade, hotels)</t>
  </si>
  <si>
    <t>Eurostat 2011: https://ec.europa.eu/energy/en/eu-buildings-database
2009 Population and Housing Census
http://www.csb.gov.lv</t>
  </si>
  <si>
    <t>2016 Statistics: https://www.llv.li/</t>
  </si>
  <si>
    <t>Number of workplaces per admin level 1 (from census) reduced by 20% (for offices and trade) and 10% (for hotels) to obtain estimate of number of buildings</t>
  </si>
  <si>
    <t>Eurostat 2011: https://ec.europa.eu/energy/en/eu-buildings-database
2001 Population and Housing Census
https://osp.stat.gov.lt</t>
  </si>
  <si>
    <t>Number of buildings (from Eurostat) distributed according to labour force per sector (from census)</t>
  </si>
  <si>
    <t>Eurostat 2011: https://ec.europa.eu/energy/en/eu-buildings-database
2001 Population and Housing Census
http://www.statistiques.public.lu</t>
  </si>
  <si>
    <t>Number of buildings (from Eurostat) distributed according to labour force (from census)</t>
  </si>
  <si>
    <t>Eurostat 2011: https://ec.europa.eu/energy/en/eu-buildings-database
2005 Population and Housing Census 
https://nso.gov.mt</t>
  </si>
  <si>
    <t>2016 Statistics: http://www.statistica.md</t>
  </si>
  <si>
    <t>Number of enterprises per admin level 1 (from census) reduced by 40%</t>
  </si>
  <si>
    <t>Number of employers (from census) divided by 3 for offices, 2.5 for trade, 1 for hotels</t>
  </si>
  <si>
    <t>2016 Statistics: https://www.monacostatistics.mc/</t>
  </si>
  <si>
    <t>2009 Statistics:
http://www.stat.gov.mk</t>
  </si>
  <si>
    <t>Number of enterprises per sector per admin level 1 (from census) reduced by 20%</t>
  </si>
  <si>
    <t>Number of enterprises per sector per admin level 1 (from census) reduced by 15% for offices and trade and 10% for hotels</t>
  </si>
  <si>
    <t>2016 Statistics
http://monstat.org</t>
  </si>
  <si>
    <t>Number of buildings for offices and trade from OpenData (see below), and number of enterprises for hotels (Eurostat) reduced by 50% and distributed by labour force (from census)</t>
  </si>
  <si>
    <t>Number of buildings per sector per admin level 1 from census</t>
  </si>
  <si>
    <t>Number of enterprises (from Eurostat) reduced by 30% for offices and trade and 10% for hotels, distributed by labour force per sector (from census)</t>
  </si>
  <si>
    <t xml:space="preserve">Offices: https://ec.europa.eu/energy/en/eu-buildings-database, Trade and Hotel: http://bpie.eu/wp-content/uploads/2015/10/HR_EU_B_under_microscope_study.pdf </t>
  </si>
  <si>
    <t xml:space="preserve">Number of enterprises per sector per admin level 3 reduced by 50% </t>
  </si>
  <si>
    <t>Number of buildings per sector (from Eurostat) distributed by labour force per sector (from census)</t>
  </si>
  <si>
    <t>Eurostat 2011: https://ec.europa.eu/energy/en/eu-buildings-database
2011 Population and Housing Census
http://www.recensamantromania.ro</t>
  </si>
  <si>
    <t>Number of enterprises per sector distributed according to labour force (both from census)</t>
  </si>
  <si>
    <t>2015 Statistics: http://www.stat.gov.rs</t>
  </si>
  <si>
    <t>2016 Statistics: http://statdat.statistics.sk</t>
  </si>
  <si>
    <t>Number of enterprises per sector reduced by 50% for offices and trade and 10% for hotels, distributed according to labour force (both from census)</t>
  </si>
  <si>
    <t>Number of enterprises per sector (from Eurostat) reduced by 50% and distributed according to labour force (from census)</t>
  </si>
  <si>
    <t>Number of enterprises per sector (from Eurostat) reduced by 60% and distributed according to labour force (from census)</t>
  </si>
  <si>
    <t>Eurostat 2011: https://ec.europa.eu/energy/en/eu-buildings-database
2011 Population and Housing Census
http://www.statistikdatabasen.scb.se</t>
  </si>
  <si>
    <t>Number of commercial buildings (not by sector) per admin level 1 from the census</t>
  </si>
  <si>
    <t>Number of enterprises reduced by 30% for offices and trade, distributed per admin level 1 according to census</t>
  </si>
  <si>
    <t>Number of enteprises per sector (from Eurostat) divided by 1.6 and distributed according to labour force per sector (from census)</t>
  </si>
  <si>
    <t>2011 Population and Housing Census:
https://www.istat.it</t>
  </si>
  <si>
    <t>Single_houses: 800, Apartments: 600</t>
  </si>
  <si>
    <t>Eurostat 2011: http://bit.ly/2GjGHMW
2011 Population and Housing Census: http://www.nsi.bg &amp; https://infostat.nsi.bg/infostat/pages/reports/query.jsf?x_2=754</t>
  </si>
  <si>
    <t>Eurostat 2015: http://bit.ly/2GjGHMW
2011 Population and Housing Census: https://www.dzs.hr</t>
  </si>
  <si>
    <t>Eurostat 2011: http://bit.ly/2GjGHMW
2011 Population and Housing Census:
http://www.cystat.gov.cy</t>
  </si>
  <si>
    <t>Eurostat 2015: http://bit.ly/2GjGHMW
2014 Population and Housing Census
https://www.insee.fr</t>
  </si>
  <si>
    <t>Eurostat 2011: http://bit.ly/2GjGHMW
2011 Population and Housing Census
https://www.destatis.de</t>
  </si>
  <si>
    <t>Eurostat 2011: http://bit.ly/2GjGHMW
2011 Population and Housing Census
https://www.ksh.hu</t>
  </si>
  <si>
    <t xml:space="preserve">Eurostat 2011: http://bit.ly/2GjGHMW
https://opendata.cbs.nl/statline/#/CBS/en/dataset/81955eng/table?dl=1117E 
2017 Population and Housing Census: https://www.cbs.nl
</t>
  </si>
  <si>
    <t>Eurostat 2015: http://bit.ly/2GjGHMW
2016 Statistics: http://stat.gov.pl</t>
  </si>
  <si>
    <t>Eurostat 2015: http://bit.ly/2GjGHMW
2002 Population and Housing Census
http://www.stat.si/</t>
  </si>
  <si>
    <t>Eurostat 2015: http://bit.ly/2GjGHMW
2011 Population and Housing Census
http://www.ine.es</t>
  </si>
  <si>
    <t>Eurostat 2015: http://bit.ly/2GjGHMW
2001 Population and Housing Census
https://www.ons.gov.uk</t>
  </si>
  <si>
    <t>2011 Population and Housing Census
https://www.istat.it</t>
  </si>
  <si>
    <t>REF_EU1</t>
  </si>
  <si>
    <t>dwlngs_per_bldngs_Portugal_RES.txt</t>
  </si>
  <si>
    <t>population &gt;10,000 = urban</t>
  </si>
  <si>
    <t>Reconstruction cost per m^2 - big city</t>
  </si>
  <si>
    <t>Reconstruction cost per m^2 - urban</t>
  </si>
  <si>
    <t>Reconstruction cost per m^2 - rural</t>
  </si>
  <si>
    <t>Reconstruction cost per m^2</t>
  </si>
  <si>
    <t>Reconstruction costt per m^2 - hotels</t>
  </si>
  <si>
    <t>Reconstruction cost per m^2 - trade</t>
  </si>
  <si>
    <t>Reconstruction cost per m^2 - offices</t>
  </si>
  <si>
    <t>Historic centres use the replacement cost of urban areas.</t>
  </si>
  <si>
    <t>Population spatial distribution data</t>
  </si>
  <si>
    <t>Change in CDL lateral force coefficients not considered (due to year not being in mapping scheme)</t>
  </si>
  <si>
    <t>Change in CDM lateral force coefficients not considered (due to year not being in mapping scheme)</t>
  </si>
  <si>
    <t>Areas based on average areas per sector from Spain</t>
  </si>
  <si>
    <t>Areas based on average areas per sector from Serbia</t>
  </si>
  <si>
    <t>Averge floor area per building per sector provided by local experts.  Change in CDM lateral force coefficients not considered (due to year not being in mapping scheme).</t>
  </si>
  <si>
    <t>Areas based on averge floor area per building per sector for Italy</t>
  </si>
  <si>
    <t>Areas based on average areas per sector from Switzerland</t>
  </si>
  <si>
    <t>Areas based on average area per sector of similar countries and check on IND/COM ratio</t>
  </si>
  <si>
    <t>Areas based on average area per sector In Luxembourg</t>
  </si>
  <si>
    <t>Areas based on average area per sector of similar countries and check on IND/COM ratio using REF_COM1</t>
  </si>
  <si>
    <t>Buildings in occupied territory are not included in final model.</t>
  </si>
  <si>
    <t>Areas based on average area per sector of similar countries and check on IND/COM ratio. Buildings in occupied territory are not included in final model.</t>
  </si>
  <si>
    <t>Buildings in Azores are not included in final model.</t>
  </si>
  <si>
    <t>Change in CDL lateral force coefficients not considered (due to year not being in mapping scheme). Buildings in Canary Islands are not included in final model.</t>
  </si>
  <si>
    <t>Buildings in Canary Islands are not considered in final model.</t>
  </si>
  <si>
    <t>Buildings in occupied territory (Transnistria) are not included in final model</t>
  </si>
  <si>
    <t>Buildings in Canary islands are not included in final model</t>
  </si>
  <si>
    <t>Only buildings in government controlled area included in final model</t>
  </si>
  <si>
    <t>COM</t>
  </si>
  <si>
    <t>IND</t>
  </si>
  <si>
    <t xml:space="preserve">Name of the file that contains the population distribution data (inside folder 'res_exposure_source_data'). </t>
  </si>
  <si>
    <t>Occupants (day, night, transit)</t>
  </si>
  <si>
    <t>Name of the file that contains the mapping scheme to map census attributes to bulding classes (inside folder 'res_mapping_schemes')</t>
  </si>
  <si>
    <t>Name of the file that contains the mapping scheme to map census attributes to bulding classes (inside folder 'ind_mapping_schemes')</t>
  </si>
  <si>
    <t>Name of the file that contains the mapping scheme to map census attributes to bulding classes (inside folder 'com_mapping_schemes')</t>
  </si>
  <si>
    <t>The mapping scheme for commercial buildings is a judgment-based modified vesion of the national residential distribution of buildings. Similar building classes for hotels and offices have been assumed. Trade (retail) has been assigned a higher weight of lower rise buildings. More weight has been given to concrete and masonry typologies, and less to adobe and wood.</t>
  </si>
  <si>
    <t>Name of the file that contains the building distribution data (inside folder 'ind_exposure_source_data')</t>
  </si>
  <si>
    <t>Name of the file that contains the building distribution data (inside folder 'com_exposure_source_data')</t>
  </si>
  <si>
    <t>Name of file with model of the area per building class (inside folder 'com_building_area')</t>
  </si>
  <si>
    <t>Source of the enterprises data</t>
  </si>
  <si>
    <t>Source of the data to estimate number of commercial buildings in each sector (offices, retail/trade, hotels)</t>
  </si>
  <si>
    <t>Summary of the method used to estimate number of commercial buildings in each sector (offices, retail/trade, hotels)</t>
  </si>
  <si>
    <t>Structural and non-structural reconstruction cost in EUR/m^2 in rural areas (in 2020)</t>
  </si>
  <si>
    <t>Total floor area offices (m^2)</t>
  </si>
  <si>
    <t>Total floor area hotels and restaurants (m^2)</t>
  </si>
  <si>
    <t>Total floor area wholesale and retail trade (m^2)</t>
  </si>
  <si>
    <t>Total floor area of offices in the country</t>
  </si>
  <si>
    <t>Total floor area of wholesale and retail trade in the country</t>
  </si>
  <si>
    <t>Total floor area of hotels and restaurants in the country</t>
  </si>
  <si>
    <t>Source of the floor area data</t>
  </si>
  <si>
    <t>Estimated total area of industrial buildings in the country</t>
  </si>
  <si>
    <t>Average area per industrial building</t>
  </si>
  <si>
    <t>Source of total area or average area per building</t>
  </si>
  <si>
    <t>Summary of method to spatially distribute the total area of industrial buildings in country</t>
  </si>
  <si>
    <t>Resolution of the grid in arc seconds or number of the highest administrative level at which the model is available (according to Shapefile admin levels)</t>
  </si>
  <si>
    <t>Structural and non-structural reconstruction cost in EUR/m^2 for industrial buildings (in 2020)</t>
  </si>
  <si>
    <t>Structural and non-structural reconstruction cost in EUR/m^2 for offices (in 2020)</t>
  </si>
  <si>
    <t>Structural and non-structural reconstruction cost in EUR/m^2 for retail/trade (in 2020)</t>
  </si>
  <si>
    <t>Structural and non-structural reconstruction cost in EUR/m^2 for hotels (in 2020)</t>
  </si>
  <si>
    <t>Structural and non-structural reconstruction cost in EUR/m^2 in big cities (in 2020)</t>
  </si>
  <si>
    <t>Structural and non-structural reconstruction cost in EUR/m^2 in urban areas (in 2020)</t>
  </si>
  <si>
    <t>REF_EU2</t>
  </si>
  <si>
    <t>Crowley H, Despotaki V, Rodrigues D, Silva V, Toma-Danila D, Riga E, Karatzetsou A, Sousa L, Ozcebe S, Zugic Z, Gamba P (2020) “Exposure model for European Seismic Risk Assessment,” Earthquake Spectra, doi: https://doi.org/10.1177/8755293020919429</t>
  </si>
  <si>
    <t>An explanation of the fields in the RES (residenial buildings), IND (industrial buildings) and COM (commercial buildings) sheets is provided below.</t>
  </si>
  <si>
    <t>European Exposure Model - Inputs and Sources</t>
  </si>
  <si>
    <t>Academic literature</t>
  </si>
  <si>
    <t>REF_EU3</t>
  </si>
  <si>
    <t>GED4GEM (REF_RES1)</t>
  </si>
  <si>
    <t xml:space="preserve">GED4GEM (REF_RES1) </t>
  </si>
  <si>
    <t>GED4GEM (REF_RES1) (REF_RES1)</t>
  </si>
  <si>
    <t>REF_RES1</t>
  </si>
  <si>
    <t>The residential population is distributed between day, night and transit according to the ratios for residential buildings in the file 'population_distribution_PAGER.xlsx'  (REF_EU4) in the social indiators folder.</t>
  </si>
  <si>
    <t xml:space="preserve">40% of residential population is assumed to be employed in commercial private sector and is distributed between day, night and transit according to the ratios for non-residential buildings in the file 'population_distribution_PAGER.xlsx' (REF_EU4) in the social indiators folder. </t>
  </si>
  <si>
    <t xml:space="preserve">40% of residential population is assumed to be employed in industrial private sector and is distributed between day, night and transit according to the ratios for non-residential buildings in the file 'population_distribution_PAGER.xlsx' (REF_EU4) in the social indiators folder. </t>
  </si>
  <si>
    <t>REF_EU4</t>
  </si>
  <si>
    <t>SERA Deliverable D26.3, Available from URL: http://eu-risk.eucentre.it/wp-content/uploads/2019/08/SERA_D26.3_Exposure_Models_Non-res_Res.pdf</t>
  </si>
  <si>
    <t>Braconi, A., Osta, A., Dall’Asta, A., Leoni, G., Möller, S., Hoffmeister, B., Karamanos, S.A., Varelis, G., Alderighi, E., Coscetti, C., Salvatore, W., Gracia, J., Bayo, E., Mallardo, R., Bianco, L., Filipuzzi, P., Vasilikis, D., Tsintzos, P., Estanislau, S., Lobo, J., Fulop, L., and Hradil, P., 2013. Prefabricated steel structures for low-rise buildings in seismic areas. Precasteel, Final report prepared for the European Commission. Available from URL: https://www.researchgate.net/publication/274640991_Prefabricated_steel_structures_for_low-rise_buildings_in_seismic_areas_Precasteel</t>
  </si>
  <si>
    <t>Euro-Build in Steel Project, 2008. Best Practice in Steel Construction, Industrial Buildings, The Steel Construction Institute. Available from URL: https://www.infosteel.com/images/publicaties/best-practice/Best-Practice-Industrial-EN.pdf</t>
  </si>
  <si>
    <t xml:space="preserve">Gamba P, Cavalca D, Jaiswal K, Huyck C and Crowley H (2014) The GED4GEM project: Development of a global exposure database for the global earthquake model initiative. In: Proceedings of the 15th World Conference on Earthquake Engineering, Lisbon, 24–29 August. </t>
  </si>
  <si>
    <t xml:space="preserve">Crowley H., Despotaki V., Silva V., Dabbeek J., Romão X., Pereira N., Castro J.M., Daniell J., Veliu E., Bilgin H., Adam C.,  Deyanova M., Ademović N., Atalic J., Riga E., Karatzetzou A., Bessason B., Shendova V., Tiganescu A., Toma-Danila D., Zugic Z., Akkar Z., Hancilar U. (2020) "Model of Seismic Design Lateral Force Levels for the Existing Reinforced Concrete European Building Stock", Submitted to Bulletin of Earthquake Engineering, draft available here: </t>
  </si>
  <si>
    <t>Sousa L., Silva V., and Bazzurro P. (2017) "Using Open-Access Data in the Development of Exposure Data Sets of Industrial Buildings for Earthquake Risk Modeling," Earthquake Spectra,  doi: https://doi.org/10.1193/020316eqs027m</t>
  </si>
  <si>
    <t>This file contains a summary of the inputs and sources available at https://gitlab.seismo.ethz.ch/efehr/esrm20_exposure and used to develop the European Exposure Model, a component of the European Seismic Risk Model 2020 (ESRM20)</t>
  </si>
  <si>
    <t>Should you have any questions on the data, or should you wish to provide feedback on the models, please send it via email to 'feedback.eu-risk@eucentre.it'</t>
  </si>
  <si>
    <t>Refer to REF1_EU and REF2_EU (in the References sheet) for more details on the development of these exposure models.</t>
  </si>
  <si>
    <t>De Bono A, Chatenoux B (2014) A Global exposure model for GAR 2015. Available from URL: https://www.unisdr.org/we/inform/publications/49763.</t>
  </si>
  <si>
    <t>Jaiswal, K. S., and Wald, D. J. (2010b). Development of a semi-empirical loss model within the USGS Prompt Assessment of Global Earthquakes for Response (PAGER) System. Proc. of the 9th US and 10th Canadian Conference on Earthquake Engineering: Reaching Beyond Borders, July 25-29, 2010, Toronto, Canada. Available from URL: https://earthquake.usgs.gov/static/lfs/data/pager/Jaiswal_Wald_2010_Semi.pdf</t>
  </si>
  <si>
    <t>Lisboa, Porto, Setubal</t>
  </si>
  <si>
    <t>3015146, 12058091</t>
  </si>
  <si>
    <t>10226, 10227, 10228, 10229, 10230, 10231, 10310,	10311, 10312, 10313, 10314, 10315, 10316, 10317,	10318, 10319, 10320, 10321, 10322, 10323, 10329, 10402, 10409, 10458, 10508, 10513, 10534, 10535, 10584, 10585, 10695, 10706, 10828, 10855, 10861, 10917, 10952, 10954, 10956, 10988, 11003, 11031, 11032, 11033, 11034, 11035, 11037, 11039, 11040, 11041, 11043,	 11044, 11045, 11046, 11047, 11048, 11049, 11050, 11051, 11052, 11053, 11054, 11055, 11056, 11057, 11058, 11060, 11061, 11062, 11064, 11065, 11066, 11067, 11068, 11069, 11070, 11095, 11319, 11382, 11514,	11655, 11677, 11730, 11836, 12127, 12187, 12552, 12602, 12610, 12736, 12906, 12915, 12925, 13049, 13129, 13186,</t>
  </si>
  <si>
    <t>3792</t>
  </si>
  <si>
    <t>Only buildings in government controlled area included in final model. Total population in government controlled area in 2018 has been obtained from  http://www.cystat.gov.cy and scaled up to an estimated 2020 value</t>
  </si>
  <si>
    <t>Eurostat 2011 
https://tinyurl.com/3ymrfu33</t>
  </si>
  <si>
    <t>The dwellings from the census are occupied dwellings, and so the data has been uniformly scaled to the total number of dwellings from Eurostat 2011</t>
  </si>
  <si>
    <t>Buildings in Azores are not included in final model, and an estimated population of ﻿243,862 has thus been removed from the total population in the social indicators folder</t>
  </si>
  <si>
    <t>No data was reported for Leposaviq, Zubin Potok, Zveqan in the 2011 census due to disputed land</t>
  </si>
  <si>
    <t xml:space="preserve">We are not able to share the 2011 census source data for this model but the 2001 census data can be obtained from v0.4 of the exposure repository. The dwellings from the census are occupied dwellings, and so the data has been uniformly scaled to the total number of dwellings from Eurostat 2011. </t>
  </si>
  <si>
    <t>The dwellings from the 2001 census have been uniformly scaled to the total number of dwellings from Eurostat 2011</t>
  </si>
  <si>
    <t>The dwellings from the 2005 census have been uniformly scaled to the total number of dwellings from Eurostat 2011</t>
  </si>
  <si>
    <t>Occupants</t>
  </si>
  <si>
    <t>Replacement cost: structural / total</t>
  </si>
  <si>
    <t>Replacement cost: non-structural / total</t>
  </si>
  <si>
    <t>Replacement cost: contents / total</t>
  </si>
  <si>
    <t xml:space="preserve">The structural and non-structural reconstruction cost per m^2 is assumed to comprise 80% of the total replacement cost. The total replacement cost is divided into structural, non-structural and contents according to the percentages shown in the rows below. The structural and non-structural reconstruction cost has been adapted for different materials according to the macro-taxonomy as follows: ﻿MIX:1.00, MUR:0.95, ADO:0.95, CR:1.05, M:1.05, S:1.00, W:0.95, OT:1.00. </t>
  </si>
  <si>
    <t>Replacement Costs</t>
  </si>
  <si>
    <t xml:space="preserve">The structural and non-structural reconstruction cost per m^2 is assumed to comprise 40% of the total replacement cost. The total replacement cost is divided into structural, non-structural and contents according to the percentages shown in the rows below. The structural and non-structural reconstruction cost has been adapted for different materials according to the macro-taxonomy as follows: ﻿MIX:1.00, MUR:0.95, ADO:0.95, CR:1.05, M:1.05, S:1.00, W:0.95, OT:1.00. </t>
  </si>
  <si>
    <t xml:space="preserve">The structural and non-structural reconstruction cost per m^2 is assumed to comprise 50% of the total replacement cost. The total replacement cost is divided into structural, non-structural and contents according to the percentages shown in the rows below. The structural and non-structural reconstruction cost has been adapted for different materials according to the macro-taxonomy as follows: ﻿MIX:1.00, MUR:0.95, ADO:0.95, CR:1.05, M:1.05, S:1.00, W:0.95, OT:1.00.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</si>
</sst>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 #,##0_-;_-* &quot;-&quot;??_-;_-@_-"/>
  </numFmts>
  <fonts count="12">
    <font>
      <sz val="12"/>
      <color theme="1"/>
      <name val="Calibri"/>
      <family val="2"/>
      <scheme val="minor"/>
    </font>
    <font>
      <b/>
      <sz val="12"/>
      <color theme="1"/>
      <name val="Calibri"/>
      <family val="2"/>
      <scheme val="minor"/>
    </font>
    <font>
      <u/>
      <sz val="12"/>
      <color theme="10"/>
      <name val="Calibri"/>
      <family val="2"/>
      <scheme val="minor"/>
    </font>
    <font>
      <sz val="12"/>
      <color theme="1"/>
      <name val="Calibri"/>
      <family val="2"/>
    </font>
    <font>
      <sz val="12"/>
      <color rgb="FFFF0000"/>
      <name val="Calibri"/>
      <family val="2"/>
      <scheme val="minor"/>
    </font>
    <font>
      <sz val="12"/>
      <color rgb="FF000000"/>
      <name val="Calibri"/>
      <family val="2"/>
      <scheme val="minor"/>
    </font>
    <font>
      <sz val="12"/>
      <color theme="1"/>
      <name val="Calibri"/>
      <family val="2"/>
      <scheme val="minor"/>
    </font>
    <font>
      <b/>
      <sz val="30"/>
      <color theme="1"/>
      <name val="Calibri"/>
      <family val="2"/>
      <scheme val="minor"/>
    </font>
    <font>
      <sz val="12"/>
      <color theme="1"/>
      <name val="TimesNewRomanPSMT"/>
    </font>
    <font>
      <sz val="11"/>
      <color rgb="FF000000"/>
      <name val="Calibri"/>
      <family val="2"/>
    </font>
    <font>
      <b/>
      <sz val="12"/>
      <color theme="1"/>
      <name val="Calibri"/>
      <family val="2"/>
    </font>
    <font>
      <sz val="12"/>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79998168889431442"/>
        <bgColor rgb="FFFFFFFF"/>
      </patternFill>
    </fill>
    <fill>
      <patternFill patternType="solid">
        <fgColor rgb="FFEDEDED"/>
        <bgColor rgb="FF000000"/>
      </patternFill>
    </fill>
    <fill>
      <patternFill patternType="solid">
        <fgColor theme="8" tint="0.79998168889431442"/>
        <bgColor rgb="FF000000"/>
      </patternFill>
    </fill>
    <fill>
      <patternFill patternType="solid">
        <fgColor theme="6" tint="0.79998168889431442"/>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164" fontId="6" fillId="0" borderId="0" applyFont="0" applyFill="0" applyBorder="0" applyAlignment="0" applyProtection="0"/>
  </cellStyleXfs>
  <cellXfs count="195">
    <xf numFmtId="0" fontId="0" fillId="0" borderId="0" xfId="0"/>
    <xf numFmtId="0" fontId="0" fillId="0" borderId="0" xfId="0" applyAlignment="1">
      <alignment horizontal="center" vertical="center"/>
    </xf>
    <xf numFmtId="0" fontId="1" fillId="2" borderId="2" xfId="0" applyFont="1" applyFill="1" applyBorder="1" applyAlignment="1">
      <alignment horizontal="center" vertical="center"/>
    </xf>
    <xf numFmtId="0" fontId="0" fillId="0" borderId="0" xfId="0" applyFill="1" applyBorder="1"/>
    <xf numFmtId="0" fontId="0" fillId="0" borderId="0" xfId="0" applyAlignment="1">
      <alignment vertical="center"/>
    </xf>
    <xf numFmtId="0" fontId="2" fillId="0" borderId="0" xfId="1"/>
    <xf numFmtId="0" fontId="0" fillId="3" borderId="2" xfId="0" applyFill="1" applyBorder="1"/>
    <xf numFmtId="0" fontId="0" fillId="3" borderId="10" xfId="0" applyFill="1" applyBorder="1" applyAlignment="1">
      <alignment wrapText="1"/>
    </xf>
    <xf numFmtId="0" fontId="0" fillId="3" borderId="1" xfId="0" applyFill="1" applyBorder="1" applyAlignment="1">
      <alignment vertical="center"/>
    </xf>
    <xf numFmtId="0" fontId="0" fillId="3" borderId="1" xfId="0" applyFill="1" applyBorder="1"/>
    <xf numFmtId="0" fontId="0" fillId="3" borderId="2" xfId="0"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0" fillId="4" borderId="2" xfId="0" applyFill="1" applyBorder="1"/>
    <xf numFmtId="0" fontId="0" fillId="4" borderId="10" xfId="0" applyFill="1" applyBorder="1"/>
    <xf numFmtId="0" fontId="0" fillId="4" borderId="1" xfId="0" applyFill="1" applyBorder="1"/>
    <xf numFmtId="0" fontId="0" fillId="4" borderId="2" xfId="0" applyFill="1" applyBorder="1" applyAlignment="1">
      <alignment vertical="center"/>
    </xf>
    <xf numFmtId="0" fontId="0" fillId="4" borderId="9" xfId="0" applyFill="1" applyBorder="1" applyAlignment="1">
      <alignment vertical="center"/>
    </xf>
    <xf numFmtId="0" fontId="0" fillId="4" borderId="10" xfId="0" applyFill="1" applyBorder="1" applyAlignment="1">
      <alignment vertical="center"/>
    </xf>
    <xf numFmtId="0" fontId="0" fillId="4" borderId="1" xfId="0" applyFill="1" applyBorder="1" applyAlignment="1">
      <alignment vertical="center"/>
    </xf>
    <xf numFmtId="3" fontId="0" fillId="3" borderId="9" xfId="0" applyNumberFormat="1" applyFill="1" applyBorder="1" applyAlignment="1">
      <alignment horizontal="left"/>
    </xf>
    <xf numFmtId="0" fontId="0" fillId="4" borderId="9" xfId="0" applyFill="1" applyBorder="1" applyAlignment="1">
      <alignment horizontal="center"/>
    </xf>
    <xf numFmtId="0" fontId="0" fillId="4" borderId="10" xfId="0" applyFill="1" applyBorder="1" applyAlignment="1">
      <alignment wrapText="1"/>
    </xf>
    <xf numFmtId="0" fontId="0" fillId="4" borderId="5" xfId="0" applyFont="1" applyFill="1" applyBorder="1" applyAlignment="1">
      <alignment vertical="center"/>
    </xf>
    <xf numFmtId="0" fontId="0" fillId="4" borderId="7" xfId="0" applyFont="1" applyFill="1" applyBorder="1" applyAlignment="1">
      <alignment vertical="center"/>
    </xf>
    <xf numFmtId="0" fontId="0" fillId="3" borderId="5" xfId="0" applyFont="1" applyFill="1" applyBorder="1" applyAlignment="1">
      <alignment vertical="center"/>
    </xf>
    <xf numFmtId="0" fontId="0" fillId="3" borderId="2" xfId="0" applyFont="1" applyFill="1" applyBorder="1" applyAlignment="1">
      <alignment vertical="center"/>
    </xf>
    <xf numFmtId="0" fontId="0" fillId="3" borderId="7" xfId="0" applyFont="1" applyFill="1" applyBorder="1" applyAlignment="1">
      <alignment vertical="center"/>
    </xf>
    <xf numFmtId="0" fontId="0" fillId="0" borderId="0" xfId="0" applyFont="1"/>
    <xf numFmtId="0" fontId="1" fillId="0" borderId="0" xfId="0" applyFont="1" applyAlignment="1">
      <alignment vertical="center"/>
    </xf>
    <xf numFmtId="0" fontId="1" fillId="0" borderId="2" xfId="0" applyFont="1" applyFill="1" applyBorder="1" applyAlignment="1">
      <alignment horizontal="center" vertical="center"/>
    </xf>
    <xf numFmtId="0" fontId="1" fillId="0" borderId="3" xfId="0" applyFont="1" applyFill="1" applyBorder="1" applyAlignment="1">
      <alignment horizontal="left" vertical="center"/>
    </xf>
    <xf numFmtId="0" fontId="0" fillId="3" borderId="6" xfId="0" applyFill="1" applyBorder="1" applyAlignment="1">
      <alignment horizontal="left"/>
    </xf>
    <xf numFmtId="0" fontId="0" fillId="4" borderId="2" xfId="0" applyFill="1" applyBorder="1" applyAlignment="1">
      <alignment horizontal="center"/>
    </xf>
    <xf numFmtId="0" fontId="0" fillId="4" borderId="9" xfId="0" applyFill="1" applyBorder="1" applyAlignment="1">
      <alignment horizontal="left"/>
    </xf>
    <xf numFmtId="0" fontId="0" fillId="3" borderId="9" xfId="0" applyFill="1" applyBorder="1" applyAlignment="1">
      <alignment horizontal="left"/>
    </xf>
    <xf numFmtId="0" fontId="0" fillId="3" borderId="10" xfId="0" applyFont="1" applyFill="1" applyBorder="1" applyAlignment="1">
      <alignment vertical="center"/>
    </xf>
    <xf numFmtId="3" fontId="0" fillId="3" borderId="9" xfId="0" applyNumberFormat="1" applyFill="1" applyBorder="1" applyAlignment="1">
      <alignment horizontal="center"/>
    </xf>
    <xf numFmtId="0" fontId="0" fillId="3" borderId="10" xfId="0" applyFill="1" applyBorder="1" applyAlignment="1">
      <alignment horizontal="center" wrapText="1"/>
    </xf>
    <xf numFmtId="3" fontId="0" fillId="4" borderId="9" xfId="0" applyNumberFormat="1" applyFill="1" applyBorder="1" applyAlignment="1">
      <alignment horizontal="center"/>
    </xf>
    <xf numFmtId="0" fontId="0" fillId="4" borderId="1" xfId="0" applyFont="1" applyFill="1" applyBorder="1"/>
    <xf numFmtId="0" fontId="0" fillId="3" borderId="10" xfId="0" applyFill="1" applyBorder="1"/>
    <xf numFmtId="0" fontId="0" fillId="4" borderId="4" xfId="0" applyFill="1" applyBorder="1" applyAlignment="1">
      <alignment horizontal="left"/>
    </xf>
    <xf numFmtId="0" fontId="0" fillId="4" borderId="6" xfId="0" applyFill="1" applyBorder="1" applyAlignment="1">
      <alignment horizontal="left"/>
    </xf>
    <xf numFmtId="0" fontId="0" fillId="4" borderId="8" xfId="0" applyFill="1" applyBorder="1" applyAlignment="1">
      <alignment horizontal="left"/>
    </xf>
    <xf numFmtId="3" fontId="0" fillId="3" borderId="4" xfId="0" applyNumberFormat="1" applyFill="1" applyBorder="1" applyAlignment="1">
      <alignment horizontal="left"/>
    </xf>
    <xf numFmtId="3" fontId="0" fillId="3" borderId="4" xfId="0" applyNumberFormat="1" applyFill="1" applyBorder="1" applyAlignment="1">
      <alignment horizontal="center"/>
    </xf>
    <xf numFmtId="0" fontId="0" fillId="3" borderId="6" xfId="0" applyFill="1" applyBorder="1" applyAlignment="1">
      <alignment horizontal="center"/>
    </xf>
    <xf numFmtId="0" fontId="3" fillId="5" borderId="8" xfId="0" applyFont="1" applyFill="1" applyBorder="1" applyAlignment="1">
      <alignment vertical="center" wrapText="1"/>
    </xf>
    <xf numFmtId="3" fontId="0" fillId="4" borderId="2" xfId="0" applyNumberFormat="1" applyFill="1" applyBorder="1" applyAlignment="1">
      <alignment horizontal="center"/>
    </xf>
    <xf numFmtId="0" fontId="0" fillId="4" borderId="0" xfId="0" applyFont="1" applyFill="1" applyBorder="1" applyAlignment="1">
      <alignment vertical="center"/>
    </xf>
    <xf numFmtId="0" fontId="0" fillId="4" borderId="9" xfId="0" applyFont="1" applyFill="1" applyBorder="1" applyAlignment="1">
      <alignment vertical="center"/>
    </xf>
    <xf numFmtId="0" fontId="0" fillId="4" borderId="11" xfId="0" applyFill="1" applyBorder="1"/>
    <xf numFmtId="0" fontId="0" fillId="4" borderId="0" xfId="0" applyFill="1" applyBorder="1" applyAlignment="1">
      <alignment horizontal="center"/>
    </xf>
    <xf numFmtId="0" fontId="0" fillId="4" borderId="12" xfId="0" applyFill="1" applyBorder="1" applyAlignment="1">
      <alignment wrapText="1"/>
    </xf>
    <xf numFmtId="0" fontId="0" fillId="3" borderId="10" xfId="0" applyFill="1" applyBorder="1" applyAlignment="1">
      <alignment horizontal="left" wrapText="1"/>
    </xf>
    <xf numFmtId="3" fontId="0" fillId="4" borderId="2" xfId="0" applyNumberFormat="1" applyFill="1" applyBorder="1" applyAlignment="1">
      <alignment horizontal="left"/>
    </xf>
    <xf numFmtId="0" fontId="0" fillId="4" borderId="2" xfId="0" applyFill="1" applyBorder="1" applyAlignment="1">
      <alignment horizontal="left"/>
    </xf>
    <xf numFmtId="3" fontId="0" fillId="3" borderId="2" xfId="0" applyNumberFormat="1" applyFill="1" applyBorder="1" applyAlignment="1">
      <alignment horizontal="left"/>
    </xf>
    <xf numFmtId="0" fontId="0" fillId="4" borderId="10" xfId="0" applyFill="1" applyBorder="1" applyAlignment="1">
      <alignment horizontal="center" vertical="top" wrapText="1"/>
    </xf>
    <xf numFmtId="0" fontId="0" fillId="4" borderId="10" xfId="0" applyFill="1" applyBorder="1" applyAlignment="1">
      <alignment vertical="top" wrapText="1"/>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3" borderId="6" xfId="0" applyFill="1" applyBorder="1" applyAlignment="1">
      <alignment vertical="center"/>
    </xf>
    <xf numFmtId="0" fontId="0" fillId="3" borderId="6" xfId="0" applyFill="1" applyBorder="1" applyAlignment="1">
      <alignment horizontal="center" vertical="center"/>
    </xf>
    <xf numFmtId="0" fontId="0" fillId="3" borderId="6" xfId="0" applyFill="1" applyBorder="1" applyAlignment="1">
      <alignment horizontal="left" vertical="center" wrapText="1"/>
    </xf>
    <xf numFmtId="0" fontId="0" fillId="4" borderId="9" xfId="0" applyFont="1" applyFill="1" applyBorder="1" applyAlignment="1">
      <alignment horizontal="left" vertical="center"/>
    </xf>
    <xf numFmtId="0" fontId="1" fillId="4" borderId="1" xfId="0" applyFont="1" applyFill="1" applyBorder="1" applyAlignment="1">
      <alignment vertical="center"/>
    </xf>
    <xf numFmtId="0" fontId="0" fillId="4" borderId="1" xfId="0" applyFill="1" applyBorder="1" applyAlignment="1">
      <alignment wrapText="1"/>
    </xf>
    <xf numFmtId="2" fontId="0" fillId="0" borderId="0" xfId="0" applyNumberFormat="1"/>
    <xf numFmtId="0" fontId="0" fillId="4" borderId="3" xfId="0" applyFill="1" applyBorder="1" applyAlignment="1">
      <alignment horizontal="center"/>
    </xf>
    <xf numFmtId="0" fontId="0" fillId="4" borderId="5" xfId="0" applyFill="1" applyBorder="1" applyAlignment="1">
      <alignment horizontal="left"/>
    </xf>
    <xf numFmtId="0" fontId="0" fillId="4" borderId="7" xfId="0" applyFill="1" applyBorder="1" applyAlignment="1">
      <alignment wrapText="1"/>
    </xf>
    <xf numFmtId="0" fontId="0" fillId="4" borderId="10" xfId="0" applyFont="1" applyFill="1" applyBorder="1"/>
    <xf numFmtId="0" fontId="0" fillId="3" borderId="1" xfId="0" applyFill="1" applyBorder="1" applyAlignment="1">
      <alignment wrapText="1"/>
    </xf>
    <xf numFmtId="0" fontId="0" fillId="3" borderId="6" xfId="0" applyFill="1" applyBorder="1" applyAlignment="1">
      <alignment horizontal="left" vertical="center"/>
    </xf>
    <xf numFmtId="0" fontId="0" fillId="3" borderId="9" xfId="0" applyFill="1" applyBorder="1" applyAlignment="1">
      <alignment horizontal="left" wrapText="1"/>
    </xf>
    <xf numFmtId="0" fontId="0" fillId="3" borderId="6" xfId="0" applyFill="1" applyBorder="1" applyAlignment="1">
      <alignment horizontal="left" wrapText="1"/>
    </xf>
    <xf numFmtId="0" fontId="0" fillId="3" borderId="1" xfId="0" quotePrefix="1" applyFill="1" applyBorder="1" applyAlignment="1">
      <alignment wrapText="1"/>
    </xf>
    <xf numFmtId="0" fontId="0" fillId="4" borderId="1" xfId="0" applyFont="1" applyFill="1" applyBorder="1" applyAlignment="1">
      <alignment horizontal="left" vertical="center" wrapText="1"/>
    </xf>
    <xf numFmtId="0" fontId="0" fillId="3" borderId="1" xfId="0" applyFont="1" applyFill="1" applyBorder="1"/>
    <xf numFmtId="0" fontId="0" fillId="4" borderId="9" xfId="0" applyFill="1" applyBorder="1" applyAlignment="1"/>
    <xf numFmtId="0" fontId="0" fillId="4" borderId="9" xfId="0" applyFill="1" applyBorder="1"/>
    <xf numFmtId="0" fontId="5" fillId="6" borderId="9" xfId="0" applyFont="1" applyFill="1" applyBorder="1"/>
    <xf numFmtId="49" fontId="0" fillId="4" borderId="1" xfId="0" applyNumberFormat="1" applyFill="1" applyBorder="1" applyAlignment="1">
      <alignment horizontal="left" vertical="center" wrapText="1"/>
    </xf>
    <xf numFmtId="49" fontId="0" fillId="4" borderId="1" xfId="0" quotePrefix="1" applyNumberFormat="1" applyFill="1" applyBorder="1" applyAlignment="1">
      <alignment horizontal="left" vertical="center"/>
    </xf>
    <xf numFmtId="49" fontId="0" fillId="4" borderId="1" xfId="0" applyNumberFormat="1" applyFill="1" applyBorder="1" applyAlignment="1">
      <alignment horizontal="left" vertical="center"/>
    </xf>
    <xf numFmtId="49" fontId="0" fillId="4" borderId="1" xfId="0" applyNumberFormat="1" applyFill="1" applyBorder="1" applyAlignment="1">
      <alignment vertical="center"/>
    </xf>
    <xf numFmtId="0" fontId="0" fillId="3" borderId="4" xfId="0" applyFill="1" applyBorder="1" applyAlignment="1">
      <alignment vertical="center"/>
    </xf>
    <xf numFmtId="0" fontId="0" fillId="3" borderId="8" xfId="0" applyFill="1" applyBorder="1" applyAlignment="1">
      <alignment vertical="center"/>
    </xf>
    <xf numFmtId="0" fontId="0" fillId="4" borderId="0" xfId="0" applyFill="1"/>
    <xf numFmtId="0" fontId="0" fillId="4" borderId="2" xfId="0" applyFont="1" applyFill="1" applyBorder="1" applyAlignment="1">
      <alignment horizontal="left" vertical="center"/>
    </xf>
    <xf numFmtId="0" fontId="0" fillId="4" borderId="10" xfId="0" applyFont="1" applyFill="1" applyBorder="1" applyAlignment="1">
      <alignment horizontal="left" vertical="center"/>
    </xf>
    <xf numFmtId="0" fontId="0" fillId="3" borderId="2" xfId="0" applyFill="1" applyBorder="1" applyAlignment="1">
      <alignment horizontal="left"/>
    </xf>
    <xf numFmtId="0" fontId="0" fillId="3" borderId="9" xfId="0" applyFill="1" applyBorder="1"/>
    <xf numFmtId="3" fontId="0" fillId="4" borderId="9" xfId="0" applyNumberFormat="1" applyFill="1" applyBorder="1" applyAlignment="1">
      <alignment horizontal="left"/>
    </xf>
    <xf numFmtId="0" fontId="0" fillId="4" borderId="3" xfId="0" applyFill="1" applyBorder="1" applyAlignment="1">
      <alignment horizontal="left"/>
    </xf>
    <xf numFmtId="3" fontId="0" fillId="4" borderId="5" xfId="0" applyNumberFormat="1" applyFill="1" applyBorder="1" applyAlignment="1">
      <alignment horizontal="left"/>
    </xf>
    <xf numFmtId="0" fontId="0" fillId="4" borderId="10" xfId="0" applyFont="1" applyFill="1" applyBorder="1" applyAlignment="1">
      <alignment horizontal="left" vertical="center" wrapText="1"/>
    </xf>
    <xf numFmtId="0" fontId="0" fillId="3" borderId="10" xfId="0" applyFill="1" applyBorder="1" applyAlignment="1">
      <alignment horizontal="left" vertical="center"/>
    </xf>
    <xf numFmtId="0" fontId="0" fillId="3" borderId="10" xfId="0" applyFill="1" applyBorder="1" applyAlignment="1">
      <alignment vertical="center" wrapText="1"/>
    </xf>
    <xf numFmtId="0" fontId="0" fillId="4" borderId="10" xfId="0" applyFill="1" applyBorder="1" applyAlignment="1">
      <alignment horizontal="left"/>
    </xf>
    <xf numFmtId="0" fontId="0" fillId="3" borderId="5" xfId="0" applyFill="1" applyBorder="1"/>
    <xf numFmtId="0" fontId="0" fillId="3" borderId="7" xfId="0" applyFont="1" applyFill="1" applyBorder="1" applyAlignment="1">
      <alignment horizontal="left" vertical="center"/>
    </xf>
    <xf numFmtId="1" fontId="0" fillId="4" borderId="9" xfId="0" applyNumberFormat="1" applyFill="1" applyBorder="1" applyAlignment="1">
      <alignment horizontal="left"/>
    </xf>
    <xf numFmtId="1" fontId="0" fillId="4" borderId="0" xfId="0" applyNumberFormat="1" applyFill="1" applyAlignment="1">
      <alignment horizontal="left"/>
    </xf>
    <xf numFmtId="0" fontId="0" fillId="3" borderId="7" xfId="0" applyFill="1" applyBorder="1" applyAlignment="1">
      <alignment horizontal="left" vertical="center"/>
    </xf>
    <xf numFmtId="1" fontId="0" fillId="3" borderId="2" xfId="0" applyNumberFormat="1" applyFill="1" applyBorder="1" applyAlignment="1">
      <alignment horizontal="left" vertical="center"/>
    </xf>
    <xf numFmtId="1" fontId="0" fillId="3" borderId="2" xfId="0" applyNumberFormat="1" applyFill="1" applyBorder="1" applyAlignment="1">
      <alignment horizontal="left" vertical="center" wrapText="1"/>
    </xf>
    <xf numFmtId="0" fontId="5" fillId="7" borderId="9" xfId="0" applyFont="1" applyFill="1" applyBorder="1" applyAlignment="1">
      <alignment vertical="center"/>
    </xf>
    <xf numFmtId="1" fontId="0" fillId="3" borderId="11" xfId="0" applyNumberFormat="1" applyFill="1" applyBorder="1" applyAlignment="1">
      <alignment horizontal="left" vertical="center"/>
    </xf>
    <xf numFmtId="0" fontId="0" fillId="3" borderId="12" xfId="0" applyFill="1" applyBorder="1"/>
    <xf numFmtId="0" fontId="0" fillId="0" borderId="0" xfId="0" applyAlignment="1">
      <alignment wrapText="1"/>
    </xf>
    <xf numFmtId="0" fontId="1" fillId="0" borderId="0" xfId="0" applyFont="1"/>
    <xf numFmtId="0" fontId="0" fillId="3" borderId="10" xfId="0" applyFill="1" applyBorder="1" applyAlignment="1">
      <alignment horizontal="left"/>
    </xf>
    <xf numFmtId="0" fontId="0" fillId="3" borderId="10" xfId="0" applyFill="1" applyBorder="1" applyAlignment="1">
      <alignment vertical="top" wrapText="1"/>
    </xf>
    <xf numFmtId="3" fontId="0" fillId="3" borderId="6" xfId="0" applyNumberFormat="1" applyFill="1" applyBorder="1" applyAlignment="1">
      <alignment horizontal="center"/>
    </xf>
    <xf numFmtId="0" fontId="0" fillId="4" borderId="10" xfId="0" applyFill="1" applyBorder="1" applyAlignment="1">
      <alignment horizontal="left" vertical="top" wrapText="1"/>
    </xf>
    <xf numFmtId="1" fontId="0" fillId="4" borderId="9" xfId="0" applyNumberFormat="1" applyFont="1" applyFill="1" applyBorder="1" applyAlignment="1">
      <alignment horizontal="left"/>
    </xf>
    <xf numFmtId="0" fontId="0" fillId="3" borderId="10" xfId="0" applyFont="1" applyFill="1" applyBorder="1" applyAlignment="1">
      <alignment vertical="center" wrapText="1"/>
    </xf>
    <xf numFmtId="3" fontId="0" fillId="3" borderId="2" xfId="0" applyNumberFormat="1" applyFill="1" applyBorder="1" applyAlignment="1">
      <alignment horizontal="center"/>
    </xf>
    <xf numFmtId="3" fontId="0" fillId="3" borderId="10" xfId="0" applyNumberFormat="1" applyFill="1" applyBorder="1" applyAlignment="1">
      <alignment horizontal="center"/>
    </xf>
    <xf numFmtId="0" fontId="0" fillId="4" borderId="10" xfId="0" applyFill="1" applyBorder="1" applyAlignment="1">
      <alignment horizontal="left" wrapText="1"/>
    </xf>
    <xf numFmtId="0" fontId="0" fillId="0" borderId="0" xfId="0" applyAlignment="1">
      <alignment horizontal="left" vertical="center"/>
    </xf>
    <xf numFmtId="0" fontId="5" fillId="7" borderId="2" xfId="0" applyFont="1" applyFill="1" applyBorder="1" applyAlignment="1">
      <alignment vertical="center"/>
    </xf>
    <xf numFmtId="0" fontId="0" fillId="3" borderId="13" xfId="0" applyFill="1" applyBorder="1"/>
    <xf numFmtId="0" fontId="0" fillId="3" borderId="1" xfId="0" applyFill="1" applyBorder="1" applyAlignment="1">
      <alignment horizontal="left"/>
    </xf>
    <xf numFmtId="0" fontId="0" fillId="3" borderId="14" xfId="0" applyFill="1" applyBorder="1" applyAlignment="1">
      <alignment horizontal="left"/>
    </xf>
    <xf numFmtId="0" fontId="5" fillId="8" borderId="9" xfId="0" applyFont="1" applyFill="1" applyBorder="1"/>
    <xf numFmtId="0" fontId="5" fillId="8" borderId="1" xfId="0" applyFont="1" applyFill="1" applyBorder="1"/>
    <xf numFmtId="0" fontId="0" fillId="4" borderId="5" xfId="0" applyFill="1" applyBorder="1"/>
    <xf numFmtId="0" fontId="5" fillId="8" borderId="2" xfId="0" applyFont="1" applyFill="1" applyBorder="1"/>
    <xf numFmtId="3" fontId="0" fillId="4" borderId="6" xfId="0" applyNumberFormat="1" applyFill="1" applyBorder="1" applyAlignment="1">
      <alignment horizontal="left"/>
    </xf>
    <xf numFmtId="1" fontId="0" fillId="3" borderId="11" xfId="0" applyNumberFormat="1" applyFill="1" applyBorder="1" applyAlignment="1">
      <alignment horizontal="left" vertical="center" wrapText="1"/>
    </xf>
    <xf numFmtId="0" fontId="8" fillId="0" borderId="0" xfId="0" applyFont="1"/>
    <xf numFmtId="0" fontId="0" fillId="0" borderId="0" xfId="0" applyFill="1" applyBorder="1" applyAlignment="1">
      <alignment vertical="center" wrapText="1"/>
    </xf>
    <xf numFmtId="0" fontId="0" fillId="3" borderId="6" xfId="0" applyFill="1" applyBorder="1"/>
    <xf numFmtId="0" fontId="0" fillId="3" borderId="14" xfId="0" applyFill="1" applyBorder="1"/>
    <xf numFmtId="0" fontId="0" fillId="3" borderId="9" xfId="0" applyFont="1" applyFill="1" applyBorder="1"/>
    <xf numFmtId="0" fontId="0" fillId="3" borderId="2" xfId="0" applyFont="1" applyFill="1" applyBorder="1"/>
    <xf numFmtId="0" fontId="1" fillId="0" borderId="0" xfId="0" applyFont="1" applyFill="1" applyBorder="1"/>
    <xf numFmtId="0" fontId="5" fillId="7" borderId="6" xfId="0" applyFont="1" applyFill="1" applyBorder="1" applyAlignment="1">
      <alignment vertical="center"/>
    </xf>
    <xf numFmtId="0" fontId="0" fillId="4" borderId="0" xfId="0" applyFill="1" applyAlignment="1">
      <alignment wrapText="1"/>
    </xf>
    <xf numFmtId="0" fontId="0" fillId="4" borderId="8" xfId="0" applyFont="1" applyFill="1" applyBorder="1" applyAlignment="1">
      <alignment horizontal="left" vertical="center" wrapText="1"/>
    </xf>
    <xf numFmtId="0" fontId="0" fillId="4" borderId="10" xfId="0" applyFont="1" applyFill="1" applyBorder="1" applyAlignment="1">
      <alignment horizontal="center" vertical="center"/>
    </xf>
    <xf numFmtId="165" fontId="0" fillId="0" borderId="0" xfId="2" applyNumberFormat="1" applyFont="1"/>
    <xf numFmtId="3" fontId="0" fillId="3" borderId="2" xfId="0" applyNumberFormat="1" applyFont="1" applyFill="1" applyBorder="1" applyAlignment="1">
      <alignment horizontal="left"/>
    </xf>
    <xf numFmtId="3" fontId="0" fillId="3" borderId="9" xfId="0" applyNumberFormat="1" applyFont="1" applyFill="1" applyBorder="1" applyAlignment="1">
      <alignment horizontal="left"/>
    </xf>
    <xf numFmtId="0" fontId="0" fillId="3" borderId="10" xfId="0" applyFont="1" applyFill="1" applyBorder="1" applyAlignment="1">
      <alignment horizontal="left" vertical="center"/>
    </xf>
    <xf numFmtId="1" fontId="0" fillId="3" borderId="10" xfId="0" applyNumberFormat="1" applyFont="1" applyFill="1" applyBorder="1" applyAlignment="1">
      <alignment horizontal="left" vertical="center"/>
    </xf>
    <xf numFmtId="1" fontId="0" fillId="3" borderId="10" xfId="0" applyNumberFormat="1" applyFont="1" applyFill="1" applyBorder="1" applyAlignment="1">
      <alignment horizontal="left" vertical="center" wrapText="1"/>
    </xf>
    <xf numFmtId="0" fontId="5" fillId="8" borderId="2" xfId="0" applyFont="1" applyFill="1" applyBorder="1" applyAlignment="1">
      <alignment vertical="center" wrapText="1"/>
    </xf>
    <xf numFmtId="0" fontId="0" fillId="4" borderId="10" xfId="0" applyFill="1" applyBorder="1" applyAlignment="1">
      <alignment horizontal="left" vertical="center"/>
    </xf>
    <xf numFmtId="0" fontId="0" fillId="4" borderId="10" xfId="0" applyFill="1" applyBorder="1" applyAlignment="1">
      <alignment horizontal="left" vertical="center" wrapText="1"/>
    </xf>
    <xf numFmtId="0" fontId="0" fillId="4" borderId="10" xfId="0" applyFill="1" applyBorder="1" applyAlignment="1">
      <alignment vertical="center" wrapText="1"/>
    </xf>
    <xf numFmtId="0" fontId="0" fillId="4" borderId="3" xfId="0" applyFill="1" applyBorder="1"/>
    <xf numFmtId="0" fontId="0" fillId="4" borderId="7" xfId="0" applyFill="1" applyBorder="1"/>
    <xf numFmtId="3" fontId="0" fillId="3" borderId="10" xfId="0" applyNumberFormat="1" applyFont="1" applyFill="1" applyBorder="1" applyAlignment="1">
      <alignment horizontal="left"/>
    </xf>
    <xf numFmtId="0" fontId="9" fillId="0" borderId="0" xfId="0" applyFont="1"/>
    <xf numFmtId="0" fontId="1" fillId="4" borderId="1" xfId="0" applyFont="1" applyFill="1" applyBorder="1" applyAlignment="1">
      <alignment horizontal="left" vertical="center"/>
    </xf>
    <xf numFmtId="0" fontId="4" fillId="4" borderId="1" xfId="0" applyFont="1" applyFill="1" applyBorder="1" applyAlignment="1">
      <alignment horizontal="left" vertical="center"/>
    </xf>
    <xf numFmtId="0" fontId="0" fillId="4" borderId="1" xfId="0" applyFont="1" applyFill="1" applyBorder="1" applyAlignment="1">
      <alignment horizontal="left" vertical="center"/>
    </xf>
    <xf numFmtId="1" fontId="0" fillId="4" borderId="1" xfId="0" applyNumberFormat="1" applyFont="1" applyFill="1" applyBorder="1" applyAlignment="1">
      <alignment horizontal="left" vertical="center"/>
    </xf>
    <xf numFmtId="1" fontId="0" fillId="4" borderId="1" xfId="0" applyNumberFormat="1" applyFont="1" applyFill="1" applyBorder="1" applyAlignment="1">
      <alignment horizontal="left" vertical="center" wrapText="1"/>
    </xf>
    <xf numFmtId="1" fontId="4" fillId="4" borderId="1" xfId="0" applyNumberFormat="1" applyFont="1" applyFill="1" applyBorder="1" applyAlignment="1">
      <alignment horizontal="left" vertical="center" wrapText="1"/>
    </xf>
    <xf numFmtId="3" fontId="0" fillId="4" borderId="1" xfId="0" applyNumberFormat="1" applyFont="1" applyFill="1" applyBorder="1" applyAlignment="1">
      <alignment horizontal="left"/>
    </xf>
    <xf numFmtId="1" fontId="5" fillId="6" borderId="1" xfId="0" applyNumberFormat="1" applyFont="1" applyFill="1" applyBorder="1" applyAlignment="1">
      <alignment horizontal="left" vertical="center" wrapText="1"/>
    </xf>
    <xf numFmtId="3" fontId="0" fillId="4" borderId="6" xfId="0" applyNumberFormat="1" applyFont="1" applyFill="1" applyBorder="1" applyAlignment="1">
      <alignment horizontal="left"/>
    </xf>
    <xf numFmtId="0" fontId="0" fillId="4" borderId="6" xfId="0" applyFont="1" applyFill="1" applyBorder="1" applyAlignment="1">
      <alignment horizontal="left"/>
    </xf>
    <xf numFmtId="3" fontId="0" fillId="4" borderId="9" xfId="0" applyNumberFormat="1" applyFont="1" applyFill="1" applyBorder="1" applyAlignment="1">
      <alignment horizontal="left"/>
    </xf>
    <xf numFmtId="0" fontId="4" fillId="4" borderId="1" xfId="0" applyFont="1" applyFill="1" applyBorder="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0" fillId="4" borderId="8" xfId="0" applyFont="1" applyFill="1" applyBorder="1" applyAlignment="1">
      <alignment horizontal="left"/>
    </xf>
    <xf numFmtId="0" fontId="0" fillId="3" borderId="1" xfId="0" applyFill="1" applyBorder="1" applyAlignment="1">
      <alignment horizontal="justify" vertical="center"/>
    </xf>
    <xf numFmtId="0" fontId="5" fillId="6" borderId="2" xfId="0" applyFont="1" applyFill="1" applyBorder="1" applyAlignment="1">
      <alignment vertical="center"/>
    </xf>
    <xf numFmtId="0" fontId="0" fillId="0" borderId="0" xfId="0" applyFont="1" applyAlignment="1">
      <alignment vertical="center"/>
    </xf>
    <xf numFmtId="0" fontId="0" fillId="0" borderId="0" xfId="0" applyBorder="1" applyAlignment="1">
      <alignment vertical="center"/>
    </xf>
    <xf numFmtId="0" fontId="0" fillId="0" borderId="0" xfId="0" applyFill="1"/>
    <xf numFmtId="0" fontId="0" fillId="4" borderId="1" xfId="0" applyNumberFormat="1" applyFill="1" applyBorder="1" applyAlignment="1">
      <alignment horizontal="left" vertical="center" wrapText="1"/>
    </xf>
    <xf numFmtId="0" fontId="0" fillId="0" borderId="0" xfId="0" applyBorder="1"/>
    <xf numFmtId="0" fontId="0" fillId="3" borderId="10" xfId="0" applyFont="1" applyFill="1" applyBorder="1" applyAlignment="1">
      <alignment horizontal="left" wrapText="1"/>
    </xf>
    <xf numFmtId="0" fontId="0" fillId="4" borderId="9" xfId="0" applyFill="1" applyBorder="1" applyAlignment="1">
      <alignment horizontal="left" wrapText="1"/>
    </xf>
    <xf numFmtId="0" fontId="5" fillId="6" borderId="1" xfId="0" applyFont="1" applyFill="1" applyBorder="1" applyAlignment="1">
      <alignment vertical="center" wrapText="1"/>
    </xf>
    <xf numFmtId="0" fontId="7" fillId="0" borderId="0" xfId="0" applyFont="1" applyAlignment="1">
      <alignment horizontal="center" vertical="center"/>
    </xf>
    <xf numFmtId="0" fontId="0" fillId="0" borderId="0" xfId="0" applyAlignment="1">
      <alignment horizontal="center"/>
    </xf>
    <xf numFmtId="0" fontId="0" fillId="0" borderId="0" xfId="0" applyAlignment="1">
      <alignment horizontal="left"/>
    </xf>
    <xf numFmtId="0" fontId="1" fillId="2" borderId="0" xfId="0" applyFont="1" applyFill="1" applyAlignment="1">
      <alignment horizontal="left" vertical="center"/>
    </xf>
    <xf numFmtId="0" fontId="0" fillId="0" borderId="0" xfId="0" applyAlignment="1">
      <alignment horizontal="left" wrapText="1"/>
    </xf>
    <xf numFmtId="0" fontId="7" fillId="0" borderId="0" xfId="0" applyFont="1" applyAlignment="1">
      <alignment horizontal="center"/>
    </xf>
    <xf numFmtId="0" fontId="1" fillId="2" borderId="0" xfId="0" applyFont="1" applyFill="1" applyBorder="1" applyAlignment="1">
      <alignment horizontal="left"/>
    </xf>
    <xf numFmtId="0" fontId="10" fillId="2" borderId="0" xfId="0" applyFont="1" applyFill="1" applyAlignment="1">
      <alignment horizontal="left" vertical="center"/>
    </xf>
    <xf numFmtId="0" fontId="11" fillId="4" borderId="1" xfId="0" applyFont="1" applyFill="1" applyBorder="1" applyAlignment="1">
      <alignment horizontal="left" vertical="center"/>
    </xf>
    <xf numFmtId="0" fontId="11" fillId="4" borderId="1" xfId="0" applyFont="1" applyFill="1" applyBorder="1" applyAlignment="1">
      <alignment wrapText="1"/>
    </xf>
    <xf numFmtId="2" fontId="11" fillId="4" borderId="1" xfId="0" applyNumberFormat="1" applyFont="1" applyFill="1" applyBorder="1" applyAlignment="1">
      <alignment horizontal="left"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popis2013.ba/popis2013/doc/Popis2013prvoIzdanje.pdf" TargetMode="External"/><Relationship Id="rId2" Type="http://schemas.openxmlformats.org/officeDocument/2006/relationships/hyperlink" Target="http://www.popis2013.ba/popis2013/doc/Popis2013prvoIzdanje.pdf" TargetMode="External"/><Relationship Id="rId1" Type="http://schemas.openxmlformats.org/officeDocument/2006/relationships/hyperlink" Target="http://www.popis2013.ba/popis2013/doc/Popis2013prvoIzdanj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tabSelected="1" zoomScale="85" zoomScaleNormal="85" workbookViewId="0">
      <selection sqref="A1:B1"/>
    </sheetView>
  </sheetViews>
  <sheetFormatPr defaultColWidth="11.19921875" defaultRowHeight="15.6"/>
  <cols>
    <col min="1" max="1" width="44.69921875" bestFit="1" customWidth="1"/>
    <col min="2" max="2" width="155.69921875" customWidth="1"/>
  </cols>
  <sheetData>
    <row r="1" spans="1:3" ht="48" customHeight="1">
      <c r="A1" s="184" t="s">
        <v>890</v>
      </c>
      <c r="B1" s="184"/>
    </row>
    <row r="2" spans="1:3" ht="22.05" customHeight="1">
      <c r="A2" s="186" t="s">
        <v>907</v>
      </c>
      <c r="B2" s="186"/>
      <c r="C2" s="5"/>
    </row>
    <row r="3" spans="1:3" ht="22.05" customHeight="1">
      <c r="A3" s="188" t="s">
        <v>909</v>
      </c>
      <c r="B3" s="186"/>
    </row>
    <row r="4" spans="1:3" ht="22.05" customHeight="1">
      <c r="A4" s="186" t="s">
        <v>889</v>
      </c>
      <c r="B4" s="186"/>
    </row>
    <row r="5" spans="1:3" ht="22.05" customHeight="1">
      <c r="A5" s="186" t="s">
        <v>908</v>
      </c>
      <c r="B5" s="186"/>
    </row>
    <row r="6" spans="1:3">
      <c r="A6" s="185"/>
      <c r="B6" s="185"/>
    </row>
    <row r="7" spans="1:3" ht="38.4">
      <c r="A7" s="189" t="s">
        <v>687</v>
      </c>
      <c r="B7" s="189"/>
    </row>
    <row r="8" spans="1:3">
      <c r="A8" s="190" t="s">
        <v>38</v>
      </c>
      <c r="B8" s="190"/>
    </row>
    <row r="9" spans="1:3">
      <c r="A9" s="3"/>
      <c r="B9" s="3"/>
    </row>
    <row r="10" spans="1:3">
      <c r="A10" s="16" t="s">
        <v>700</v>
      </c>
      <c r="B10" s="16" t="s">
        <v>688</v>
      </c>
    </row>
    <row r="11" spans="1:3">
      <c r="A11" s="17" t="s">
        <v>699</v>
      </c>
      <c r="B11" s="17" t="s">
        <v>689</v>
      </c>
    </row>
    <row r="12" spans="1:3">
      <c r="A12" s="51" t="s">
        <v>40</v>
      </c>
      <c r="B12" s="51" t="s">
        <v>37</v>
      </c>
    </row>
    <row r="13" spans="1:3">
      <c r="A13" s="18" t="s">
        <v>2</v>
      </c>
      <c r="B13" s="18" t="s">
        <v>14</v>
      </c>
    </row>
    <row r="14" spans="1:3">
      <c r="A14" s="11" t="s">
        <v>1</v>
      </c>
      <c r="B14" s="10" t="s">
        <v>856</v>
      </c>
    </row>
    <row r="15" spans="1:3">
      <c r="A15" s="11" t="s">
        <v>2</v>
      </c>
      <c r="B15" s="12" t="s">
        <v>15</v>
      </c>
    </row>
    <row r="16" spans="1:3">
      <c r="A16" s="16" t="s">
        <v>4</v>
      </c>
      <c r="B16" s="16" t="s">
        <v>858</v>
      </c>
    </row>
    <row r="17" spans="1:4">
      <c r="A17" s="17" t="s">
        <v>386</v>
      </c>
      <c r="B17" s="17" t="s">
        <v>690</v>
      </c>
    </row>
    <row r="18" spans="1:4">
      <c r="A18" s="17" t="s">
        <v>692</v>
      </c>
      <c r="B18" s="17" t="s">
        <v>691</v>
      </c>
    </row>
    <row r="19" spans="1:4">
      <c r="A19" s="17" t="s">
        <v>392</v>
      </c>
      <c r="B19" s="17" t="s">
        <v>693</v>
      </c>
    </row>
    <row r="20" spans="1:4">
      <c r="A20" s="18" t="s">
        <v>6</v>
      </c>
      <c r="B20" s="18" t="s">
        <v>694</v>
      </c>
      <c r="D20" t="s">
        <v>25</v>
      </c>
    </row>
    <row r="21" spans="1:4">
      <c r="A21" s="11" t="s">
        <v>9</v>
      </c>
      <c r="B21" s="11" t="s">
        <v>695</v>
      </c>
    </row>
    <row r="22" spans="1:4">
      <c r="A22" s="19" t="s">
        <v>28</v>
      </c>
      <c r="B22" s="19" t="s">
        <v>696</v>
      </c>
    </row>
    <row r="23" spans="1:4">
      <c r="A23" s="10" t="s">
        <v>10</v>
      </c>
      <c r="B23" s="8" t="s">
        <v>16</v>
      </c>
    </row>
    <row r="24" spans="1:4">
      <c r="A24" s="19" t="s">
        <v>13</v>
      </c>
      <c r="B24" s="19" t="s">
        <v>17</v>
      </c>
    </row>
    <row r="25" spans="1:4">
      <c r="A25" s="12" t="s">
        <v>36</v>
      </c>
      <c r="B25" s="12" t="s">
        <v>697</v>
      </c>
    </row>
    <row r="26" spans="1:4">
      <c r="A26" s="16" t="s">
        <v>827</v>
      </c>
      <c r="B26" s="16" t="s">
        <v>885</v>
      </c>
    </row>
    <row r="27" spans="1:4">
      <c r="A27" s="17" t="s">
        <v>828</v>
      </c>
      <c r="B27" s="17" t="s">
        <v>886</v>
      </c>
    </row>
    <row r="28" spans="1:4">
      <c r="A28" s="18" t="s">
        <v>829</v>
      </c>
      <c r="B28" s="18" t="s">
        <v>868</v>
      </c>
    </row>
    <row r="29" spans="1:4">
      <c r="A29" s="4"/>
      <c r="B29" s="4"/>
    </row>
    <row r="30" spans="1:4">
      <c r="A30" s="187" t="s">
        <v>212</v>
      </c>
      <c r="B30" s="187"/>
    </row>
    <row r="31" spans="1:4">
      <c r="A31" s="4"/>
      <c r="B31" s="4"/>
    </row>
    <row r="32" spans="1:4">
      <c r="A32" s="10" t="s">
        <v>11</v>
      </c>
      <c r="B32" s="88" t="s">
        <v>18</v>
      </c>
    </row>
    <row r="33" spans="1:2">
      <c r="A33" s="11" t="s">
        <v>12</v>
      </c>
      <c r="B33" s="63" t="s">
        <v>27</v>
      </c>
    </row>
    <row r="34" spans="1:2">
      <c r="A34" s="12" t="s">
        <v>2</v>
      </c>
      <c r="B34" s="89" t="s">
        <v>26</v>
      </c>
    </row>
    <row r="35" spans="1:2">
      <c r="A35" s="16" t="s">
        <v>19</v>
      </c>
      <c r="B35" s="16" t="s">
        <v>409</v>
      </c>
    </row>
    <row r="36" spans="1:2">
      <c r="A36" s="18" t="s">
        <v>2</v>
      </c>
      <c r="B36" s="18" t="s">
        <v>21</v>
      </c>
    </row>
    <row r="37" spans="1:2">
      <c r="A37" s="10" t="s">
        <v>20</v>
      </c>
      <c r="B37" s="10" t="s">
        <v>410</v>
      </c>
    </row>
    <row r="38" spans="1:2">
      <c r="A38" s="12" t="s">
        <v>2</v>
      </c>
      <c r="B38" s="12" t="s">
        <v>22</v>
      </c>
    </row>
    <row r="40" spans="1:2">
      <c r="A40" s="191" t="s">
        <v>929</v>
      </c>
      <c r="B40" s="191"/>
    </row>
    <row r="42" spans="1:2" ht="46.8">
      <c r="A42" s="61" t="s">
        <v>830</v>
      </c>
      <c r="B42" s="193" t="s">
        <v>928</v>
      </c>
    </row>
    <row r="43" spans="1:2">
      <c r="A43" s="192" t="s">
        <v>925</v>
      </c>
      <c r="B43" s="194">
        <v>0.3</v>
      </c>
    </row>
    <row r="44" spans="1:2">
      <c r="A44" s="192" t="s">
        <v>926</v>
      </c>
      <c r="B44" s="194">
        <v>0.5</v>
      </c>
    </row>
    <row r="45" spans="1:2">
      <c r="A45" s="192" t="s">
        <v>927</v>
      </c>
      <c r="B45" s="194">
        <v>0.2</v>
      </c>
    </row>
    <row r="47" spans="1:2">
      <c r="A47" s="191" t="s">
        <v>924</v>
      </c>
      <c r="B47" s="191"/>
    </row>
    <row r="49" spans="1:2" ht="31.2">
      <c r="A49" s="8" t="s">
        <v>857</v>
      </c>
      <c r="B49" s="174" t="s">
        <v>897</v>
      </c>
    </row>
    <row r="51" spans="1:2" ht="38.4">
      <c r="A51" s="189" t="s">
        <v>855</v>
      </c>
      <c r="B51" s="189"/>
    </row>
    <row r="52" spans="1:2">
      <c r="A52" s="190" t="s">
        <v>447</v>
      </c>
      <c r="B52" s="190"/>
    </row>
    <row r="53" spans="1:2">
      <c r="A53" s="3"/>
      <c r="B53" s="3"/>
    </row>
    <row r="54" spans="1:2">
      <c r="A54" s="91" t="s">
        <v>448</v>
      </c>
      <c r="B54" s="91"/>
    </row>
    <row r="55" spans="1:2">
      <c r="A55" s="66" t="s">
        <v>449</v>
      </c>
      <c r="B55" s="66"/>
    </row>
    <row r="56" spans="1:2">
      <c r="A56" s="66" t="s">
        <v>450</v>
      </c>
      <c r="B56" s="66"/>
    </row>
    <row r="57" spans="1:2">
      <c r="A57" s="66" t="s">
        <v>451</v>
      </c>
      <c r="B57" s="66"/>
    </row>
    <row r="58" spans="1:2">
      <c r="A58" s="92" t="s">
        <v>2</v>
      </c>
      <c r="B58" s="18" t="s">
        <v>865</v>
      </c>
    </row>
    <row r="59" spans="1:2">
      <c r="A59" s="102" t="s">
        <v>460</v>
      </c>
      <c r="B59" s="6"/>
    </row>
    <row r="60" spans="1:2">
      <c r="A60" s="103" t="s">
        <v>2</v>
      </c>
      <c r="B60" s="148"/>
    </row>
    <row r="61" spans="1:2">
      <c r="A61" s="90" t="s">
        <v>723</v>
      </c>
      <c r="B61" s="13" t="s">
        <v>876</v>
      </c>
    </row>
    <row r="62" spans="1:2">
      <c r="A62" s="90" t="s">
        <v>452</v>
      </c>
      <c r="B62" s="82" t="s">
        <v>877</v>
      </c>
    </row>
    <row r="63" spans="1:2">
      <c r="A63" s="90" t="s">
        <v>2</v>
      </c>
      <c r="B63" s="14" t="s">
        <v>878</v>
      </c>
    </row>
    <row r="64" spans="1:2">
      <c r="A64" s="10" t="s">
        <v>712</v>
      </c>
      <c r="B64" s="10" t="s">
        <v>879</v>
      </c>
    </row>
    <row r="65" spans="1:2">
      <c r="A65" s="11" t="s">
        <v>456</v>
      </c>
      <c r="B65" s="11" t="s">
        <v>862</v>
      </c>
    </row>
    <row r="66" spans="1:2">
      <c r="A66" s="41" t="s">
        <v>40</v>
      </c>
      <c r="B66" s="41" t="s">
        <v>880</v>
      </c>
    </row>
    <row r="67" spans="1:2">
      <c r="A67" s="82" t="s">
        <v>4</v>
      </c>
      <c r="B67" s="175" t="s">
        <v>859</v>
      </c>
    </row>
    <row r="68" spans="1:2">
      <c r="A68" s="125" t="s">
        <v>830</v>
      </c>
      <c r="B68" s="9" t="s">
        <v>881</v>
      </c>
    </row>
    <row r="70" spans="1:2">
      <c r="A70" s="191" t="s">
        <v>929</v>
      </c>
      <c r="B70" s="191"/>
    </row>
    <row r="72" spans="1:2" ht="46.8">
      <c r="A72" s="61" t="s">
        <v>830</v>
      </c>
      <c r="B72" s="68" t="s">
        <v>930</v>
      </c>
    </row>
    <row r="73" spans="1:2">
      <c r="A73" s="192" t="s">
        <v>925</v>
      </c>
      <c r="B73" s="194">
        <v>0.15</v>
      </c>
    </row>
    <row r="74" spans="1:2">
      <c r="A74" s="192" t="s">
        <v>926</v>
      </c>
      <c r="B74" s="194">
        <v>0.25</v>
      </c>
    </row>
    <row r="75" spans="1:2">
      <c r="A75" s="192" t="s">
        <v>927</v>
      </c>
      <c r="B75" s="194">
        <v>0.6</v>
      </c>
    </row>
    <row r="77" spans="1:2">
      <c r="A77" s="191" t="s">
        <v>924</v>
      </c>
      <c r="B77" s="191"/>
    </row>
    <row r="79" spans="1:2" ht="31.2">
      <c r="A79" s="8" t="s">
        <v>857</v>
      </c>
      <c r="B79" s="174" t="s">
        <v>898</v>
      </c>
    </row>
    <row r="81" spans="1:2" ht="38.4">
      <c r="A81" s="189" t="s">
        <v>854</v>
      </c>
      <c r="B81" s="189"/>
    </row>
    <row r="82" spans="1:2">
      <c r="A82" s="190" t="s">
        <v>546</v>
      </c>
      <c r="B82" s="190"/>
    </row>
    <row r="83" spans="1:2">
      <c r="A83" s="3"/>
      <c r="B83" s="3"/>
    </row>
    <row r="84" spans="1:2" ht="31.2">
      <c r="A84" s="151" t="s">
        <v>776</v>
      </c>
      <c r="B84" s="151" t="s">
        <v>867</v>
      </c>
    </row>
    <row r="85" spans="1:2">
      <c r="A85" s="152" t="s">
        <v>6</v>
      </c>
      <c r="B85" s="18" t="s">
        <v>866</v>
      </c>
    </row>
    <row r="86" spans="1:2">
      <c r="A86" s="109" t="s">
        <v>708</v>
      </c>
      <c r="B86" s="11" t="s">
        <v>863</v>
      </c>
    </row>
    <row r="87" spans="1:2">
      <c r="A87" s="41" t="s">
        <v>40</v>
      </c>
      <c r="B87" s="41" t="s">
        <v>37</v>
      </c>
    </row>
    <row r="88" spans="1:2">
      <c r="A88" s="128" t="s">
        <v>4</v>
      </c>
      <c r="B88" s="175" t="s">
        <v>860</v>
      </c>
    </row>
    <row r="89" spans="1:2">
      <c r="A89" s="6" t="s">
        <v>549</v>
      </c>
      <c r="B89" s="8" t="s">
        <v>864</v>
      </c>
    </row>
    <row r="90" spans="1:2">
      <c r="A90" s="155" t="s">
        <v>833</v>
      </c>
      <c r="B90" s="17" t="s">
        <v>882</v>
      </c>
    </row>
    <row r="91" spans="1:2">
      <c r="A91" s="130" t="s">
        <v>832</v>
      </c>
      <c r="B91" s="17" t="s">
        <v>883</v>
      </c>
    </row>
    <row r="92" spans="1:2">
      <c r="A92" s="156" t="s">
        <v>831</v>
      </c>
      <c r="B92" s="18" t="s">
        <v>884</v>
      </c>
    </row>
    <row r="93" spans="1:2">
      <c r="A93" s="4"/>
      <c r="B93" s="4"/>
    </row>
    <row r="94" spans="1:2">
      <c r="A94" s="187" t="s">
        <v>212</v>
      </c>
      <c r="B94" s="187"/>
    </row>
    <row r="95" spans="1:2">
      <c r="A95" s="4"/>
      <c r="B95" s="4"/>
    </row>
    <row r="96" spans="1:2">
      <c r="A96" s="139" t="s">
        <v>869</v>
      </c>
      <c r="B96" s="139" t="s">
        <v>872</v>
      </c>
    </row>
    <row r="97" spans="1:2">
      <c r="A97" s="138" t="s">
        <v>871</v>
      </c>
      <c r="B97" s="138" t="s">
        <v>873</v>
      </c>
    </row>
    <row r="98" spans="1:2">
      <c r="A98" s="138" t="s">
        <v>870</v>
      </c>
      <c r="B98" s="138" t="s">
        <v>874</v>
      </c>
    </row>
    <row r="99" spans="1:2">
      <c r="A99" s="36" t="s">
        <v>2</v>
      </c>
      <c r="B99" s="36" t="s">
        <v>875</v>
      </c>
    </row>
    <row r="101" spans="1:2">
      <c r="A101" s="191" t="s">
        <v>929</v>
      </c>
      <c r="B101" s="191"/>
    </row>
    <row r="103" spans="1:2" ht="46.8">
      <c r="A103" s="61" t="s">
        <v>830</v>
      </c>
      <c r="B103" s="68" t="s">
        <v>931</v>
      </c>
    </row>
    <row r="104" spans="1:2">
      <c r="A104" s="192" t="s">
        <v>925</v>
      </c>
      <c r="B104" s="194">
        <v>0.2</v>
      </c>
    </row>
    <row r="105" spans="1:2">
      <c r="A105" s="192" t="s">
        <v>926</v>
      </c>
      <c r="B105" s="194">
        <v>0.3</v>
      </c>
    </row>
    <row r="106" spans="1:2">
      <c r="A106" s="192" t="s">
        <v>927</v>
      </c>
      <c r="B106" s="194">
        <v>0.5</v>
      </c>
    </row>
    <row r="108" spans="1:2">
      <c r="A108" s="191" t="s">
        <v>924</v>
      </c>
      <c r="B108" s="191"/>
    </row>
    <row r="110" spans="1:2" ht="31.2">
      <c r="A110" s="8" t="s">
        <v>857</v>
      </c>
      <c r="B110" s="174" t="s">
        <v>899</v>
      </c>
    </row>
    <row r="112" spans="1:2">
      <c r="A112" s="187" t="s">
        <v>698</v>
      </c>
      <c r="B112" s="187"/>
    </row>
    <row r="114" spans="1:2" ht="31.2" customHeight="1">
      <c r="A114" s="61" t="s">
        <v>4</v>
      </c>
      <c r="B114" s="68" t="s">
        <v>861</v>
      </c>
    </row>
  </sheetData>
  <mergeCells count="21">
    <mergeCell ref="A112:B112"/>
    <mergeCell ref="A108:B108"/>
    <mergeCell ref="A101:B101"/>
    <mergeCell ref="A2:B2"/>
    <mergeCell ref="A3:B3"/>
    <mergeCell ref="A51:B51"/>
    <mergeCell ref="A81:B81"/>
    <mergeCell ref="A52:B52"/>
    <mergeCell ref="A82:B82"/>
    <mergeCell ref="A8:B8"/>
    <mergeCell ref="A30:B30"/>
    <mergeCell ref="A7:B7"/>
    <mergeCell ref="A40:B40"/>
    <mergeCell ref="A47:B47"/>
    <mergeCell ref="A77:B77"/>
    <mergeCell ref="A1:B1"/>
    <mergeCell ref="A6:B6"/>
    <mergeCell ref="A5:B5"/>
    <mergeCell ref="A4:B4"/>
    <mergeCell ref="A94:B94"/>
    <mergeCell ref="A70:B7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82"/>
  <sheetViews>
    <sheetView workbookViewId="0">
      <pane xSplit="1" ySplit="1" topLeftCell="B18" activePane="bottomRight" state="frozen"/>
      <selection pane="topRight" activeCell="B1" sqref="B1"/>
      <selection pane="bottomLeft" activeCell="A2" sqref="A2"/>
      <selection pane="bottomRight" activeCell="AB32" sqref="AB32"/>
    </sheetView>
  </sheetViews>
  <sheetFormatPr defaultColWidth="11.19921875" defaultRowHeight="15.6"/>
  <cols>
    <col min="1" max="1" width="41" style="28" customWidth="1"/>
    <col min="2" max="2" width="42.19921875" bestFit="1" customWidth="1"/>
    <col min="3" max="3" width="36" bestFit="1" customWidth="1"/>
    <col min="4" max="4" width="37.5" bestFit="1" customWidth="1"/>
    <col min="5" max="5" width="47.296875" bestFit="1" customWidth="1"/>
    <col min="6" max="6" width="57.296875" customWidth="1"/>
    <col min="7" max="7" width="61.296875" bestFit="1" customWidth="1"/>
    <col min="8" max="8" width="49.296875" bestFit="1" customWidth="1"/>
    <col min="9" max="9" width="47.296875" bestFit="1" customWidth="1"/>
    <col min="10" max="11" width="36" bestFit="1" customWidth="1"/>
    <col min="12" max="12" width="37" bestFit="1" customWidth="1"/>
    <col min="13" max="13" width="36" bestFit="1" customWidth="1"/>
    <col min="14" max="14" width="50.296875" bestFit="1" customWidth="1"/>
    <col min="15" max="15" width="37" customWidth="1"/>
    <col min="16" max="16" width="36" bestFit="1" customWidth="1"/>
    <col min="17" max="17" width="47.296875" bestFit="1" customWidth="1"/>
    <col min="18" max="18" width="37.5" bestFit="1" customWidth="1"/>
    <col min="19" max="19" width="37" bestFit="1" customWidth="1"/>
    <col min="20" max="20" width="35.796875" customWidth="1"/>
    <col min="21" max="21" width="36" customWidth="1"/>
    <col min="22" max="22" width="34.796875" customWidth="1"/>
    <col min="23" max="23" width="37.5" bestFit="1" customWidth="1"/>
    <col min="24" max="24" width="37.796875" customWidth="1"/>
    <col min="25" max="25" width="40.19921875" customWidth="1"/>
    <col min="26" max="26" width="37.296875" customWidth="1"/>
    <col min="27" max="27" width="39.69921875" bestFit="1" customWidth="1"/>
    <col min="28" max="28" width="51.296875" customWidth="1"/>
    <col min="29" max="29" width="36.19921875" bestFit="1" customWidth="1"/>
    <col min="30" max="30" width="39.19921875" customWidth="1"/>
    <col min="31" max="31" width="39.69921875" bestFit="1" customWidth="1"/>
    <col min="32" max="32" width="39.296875" bestFit="1" customWidth="1"/>
    <col min="33" max="33" width="44.5" bestFit="1" customWidth="1"/>
    <col min="34" max="34" width="39.69921875" customWidth="1"/>
    <col min="35" max="35" width="45.69921875" customWidth="1"/>
    <col min="36" max="36" width="40.69921875" customWidth="1"/>
    <col min="37" max="37" width="55.19921875" customWidth="1"/>
    <col min="38" max="38" width="41.796875" customWidth="1"/>
    <col min="39" max="39" width="46.69921875" bestFit="1" customWidth="1"/>
    <col min="40" max="40" width="44.5" customWidth="1"/>
    <col min="41" max="41" width="49.5" customWidth="1"/>
    <col min="42" max="42" width="37.796875" customWidth="1"/>
    <col min="43" max="43" width="59.69921875" customWidth="1"/>
    <col min="44" max="44" width="43.296875" bestFit="1" customWidth="1"/>
    <col min="45" max="45" width="43.5" bestFit="1" customWidth="1"/>
  </cols>
  <sheetData>
    <row r="1" spans="1:45" s="1" customFormat="1" ht="34.950000000000003"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s="1" customFormat="1" ht="19.95" customHeight="1">
      <c r="A2" s="31" t="s">
        <v>38</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row>
    <row r="3" spans="1:45">
      <c r="A3" s="16" t="s">
        <v>700</v>
      </c>
      <c r="B3" s="52" t="s">
        <v>0</v>
      </c>
      <c r="C3" s="33" t="s">
        <v>8</v>
      </c>
      <c r="D3" s="57" t="s">
        <v>43</v>
      </c>
      <c r="E3" s="33" t="s">
        <v>8</v>
      </c>
      <c r="F3" s="57" t="s">
        <v>96</v>
      </c>
      <c r="G3" s="57" t="s">
        <v>401</v>
      </c>
      <c r="H3" s="33" t="s">
        <v>8</v>
      </c>
      <c r="I3" s="33" t="s">
        <v>8</v>
      </c>
      <c r="J3" s="57" t="s">
        <v>427</v>
      </c>
      <c r="K3" s="57" t="s">
        <v>428</v>
      </c>
      <c r="L3" s="57" t="s">
        <v>429</v>
      </c>
      <c r="M3" s="57" t="s">
        <v>430</v>
      </c>
      <c r="N3" s="70" t="s">
        <v>8</v>
      </c>
      <c r="O3" s="57" t="s">
        <v>166</v>
      </c>
      <c r="P3" s="57" t="s">
        <v>8</v>
      </c>
      <c r="Q3" s="57" t="s">
        <v>152</v>
      </c>
      <c r="R3" s="33" t="s">
        <v>8</v>
      </c>
      <c r="S3" s="33" t="s">
        <v>8</v>
      </c>
      <c r="T3" s="57" t="s">
        <v>432</v>
      </c>
      <c r="U3" s="57" t="s">
        <v>433</v>
      </c>
      <c r="V3" s="57" t="s">
        <v>243</v>
      </c>
      <c r="W3" s="57" t="s">
        <v>399</v>
      </c>
      <c r="X3" s="57" t="s">
        <v>434</v>
      </c>
      <c r="Y3" s="57" t="s">
        <v>435</v>
      </c>
      <c r="Z3" s="57" t="s">
        <v>436</v>
      </c>
      <c r="AA3" s="57" t="s">
        <v>443</v>
      </c>
      <c r="AB3" s="33" t="s">
        <v>8</v>
      </c>
      <c r="AC3" s="33" t="s">
        <v>8</v>
      </c>
      <c r="AD3" s="33" t="s">
        <v>8</v>
      </c>
      <c r="AE3" s="33" t="s">
        <v>8</v>
      </c>
      <c r="AF3" s="33" t="s">
        <v>8</v>
      </c>
      <c r="AG3" s="33" t="s">
        <v>8</v>
      </c>
      <c r="AH3" s="33" t="s">
        <v>8</v>
      </c>
      <c r="AI3" s="57" t="s">
        <v>438</v>
      </c>
      <c r="AJ3" s="57" t="s">
        <v>239</v>
      </c>
      <c r="AK3" s="57" t="s">
        <v>245</v>
      </c>
      <c r="AL3" s="33" t="s">
        <v>8</v>
      </c>
      <c r="AM3" s="33" t="s">
        <v>8</v>
      </c>
      <c r="AN3" s="57" t="s">
        <v>263</v>
      </c>
      <c r="AO3" s="57" t="s">
        <v>272</v>
      </c>
      <c r="AP3" s="57" t="s">
        <v>439</v>
      </c>
      <c r="AQ3" s="57" t="s">
        <v>381</v>
      </c>
      <c r="AR3" s="57" t="s">
        <v>382</v>
      </c>
      <c r="AS3" s="57" t="s">
        <v>442</v>
      </c>
    </row>
    <row r="4" spans="1:45">
      <c r="A4" s="17" t="s">
        <v>699</v>
      </c>
      <c r="B4" s="53" t="s">
        <v>8</v>
      </c>
      <c r="C4" s="34" t="s">
        <v>426</v>
      </c>
      <c r="D4" s="21" t="s">
        <v>8</v>
      </c>
      <c r="E4" s="34" t="s">
        <v>91</v>
      </c>
      <c r="F4" s="21" t="s">
        <v>8</v>
      </c>
      <c r="G4" s="21" t="s">
        <v>8</v>
      </c>
      <c r="H4" s="34" t="s">
        <v>114</v>
      </c>
      <c r="I4" s="34" t="s">
        <v>117</v>
      </c>
      <c r="J4" s="21" t="s">
        <v>8</v>
      </c>
      <c r="K4" s="21" t="s">
        <v>8</v>
      </c>
      <c r="L4" s="21" t="s">
        <v>8</v>
      </c>
      <c r="M4" s="21" t="s">
        <v>8</v>
      </c>
      <c r="N4" s="71" t="s">
        <v>130</v>
      </c>
      <c r="O4" s="21" t="s">
        <v>8</v>
      </c>
      <c r="P4" s="34" t="s">
        <v>431</v>
      </c>
      <c r="Q4" s="21" t="s">
        <v>8</v>
      </c>
      <c r="R4" s="34" t="s">
        <v>153</v>
      </c>
      <c r="S4" s="34" t="s">
        <v>160</v>
      </c>
      <c r="T4" s="21" t="s">
        <v>8</v>
      </c>
      <c r="U4" s="21" t="s">
        <v>8</v>
      </c>
      <c r="V4" s="34" t="s">
        <v>243</v>
      </c>
      <c r="W4" s="21" t="s">
        <v>8</v>
      </c>
      <c r="X4" s="21" t="s">
        <v>8</v>
      </c>
      <c r="Y4" s="21" t="s">
        <v>8</v>
      </c>
      <c r="Z4" s="21" t="s">
        <v>8</v>
      </c>
      <c r="AA4" s="21" t="s">
        <v>8</v>
      </c>
      <c r="AB4" s="34" t="s">
        <v>193</v>
      </c>
      <c r="AC4" s="34" t="s">
        <v>198</v>
      </c>
      <c r="AD4" s="34" t="s">
        <v>437</v>
      </c>
      <c r="AE4" s="34" t="s">
        <v>404</v>
      </c>
      <c r="AF4" s="34" t="s">
        <v>213</v>
      </c>
      <c r="AG4" s="34" t="s">
        <v>223</v>
      </c>
      <c r="AH4" s="34" t="s">
        <v>231</v>
      </c>
      <c r="AI4" s="21" t="s">
        <v>8</v>
      </c>
      <c r="AJ4" s="34" t="s">
        <v>239</v>
      </c>
      <c r="AK4" s="21" t="s">
        <v>8</v>
      </c>
      <c r="AL4" s="81" t="s">
        <v>251</v>
      </c>
      <c r="AM4" s="81" t="s">
        <v>254</v>
      </c>
      <c r="AN4" s="21" t="s">
        <v>8</v>
      </c>
      <c r="AO4" s="34" t="s">
        <v>8</v>
      </c>
      <c r="AP4" s="21" t="s">
        <v>8</v>
      </c>
      <c r="AQ4" s="21" t="s">
        <v>8</v>
      </c>
      <c r="AR4" s="21" t="s">
        <v>8</v>
      </c>
      <c r="AS4" s="21" t="s">
        <v>8</v>
      </c>
    </row>
    <row r="5" spans="1:45">
      <c r="A5" s="51" t="s">
        <v>40</v>
      </c>
      <c r="B5" s="50" t="s">
        <v>35</v>
      </c>
      <c r="C5" s="51" t="s">
        <v>39</v>
      </c>
      <c r="D5" s="51" t="s">
        <v>34</v>
      </c>
      <c r="E5" s="51" t="s">
        <v>93</v>
      </c>
      <c r="F5" s="51" t="s">
        <v>35</v>
      </c>
      <c r="G5" s="66" t="s">
        <v>90</v>
      </c>
      <c r="H5" s="66" t="s">
        <v>90</v>
      </c>
      <c r="I5" s="51" t="s">
        <v>90</v>
      </c>
      <c r="J5" s="51" t="s">
        <v>90</v>
      </c>
      <c r="K5" s="51" t="s">
        <v>90</v>
      </c>
      <c r="L5" s="51" t="s">
        <v>34</v>
      </c>
      <c r="M5" s="51" t="s">
        <v>90</v>
      </c>
      <c r="N5" s="23" t="s">
        <v>131</v>
      </c>
      <c r="O5" s="51" t="s">
        <v>93</v>
      </c>
      <c r="P5" s="51" t="s">
        <v>144</v>
      </c>
      <c r="Q5" s="51" t="s">
        <v>35</v>
      </c>
      <c r="R5" s="51" t="s">
        <v>34</v>
      </c>
      <c r="S5" s="51" t="s">
        <v>90</v>
      </c>
      <c r="T5" s="51" t="s">
        <v>34</v>
      </c>
      <c r="U5" s="51" t="s">
        <v>144</v>
      </c>
      <c r="V5" s="51" t="s">
        <v>35</v>
      </c>
      <c r="W5" s="51" t="s">
        <v>90</v>
      </c>
      <c r="X5" s="51" t="s">
        <v>34</v>
      </c>
      <c r="Y5" s="51" t="s">
        <v>34</v>
      </c>
      <c r="Z5" s="51" t="s">
        <v>90</v>
      </c>
      <c r="AA5" s="51" t="s">
        <v>90</v>
      </c>
      <c r="AB5" s="51" t="s">
        <v>34</v>
      </c>
      <c r="AC5" s="51" t="s">
        <v>34</v>
      </c>
      <c r="AD5" s="51" t="s">
        <v>144</v>
      </c>
      <c r="AE5" s="51" t="s">
        <v>34</v>
      </c>
      <c r="AF5" s="51" t="s">
        <v>90</v>
      </c>
      <c r="AG5" s="51" t="s">
        <v>34</v>
      </c>
      <c r="AH5" s="51" t="s">
        <v>90</v>
      </c>
      <c r="AI5" s="51" t="s">
        <v>90</v>
      </c>
      <c r="AJ5" s="51" t="s">
        <v>35</v>
      </c>
      <c r="AK5" s="51" t="s">
        <v>90</v>
      </c>
      <c r="AL5" s="51" t="s">
        <v>90</v>
      </c>
      <c r="AM5" s="51" t="s">
        <v>90</v>
      </c>
      <c r="AN5" s="51" t="s">
        <v>90</v>
      </c>
      <c r="AO5" s="51" t="s">
        <v>90</v>
      </c>
      <c r="AP5" s="51" t="s">
        <v>90</v>
      </c>
      <c r="AQ5" s="51" t="s">
        <v>35</v>
      </c>
      <c r="AR5" s="51" t="s">
        <v>34</v>
      </c>
      <c r="AS5" s="51" t="s">
        <v>90</v>
      </c>
    </row>
    <row r="6" spans="1:45" ht="46.8">
      <c r="A6" s="18" t="s">
        <v>2</v>
      </c>
      <c r="B6" s="54" t="s">
        <v>23</v>
      </c>
      <c r="C6" s="22" t="s">
        <v>894</v>
      </c>
      <c r="D6" s="22" t="s">
        <v>42</v>
      </c>
      <c r="E6" s="22" t="s">
        <v>92</v>
      </c>
      <c r="F6" s="22" t="s">
        <v>97</v>
      </c>
      <c r="G6" s="22" t="s">
        <v>106</v>
      </c>
      <c r="H6" s="22" t="s">
        <v>110</v>
      </c>
      <c r="I6" s="22" t="s">
        <v>118</v>
      </c>
      <c r="J6" s="22" t="s">
        <v>894</v>
      </c>
      <c r="K6" s="22" t="s">
        <v>894</v>
      </c>
      <c r="L6" s="22" t="s">
        <v>894</v>
      </c>
      <c r="M6" s="22" t="s">
        <v>894</v>
      </c>
      <c r="N6" s="72" t="s">
        <v>133</v>
      </c>
      <c r="O6" s="22" t="s">
        <v>139</v>
      </c>
      <c r="P6" s="22" t="s">
        <v>894</v>
      </c>
      <c r="Q6" s="22" t="s">
        <v>150</v>
      </c>
      <c r="R6" s="22" t="s">
        <v>154</v>
      </c>
      <c r="S6" s="22" t="s">
        <v>161</v>
      </c>
      <c r="T6" s="22" t="s">
        <v>894</v>
      </c>
      <c r="U6" s="22" t="s">
        <v>894</v>
      </c>
      <c r="V6" s="22" t="s">
        <v>823</v>
      </c>
      <c r="W6" s="22" t="s">
        <v>175</v>
      </c>
      <c r="X6" s="22" t="s">
        <v>894</v>
      </c>
      <c r="Y6" s="22" t="s">
        <v>894</v>
      </c>
      <c r="Z6" s="22" t="s">
        <v>894</v>
      </c>
      <c r="AA6" s="22" t="s">
        <v>894</v>
      </c>
      <c r="AB6" s="22" t="s">
        <v>194</v>
      </c>
      <c r="AC6" s="22" t="s">
        <v>199</v>
      </c>
      <c r="AD6" s="22" t="s">
        <v>894</v>
      </c>
      <c r="AE6" s="22" t="s">
        <v>206</v>
      </c>
      <c r="AF6" s="22" t="s">
        <v>214</v>
      </c>
      <c r="AG6" s="22" t="s">
        <v>221</v>
      </c>
      <c r="AH6" s="22" t="s">
        <v>229</v>
      </c>
      <c r="AI6" s="22" t="s">
        <v>894</v>
      </c>
      <c r="AJ6" s="22" t="s">
        <v>240</v>
      </c>
      <c r="AK6" s="22" t="s">
        <v>247</v>
      </c>
      <c r="AL6" s="22" t="s">
        <v>252</v>
      </c>
      <c r="AM6" s="22" t="s">
        <v>257</v>
      </c>
      <c r="AN6" s="22" t="s">
        <v>264</v>
      </c>
      <c r="AO6" s="22" t="s">
        <v>273</v>
      </c>
      <c r="AP6" s="22" t="s">
        <v>894</v>
      </c>
      <c r="AQ6" s="22" t="s">
        <v>282</v>
      </c>
      <c r="AR6" s="22" t="s">
        <v>285</v>
      </c>
      <c r="AS6" s="22" t="s">
        <v>894</v>
      </c>
    </row>
    <row r="7" spans="1:45">
      <c r="A7" s="11" t="s">
        <v>835</v>
      </c>
      <c r="B7" s="6" t="s">
        <v>3</v>
      </c>
      <c r="C7" s="35" t="s">
        <v>33</v>
      </c>
      <c r="D7" s="35" t="s">
        <v>44</v>
      </c>
      <c r="E7" s="35" t="s">
        <v>94</v>
      </c>
      <c r="F7" s="35" t="s">
        <v>98</v>
      </c>
      <c r="G7" s="35" t="s">
        <v>107</v>
      </c>
      <c r="H7" s="35" t="s">
        <v>111</v>
      </c>
      <c r="I7" s="35" t="s">
        <v>119</v>
      </c>
      <c r="J7" s="35" t="s">
        <v>121</v>
      </c>
      <c r="K7" s="35" t="s">
        <v>123</v>
      </c>
      <c r="L7" s="35" t="s">
        <v>126</v>
      </c>
      <c r="M7" s="35" t="s">
        <v>127</v>
      </c>
      <c r="N7" s="35" t="s">
        <v>134</v>
      </c>
      <c r="O7" s="35" t="s">
        <v>167</v>
      </c>
      <c r="P7" s="35" t="s">
        <v>145</v>
      </c>
      <c r="Q7" s="35" t="s">
        <v>151</v>
      </c>
      <c r="R7" s="35" t="s">
        <v>155</v>
      </c>
      <c r="S7" s="35" t="s">
        <v>162</v>
      </c>
      <c r="T7" s="35" t="s">
        <v>169</v>
      </c>
      <c r="U7" s="35" t="s">
        <v>171</v>
      </c>
      <c r="V7" s="35" t="s">
        <v>8</v>
      </c>
      <c r="W7" s="35" t="s">
        <v>176</v>
      </c>
      <c r="X7" s="35" t="s">
        <v>180</v>
      </c>
      <c r="Y7" s="35" t="s">
        <v>184</v>
      </c>
      <c r="Z7" s="35" t="s">
        <v>187</v>
      </c>
      <c r="AA7" s="35" t="s">
        <v>190</v>
      </c>
      <c r="AB7" s="35" t="s">
        <v>195</v>
      </c>
      <c r="AC7" s="35" t="s">
        <v>200</v>
      </c>
      <c r="AD7" s="35" t="s">
        <v>203</v>
      </c>
      <c r="AE7" s="35" t="s">
        <v>407</v>
      </c>
      <c r="AF7" s="35" t="s">
        <v>215</v>
      </c>
      <c r="AG7" s="35" t="s">
        <v>222</v>
      </c>
      <c r="AH7" s="35" t="s">
        <v>230</v>
      </c>
      <c r="AI7" s="35" t="s">
        <v>236</v>
      </c>
      <c r="AJ7" s="35" t="s">
        <v>241</v>
      </c>
      <c r="AK7" s="35" t="s">
        <v>246</v>
      </c>
      <c r="AL7" s="35" t="s">
        <v>253</v>
      </c>
      <c r="AM7" s="35" t="s">
        <v>258</v>
      </c>
      <c r="AN7" s="35" t="s">
        <v>265</v>
      </c>
      <c r="AO7" s="35" t="s">
        <v>274</v>
      </c>
      <c r="AP7" s="35" t="s">
        <v>278</v>
      </c>
      <c r="AQ7" s="35" t="s">
        <v>279</v>
      </c>
      <c r="AR7" s="35" t="s">
        <v>280</v>
      </c>
      <c r="AS7" s="35" t="s">
        <v>281</v>
      </c>
    </row>
    <row r="8" spans="1:45" ht="31.2">
      <c r="A8" s="11" t="s">
        <v>2</v>
      </c>
      <c r="B8" s="7" t="s">
        <v>31</v>
      </c>
      <c r="C8" s="7" t="s">
        <v>894</v>
      </c>
      <c r="D8" s="7" t="s">
        <v>31</v>
      </c>
      <c r="E8" s="7" t="s">
        <v>31</v>
      </c>
      <c r="F8" s="7" t="s">
        <v>99</v>
      </c>
      <c r="G8" s="7" t="s">
        <v>31</v>
      </c>
      <c r="H8" s="7" t="s">
        <v>31</v>
      </c>
      <c r="I8" s="7" t="s">
        <v>31</v>
      </c>
      <c r="J8" s="7" t="s">
        <v>122</v>
      </c>
      <c r="K8" s="7" t="s">
        <v>124</v>
      </c>
      <c r="L8" s="7" t="s">
        <v>125</v>
      </c>
      <c r="M8" s="7" t="s">
        <v>128</v>
      </c>
      <c r="N8" s="7" t="s">
        <v>132</v>
      </c>
      <c r="O8" s="7" t="s">
        <v>31</v>
      </c>
      <c r="P8" s="7" t="s">
        <v>893</v>
      </c>
      <c r="Q8" s="7" t="s">
        <v>31</v>
      </c>
      <c r="R8" s="7" t="s">
        <v>31</v>
      </c>
      <c r="S8" s="7" t="s">
        <v>31</v>
      </c>
      <c r="T8" s="7" t="s">
        <v>168</v>
      </c>
      <c r="U8" s="76" t="s">
        <v>894</v>
      </c>
      <c r="V8" s="76" t="s">
        <v>31</v>
      </c>
      <c r="W8" s="7" t="s">
        <v>31</v>
      </c>
      <c r="X8" s="7" t="s">
        <v>181</v>
      </c>
      <c r="Y8" s="7" t="s">
        <v>894</v>
      </c>
      <c r="Z8" s="7" t="s">
        <v>188</v>
      </c>
      <c r="AA8" s="7" t="s">
        <v>191</v>
      </c>
      <c r="AB8" s="7" t="s">
        <v>196</v>
      </c>
      <c r="AC8" s="7" t="s">
        <v>201</v>
      </c>
      <c r="AD8" s="7" t="s">
        <v>893</v>
      </c>
      <c r="AE8" s="7" t="s">
        <v>31</v>
      </c>
      <c r="AF8" s="7" t="s">
        <v>216</v>
      </c>
      <c r="AG8" s="7" t="s">
        <v>224</v>
      </c>
      <c r="AH8" s="7" t="s">
        <v>232</v>
      </c>
      <c r="AI8" s="7" t="s">
        <v>237</v>
      </c>
      <c r="AJ8" s="7" t="s">
        <v>31</v>
      </c>
      <c r="AK8" s="7" t="s">
        <v>31</v>
      </c>
      <c r="AL8" s="7" t="s">
        <v>31</v>
      </c>
      <c r="AM8" s="7" t="s">
        <v>172</v>
      </c>
      <c r="AN8" s="7" t="s">
        <v>224</v>
      </c>
      <c r="AO8" s="7" t="s">
        <v>31</v>
      </c>
      <c r="AP8" s="7" t="s">
        <v>284</v>
      </c>
      <c r="AQ8" s="7" t="s">
        <v>283</v>
      </c>
      <c r="AR8" s="7" t="s">
        <v>286</v>
      </c>
      <c r="AS8" s="7" t="s">
        <v>287</v>
      </c>
    </row>
    <row r="9" spans="1:45">
      <c r="A9" s="16" t="s">
        <v>4</v>
      </c>
      <c r="B9" s="13" t="s">
        <v>5</v>
      </c>
      <c r="C9" s="13" t="s">
        <v>89</v>
      </c>
      <c r="D9" s="13" t="s">
        <v>45</v>
      </c>
      <c r="E9" s="13" t="s">
        <v>95</v>
      </c>
      <c r="F9" s="13" t="s">
        <v>100</v>
      </c>
      <c r="G9" s="13" t="s">
        <v>402</v>
      </c>
      <c r="H9" s="13" t="s">
        <v>112</v>
      </c>
      <c r="I9" s="13" t="s">
        <v>120</v>
      </c>
      <c r="J9" s="13" t="s">
        <v>147</v>
      </c>
      <c r="K9" s="13" t="s">
        <v>148</v>
      </c>
      <c r="L9" s="13" t="s">
        <v>149</v>
      </c>
      <c r="M9" s="13" t="s">
        <v>129</v>
      </c>
      <c r="N9" s="13" t="s">
        <v>135</v>
      </c>
      <c r="O9" s="13" t="s">
        <v>140</v>
      </c>
      <c r="P9" s="13" t="s">
        <v>146</v>
      </c>
      <c r="Q9" s="13" t="s">
        <v>445</v>
      </c>
      <c r="R9" s="13" t="s">
        <v>156</v>
      </c>
      <c r="S9" s="13" t="s">
        <v>163</v>
      </c>
      <c r="T9" s="13" t="s">
        <v>170</v>
      </c>
      <c r="U9" s="13" t="s">
        <v>174</v>
      </c>
      <c r="V9" s="13" t="s">
        <v>173</v>
      </c>
      <c r="W9" s="13" t="s">
        <v>207</v>
      </c>
      <c r="X9" s="13" t="s">
        <v>182</v>
      </c>
      <c r="Y9" s="13" t="s">
        <v>185</v>
      </c>
      <c r="Z9" s="13" t="s">
        <v>189</v>
      </c>
      <c r="AA9" s="13" t="s">
        <v>192</v>
      </c>
      <c r="AB9" s="13" t="s">
        <v>208</v>
      </c>
      <c r="AC9" s="13" t="s">
        <v>209</v>
      </c>
      <c r="AD9" s="13" t="s">
        <v>204</v>
      </c>
      <c r="AE9" s="13" t="s">
        <v>210</v>
      </c>
      <c r="AF9" s="13" t="s">
        <v>217</v>
      </c>
      <c r="AG9" s="13" t="s">
        <v>225</v>
      </c>
      <c r="AH9" s="13" t="s">
        <v>233</v>
      </c>
      <c r="AI9" s="13" t="s">
        <v>238</v>
      </c>
      <c r="AJ9" s="13" t="s">
        <v>242</v>
      </c>
      <c r="AK9" s="13" t="s">
        <v>444</v>
      </c>
      <c r="AL9" s="13" t="s">
        <v>260</v>
      </c>
      <c r="AM9" s="13" t="s">
        <v>267</v>
      </c>
      <c r="AN9" s="13" t="s">
        <v>266</v>
      </c>
      <c r="AO9" s="13" t="s">
        <v>275</v>
      </c>
      <c r="AP9" s="13" t="s">
        <v>288</v>
      </c>
      <c r="AQ9" s="13" t="s">
        <v>290</v>
      </c>
      <c r="AR9" s="13" t="s">
        <v>291</v>
      </c>
      <c r="AS9" s="13" t="s">
        <v>289</v>
      </c>
    </row>
    <row r="10" spans="1:45">
      <c r="A10" s="17" t="s">
        <v>415</v>
      </c>
      <c r="B10" s="82" t="s">
        <v>388</v>
      </c>
      <c r="C10" s="82" t="s">
        <v>389</v>
      </c>
      <c r="D10" s="82" t="s">
        <v>388</v>
      </c>
      <c r="E10" s="82" t="s">
        <v>388</v>
      </c>
      <c r="F10" s="82" t="s">
        <v>390</v>
      </c>
      <c r="G10" s="82" t="s">
        <v>388</v>
      </c>
      <c r="H10" s="82" t="s">
        <v>388</v>
      </c>
      <c r="I10" s="82" t="s">
        <v>388</v>
      </c>
      <c r="J10" s="82" t="s">
        <v>389</v>
      </c>
      <c r="K10" s="82" t="s">
        <v>389</v>
      </c>
      <c r="L10" s="82" t="s">
        <v>389</v>
      </c>
      <c r="M10" s="82" t="s">
        <v>389</v>
      </c>
      <c r="N10" s="82" t="s">
        <v>388</v>
      </c>
      <c r="O10" s="82" t="s">
        <v>388</v>
      </c>
      <c r="P10" s="82" t="s">
        <v>389</v>
      </c>
      <c r="Q10" s="82" t="s">
        <v>388</v>
      </c>
      <c r="R10" s="82" t="s">
        <v>390</v>
      </c>
      <c r="S10" s="82" t="s">
        <v>388</v>
      </c>
      <c r="T10" s="82" t="s">
        <v>389</v>
      </c>
      <c r="U10" s="82" t="s">
        <v>389</v>
      </c>
      <c r="V10" s="82" t="s">
        <v>389</v>
      </c>
      <c r="W10" s="82" t="s">
        <v>390</v>
      </c>
      <c r="X10" s="82" t="s">
        <v>389</v>
      </c>
      <c r="Y10" s="82" t="s">
        <v>389</v>
      </c>
      <c r="Z10" s="82" t="s">
        <v>389</v>
      </c>
      <c r="AA10" s="82" t="s">
        <v>389</v>
      </c>
      <c r="AB10" s="82" t="s">
        <v>388</v>
      </c>
      <c r="AC10" s="82" t="s">
        <v>388</v>
      </c>
      <c r="AD10" s="82" t="s">
        <v>389</v>
      </c>
      <c r="AE10" s="82" t="s">
        <v>388</v>
      </c>
      <c r="AF10" s="82" t="s">
        <v>388</v>
      </c>
      <c r="AG10" s="82" t="s">
        <v>388</v>
      </c>
      <c r="AH10" s="82" t="s">
        <v>388</v>
      </c>
      <c r="AI10" s="82" t="s">
        <v>389</v>
      </c>
      <c r="AJ10" s="82" t="s">
        <v>389</v>
      </c>
      <c r="AK10" s="82" t="s">
        <v>388</v>
      </c>
      <c r="AL10" s="82" t="s">
        <v>390</v>
      </c>
      <c r="AM10" s="82" t="s">
        <v>390</v>
      </c>
      <c r="AN10" s="82" t="s">
        <v>388</v>
      </c>
      <c r="AO10" s="82" t="s">
        <v>388</v>
      </c>
      <c r="AP10" s="82" t="s">
        <v>389</v>
      </c>
      <c r="AQ10" s="82" t="s">
        <v>388</v>
      </c>
      <c r="AR10" s="82" t="s">
        <v>390</v>
      </c>
      <c r="AS10" s="82" t="s">
        <v>389</v>
      </c>
    </row>
    <row r="11" spans="1:45">
      <c r="A11" s="17" t="s">
        <v>387</v>
      </c>
      <c r="B11" s="82" t="s">
        <v>411</v>
      </c>
      <c r="C11" s="82" t="s">
        <v>389</v>
      </c>
      <c r="D11" s="82" t="s">
        <v>413</v>
      </c>
      <c r="E11" s="82" t="s">
        <v>414</v>
      </c>
      <c r="F11" s="82" t="s">
        <v>412</v>
      </c>
      <c r="G11" s="82" t="s">
        <v>416</v>
      </c>
      <c r="H11" s="82" t="s">
        <v>417</v>
      </c>
      <c r="I11" s="82" t="s">
        <v>418</v>
      </c>
      <c r="J11" s="82" t="s">
        <v>389</v>
      </c>
      <c r="K11" s="82" t="s">
        <v>389</v>
      </c>
      <c r="L11" s="82" t="s">
        <v>389</v>
      </c>
      <c r="M11" s="82" t="s">
        <v>389</v>
      </c>
      <c r="N11" s="82" t="s">
        <v>414</v>
      </c>
      <c r="O11" s="82" t="s">
        <v>418</v>
      </c>
      <c r="P11" s="82" t="s">
        <v>389</v>
      </c>
      <c r="Q11" s="82" t="s">
        <v>389</v>
      </c>
      <c r="R11" s="82" t="s">
        <v>412</v>
      </c>
      <c r="S11" s="82" t="s">
        <v>418</v>
      </c>
      <c r="T11" s="82" t="s">
        <v>389</v>
      </c>
      <c r="U11" s="82" t="s">
        <v>389</v>
      </c>
      <c r="V11" s="82" t="s">
        <v>389</v>
      </c>
      <c r="W11" s="82" t="s">
        <v>419</v>
      </c>
      <c r="X11" s="82" t="s">
        <v>389</v>
      </c>
      <c r="Y11" s="82" t="s">
        <v>389</v>
      </c>
      <c r="Z11" s="82" t="s">
        <v>389</v>
      </c>
      <c r="AA11" s="82" t="s">
        <v>389</v>
      </c>
      <c r="AB11" s="82" t="s">
        <v>417</v>
      </c>
      <c r="AC11" s="82" t="s">
        <v>418</v>
      </c>
      <c r="AD11" s="82" t="s">
        <v>389</v>
      </c>
      <c r="AE11" s="82" t="s">
        <v>417</v>
      </c>
      <c r="AF11" s="82" t="s">
        <v>420</v>
      </c>
      <c r="AG11" s="82" t="s">
        <v>417</v>
      </c>
      <c r="AH11" s="82" t="s">
        <v>411</v>
      </c>
      <c r="AI11" s="82" t="s">
        <v>389</v>
      </c>
      <c r="AJ11" s="82" t="s">
        <v>389</v>
      </c>
      <c r="AK11" s="82" t="s">
        <v>389</v>
      </c>
      <c r="AL11" s="82" t="s">
        <v>421</v>
      </c>
      <c r="AM11" s="82" t="s">
        <v>422</v>
      </c>
      <c r="AN11" s="82" t="s">
        <v>416</v>
      </c>
      <c r="AO11" s="82" t="s">
        <v>423</v>
      </c>
      <c r="AP11" s="82" t="s">
        <v>389</v>
      </c>
      <c r="AQ11" s="82" t="s">
        <v>424</v>
      </c>
      <c r="AR11" s="82" t="s">
        <v>425</v>
      </c>
      <c r="AS11" s="82" t="s">
        <v>389</v>
      </c>
    </row>
    <row r="12" spans="1:45">
      <c r="A12" s="17" t="s">
        <v>392</v>
      </c>
      <c r="B12" s="82" t="s">
        <v>391</v>
      </c>
      <c r="C12" s="82" t="s">
        <v>389</v>
      </c>
      <c r="D12" s="82" t="s">
        <v>391</v>
      </c>
      <c r="E12" s="82" t="s">
        <v>391</v>
      </c>
      <c r="F12" s="82" t="s">
        <v>391</v>
      </c>
      <c r="G12" s="82" t="s">
        <v>391</v>
      </c>
      <c r="H12" s="82" t="s">
        <v>391</v>
      </c>
      <c r="I12" s="82" t="s">
        <v>391</v>
      </c>
      <c r="J12" s="82" t="s">
        <v>389</v>
      </c>
      <c r="K12" s="82" t="s">
        <v>389</v>
      </c>
      <c r="L12" s="82" t="s">
        <v>389</v>
      </c>
      <c r="M12" s="82" t="s">
        <v>389</v>
      </c>
      <c r="N12" s="82" t="s">
        <v>394</v>
      </c>
      <c r="O12" s="82" t="s">
        <v>391</v>
      </c>
      <c r="P12" s="82" t="s">
        <v>389</v>
      </c>
      <c r="Q12" s="82" t="s">
        <v>391</v>
      </c>
      <c r="R12" s="82" t="s">
        <v>395</v>
      </c>
      <c r="S12" s="82" t="s">
        <v>391</v>
      </c>
      <c r="T12" s="82" t="s">
        <v>389</v>
      </c>
      <c r="U12" s="82" t="s">
        <v>389</v>
      </c>
      <c r="V12" s="82" t="s">
        <v>389</v>
      </c>
      <c r="W12" s="82" t="s">
        <v>393</v>
      </c>
      <c r="X12" s="82" t="s">
        <v>389</v>
      </c>
      <c r="Y12" s="82" t="s">
        <v>389</v>
      </c>
      <c r="Z12" s="82" t="s">
        <v>389</v>
      </c>
      <c r="AA12" s="82" t="s">
        <v>389</v>
      </c>
      <c r="AB12" s="82" t="s">
        <v>393</v>
      </c>
      <c r="AC12" s="82" t="s">
        <v>391</v>
      </c>
      <c r="AD12" s="82" t="s">
        <v>389</v>
      </c>
      <c r="AE12" s="83" t="s">
        <v>391</v>
      </c>
      <c r="AF12" s="83" t="s">
        <v>391</v>
      </c>
      <c r="AG12" s="83" t="s">
        <v>391</v>
      </c>
      <c r="AH12" s="83" t="s">
        <v>391</v>
      </c>
      <c r="AI12" s="82" t="s">
        <v>389</v>
      </c>
      <c r="AJ12" s="82" t="s">
        <v>389</v>
      </c>
      <c r="AK12" s="83" t="s">
        <v>391</v>
      </c>
      <c r="AL12" s="83" t="s">
        <v>391</v>
      </c>
      <c r="AM12" s="82" t="s">
        <v>396</v>
      </c>
      <c r="AN12" s="83" t="s">
        <v>391</v>
      </c>
      <c r="AO12" s="83" t="s">
        <v>391</v>
      </c>
      <c r="AP12" s="82" t="s">
        <v>389</v>
      </c>
      <c r="AQ12" s="83" t="s">
        <v>391</v>
      </c>
      <c r="AR12" s="82" t="s">
        <v>397</v>
      </c>
      <c r="AS12" s="82" t="s">
        <v>389</v>
      </c>
    </row>
    <row r="13" spans="1:45">
      <c r="A13" s="18" t="s">
        <v>6</v>
      </c>
      <c r="B13" s="14" t="s">
        <v>891</v>
      </c>
      <c r="C13" s="14" t="s">
        <v>895</v>
      </c>
      <c r="D13" s="14" t="s">
        <v>891</v>
      </c>
      <c r="E13" s="14" t="s">
        <v>891</v>
      </c>
      <c r="F13" s="14" t="s">
        <v>891</v>
      </c>
      <c r="G13" s="14" t="s">
        <v>891</v>
      </c>
      <c r="H13" s="14" t="s">
        <v>891</v>
      </c>
      <c r="I13" s="14" t="s">
        <v>891</v>
      </c>
      <c r="J13" s="73" t="s">
        <v>893</v>
      </c>
      <c r="K13" s="73" t="s">
        <v>893</v>
      </c>
      <c r="L13" s="73" t="s">
        <v>893</v>
      </c>
      <c r="M13" s="73" t="s">
        <v>893</v>
      </c>
      <c r="N13" s="14" t="s">
        <v>891</v>
      </c>
      <c r="O13" s="14" t="s">
        <v>891</v>
      </c>
      <c r="P13" s="14" t="s">
        <v>893</v>
      </c>
      <c r="Q13" s="14" t="s">
        <v>891</v>
      </c>
      <c r="R13" s="14" t="s">
        <v>891</v>
      </c>
      <c r="S13" s="14" t="s">
        <v>891</v>
      </c>
      <c r="T13" s="14" t="s">
        <v>893</v>
      </c>
      <c r="U13" s="14" t="s">
        <v>894</v>
      </c>
      <c r="V13" s="14" t="s">
        <v>243</v>
      </c>
      <c r="W13" s="14" t="s">
        <v>891</v>
      </c>
      <c r="X13" s="22" t="s">
        <v>894</v>
      </c>
      <c r="Y13" s="14" t="s">
        <v>894</v>
      </c>
      <c r="Z13" s="22" t="s">
        <v>893</v>
      </c>
      <c r="AA13" s="22" t="s">
        <v>893</v>
      </c>
      <c r="AB13" s="14" t="s">
        <v>891</v>
      </c>
      <c r="AC13" s="14" t="s">
        <v>891</v>
      </c>
      <c r="AD13" s="14" t="s">
        <v>893</v>
      </c>
      <c r="AE13" s="14" t="s">
        <v>891</v>
      </c>
      <c r="AF13" s="14" t="s">
        <v>891</v>
      </c>
      <c r="AG13" s="14" t="s">
        <v>891</v>
      </c>
      <c r="AH13" s="14" t="s">
        <v>891</v>
      </c>
      <c r="AI13" s="22" t="s">
        <v>894</v>
      </c>
      <c r="AJ13" s="14" t="s">
        <v>249</v>
      </c>
      <c r="AK13" s="14" t="s">
        <v>250</v>
      </c>
      <c r="AL13" s="14" t="s">
        <v>259</v>
      </c>
      <c r="AM13" s="14" t="s">
        <v>891</v>
      </c>
      <c r="AN13" s="14" t="s">
        <v>891</v>
      </c>
      <c r="AO13" s="14" t="s">
        <v>891</v>
      </c>
      <c r="AP13" s="22" t="s">
        <v>894</v>
      </c>
      <c r="AQ13" s="14" t="s">
        <v>891</v>
      </c>
      <c r="AR13" s="14" t="s">
        <v>891</v>
      </c>
      <c r="AS13" s="14" t="s">
        <v>894</v>
      </c>
    </row>
    <row r="14" spans="1:45">
      <c r="A14" s="8" t="s">
        <v>9</v>
      </c>
      <c r="B14" s="11" t="s">
        <v>892</v>
      </c>
      <c r="C14" s="11" t="s">
        <v>406</v>
      </c>
      <c r="D14" s="11" t="s">
        <v>892</v>
      </c>
      <c r="E14" s="11" t="s">
        <v>406</v>
      </c>
      <c r="F14" s="11" t="s">
        <v>892</v>
      </c>
      <c r="G14" s="11" t="s">
        <v>892</v>
      </c>
      <c r="H14" s="11" t="s">
        <v>892</v>
      </c>
      <c r="I14" s="11" t="s">
        <v>892</v>
      </c>
      <c r="J14" s="11" t="s">
        <v>406</v>
      </c>
      <c r="K14" s="11" t="s">
        <v>406</v>
      </c>
      <c r="L14" s="11" t="s">
        <v>406</v>
      </c>
      <c r="M14" s="11" t="s">
        <v>406</v>
      </c>
      <c r="N14" s="11" t="s">
        <v>892</v>
      </c>
      <c r="O14" s="11" t="s">
        <v>892</v>
      </c>
      <c r="P14" s="11" t="s">
        <v>406</v>
      </c>
      <c r="Q14" s="11" t="s">
        <v>892</v>
      </c>
      <c r="R14" s="11" t="s">
        <v>892</v>
      </c>
      <c r="S14" s="11" t="s">
        <v>892</v>
      </c>
      <c r="T14" s="11" t="s">
        <v>406</v>
      </c>
      <c r="U14" s="11" t="s">
        <v>406</v>
      </c>
      <c r="V14" s="11" t="s">
        <v>892</v>
      </c>
      <c r="W14" s="11" t="s">
        <v>892</v>
      </c>
      <c r="X14" s="11" t="s">
        <v>406</v>
      </c>
      <c r="Y14" s="11" t="s">
        <v>406</v>
      </c>
      <c r="Z14" s="11" t="s">
        <v>406</v>
      </c>
      <c r="AA14" s="11" t="s">
        <v>406</v>
      </c>
      <c r="AB14" s="11" t="s">
        <v>406</v>
      </c>
      <c r="AC14" s="11" t="s">
        <v>406</v>
      </c>
      <c r="AD14" s="11" t="s">
        <v>406</v>
      </c>
      <c r="AE14" s="11" t="s">
        <v>892</v>
      </c>
      <c r="AF14" s="11" t="s">
        <v>406</v>
      </c>
      <c r="AG14" s="11" t="s">
        <v>892</v>
      </c>
      <c r="AH14" s="11" t="s">
        <v>406</v>
      </c>
      <c r="AI14" s="11" t="s">
        <v>406</v>
      </c>
      <c r="AJ14" s="11" t="s">
        <v>892</v>
      </c>
      <c r="AK14" s="11" t="s">
        <v>892</v>
      </c>
      <c r="AL14" s="11" t="s">
        <v>892</v>
      </c>
      <c r="AM14" s="11" t="s">
        <v>406</v>
      </c>
      <c r="AN14" s="11" t="s">
        <v>892</v>
      </c>
      <c r="AO14" s="11" t="s">
        <v>892</v>
      </c>
      <c r="AP14" s="11" t="s">
        <v>406</v>
      </c>
      <c r="AQ14" s="11" t="s">
        <v>892</v>
      </c>
      <c r="AR14" s="11" t="s">
        <v>892</v>
      </c>
      <c r="AS14" s="11" t="s">
        <v>406</v>
      </c>
    </row>
    <row r="15" spans="1:45">
      <c r="A15" s="17" t="s">
        <v>28</v>
      </c>
      <c r="B15" s="40" t="s">
        <v>295</v>
      </c>
      <c r="C15" s="15" t="s">
        <v>296</v>
      </c>
      <c r="D15" s="15" t="s">
        <v>297</v>
      </c>
      <c r="E15" s="15" t="s">
        <v>298</v>
      </c>
      <c r="F15" s="15" t="s">
        <v>304</v>
      </c>
      <c r="G15" s="15" t="s">
        <v>305</v>
      </c>
      <c r="H15" s="15" t="s">
        <v>307</v>
      </c>
      <c r="I15" s="15" t="s">
        <v>309</v>
      </c>
      <c r="J15" s="15" t="s">
        <v>311</v>
      </c>
      <c r="K15" s="15" t="s">
        <v>313</v>
      </c>
      <c r="L15" s="15" t="s">
        <v>315</v>
      </c>
      <c r="M15" s="15" t="s">
        <v>317</v>
      </c>
      <c r="N15" s="15" t="s">
        <v>319</v>
      </c>
      <c r="O15" s="15" t="s">
        <v>321</v>
      </c>
      <c r="P15" s="15" t="s">
        <v>323</v>
      </c>
      <c r="Q15" s="15" t="s">
        <v>325</v>
      </c>
      <c r="R15" s="15" t="s">
        <v>327</v>
      </c>
      <c r="S15" s="15" t="s">
        <v>329</v>
      </c>
      <c r="T15" s="15" t="s">
        <v>331</v>
      </c>
      <c r="U15" s="15" t="s">
        <v>333</v>
      </c>
      <c r="V15" s="15" t="s">
        <v>825</v>
      </c>
      <c r="W15" s="15" t="s">
        <v>336</v>
      </c>
      <c r="X15" s="15" t="s">
        <v>338</v>
      </c>
      <c r="Y15" s="15" t="s">
        <v>341</v>
      </c>
      <c r="Z15" s="15" t="s">
        <v>340</v>
      </c>
      <c r="AA15" s="15" t="s">
        <v>345</v>
      </c>
      <c r="AB15" s="15" t="s">
        <v>346</v>
      </c>
      <c r="AC15" s="15" t="s">
        <v>348</v>
      </c>
      <c r="AD15" s="15" t="s">
        <v>350</v>
      </c>
      <c r="AE15" s="15" t="s">
        <v>352</v>
      </c>
      <c r="AF15" s="15" t="s">
        <v>354</v>
      </c>
      <c r="AG15" s="15" t="s">
        <v>357</v>
      </c>
      <c r="AH15" s="15" t="s">
        <v>358</v>
      </c>
      <c r="AI15" s="15" t="s">
        <v>360</v>
      </c>
      <c r="AJ15" s="15" t="s">
        <v>825</v>
      </c>
      <c r="AK15" s="15" t="s">
        <v>363</v>
      </c>
      <c r="AL15" s="15" t="s">
        <v>365</v>
      </c>
      <c r="AM15" s="15" t="s">
        <v>367</v>
      </c>
      <c r="AN15" s="15" t="s">
        <v>369</v>
      </c>
      <c r="AO15" s="15" t="s">
        <v>372</v>
      </c>
      <c r="AP15" s="15" t="s">
        <v>373</v>
      </c>
      <c r="AQ15" s="15" t="s">
        <v>375</v>
      </c>
      <c r="AR15" s="15" t="s">
        <v>377</v>
      </c>
      <c r="AS15" s="15" t="s">
        <v>379</v>
      </c>
    </row>
    <row r="16" spans="1:45" ht="54" customHeight="1">
      <c r="A16" s="8" t="s">
        <v>10</v>
      </c>
      <c r="B16" s="12" t="s">
        <v>108</v>
      </c>
      <c r="C16" s="12" t="s">
        <v>894</v>
      </c>
      <c r="D16" s="12" t="s">
        <v>47</v>
      </c>
      <c r="E16" s="12" t="s">
        <v>108</v>
      </c>
      <c r="F16" s="74" t="s">
        <v>684</v>
      </c>
      <c r="G16" s="74" t="s">
        <v>268</v>
      </c>
      <c r="H16" s="9" t="s">
        <v>108</v>
      </c>
      <c r="I16" s="9" t="s">
        <v>108</v>
      </c>
      <c r="J16" s="9" t="s">
        <v>893</v>
      </c>
      <c r="K16" s="9" t="s">
        <v>893</v>
      </c>
      <c r="L16" s="9" t="s">
        <v>893</v>
      </c>
      <c r="M16" s="9" t="s">
        <v>893</v>
      </c>
      <c r="N16" s="9" t="s">
        <v>136</v>
      </c>
      <c r="O16" s="9" t="s">
        <v>141</v>
      </c>
      <c r="P16" s="9" t="s">
        <v>893</v>
      </c>
      <c r="Q16" s="9" t="s">
        <v>108</v>
      </c>
      <c r="R16" s="74" t="s">
        <v>157</v>
      </c>
      <c r="S16" s="74" t="s">
        <v>205</v>
      </c>
      <c r="T16" s="9" t="s">
        <v>893</v>
      </c>
      <c r="U16" s="9" t="s">
        <v>893</v>
      </c>
      <c r="V16" s="78" t="s">
        <v>826</v>
      </c>
      <c r="W16" s="9" t="s">
        <v>177</v>
      </c>
      <c r="X16" s="9" t="s">
        <v>893</v>
      </c>
      <c r="Y16" s="9" t="s">
        <v>894</v>
      </c>
      <c r="Z16" s="9" t="s">
        <v>893</v>
      </c>
      <c r="AA16" s="9" t="s">
        <v>893</v>
      </c>
      <c r="AB16" s="9" t="s">
        <v>197</v>
      </c>
      <c r="AC16" s="9" t="s">
        <v>136</v>
      </c>
      <c r="AD16" s="9" t="s">
        <v>893</v>
      </c>
      <c r="AE16" s="74" t="s">
        <v>269</v>
      </c>
      <c r="AF16" s="74" t="s">
        <v>219</v>
      </c>
      <c r="AG16" s="9" t="s">
        <v>226</v>
      </c>
      <c r="AH16" s="9" t="s">
        <v>108</v>
      </c>
      <c r="AI16" s="9"/>
      <c r="AJ16" s="80" t="s">
        <v>244</v>
      </c>
      <c r="AK16" s="74" t="s">
        <v>248</v>
      </c>
      <c r="AL16" s="9" t="s">
        <v>108</v>
      </c>
      <c r="AM16" s="9" t="s">
        <v>256</v>
      </c>
      <c r="AN16" s="74" t="s">
        <v>270</v>
      </c>
      <c r="AO16" s="74" t="s">
        <v>276</v>
      </c>
      <c r="AP16" s="9" t="s">
        <v>894</v>
      </c>
      <c r="AQ16" s="74" t="s">
        <v>292</v>
      </c>
      <c r="AR16" s="9" t="s">
        <v>294</v>
      </c>
      <c r="AS16" s="9" t="s">
        <v>894</v>
      </c>
    </row>
    <row r="17" spans="1:45" ht="190.95" customHeight="1">
      <c r="A17" s="18" t="s">
        <v>13</v>
      </c>
      <c r="B17" s="87" t="s">
        <v>24</v>
      </c>
      <c r="C17" s="61" t="s">
        <v>403</v>
      </c>
      <c r="D17" s="61" t="s">
        <v>46</v>
      </c>
      <c r="E17" s="84" t="s">
        <v>398</v>
      </c>
      <c r="F17" s="84" t="s">
        <v>408</v>
      </c>
      <c r="G17" s="61" t="s">
        <v>109</v>
      </c>
      <c r="H17" s="61" t="s">
        <v>113</v>
      </c>
      <c r="I17" s="61" t="s">
        <v>403</v>
      </c>
      <c r="J17" s="61" t="s">
        <v>403</v>
      </c>
      <c r="K17" s="61" t="s">
        <v>403</v>
      </c>
      <c r="L17" s="61" t="s">
        <v>403</v>
      </c>
      <c r="M17" s="61" t="s">
        <v>403</v>
      </c>
      <c r="N17" s="179" t="s">
        <v>137</v>
      </c>
      <c r="O17" s="61" t="s">
        <v>142</v>
      </c>
      <c r="P17" s="61" t="s">
        <v>403</v>
      </c>
      <c r="Q17" s="62" t="s">
        <v>446</v>
      </c>
      <c r="R17" s="61" t="s">
        <v>158</v>
      </c>
      <c r="S17" s="61" t="s">
        <v>440</v>
      </c>
      <c r="T17" s="61" t="s">
        <v>403</v>
      </c>
      <c r="U17" s="61" t="s">
        <v>403</v>
      </c>
      <c r="V17" s="61" t="s">
        <v>913</v>
      </c>
      <c r="W17" s="61" t="s">
        <v>179</v>
      </c>
      <c r="X17" s="61" t="s">
        <v>403</v>
      </c>
      <c r="Y17" s="61" t="s">
        <v>403</v>
      </c>
      <c r="Z17" s="61" t="s">
        <v>403</v>
      </c>
      <c r="AA17" s="61" t="s">
        <v>403</v>
      </c>
      <c r="AB17" s="61" t="s">
        <v>403</v>
      </c>
      <c r="AC17" s="61" t="s">
        <v>202</v>
      </c>
      <c r="AD17" s="61" t="s">
        <v>403</v>
      </c>
      <c r="AE17" s="85" t="s">
        <v>405</v>
      </c>
      <c r="AF17" s="61" t="s">
        <v>218</v>
      </c>
      <c r="AG17" s="61" t="s">
        <v>227</v>
      </c>
      <c r="AH17" s="61" t="s">
        <v>234</v>
      </c>
      <c r="AI17" s="61" t="s">
        <v>403</v>
      </c>
      <c r="AJ17" s="79" t="s">
        <v>912</v>
      </c>
      <c r="AK17" s="79" t="s">
        <v>914</v>
      </c>
      <c r="AL17" s="84" t="s">
        <v>441</v>
      </c>
      <c r="AM17" s="62" t="s">
        <v>255</v>
      </c>
      <c r="AN17" s="86" t="s">
        <v>915</v>
      </c>
      <c r="AO17" s="61" t="s">
        <v>277</v>
      </c>
      <c r="AP17" s="61" t="s">
        <v>403</v>
      </c>
      <c r="AQ17" s="61" t="s">
        <v>293</v>
      </c>
      <c r="AR17" s="61" t="s">
        <v>385</v>
      </c>
      <c r="AS17" s="61" t="s">
        <v>403</v>
      </c>
    </row>
    <row r="18" spans="1:45">
      <c r="A18" s="12" t="s">
        <v>36</v>
      </c>
      <c r="B18" s="41" t="s">
        <v>299</v>
      </c>
      <c r="C18" s="41" t="s">
        <v>300</v>
      </c>
      <c r="D18" s="41" t="s">
        <v>301</v>
      </c>
      <c r="E18" s="41" t="s">
        <v>302</v>
      </c>
      <c r="F18" s="41" t="s">
        <v>303</v>
      </c>
      <c r="G18" s="41" t="s">
        <v>306</v>
      </c>
      <c r="H18" s="41" t="s">
        <v>308</v>
      </c>
      <c r="I18" s="41" t="s">
        <v>310</v>
      </c>
      <c r="J18" s="41" t="s">
        <v>312</v>
      </c>
      <c r="K18" s="41" t="s">
        <v>314</v>
      </c>
      <c r="L18" s="41" t="s">
        <v>316</v>
      </c>
      <c r="M18" s="41" t="s">
        <v>318</v>
      </c>
      <c r="N18" s="41" t="s">
        <v>320</v>
      </c>
      <c r="O18" s="41" t="s">
        <v>322</v>
      </c>
      <c r="P18" s="41" t="s">
        <v>324</v>
      </c>
      <c r="Q18" s="41" t="s">
        <v>326</v>
      </c>
      <c r="R18" s="41" t="s">
        <v>328</v>
      </c>
      <c r="S18" s="41" t="s">
        <v>330</v>
      </c>
      <c r="T18" s="41" t="s">
        <v>332</v>
      </c>
      <c r="U18" s="41" t="s">
        <v>334</v>
      </c>
      <c r="V18" s="41" t="s">
        <v>335</v>
      </c>
      <c r="W18" s="41" t="s">
        <v>337</v>
      </c>
      <c r="X18" s="41" t="s">
        <v>339</v>
      </c>
      <c r="Y18" s="41" t="s">
        <v>342</v>
      </c>
      <c r="Z18" s="41" t="s">
        <v>343</v>
      </c>
      <c r="AA18" s="41" t="s">
        <v>344</v>
      </c>
      <c r="AB18" s="41" t="s">
        <v>347</v>
      </c>
      <c r="AC18" s="41" t="s">
        <v>349</v>
      </c>
      <c r="AD18" s="41" t="s">
        <v>351</v>
      </c>
      <c r="AE18" s="41" t="s">
        <v>353</v>
      </c>
      <c r="AF18" s="41" t="s">
        <v>355</v>
      </c>
      <c r="AG18" s="41" t="s">
        <v>356</v>
      </c>
      <c r="AH18" s="41" t="s">
        <v>359</v>
      </c>
      <c r="AI18" s="41" t="s">
        <v>361</v>
      </c>
      <c r="AJ18" s="41" t="s">
        <v>362</v>
      </c>
      <c r="AK18" s="41" t="s">
        <v>364</v>
      </c>
      <c r="AL18" s="41" t="s">
        <v>366</v>
      </c>
      <c r="AM18" s="41" t="s">
        <v>368</v>
      </c>
      <c r="AN18" s="41" t="s">
        <v>370</v>
      </c>
      <c r="AO18" s="41" t="s">
        <v>371</v>
      </c>
      <c r="AP18" s="41" t="s">
        <v>374</v>
      </c>
      <c r="AQ18" s="41" t="s">
        <v>376</v>
      </c>
      <c r="AR18" s="41" t="s">
        <v>378</v>
      </c>
      <c r="AS18" s="41" t="s">
        <v>380</v>
      </c>
    </row>
    <row r="19" spans="1:45">
      <c r="A19" s="16" t="s">
        <v>827</v>
      </c>
      <c r="B19" s="42">
        <v>350</v>
      </c>
      <c r="C19" s="42" t="s">
        <v>8</v>
      </c>
      <c r="D19" s="42">
        <v>1600</v>
      </c>
      <c r="E19" s="42">
        <v>1625</v>
      </c>
      <c r="F19" s="42">
        <v>470</v>
      </c>
      <c r="G19" s="42">
        <v>560</v>
      </c>
      <c r="H19" s="42">
        <v>750</v>
      </c>
      <c r="I19" s="42" t="s">
        <v>8</v>
      </c>
      <c r="J19" s="42" t="s">
        <v>8</v>
      </c>
      <c r="K19" s="42" t="s">
        <v>8</v>
      </c>
      <c r="L19" s="42" t="s">
        <v>8</v>
      </c>
      <c r="M19" s="42" t="s">
        <v>8</v>
      </c>
      <c r="N19" s="42">
        <v>1700</v>
      </c>
      <c r="O19" s="42">
        <v>1900</v>
      </c>
      <c r="P19" s="42" t="s">
        <v>8</v>
      </c>
      <c r="Q19" s="42">
        <v>850</v>
      </c>
      <c r="R19" s="42">
        <v>1000</v>
      </c>
      <c r="S19" s="42">
        <v>1850</v>
      </c>
      <c r="T19" s="42" t="s">
        <v>8</v>
      </c>
      <c r="U19" s="42" t="s">
        <v>8</v>
      </c>
      <c r="V19" s="42">
        <v>1300</v>
      </c>
      <c r="W19" s="42">
        <v>325</v>
      </c>
      <c r="X19" s="42" t="s">
        <v>8</v>
      </c>
      <c r="Y19" s="42" t="s">
        <v>8</v>
      </c>
      <c r="Z19" s="42" t="s">
        <v>8</v>
      </c>
      <c r="AA19" s="42" t="s">
        <v>8</v>
      </c>
      <c r="AB19" s="42" t="s">
        <v>8</v>
      </c>
      <c r="AC19" s="42">
        <v>520</v>
      </c>
      <c r="AD19" s="42" t="s">
        <v>8</v>
      </c>
      <c r="AE19" s="42">
        <v>520</v>
      </c>
      <c r="AF19" s="42">
        <v>1625</v>
      </c>
      <c r="AG19" s="42">
        <v>520</v>
      </c>
      <c r="AH19" s="42">
        <v>2170</v>
      </c>
      <c r="AI19" s="42" t="s">
        <v>8</v>
      </c>
      <c r="AJ19" s="57">
        <v>1000</v>
      </c>
      <c r="AK19" s="42">
        <v>480</v>
      </c>
      <c r="AL19" s="42">
        <v>600</v>
      </c>
      <c r="AM19" s="42">
        <v>1100</v>
      </c>
      <c r="AN19" s="42">
        <v>830</v>
      </c>
      <c r="AO19" s="42">
        <v>1300</v>
      </c>
      <c r="AP19" s="42" t="s">
        <v>8</v>
      </c>
      <c r="AQ19" s="42">
        <v>2010</v>
      </c>
      <c r="AR19" s="42">
        <v>440</v>
      </c>
      <c r="AS19" s="42" t="s">
        <v>8</v>
      </c>
    </row>
    <row r="20" spans="1:45">
      <c r="A20" s="17" t="s">
        <v>828</v>
      </c>
      <c r="B20" s="43">
        <v>300</v>
      </c>
      <c r="C20" s="43">
        <v>1000</v>
      </c>
      <c r="D20" s="43" t="s">
        <v>8</v>
      </c>
      <c r="E20" s="43">
        <v>1250</v>
      </c>
      <c r="F20" s="43">
        <v>360</v>
      </c>
      <c r="G20" s="43">
        <v>430</v>
      </c>
      <c r="H20" s="43">
        <v>570</v>
      </c>
      <c r="I20" s="43" t="s">
        <v>811</v>
      </c>
      <c r="J20" s="43">
        <v>750</v>
      </c>
      <c r="K20" s="43">
        <v>1500</v>
      </c>
      <c r="L20" s="43">
        <v>750</v>
      </c>
      <c r="M20" s="43">
        <v>1600</v>
      </c>
      <c r="N20" s="43">
        <v>1300</v>
      </c>
      <c r="O20" s="43">
        <v>1700</v>
      </c>
      <c r="P20" s="43">
        <v>1300</v>
      </c>
      <c r="Q20" s="43">
        <v>750</v>
      </c>
      <c r="R20" s="43">
        <v>740</v>
      </c>
      <c r="S20" s="43">
        <v>1420</v>
      </c>
      <c r="T20" s="43">
        <v>1400</v>
      </c>
      <c r="U20" s="43">
        <v>1200</v>
      </c>
      <c r="V20" s="43">
        <v>1000</v>
      </c>
      <c r="W20" s="43">
        <v>300</v>
      </c>
      <c r="X20" s="43">
        <v>750</v>
      </c>
      <c r="Y20" s="43">
        <v>1620</v>
      </c>
      <c r="Z20" s="43">
        <v>750</v>
      </c>
      <c r="AA20" s="43">
        <v>1400</v>
      </c>
      <c r="AB20" s="43" t="s">
        <v>8</v>
      </c>
      <c r="AC20" s="43">
        <v>400</v>
      </c>
      <c r="AD20" s="43">
        <v>1550</v>
      </c>
      <c r="AE20" s="43">
        <v>400</v>
      </c>
      <c r="AF20" s="43">
        <v>1250</v>
      </c>
      <c r="AG20" s="43">
        <v>400</v>
      </c>
      <c r="AH20" s="43">
        <v>1550</v>
      </c>
      <c r="AI20" s="43">
        <v>700</v>
      </c>
      <c r="AJ20" s="182">
        <v>800</v>
      </c>
      <c r="AK20" s="43">
        <v>340</v>
      </c>
      <c r="AL20" s="43">
        <v>500</v>
      </c>
      <c r="AM20" s="43">
        <v>750</v>
      </c>
      <c r="AN20" s="43">
        <v>640</v>
      </c>
      <c r="AO20" s="43">
        <v>1000</v>
      </c>
      <c r="AP20" s="168">
        <v>1550</v>
      </c>
      <c r="AQ20" s="43">
        <v>1800</v>
      </c>
      <c r="AR20" s="43">
        <v>320</v>
      </c>
      <c r="AS20" s="43">
        <v>1500</v>
      </c>
    </row>
    <row r="21" spans="1:45">
      <c r="A21" s="18" t="s">
        <v>829</v>
      </c>
      <c r="B21" s="44">
        <v>300</v>
      </c>
      <c r="C21" s="44">
        <v>900</v>
      </c>
      <c r="D21" s="44">
        <v>1200</v>
      </c>
      <c r="E21" s="44">
        <v>1060</v>
      </c>
      <c r="F21" s="44">
        <v>280</v>
      </c>
      <c r="G21" s="44">
        <v>330</v>
      </c>
      <c r="H21" s="44">
        <v>440</v>
      </c>
      <c r="I21" s="44" t="s">
        <v>811</v>
      </c>
      <c r="J21" s="44">
        <v>640</v>
      </c>
      <c r="K21" s="44">
        <v>1300</v>
      </c>
      <c r="L21" s="44">
        <v>640</v>
      </c>
      <c r="M21" s="44">
        <v>1400</v>
      </c>
      <c r="N21" s="44">
        <v>1100</v>
      </c>
      <c r="O21" s="44">
        <v>1300</v>
      </c>
      <c r="P21" s="44">
        <v>1000</v>
      </c>
      <c r="Q21" s="44">
        <v>550</v>
      </c>
      <c r="R21" s="44">
        <v>590</v>
      </c>
      <c r="S21" s="44">
        <v>1000</v>
      </c>
      <c r="T21" s="44">
        <v>1190</v>
      </c>
      <c r="U21" s="44">
        <v>1000</v>
      </c>
      <c r="V21" s="44">
        <v>900</v>
      </c>
      <c r="W21" s="44">
        <v>300</v>
      </c>
      <c r="X21" s="44">
        <v>640</v>
      </c>
      <c r="Y21" s="44">
        <v>1350</v>
      </c>
      <c r="Z21" s="44">
        <v>640</v>
      </c>
      <c r="AA21" s="44">
        <v>1260</v>
      </c>
      <c r="AB21" s="44">
        <v>600</v>
      </c>
      <c r="AC21" s="44">
        <v>250</v>
      </c>
      <c r="AD21" s="44">
        <v>1550</v>
      </c>
      <c r="AE21" s="44">
        <v>250</v>
      </c>
      <c r="AF21" s="44">
        <v>1060</v>
      </c>
      <c r="AG21" s="44">
        <v>250</v>
      </c>
      <c r="AH21" s="44">
        <v>1190</v>
      </c>
      <c r="AI21" s="44">
        <v>600</v>
      </c>
      <c r="AJ21" s="101">
        <v>800</v>
      </c>
      <c r="AK21" s="44">
        <v>260</v>
      </c>
      <c r="AL21" s="44">
        <v>400</v>
      </c>
      <c r="AM21" s="44">
        <v>640</v>
      </c>
      <c r="AN21" s="44">
        <v>500</v>
      </c>
      <c r="AO21" s="44">
        <v>900</v>
      </c>
      <c r="AP21" s="173">
        <v>1350</v>
      </c>
      <c r="AQ21" s="44">
        <v>1500</v>
      </c>
      <c r="AR21" s="44">
        <v>250</v>
      </c>
      <c r="AS21" s="44">
        <v>1250</v>
      </c>
    </row>
    <row r="22" spans="1:45">
      <c r="A22" s="29" t="s">
        <v>212</v>
      </c>
    </row>
    <row r="23" spans="1:45">
      <c r="A23" s="26" t="s">
        <v>11</v>
      </c>
      <c r="B23" s="45">
        <v>60000000</v>
      </c>
      <c r="C23" s="46" t="s">
        <v>8</v>
      </c>
      <c r="D23" s="45">
        <v>441920096</v>
      </c>
      <c r="E23" s="45">
        <v>416980000</v>
      </c>
      <c r="F23" s="45">
        <v>119522072</v>
      </c>
      <c r="G23" s="45">
        <v>283710000</v>
      </c>
      <c r="H23" s="45">
        <v>164257178</v>
      </c>
      <c r="I23" s="45">
        <v>62170000</v>
      </c>
      <c r="J23" s="46" t="s">
        <v>8</v>
      </c>
      <c r="K23" s="46" t="s">
        <v>8</v>
      </c>
      <c r="L23" s="46" t="s">
        <v>8</v>
      </c>
      <c r="M23" s="46" t="s">
        <v>8</v>
      </c>
      <c r="N23" s="45">
        <v>3115250000</v>
      </c>
      <c r="O23" s="45">
        <v>3576539000</v>
      </c>
      <c r="P23" s="46" t="s">
        <v>8</v>
      </c>
      <c r="Q23" s="45">
        <v>489185075.57999992</v>
      </c>
      <c r="R23" s="45">
        <v>301256932.90000063</v>
      </c>
      <c r="S23" s="45">
        <v>14706408.89999998</v>
      </c>
      <c r="T23" s="46" t="s">
        <v>8</v>
      </c>
      <c r="U23" s="46" t="s">
        <v>8</v>
      </c>
      <c r="V23" s="45">
        <v>2396691555</v>
      </c>
      <c r="W23" s="45">
        <v>32411394</v>
      </c>
      <c r="X23" s="46" t="s">
        <v>8</v>
      </c>
      <c r="Y23" s="46" t="s">
        <v>8</v>
      </c>
      <c r="Z23" s="46" t="s">
        <v>8</v>
      </c>
      <c r="AA23" s="46" t="s">
        <v>8</v>
      </c>
      <c r="AB23" s="45">
        <v>14808539.200000001</v>
      </c>
      <c r="AC23" s="45">
        <v>81046500</v>
      </c>
      <c r="AD23" s="46" t="s">
        <v>8</v>
      </c>
      <c r="AE23" s="45">
        <v>17673241</v>
      </c>
      <c r="AF23" s="45">
        <v>1009115058.1999999</v>
      </c>
      <c r="AG23" s="45">
        <v>49671709</v>
      </c>
      <c r="AH23" s="45">
        <v>322444359</v>
      </c>
      <c r="AI23" s="46" t="s">
        <v>8</v>
      </c>
      <c r="AJ23" s="46" t="s">
        <v>8</v>
      </c>
      <c r="AK23" s="46" t="s">
        <v>8</v>
      </c>
      <c r="AL23" s="45">
        <v>230172636</v>
      </c>
      <c r="AM23" s="45">
        <v>139691049</v>
      </c>
      <c r="AN23" s="45">
        <v>58031187</v>
      </c>
      <c r="AO23" s="45">
        <v>2361070000</v>
      </c>
      <c r="AP23" s="46" t="s">
        <v>8</v>
      </c>
      <c r="AQ23" s="45">
        <v>437633270</v>
      </c>
      <c r="AR23" s="45">
        <v>1192264869</v>
      </c>
      <c r="AS23" s="46" t="s">
        <v>8</v>
      </c>
    </row>
    <row r="24" spans="1:45" ht="140.4">
      <c r="A24" s="25" t="s">
        <v>12</v>
      </c>
      <c r="B24" s="63" t="s">
        <v>103</v>
      </c>
      <c r="C24" s="64" t="s">
        <v>8</v>
      </c>
      <c r="D24" s="64" t="s">
        <v>8</v>
      </c>
      <c r="E24" s="65" t="s">
        <v>101</v>
      </c>
      <c r="F24" s="65" t="s">
        <v>105</v>
      </c>
      <c r="G24" s="65" t="s">
        <v>101</v>
      </c>
      <c r="H24" s="65" t="s">
        <v>115</v>
      </c>
      <c r="I24" s="65" t="s">
        <v>101</v>
      </c>
      <c r="J24" s="64" t="s">
        <v>8</v>
      </c>
      <c r="K24" s="64" t="s">
        <v>8</v>
      </c>
      <c r="L24" s="64" t="s">
        <v>8</v>
      </c>
      <c r="M24" s="64" t="s">
        <v>8</v>
      </c>
      <c r="N24" s="65" t="s">
        <v>101</v>
      </c>
      <c r="O24" s="65" t="s">
        <v>143</v>
      </c>
      <c r="P24" s="64" t="s">
        <v>8</v>
      </c>
      <c r="Q24" s="65" t="s">
        <v>101</v>
      </c>
      <c r="R24" s="75" t="s">
        <v>159</v>
      </c>
      <c r="S24" s="65" t="s">
        <v>165</v>
      </c>
      <c r="T24" s="64" t="s">
        <v>8</v>
      </c>
      <c r="U24" s="64" t="s">
        <v>8</v>
      </c>
      <c r="V24" s="75" t="s">
        <v>103</v>
      </c>
      <c r="W24" s="75" t="s">
        <v>178</v>
      </c>
      <c r="X24" s="64" t="s">
        <v>8</v>
      </c>
      <c r="Y24" s="64" t="s">
        <v>8</v>
      </c>
      <c r="Z24" s="64" t="s">
        <v>8</v>
      </c>
      <c r="AA24" s="64" t="s">
        <v>8</v>
      </c>
      <c r="AB24" s="65" t="s">
        <v>101</v>
      </c>
      <c r="AC24" s="75" t="s">
        <v>103</v>
      </c>
      <c r="AD24" s="64" t="s">
        <v>8</v>
      </c>
      <c r="AE24" s="65" t="s">
        <v>211</v>
      </c>
      <c r="AF24" s="65" t="s">
        <v>220</v>
      </c>
      <c r="AG24" s="65" t="s">
        <v>228</v>
      </c>
      <c r="AH24" s="65" t="s">
        <v>235</v>
      </c>
      <c r="AI24" s="64" t="s">
        <v>8</v>
      </c>
      <c r="AJ24" s="64" t="s">
        <v>8</v>
      </c>
      <c r="AK24" s="64" t="s">
        <v>8</v>
      </c>
      <c r="AL24" s="75" t="s">
        <v>178</v>
      </c>
      <c r="AM24" s="75" t="s">
        <v>262</v>
      </c>
      <c r="AN24" s="65" t="s">
        <v>271</v>
      </c>
      <c r="AO24" s="65" t="s">
        <v>101</v>
      </c>
      <c r="AP24" s="64" t="s">
        <v>8</v>
      </c>
      <c r="AQ24" s="65" t="s">
        <v>383</v>
      </c>
      <c r="AR24" s="65" t="s">
        <v>384</v>
      </c>
      <c r="AS24" s="64" t="s">
        <v>8</v>
      </c>
    </row>
    <row r="25" spans="1:45" ht="31.2">
      <c r="A25" s="27" t="s">
        <v>2</v>
      </c>
      <c r="B25" s="48" t="s">
        <v>683</v>
      </c>
      <c r="C25" s="47" t="s">
        <v>8</v>
      </c>
      <c r="D25" s="32" t="s">
        <v>685</v>
      </c>
      <c r="E25" s="32" t="s">
        <v>102</v>
      </c>
      <c r="F25" s="77" t="s">
        <v>104</v>
      </c>
      <c r="G25" s="32" t="s">
        <v>102</v>
      </c>
      <c r="H25" s="32" t="s">
        <v>116</v>
      </c>
      <c r="I25" s="32" t="s">
        <v>102</v>
      </c>
      <c r="J25" s="47" t="s">
        <v>8</v>
      </c>
      <c r="K25" s="37" t="s">
        <v>8</v>
      </c>
      <c r="L25" s="116" t="s">
        <v>8</v>
      </c>
      <c r="M25" s="47" t="s">
        <v>8</v>
      </c>
      <c r="N25" s="32" t="s">
        <v>102</v>
      </c>
      <c r="O25" s="32" t="s">
        <v>31</v>
      </c>
      <c r="P25" s="47" t="s">
        <v>8</v>
      </c>
      <c r="Q25" s="32" t="s">
        <v>102</v>
      </c>
      <c r="R25" s="114" t="s">
        <v>685</v>
      </c>
      <c r="S25" s="32" t="s">
        <v>164</v>
      </c>
      <c r="T25" s="47" t="s">
        <v>8</v>
      </c>
      <c r="U25" s="47" t="s">
        <v>8</v>
      </c>
      <c r="V25" s="77" t="s">
        <v>31</v>
      </c>
      <c r="W25" s="114" t="s">
        <v>685</v>
      </c>
      <c r="X25" s="47" t="s">
        <v>8</v>
      </c>
      <c r="Y25" s="47" t="s">
        <v>8</v>
      </c>
      <c r="Z25" s="47" t="s">
        <v>8</v>
      </c>
      <c r="AA25" s="47" t="s">
        <v>8</v>
      </c>
      <c r="AB25" s="32" t="s">
        <v>102</v>
      </c>
      <c r="AC25" s="32" t="s">
        <v>201</v>
      </c>
      <c r="AD25" s="47" t="s">
        <v>8</v>
      </c>
      <c r="AE25" s="32" t="s">
        <v>31</v>
      </c>
      <c r="AF25" s="32" t="s">
        <v>216</v>
      </c>
      <c r="AG25" s="32" t="s">
        <v>224</v>
      </c>
      <c r="AH25" s="115" t="s">
        <v>686</v>
      </c>
      <c r="AI25" s="47" t="s">
        <v>8</v>
      </c>
      <c r="AJ25" s="47" t="s">
        <v>8</v>
      </c>
      <c r="AK25" s="47" t="s">
        <v>8</v>
      </c>
      <c r="AL25" s="32" t="s">
        <v>31</v>
      </c>
      <c r="AM25" s="32" t="s">
        <v>261</v>
      </c>
      <c r="AN25" s="32" t="s">
        <v>224</v>
      </c>
      <c r="AO25" s="32" t="s">
        <v>102</v>
      </c>
      <c r="AP25" s="47" t="s">
        <v>8</v>
      </c>
      <c r="AQ25" s="32" t="s">
        <v>283</v>
      </c>
      <c r="AR25" s="32" t="s">
        <v>286</v>
      </c>
      <c r="AS25" s="47" t="s">
        <v>8</v>
      </c>
    </row>
    <row r="26" spans="1:45">
      <c r="A26" s="23" t="s">
        <v>19</v>
      </c>
      <c r="B26" s="39" t="s">
        <v>8</v>
      </c>
      <c r="C26" s="49" t="s">
        <v>8</v>
      </c>
      <c r="D26" s="49" t="s">
        <v>8</v>
      </c>
      <c r="E26" s="56">
        <v>3681826</v>
      </c>
      <c r="F26" s="56">
        <v>1078156</v>
      </c>
      <c r="G26" s="49" t="s">
        <v>8</v>
      </c>
      <c r="H26" s="49" t="s">
        <v>8</v>
      </c>
      <c r="I26" s="56">
        <v>263774</v>
      </c>
      <c r="J26" s="49" t="s">
        <v>8</v>
      </c>
      <c r="K26" s="56"/>
      <c r="L26" s="56">
        <v>215620</v>
      </c>
      <c r="M26" s="56">
        <v>1235000</v>
      </c>
      <c r="N26" s="56">
        <v>14876000</v>
      </c>
      <c r="O26" s="49" t="s">
        <v>8</v>
      </c>
      <c r="P26" s="49" t="s">
        <v>8</v>
      </c>
      <c r="Q26" s="49" t="s">
        <v>8</v>
      </c>
      <c r="R26" s="56">
        <v>2702183</v>
      </c>
      <c r="S26" s="49" t="s">
        <v>8</v>
      </c>
      <c r="T26" s="56">
        <v>1775475</v>
      </c>
      <c r="U26" s="49" t="s">
        <v>8</v>
      </c>
      <c r="V26" s="49" t="s">
        <v>8</v>
      </c>
      <c r="W26" s="49" t="s">
        <v>8</v>
      </c>
      <c r="X26" s="49" t="s">
        <v>8</v>
      </c>
      <c r="Y26" s="56">
        <v>10337</v>
      </c>
      <c r="Z26" s="49" t="s">
        <v>8</v>
      </c>
      <c r="AA26" s="56">
        <v>140172</v>
      </c>
      <c r="AB26" s="56">
        <v>94399</v>
      </c>
      <c r="AC26" s="49" t="s">
        <v>8</v>
      </c>
      <c r="AD26" s="49" t="s">
        <v>8</v>
      </c>
      <c r="AE26" s="49" t="s">
        <v>8</v>
      </c>
      <c r="AF26" s="49" t="s">
        <v>8</v>
      </c>
      <c r="AG26" s="56">
        <v>446235</v>
      </c>
      <c r="AH26" s="56">
        <v>1534929</v>
      </c>
      <c r="AI26" s="49" t="s">
        <v>8</v>
      </c>
      <c r="AJ26" s="49" t="s">
        <v>8</v>
      </c>
      <c r="AK26" s="49" t="s">
        <v>8</v>
      </c>
      <c r="AL26" s="56">
        <v>2246000</v>
      </c>
      <c r="AM26" s="56">
        <v>862274</v>
      </c>
      <c r="AN26" s="49" t="s">
        <v>8</v>
      </c>
      <c r="AO26" s="49" t="s">
        <v>8</v>
      </c>
      <c r="AP26" s="49" t="s">
        <v>8</v>
      </c>
      <c r="AQ26" s="56" t="s">
        <v>8</v>
      </c>
      <c r="AR26" s="56" t="s">
        <v>8</v>
      </c>
      <c r="AS26" s="49" t="s">
        <v>8</v>
      </c>
    </row>
    <row r="27" spans="1:45" ht="31.2">
      <c r="A27" s="24" t="s">
        <v>2</v>
      </c>
      <c r="B27" s="59" t="s">
        <v>8</v>
      </c>
      <c r="C27" s="59" t="s">
        <v>8</v>
      </c>
      <c r="D27" s="59" t="s">
        <v>8</v>
      </c>
      <c r="E27" s="60" t="s">
        <v>31</v>
      </c>
      <c r="F27" s="122" t="s">
        <v>104</v>
      </c>
      <c r="G27" s="59" t="s">
        <v>8</v>
      </c>
      <c r="H27" s="59" t="s">
        <v>8</v>
      </c>
      <c r="I27" s="60" t="s">
        <v>686</v>
      </c>
      <c r="J27" s="59" t="s">
        <v>8</v>
      </c>
      <c r="K27" s="60"/>
      <c r="L27" s="60" t="s">
        <v>125</v>
      </c>
      <c r="M27" s="60" t="s">
        <v>128</v>
      </c>
      <c r="N27" s="60" t="s">
        <v>686</v>
      </c>
      <c r="O27" s="59" t="s">
        <v>8</v>
      </c>
      <c r="P27" s="59" t="s">
        <v>8</v>
      </c>
      <c r="Q27" s="59" t="s">
        <v>8</v>
      </c>
      <c r="R27" s="60" t="s">
        <v>31</v>
      </c>
      <c r="S27" s="59" t="s">
        <v>8</v>
      </c>
      <c r="T27" s="60" t="s">
        <v>168</v>
      </c>
      <c r="U27" s="59" t="s">
        <v>8</v>
      </c>
      <c r="V27" s="59" t="s">
        <v>8</v>
      </c>
      <c r="W27" s="59" t="s">
        <v>8</v>
      </c>
      <c r="X27" s="59" t="s">
        <v>8</v>
      </c>
      <c r="Y27" s="117" t="s">
        <v>186</v>
      </c>
      <c r="Z27" s="59" t="s">
        <v>8</v>
      </c>
      <c r="AA27" s="117" t="s">
        <v>172</v>
      </c>
      <c r="AB27" s="101" t="s">
        <v>685</v>
      </c>
      <c r="AC27" s="59" t="s">
        <v>8</v>
      </c>
      <c r="AD27" s="59" t="s">
        <v>8</v>
      </c>
      <c r="AE27" s="59" t="s">
        <v>8</v>
      </c>
      <c r="AF27" s="59" t="s">
        <v>8</v>
      </c>
      <c r="AG27" s="101" t="s">
        <v>685</v>
      </c>
      <c r="AH27" s="60" t="s">
        <v>232</v>
      </c>
      <c r="AI27" s="59" t="s">
        <v>8</v>
      </c>
      <c r="AJ27" s="59" t="s">
        <v>8</v>
      </c>
      <c r="AK27" s="59" t="s">
        <v>8</v>
      </c>
      <c r="AL27" s="60" t="s">
        <v>686</v>
      </c>
      <c r="AM27" s="60" t="s">
        <v>172</v>
      </c>
      <c r="AN27" s="59" t="s">
        <v>8</v>
      </c>
      <c r="AO27" s="59" t="s">
        <v>8</v>
      </c>
      <c r="AP27" s="59" t="s">
        <v>8</v>
      </c>
      <c r="AQ27" s="60" t="s">
        <v>8</v>
      </c>
      <c r="AR27" s="60" t="s">
        <v>8</v>
      </c>
      <c r="AS27" s="59" t="s">
        <v>8</v>
      </c>
    </row>
    <row r="28" spans="1:45">
      <c r="A28" s="26" t="s">
        <v>20</v>
      </c>
      <c r="B28" s="20">
        <v>1012062</v>
      </c>
      <c r="C28" s="120" t="s">
        <v>8</v>
      </c>
      <c r="D28" s="20">
        <v>4441408</v>
      </c>
      <c r="E28" s="58">
        <v>5203468.5000000102</v>
      </c>
      <c r="F28" s="20">
        <v>1607998</v>
      </c>
      <c r="G28" s="20">
        <v>3887149</v>
      </c>
      <c r="H28" s="37" t="s">
        <v>8</v>
      </c>
      <c r="I28" s="37" t="s">
        <v>8</v>
      </c>
      <c r="J28" s="20">
        <v>4375122</v>
      </c>
      <c r="K28" s="147">
        <v>2873365</v>
      </c>
      <c r="L28" s="20">
        <v>649746</v>
      </c>
      <c r="M28" s="147">
        <v>2807505</v>
      </c>
      <c r="N28" s="37" t="s">
        <v>8</v>
      </c>
      <c r="O28" s="20">
        <v>40545317</v>
      </c>
      <c r="P28" s="37" t="s">
        <v>8</v>
      </c>
      <c r="Q28" s="20">
        <v>6017036.5999999996</v>
      </c>
      <c r="R28" s="147">
        <v>4390302</v>
      </c>
      <c r="S28" s="37" t="s">
        <v>8</v>
      </c>
      <c r="T28" s="147">
        <v>1994968</v>
      </c>
      <c r="U28" s="20">
        <v>35599</v>
      </c>
      <c r="V28" s="37">
        <v>31208161</v>
      </c>
      <c r="W28" s="20">
        <v>412884</v>
      </c>
      <c r="X28" s="20">
        <v>1025233</v>
      </c>
      <c r="Y28" s="20">
        <v>15474</v>
      </c>
      <c r="Z28" s="147">
        <v>1374233</v>
      </c>
      <c r="AA28" s="20">
        <v>222946</v>
      </c>
      <c r="AB28" s="20">
        <v>223850</v>
      </c>
      <c r="AC28" s="37" t="s">
        <v>8</v>
      </c>
      <c r="AD28" s="20">
        <v>19048</v>
      </c>
      <c r="AE28" s="37" t="s">
        <v>8</v>
      </c>
      <c r="AF28" s="37" t="s">
        <v>8</v>
      </c>
      <c r="AG28" s="20"/>
      <c r="AH28" s="37" t="s">
        <v>8</v>
      </c>
      <c r="AI28" s="147">
        <v>12965598</v>
      </c>
      <c r="AJ28" s="20">
        <v>5621098</v>
      </c>
      <c r="AK28" s="20">
        <v>8458756</v>
      </c>
      <c r="AL28" s="37" t="s">
        <v>8</v>
      </c>
      <c r="AM28" s="20">
        <v>194117</v>
      </c>
      <c r="AN28" s="20">
        <v>844656</v>
      </c>
      <c r="AO28" s="20">
        <v>25849338</v>
      </c>
      <c r="AP28" s="147">
        <v>4824227</v>
      </c>
      <c r="AQ28" s="20">
        <v>4420538</v>
      </c>
      <c r="AR28" s="20"/>
      <c r="AS28" s="20">
        <v>22900000</v>
      </c>
    </row>
    <row r="29" spans="1:45" ht="31.2">
      <c r="A29" s="36" t="s">
        <v>2</v>
      </c>
      <c r="B29" s="7" t="s">
        <v>31</v>
      </c>
      <c r="C29" s="121" t="s">
        <v>8</v>
      </c>
      <c r="D29" s="55" t="s">
        <v>31</v>
      </c>
      <c r="E29" s="114" t="s">
        <v>685</v>
      </c>
      <c r="F29" s="55" t="s">
        <v>104</v>
      </c>
      <c r="G29" s="55" t="s">
        <v>31</v>
      </c>
      <c r="H29" s="38" t="s">
        <v>8</v>
      </c>
      <c r="I29" s="38" t="s">
        <v>8</v>
      </c>
      <c r="J29" s="55" t="s">
        <v>122</v>
      </c>
      <c r="K29" s="181" t="s">
        <v>917</v>
      </c>
      <c r="L29" s="55" t="s">
        <v>31</v>
      </c>
      <c r="M29" s="181" t="s">
        <v>917</v>
      </c>
      <c r="N29" s="38" t="s">
        <v>8</v>
      </c>
      <c r="O29" s="55" t="s">
        <v>31</v>
      </c>
      <c r="P29" s="38" t="s">
        <v>8</v>
      </c>
      <c r="Q29" s="55" t="s">
        <v>31</v>
      </c>
      <c r="R29" s="181" t="s">
        <v>917</v>
      </c>
      <c r="S29" s="38" t="s">
        <v>8</v>
      </c>
      <c r="T29" s="181" t="s">
        <v>917</v>
      </c>
      <c r="U29" s="55" t="s">
        <v>679</v>
      </c>
      <c r="V29" s="181" t="s">
        <v>917</v>
      </c>
      <c r="W29" s="55" t="s">
        <v>31</v>
      </c>
      <c r="X29" s="55" t="s">
        <v>183</v>
      </c>
      <c r="Y29" s="55" t="s">
        <v>680</v>
      </c>
      <c r="Z29" s="181" t="s">
        <v>917</v>
      </c>
      <c r="AA29" s="181" t="s">
        <v>917</v>
      </c>
      <c r="AB29" s="181" t="s">
        <v>917</v>
      </c>
      <c r="AC29" s="38" t="s">
        <v>8</v>
      </c>
      <c r="AD29" s="55" t="s">
        <v>681</v>
      </c>
      <c r="AE29" s="38" t="s">
        <v>8</v>
      </c>
      <c r="AF29" s="38" t="s">
        <v>8</v>
      </c>
      <c r="AG29" s="55"/>
      <c r="AH29" s="38" t="s">
        <v>8</v>
      </c>
      <c r="AI29" s="181" t="s">
        <v>917</v>
      </c>
      <c r="AJ29" s="55" t="s">
        <v>31</v>
      </c>
      <c r="AK29" s="55" t="s">
        <v>31</v>
      </c>
      <c r="AL29" s="38" t="s">
        <v>8</v>
      </c>
      <c r="AM29" s="181" t="s">
        <v>917</v>
      </c>
      <c r="AN29" s="181" t="s">
        <v>917</v>
      </c>
      <c r="AO29" s="55" t="s">
        <v>31</v>
      </c>
      <c r="AP29" s="181" t="s">
        <v>917</v>
      </c>
      <c r="AQ29" s="55" t="s">
        <v>283</v>
      </c>
      <c r="AR29" s="55"/>
      <c r="AS29" s="55" t="s">
        <v>172</v>
      </c>
    </row>
    <row r="31" spans="1:45" s="4" customFormat="1" ht="130.05000000000001" customHeight="1">
      <c r="A31" s="67" t="s">
        <v>138</v>
      </c>
      <c r="B31" s="170"/>
      <c r="C31" s="171"/>
      <c r="D31" s="170"/>
      <c r="E31" s="171"/>
      <c r="F31" s="171"/>
      <c r="G31" s="170"/>
      <c r="H31" s="19"/>
      <c r="I31" s="171" t="s">
        <v>916</v>
      </c>
      <c r="J31" s="170"/>
      <c r="K31" s="170"/>
      <c r="L31" s="170"/>
      <c r="M31" s="170"/>
      <c r="N31" s="171" t="s">
        <v>834</v>
      </c>
      <c r="O31" s="170"/>
      <c r="P31" s="170"/>
      <c r="Q31" s="170"/>
      <c r="R31" s="172" t="s">
        <v>918</v>
      </c>
      <c r="S31" s="170"/>
      <c r="T31" s="170"/>
      <c r="U31" s="170"/>
      <c r="V31" s="171" t="s">
        <v>921</v>
      </c>
      <c r="W31" s="171" t="s">
        <v>920</v>
      </c>
      <c r="X31" s="170"/>
      <c r="Y31" s="170"/>
      <c r="Z31" s="170"/>
      <c r="AA31" s="170"/>
      <c r="AB31" s="183" t="s">
        <v>923</v>
      </c>
      <c r="AC31" s="172" t="s">
        <v>851</v>
      </c>
      <c r="AD31" s="170"/>
      <c r="AE31" s="170"/>
      <c r="AF31" s="19"/>
      <c r="AG31" s="170"/>
      <c r="AH31" s="19"/>
      <c r="AI31" s="170"/>
      <c r="AJ31" s="172" t="s">
        <v>919</v>
      </c>
      <c r="AK31" s="170"/>
      <c r="AL31" s="170"/>
      <c r="AM31" s="183" t="s">
        <v>922</v>
      </c>
      <c r="AN31" s="170"/>
      <c r="AO31" s="19" t="s">
        <v>852</v>
      </c>
      <c r="AP31" s="170"/>
      <c r="AQ31" s="170"/>
      <c r="AR31" s="170"/>
      <c r="AS31" s="170"/>
    </row>
    <row r="34" spans="1:10">
      <c r="J34" s="69"/>
    </row>
    <row r="36" spans="1:10">
      <c r="A36" s="28" t="s">
        <v>400</v>
      </c>
    </row>
    <row r="39" spans="1:10">
      <c r="B39" s="158"/>
    </row>
    <row r="40" spans="1:10">
      <c r="B40" s="158"/>
    </row>
    <row r="41" spans="1:10">
      <c r="B41" s="158"/>
    </row>
    <row r="42" spans="1:10">
      <c r="B42" s="158"/>
    </row>
    <row r="43" spans="1:10">
      <c r="B43" s="158"/>
    </row>
    <row r="44" spans="1:10">
      <c r="B44" s="158"/>
    </row>
    <row r="45" spans="1:10">
      <c r="B45" s="158"/>
    </row>
    <row r="46" spans="1:10">
      <c r="B46" s="158"/>
    </row>
    <row r="47" spans="1:10">
      <c r="B47" s="158"/>
    </row>
    <row r="48" spans="1:10">
      <c r="B48" s="158"/>
    </row>
    <row r="49" spans="2:2">
      <c r="B49" s="158"/>
    </row>
    <row r="50" spans="2:2">
      <c r="B50" s="158"/>
    </row>
    <row r="51" spans="2:2">
      <c r="B51" s="158"/>
    </row>
    <row r="52" spans="2:2">
      <c r="B52" s="158"/>
    </row>
    <row r="53" spans="2:2">
      <c r="B53" s="158"/>
    </row>
    <row r="54" spans="2:2">
      <c r="B54" s="158"/>
    </row>
    <row r="55" spans="2:2">
      <c r="B55" s="158"/>
    </row>
    <row r="56" spans="2:2">
      <c r="B56" s="158"/>
    </row>
    <row r="57" spans="2:2">
      <c r="B57" s="158"/>
    </row>
    <row r="58" spans="2:2">
      <c r="B58" s="158"/>
    </row>
    <row r="59" spans="2:2">
      <c r="B59" s="158"/>
    </row>
    <row r="60" spans="2:2">
      <c r="B60" s="158"/>
    </row>
    <row r="61" spans="2:2">
      <c r="B61" s="158"/>
    </row>
    <row r="62" spans="2:2">
      <c r="B62" s="158"/>
    </row>
    <row r="63" spans="2:2">
      <c r="B63" s="158"/>
    </row>
    <row r="64" spans="2:2">
      <c r="B64" s="158"/>
    </row>
    <row r="65" spans="2:2">
      <c r="B65" s="158"/>
    </row>
    <row r="66" spans="2:2">
      <c r="B66" s="158"/>
    </row>
    <row r="67" spans="2:2">
      <c r="B67" s="158"/>
    </row>
    <row r="68" spans="2:2">
      <c r="B68" s="158"/>
    </row>
    <row r="69" spans="2:2">
      <c r="B69" s="158"/>
    </row>
    <row r="70" spans="2:2">
      <c r="B70" s="158"/>
    </row>
    <row r="71" spans="2:2">
      <c r="B71" s="158"/>
    </row>
    <row r="72" spans="2:2">
      <c r="B72" s="158"/>
    </row>
    <row r="73" spans="2:2">
      <c r="B73" s="158"/>
    </row>
    <row r="74" spans="2:2">
      <c r="B74" s="158"/>
    </row>
    <row r="75" spans="2:2">
      <c r="B75" s="158"/>
    </row>
    <row r="76" spans="2:2">
      <c r="B76" s="158"/>
    </row>
    <row r="77" spans="2:2">
      <c r="B77" s="158"/>
    </row>
    <row r="78" spans="2:2">
      <c r="B78" s="158"/>
    </row>
    <row r="79" spans="2:2">
      <c r="B79" s="158"/>
    </row>
    <row r="80" spans="2:2">
      <c r="B80" s="158"/>
    </row>
    <row r="81" spans="2:2">
      <c r="B81" s="158"/>
    </row>
    <row r="82" spans="2:2">
      <c r="B82" s="158"/>
    </row>
  </sheetData>
  <hyperlinks>
    <hyperlink ref="F25" r:id="rId1"/>
    <hyperlink ref="F27" r:id="rId2"/>
    <hyperlink ref="F29" r:id="rId3"/>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3"/>
  <sheetViews>
    <sheetView workbookViewId="0">
      <pane xSplit="1" ySplit="1" topLeftCell="B2" activePane="bottomRight" state="frozen"/>
      <selection pane="topRight" activeCell="B1" sqref="B1"/>
      <selection pane="bottomLeft" activeCell="A2" sqref="A2"/>
      <selection pane="bottomRight" activeCell="AS17" sqref="B17:AS17"/>
    </sheetView>
  </sheetViews>
  <sheetFormatPr defaultColWidth="11.19921875" defaultRowHeight="15.6"/>
  <cols>
    <col min="1" max="1" width="52.5" customWidth="1"/>
    <col min="2" max="2" width="42.19921875" bestFit="1" customWidth="1"/>
    <col min="3" max="3" width="55.296875" customWidth="1"/>
    <col min="4" max="4" width="35.69921875" bestFit="1" customWidth="1"/>
    <col min="5" max="5" width="47.296875" bestFit="1" customWidth="1"/>
    <col min="6" max="6" width="49.69921875" bestFit="1" customWidth="1"/>
    <col min="7" max="7" width="53.5" customWidth="1"/>
    <col min="8" max="8" width="48.796875" customWidth="1"/>
    <col min="9" max="9" width="43.5" customWidth="1"/>
    <col min="10" max="10" width="47.796875" customWidth="1"/>
    <col min="11" max="11" width="46.296875" customWidth="1"/>
    <col min="12" max="12" width="44.19921875" customWidth="1"/>
    <col min="13" max="13" width="44.296875" customWidth="1"/>
    <col min="14" max="14" width="50.296875" bestFit="1" customWidth="1"/>
    <col min="15" max="15" width="47.19921875" customWidth="1"/>
    <col min="16" max="16" width="38.5" bestFit="1" customWidth="1"/>
    <col min="17" max="17" width="47.296875" bestFit="1" customWidth="1"/>
    <col min="18" max="18" width="35.796875" bestFit="1" customWidth="1"/>
    <col min="19" max="19" width="41" customWidth="1"/>
    <col min="20" max="20" width="41.5" customWidth="1"/>
    <col min="21" max="21" width="43.796875" customWidth="1"/>
    <col min="22" max="22" width="34.796875" customWidth="1"/>
    <col min="23" max="23" width="39" customWidth="1"/>
    <col min="24" max="24" width="37.796875" customWidth="1"/>
    <col min="25" max="25" width="40.19921875" customWidth="1"/>
    <col min="26" max="26" width="37.296875" customWidth="1"/>
    <col min="27" max="27" width="39.69921875" bestFit="1" customWidth="1"/>
    <col min="28" max="28" width="51.296875" customWidth="1"/>
    <col min="29" max="29" width="36.19921875" bestFit="1" customWidth="1"/>
    <col min="30" max="30" width="39.19921875" customWidth="1"/>
    <col min="31" max="31" width="39.69921875" bestFit="1" customWidth="1"/>
    <col min="32" max="32" width="39.296875" bestFit="1" customWidth="1"/>
    <col min="33" max="33" width="44.5" bestFit="1" customWidth="1"/>
    <col min="34" max="34" width="39.69921875" customWidth="1"/>
    <col min="35" max="35" width="45.69921875" customWidth="1"/>
    <col min="36" max="36" width="39.19921875" customWidth="1"/>
    <col min="37" max="37" width="40" customWidth="1"/>
    <col min="38" max="38" width="41.796875" customWidth="1"/>
    <col min="39" max="39" width="46.69921875" bestFit="1" customWidth="1"/>
    <col min="40" max="40" width="44.5" customWidth="1"/>
    <col min="41" max="41" width="49.5" customWidth="1"/>
    <col min="42" max="42" width="37.796875" customWidth="1"/>
    <col min="43" max="43" width="59.69921875" customWidth="1"/>
    <col min="44" max="44" width="43.296875" bestFit="1" customWidth="1"/>
    <col min="45" max="45" width="43.5" bestFit="1" customWidth="1"/>
  </cols>
  <sheetData>
    <row r="1" spans="1:45" s="1" customFormat="1" ht="34.950000000000003"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31" t="s">
        <v>447</v>
      </c>
    </row>
    <row r="3" spans="1:45">
      <c r="A3" s="91" t="s">
        <v>448</v>
      </c>
      <c r="B3" s="42" t="s">
        <v>8</v>
      </c>
      <c r="C3" s="57">
        <v>1</v>
      </c>
      <c r="D3" s="96">
        <v>300</v>
      </c>
      <c r="E3" s="57">
        <v>200</v>
      </c>
      <c r="F3" s="57">
        <v>191</v>
      </c>
      <c r="G3" s="57">
        <v>429</v>
      </c>
      <c r="H3" s="57">
        <v>200</v>
      </c>
      <c r="I3" s="57">
        <v>40</v>
      </c>
      <c r="J3" s="33" t="s">
        <v>8</v>
      </c>
      <c r="K3" s="57">
        <v>200</v>
      </c>
      <c r="L3" s="57">
        <v>100</v>
      </c>
      <c r="M3" s="57">
        <v>900</v>
      </c>
      <c r="N3" s="57">
        <v>1900</v>
      </c>
      <c r="O3" s="33" t="s">
        <v>8</v>
      </c>
      <c r="P3" s="33" t="s">
        <v>8</v>
      </c>
      <c r="Q3" s="33" t="s">
        <v>8</v>
      </c>
      <c r="R3" s="33" t="s">
        <v>8</v>
      </c>
      <c r="S3" s="57">
        <v>146</v>
      </c>
      <c r="T3" s="57">
        <v>400</v>
      </c>
      <c r="U3" s="33" t="s">
        <v>8</v>
      </c>
      <c r="V3" s="33" t="s">
        <v>8</v>
      </c>
      <c r="W3" s="57">
        <v>201</v>
      </c>
      <c r="X3" s="57">
        <v>200</v>
      </c>
      <c r="Y3" s="57">
        <v>593</v>
      </c>
      <c r="Z3" s="57">
        <v>100</v>
      </c>
      <c r="AA3" s="57">
        <v>0</v>
      </c>
      <c r="AB3" s="57">
        <v>114</v>
      </c>
      <c r="AC3" s="57" t="s">
        <v>8</v>
      </c>
      <c r="AD3" s="57" t="s">
        <v>8</v>
      </c>
      <c r="AE3" s="33" t="s">
        <v>8</v>
      </c>
      <c r="AF3" s="57">
        <v>400</v>
      </c>
      <c r="AG3" s="57">
        <v>187</v>
      </c>
      <c r="AH3" s="57"/>
      <c r="AI3" s="57"/>
      <c r="AJ3" s="57">
        <v>1100</v>
      </c>
      <c r="AK3" s="57">
        <v>1100</v>
      </c>
      <c r="AL3" s="57">
        <v>320</v>
      </c>
      <c r="AM3" s="57">
        <v>200</v>
      </c>
      <c r="AN3" s="57">
        <v>100</v>
      </c>
      <c r="AO3" s="57"/>
      <c r="AP3" s="57"/>
      <c r="AQ3" s="57">
        <v>200</v>
      </c>
      <c r="AR3" s="57" t="s">
        <v>8</v>
      </c>
      <c r="AS3" s="57">
        <v>1300</v>
      </c>
    </row>
    <row r="4" spans="1:45">
      <c r="A4" s="66" t="s">
        <v>449</v>
      </c>
      <c r="B4" s="167">
        <v>11302</v>
      </c>
      <c r="C4" s="34">
        <v>375</v>
      </c>
      <c r="D4" s="97">
        <v>25500</v>
      </c>
      <c r="E4" s="95">
        <v>35700</v>
      </c>
      <c r="F4" s="34">
        <v>4428</v>
      </c>
      <c r="G4" s="95">
        <v>31362</v>
      </c>
      <c r="H4" s="95">
        <v>20100</v>
      </c>
      <c r="I4" s="34">
        <v>5100</v>
      </c>
      <c r="J4" s="39" t="s">
        <v>8</v>
      </c>
      <c r="K4" s="95">
        <v>15000</v>
      </c>
      <c r="L4" s="34">
        <v>6600</v>
      </c>
      <c r="M4" s="95">
        <v>21000</v>
      </c>
      <c r="N4" s="95">
        <v>235100</v>
      </c>
      <c r="O4" s="21" t="s">
        <v>8</v>
      </c>
      <c r="P4" s="21" t="s">
        <v>8</v>
      </c>
      <c r="Q4" s="21" t="s">
        <v>8</v>
      </c>
      <c r="R4" s="21" t="s">
        <v>8</v>
      </c>
      <c r="S4" s="34" t="s">
        <v>8</v>
      </c>
      <c r="T4" s="95">
        <v>14600</v>
      </c>
      <c r="U4" s="21" t="s">
        <v>8</v>
      </c>
      <c r="V4" s="21" t="s">
        <v>8</v>
      </c>
      <c r="W4" s="34">
        <v>4246</v>
      </c>
      <c r="X4" s="34">
        <v>9800</v>
      </c>
      <c r="Y4" s="34"/>
      <c r="Z4" s="95">
        <v>18000</v>
      </c>
      <c r="AA4" s="34">
        <v>800</v>
      </c>
      <c r="AB4" s="34">
        <v>3297</v>
      </c>
      <c r="AC4" s="34" t="s">
        <v>8</v>
      </c>
      <c r="AD4" s="34" t="s">
        <v>8</v>
      </c>
      <c r="AE4" s="21" t="s">
        <v>8</v>
      </c>
      <c r="AF4" s="95">
        <v>61400</v>
      </c>
      <c r="AG4" s="34">
        <v>7456</v>
      </c>
      <c r="AH4" s="34"/>
      <c r="AI4" s="34"/>
      <c r="AJ4" s="95">
        <v>66200</v>
      </c>
      <c r="AK4" s="95">
        <v>48100</v>
      </c>
      <c r="AL4" s="95">
        <v>16391</v>
      </c>
      <c r="AM4" s="95">
        <v>65000</v>
      </c>
      <c r="AN4" s="95">
        <v>18600</v>
      </c>
      <c r="AO4" s="34"/>
      <c r="AP4" s="34"/>
      <c r="AQ4" s="95">
        <v>21300</v>
      </c>
      <c r="AR4" s="34" t="s">
        <v>8</v>
      </c>
      <c r="AS4" s="95">
        <v>126000</v>
      </c>
    </row>
    <row r="5" spans="1:45">
      <c r="A5" s="66" t="s">
        <v>450</v>
      </c>
      <c r="B5" s="168">
        <v>4624</v>
      </c>
      <c r="C5" s="34">
        <v>830</v>
      </c>
      <c r="D5" s="71">
        <v>4300</v>
      </c>
      <c r="E5" s="95">
        <v>23300</v>
      </c>
      <c r="F5" s="34">
        <v>1968</v>
      </c>
      <c r="G5" s="95">
        <v>20016</v>
      </c>
      <c r="H5" s="34">
        <v>6700</v>
      </c>
      <c r="I5" s="34">
        <v>2200</v>
      </c>
      <c r="J5" s="39" t="s">
        <v>8</v>
      </c>
      <c r="K5" s="34">
        <v>3200</v>
      </c>
      <c r="L5" s="34">
        <v>3200</v>
      </c>
      <c r="M5" s="95">
        <v>18100</v>
      </c>
      <c r="N5" s="95">
        <v>63500</v>
      </c>
      <c r="O5" s="21" t="s">
        <v>8</v>
      </c>
      <c r="P5" s="21" t="s">
        <v>8</v>
      </c>
      <c r="Q5" s="21" t="s">
        <v>8</v>
      </c>
      <c r="R5" s="21" t="s">
        <v>8</v>
      </c>
      <c r="S5" s="34">
        <v>3875</v>
      </c>
      <c r="T5" s="95">
        <v>13100</v>
      </c>
      <c r="U5" s="21" t="s">
        <v>8</v>
      </c>
      <c r="V5" s="21" t="s">
        <v>8</v>
      </c>
      <c r="W5" s="34">
        <v>2702</v>
      </c>
      <c r="X5" s="34">
        <v>3200</v>
      </c>
      <c r="Y5" s="34"/>
      <c r="Z5" s="34">
        <v>3700</v>
      </c>
      <c r="AA5" s="34">
        <v>1300</v>
      </c>
      <c r="AB5" s="34">
        <v>6461</v>
      </c>
      <c r="AC5" s="34" t="s">
        <v>8</v>
      </c>
      <c r="AD5" s="34" t="s">
        <v>8</v>
      </c>
      <c r="AE5" s="21" t="s">
        <v>8</v>
      </c>
      <c r="AF5" s="95">
        <v>63200</v>
      </c>
      <c r="AG5" s="34">
        <v>4408</v>
      </c>
      <c r="AH5" s="34"/>
      <c r="AI5" s="34"/>
      <c r="AJ5" s="95">
        <v>38300</v>
      </c>
      <c r="AK5" s="95">
        <v>24100</v>
      </c>
      <c r="AL5" s="34">
        <v>7293</v>
      </c>
      <c r="AM5" s="95">
        <v>10400</v>
      </c>
      <c r="AN5" s="34">
        <v>2900</v>
      </c>
      <c r="AO5" s="34"/>
      <c r="AP5" s="34"/>
      <c r="AQ5" s="34">
        <v>3500</v>
      </c>
      <c r="AR5" s="34" t="s">
        <v>8</v>
      </c>
      <c r="AS5" s="95">
        <v>73900</v>
      </c>
    </row>
    <row r="6" spans="1:45">
      <c r="A6" s="66" t="s">
        <v>451</v>
      </c>
      <c r="B6" s="167">
        <v>15926</v>
      </c>
      <c r="C6" s="34">
        <v>1206</v>
      </c>
      <c r="D6" s="97">
        <v>30100</v>
      </c>
      <c r="E6" s="95">
        <v>59200</v>
      </c>
      <c r="F6" s="34">
        <v>6587</v>
      </c>
      <c r="G6" s="34">
        <v>51807</v>
      </c>
      <c r="H6" s="95">
        <v>27000</v>
      </c>
      <c r="I6" s="34">
        <v>7340</v>
      </c>
      <c r="J6" s="39" t="s">
        <v>8</v>
      </c>
      <c r="K6" s="95">
        <v>18400</v>
      </c>
      <c r="L6" s="34">
        <v>9900</v>
      </c>
      <c r="M6" s="95">
        <v>40000</v>
      </c>
      <c r="N6" s="95">
        <v>300500</v>
      </c>
      <c r="O6" s="21" t="s">
        <v>8</v>
      </c>
      <c r="P6" s="21" t="s">
        <v>8</v>
      </c>
      <c r="Q6" s="21" t="s">
        <v>8</v>
      </c>
      <c r="R6" s="21" t="s">
        <v>8</v>
      </c>
      <c r="S6" s="34">
        <v>5480</v>
      </c>
      <c r="T6" s="95">
        <v>28100</v>
      </c>
      <c r="U6" s="21" t="s">
        <v>8</v>
      </c>
      <c r="V6" s="21" t="s">
        <v>8</v>
      </c>
      <c r="W6" s="34">
        <v>7149</v>
      </c>
      <c r="X6" s="95">
        <v>13200</v>
      </c>
      <c r="Y6" s="34">
        <v>593</v>
      </c>
      <c r="Z6" s="95">
        <v>21800</v>
      </c>
      <c r="AA6" s="34">
        <v>2100</v>
      </c>
      <c r="AB6" s="34">
        <v>9872</v>
      </c>
      <c r="AC6" s="34">
        <v>5700</v>
      </c>
      <c r="AD6" s="34">
        <v>167</v>
      </c>
      <c r="AE6" s="21" t="s">
        <v>8</v>
      </c>
      <c r="AF6" s="95">
        <v>125000</v>
      </c>
      <c r="AG6" s="95">
        <v>12051</v>
      </c>
      <c r="AH6" s="34"/>
      <c r="AI6" s="34"/>
      <c r="AJ6" s="95">
        <v>105600</v>
      </c>
      <c r="AK6" s="95">
        <v>73300</v>
      </c>
      <c r="AL6" s="95">
        <v>24004</v>
      </c>
      <c r="AM6" s="95">
        <v>75600</v>
      </c>
      <c r="AN6" s="95">
        <v>21600</v>
      </c>
      <c r="AO6" s="34"/>
      <c r="AP6" s="34"/>
      <c r="AQ6" s="95">
        <v>25000</v>
      </c>
      <c r="AR6" s="34" t="s">
        <v>8</v>
      </c>
      <c r="AS6" s="95">
        <v>201200</v>
      </c>
    </row>
    <row r="7" spans="1:45" ht="62.4">
      <c r="A7" s="92" t="s">
        <v>2</v>
      </c>
      <c r="B7" s="143" t="s">
        <v>715</v>
      </c>
      <c r="C7" s="142" t="s">
        <v>716</v>
      </c>
      <c r="D7" s="92" t="s">
        <v>713</v>
      </c>
      <c r="E7" s="92" t="s">
        <v>713</v>
      </c>
      <c r="F7" s="92" t="s">
        <v>714</v>
      </c>
      <c r="G7" s="92" t="s">
        <v>713</v>
      </c>
      <c r="H7" s="92" t="s">
        <v>713</v>
      </c>
      <c r="I7" s="92" t="s">
        <v>713</v>
      </c>
      <c r="J7" s="144" t="s">
        <v>8</v>
      </c>
      <c r="K7" s="92" t="s">
        <v>713</v>
      </c>
      <c r="L7" s="92" t="s">
        <v>713</v>
      </c>
      <c r="M7" s="92" t="s">
        <v>713</v>
      </c>
      <c r="N7" s="92" t="s">
        <v>713</v>
      </c>
      <c r="O7" s="144" t="s">
        <v>8</v>
      </c>
      <c r="P7" s="144" t="s">
        <v>8</v>
      </c>
      <c r="Q7" s="144" t="s">
        <v>8</v>
      </c>
      <c r="R7" s="144" t="s">
        <v>8</v>
      </c>
      <c r="S7" s="98" t="s">
        <v>717</v>
      </c>
      <c r="T7" s="92" t="s">
        <v>713</v>
      </c>
      <c r="U7" s="144" t="s">
        <v>8</v>
      </c>
      <c r="V7" s="144" t="s">
        <v>8</v>
      </c>
      <c r="W7" s="98" t="s">
        <v>728</v>
      </c>
      <c r="X7" s="92" t="s">
        <v>713</v>
      </c>
      <c r="Y7" s="98" t="s">
        <v>718</v>
      </c>
      <c r="Z7" s="92" t="s">
        <v>713</v>
      </c>
      <c r="AA7" s="92" t="s">
        <v>713</v>
      </c>
      <c r="AB7" s="98" t="s">
        <v>719</v>
      </c>
      <c r="AC7" s="98" t="s">
        <v>720</v>
      </c>
      <c r="AD7" s="98" t="s">
        <v>721</v>
      </c>
      <c r="AE7" s="144" t="s">
        <v>8</v>
      </c>
      <c r="AF7" s="92" t="s">
        <v>713</v>
      </c>
      <c r="AG7" s="98" t="s">
        <v>730</v>
      </c>
      <c r="AH7" s="92"/>
      <c r="AI7" s="92"/>
      <c r="AJ7" s="92" t="s">
        <v>713</v>
      </c>
      <c r="AK7" s="92" t="s">
        <v>713</v>
      </c>
      <c r="AL7" s="98" t="s">
        <v>732</v>
      </c>
      <c r="AM7" s="92" t="s">
        <v>713</v>
      </c>
      <c r="AN7" s="92" t="s">
        <v>713</v>
      </c>
      <c r="AO7" s="92"/>
      <c r="AP7" s="92"/>
      <c r="AQ7" s="92" t="s">
        <v>713</v>
      </c>
      <c r="AR7" s="92"/>
      <c r="AS7" s="92" t="s">
        <v>713</v>
      </c>
    </row>
    <row r="8" spans="1:45">
      <c r="A8" s="102" t="s">
        <v>460</v>
      </c>
      <c r="B8" s="146">
        <v>15926</v>
      </c>
      <c r="C8" s="93">
        <v>1206</v>
      </c>
      <c r="D8" s="58">
        <v>30100</v>
      </c>
      <c r="E8" s="20">
        <v>59200</v>
      </c>
      <c r="F8" s="35">
        <v>6587</v>
      </c>
      <c r="G8" s="20">
        <v>51807</v>
      </c>
      <c r="H8" s="20">
        <v>27000</v>
      </c>
      <c r="I8" s="35">
        <v>7340</v>
      </c>
      <c r="J8" s="20">
        <v>80000</v>
      </c>
      <c r="K8" s="20">
        <v>68481</v>
      </c>
      <c r="L8" s="35">
        <v>9900</v>
      </c>
      <c r="M8" s="20">
        <v>40000</v>
      </c>
      <c r="N8" s="20">
        <v>300500</v>
      </c>
      <c r="O8" s="20">
        <v>388400</v>
      </c>
      <c r="P8" s="35">
        <v>59</v>
      </c>
      <c r="Q8" s="20">
        <v>51229</v>
      </c>
      <c r="R8" s="20">
        <v>62100</v>
      </c>
      <c r="S8" s="35">
        <v>5480</v>
      </c>
      <c r="T8" s="20">
        <v>28100</v>
      </c>
      <c r="U8" s="35">
        <v>909</v>
      </c>
      <c r="V8" s="58">
        <v>287039</v>
      </c>
      <c r="W8" s="35">
        <v>7149</v>
      </c>
      <c r="X8" s="58">
        <v>13200</v>
      </c>
      <c r="Y8" s="35">
        <v>593</v>
      </c>
      <c r="Z8" s="58">
        <v>21800</v>
      </c>
      <c r="AA8" s="35">
        <v>2100</v>
      </c>
      <c r="AB8" s="35">
        <v>9872</v>
      </c>
      <c r="AC8" s="35">
        <v>5700</v>
      </c>
      <c r="AD8" s="35">
        <v>167</v>
      </c>
      <c r="AE8" s="35">
        <v>2508</v>
      </c>
      <c r="AF8" s="58">
        <v>125000</v>
      </c>
      <c r="AG8" s="58">
        <v>12051</v>
      </c>
      <c r="AH8" s="58">
        <v>105235</v>
      </c>
      <c r="AI8" s="58">
        <v>172900</v>
      </c>
      <c r="AJ8" s="58">
        <v>105600</v>
      </c>
      <c r="AK8" s="58">
        <v>73300</v>
      </c>
      <c r="AL8" s="58">
        <v>24004</v>
      </c>
      <c r="AM8" s="58">
        <v>75600</v>
      </c>
      <c r="AN8" s="58">
        <v>21600</v>
      </c>
      <c r="AO8" s="58">
        <v>201196</v>
      </c>
      <c r="AP8" s="58">
        <v>99350</v>
      </c>
      <c r="AQ8" s="58">
        <v>25000</v>
      </c>
      <c r="AR8" s="58">
        <v>197027</v>
      </c>
      <c r="AS8" s="58">
        <v>201200</v>
      </c>
    </row>
    <row r="9" spans="1:45" ht="78">
      <c r="A9" s="103" t="s">
        <v>2</v>
      </c>
      <c r="B9" s="148" t="s">
        <v>461</v>
      </c>
      <c r="C9" s="99" t="s">
        <v>461</v>
      </c>
      <c r="D9" s="99" t="s">
        <v>461</v>
      </c>
      <c r="E9" s="99" t="s">
        <v>461</v>
      </c>
      <c r="F9" s="99" t="s">
        <v>461</v>
      </c>
      <c r="G9" s="99" t="s">
        <v>461</v>
      </c>
      <c r="H9" s="99" t="s">
        <v>461</v>
      </c>
      <c r="I9" s="99" t="s">
        <v>461</v>
      </c>
      <c r="J9" s="100" t="s">
        <v>453</v>
      </c>
      <c r="K9" s="99" t="s">
        <v>461</v>
      </c>
      <c r="L9" s="99" t="s">
        <v>461</v>
      </c>
      <c r="M9" s="99" t="s">
        <v>461</v>
      </c>
      <c r="N9" s="99" t="s">
        <v>461</v>
      </c>
      <c r="O9" s="119" t="s">
        <v>682</v>
      </c>
      <c r="P9" s="100" t="s">
        <v>722</v>
      </c>
      <c r="Q9" s="100" t="s">
        <v>150</v>
      </c>
      <c r="R9" s="119" t="s">
        <v>682</v>
      </c>
      <c r="S9" s="99" t="s">
        <v>461</v>
      </c>
      <c r="T9" s="99" t="s">
        <v>461</v>
      </c>
      <c r="U9" s="100" t="s">
        <v>727</v>
      </c>
      <c r="V9" s="100" t="s">
        <v>810</v>
      </c>
      <c r="W9" s="99" t="s">
        <v>461</v>
      </c>
      <c r="X9" s="99" t="s">
        <v>461</v>
      </c>
      <c r="Y9" s="99" t="s">
        <v>461</v>
      </c>
      <c r="Z9" s="99" t="s">
        <v>461</v>
      </c>
      <c r="AA9" s="99" t="s">
        <v>461</v>
      </c>
      <c r="AB9" s="99" t="s">
        <v>461</v>
      </c>
      <c r="AC9" s="99" t="s">
        <v>461</v>
      </c>
      <c r="AD9" s="99" t="s">
        <v>461</v>
      </c>
      <c r="AE9" s="100" t="s">
        <v>453</v>
      </c>
      <c r="AF9" s="99" t="s">
        <v>461</v>
      </c>
      <c r="AG9" s="99" t="s">
        <v>461</v>
      </c>
      <c r="AH9" s="100" t="s">
        <v>731</v>
      </c>
      <c r="AI9" s="119" t="s">
        <v>682</v>
      </c>
      <c r="AJ9" s="99" t="s">
        <v>461</v>
      </c>
      <c r="AK9" s="99" t="s">
        <v>461</v>
      </c>
      <c r="AL9" s="99" t="s">
        <v>461</v>
      </c>
      <c r="AM9" s="99" t="s">
        <v>461</v>
      </c>
      <c r="AN9" s="99" t="s">
        <v>461</v>
      </c>
      <c r="AO9" s="119" t="s">
        <v>682</v>
      </c>
      <c r="AP9" s="119" t="s">
        <v>682</v>
      </c>
      <c r="AQ9" s="106" t="s">
        <v>461</v>
      </c>
      <c r="AR9" s="100" t="s">
        <v>285</v>
      </c>
      <c r="AS9" s="99" t="s">
        <v>461</v>
      </c>
    </row>
    <row r="10" spans="1:45">
      <c r="A10" s="90" t="s">
        <v>723</v>
      </c>
      <c r="B10" s="169">
        <v>5012796.6732999999</v>
      </c>
      <c r="C10" s="118" t="s">
        <v>8</v>
      </c>
      <c r="D10" s="95">
        <v>53639678.530959994</v>
      </c>
      <c r="E10" s="95">
        <v>163649572.46044999</v>
      </c>
      <c r="F10" s="95">
        <v>10566670.710349998</v>
      </c>
      <c r="G10" s="95">
        <v>106371889.75825001</v>
      </c>
      <c r="H10" s="95">
        <v>17423209.490009997</v>
      </c>
      <c r="I10" s="95">
        <v>16467655.544876998</v>
      </c>
      <c r="J10" s="95">
        <v>120435048.04576397</v>
      </c>
      <c r="K10" s="95">
        <v>70451066.569999993</v>
      </c>
      <c r="L10" s="95">
        <v>17659110.739999998</v>
      </c>
      <c r="M10" s="95">
        <v>75693939.149500102</v>
      </c>
      <c r="N10" s="95">
        <v>604476236.29386699</v>
      </c>
      <c r="O10" s="95">
        <v>449822168.9001376</v>
      </c>
      <c r="P10" s="95"/>
      <c r="Q10" s="95">
        <v>62247430.378977977</v>
      </c>
      <c r="R10" s="56">
        <v>82345387.952430904</v>
      </c>
      <c r="S10" s="132">
        <v>4252598.5233969996</v>
      </c>
      <c r="T10" s="95">
        <v>22388171.396700013</v>
      </c>
      <c r="U10" s="95"/>
      <c r="V10" s="95">
        <v>500000000</v>
      </c>
      <c r="W10" s="95"/>
      <c r="X10" s="95">
        <v>20717495.27</v>
      </c>
      <c r="Y10" s="95"/>
      <c r="Z10" s="95">
        <v>49311263.640000001</v>
      </c>
      <c r="AA10" s="95">
        <v>5044251.3</v>
      </c>
      <c r="AB10" s="95">
        <v>4732927.7541599991</v>
      </c>
      <c r="AC10" s="95">
        <v>13412787.123570003</v>
      </c>
      <c r="AD10" s="95"/>
      <c r="AE10" s="95">
        <v>2794292.9193099993</v>
      </c>
      <c r="AF10" s="95">
        <v>259999501.3325001</v>
      </c>
      <c r="AG10" s="95">
        <v>10248069.392300004</v>
      </c>
      <c r="AH10" s="95">
        <v>39052190.168182038</v>
      </c>
      <c r="AI10" s="95">
        <v>240613838.13775948</v>
      </c>
      <c r="AJ10" s="95">
        <v>61925890.836419985</v>
      </c>
      <c r="AK10" s="95">
        <v>107000000</v>
      </c>
      <c r="AL10" s="95">
        <v>36937914.073899999</v>
      </c>
      <c r="AM10" s="95">
        <v>70023377.327420011</v>
      </c>
      <c r="AN10" s="95">
        <v>13047089.711720005</v>
      </c>
      <c r="AO10" s="95">
        <v>286007469.04388541</v>
      </c>
      <c r="AP10" s="95">
        <v>132579788.07735008</v>
      </c>
      <c r="AQ10" s="95">
        <v>48151580.75840807</v>
      </c>
      <c r="AR10" s="95">
        <v>173029820.63733897</v>
      </c>
      <c r="AS10" s="95">
        <v>309798021.99175501</v>
      </c>
    </row>
    <row r="11" spans="1:45">
      <c r="A11" s="90" t="s">
        <v>452</v>
      </c>
      <c r="B11" s="169">
        <v>315</v>
      </c>
      <c r="C11" s="104">
        <v>683.76068376068383</v>
      </c>
      <c r="D11" s="104">
        <v>1782.0491206299</v>
      </c>
      <c r="E11" s="104">
        <v>2764.35088615625</v>
      </c>
      <c r="F11" s="105">
        <v>1604.1704433505386</v>
      </c>
      <c r="G11" s="104">
        <v>2053.2339212509896</v>
      </c>
      <c r="H11" s="105">
        <v>645.3040551855554</v>
      </c>
      <c r="I11" s="104">
        <v>2243.5498017543596</v>
      </c>
      <c r="J11" s="105">
        <v>1505.4381005720495</v>
      </c>
      <c r="K11" s="104">
        <v>1028.7680753785721</v>
      </c>
      <c r="L11" s="105">
        <v>1783.7485595959595</v>
      </c>
      <c r="M11" s="104">
        <v>1892.3484787375025</v>
      </c>
      <c r="N11" s="105">
        <v>2011.568174022852</v>
      </c>
      <c r="O11" s="104">
        <v>1158.1415265194069</v>
      </c>
      <c r="P11" s="105">
        <v>855.76271186440681</v>
      </c>
      <c r="Q11" s="104">
        <v>1215.0818946100446</v>
      </c>
      <c r="R11" s="104">
        <v>1326.0126884449421</v>
      </c>
      <c r="S11" s="105">
        <v>776.0216283571167</v>
      </c>
      <c r="T11" s="104">
        <v>796.73207817437765</v>
      </c>
      <c r="U11" s="105">
        <v>300</v>
      </c>
      <c r="V11" s="104">
        <v>1741.923571361383</v>
      </c>
      <c r="W11" s="105">
        <v>683.76068376068395</v>
      </c>
      <c r="X11" s="104">
        <v>1569.5072174242423</v>
      </c>
      <c r="Y11" s="105">
        <v>658.1196581196582</v>
      </c>
      <c r="Z11" s="104">
        <v>2261.984570642202</v>
      </c>
      <c r="AA11" s="105">
        <v>2402.0244285714284</v>
      </c>
      <c r="AB11" s="104">
        <v>479.42947266612634</v>
      </c>
      <c r="AC11" s="105">
        <v>2353.1205479947371</v>
      </c>
      <c r="AD11" s="104">
        <v>683.76068376068383</v>
      </c>
      <c r="AE11" s="105">
        <v>1114.1518817025515</v>
      </c>
      <c r="AF11" s="104">
        <v>2079.9960106600006</v>
      </c>
      <c r="AG11" s="105">
        <v>850.39161831383319</v>
      </c>
      <c r="AH11" s="104">
        <v>371.09507453016619</v>
      </c>
      <c r="AI11" s="105">
        <v>1391.6358481073423</v>
      </c>
      <c r="AJ11" s="104">
        <v>586.41942079943169</v>
      </c>
      <c r="AK11" s="105">
        <v>1459.7544338335606</v>
      </c>
      <c r="AL11" s="104">
        <v>1538.8232825320779</v>
      </c>
      <c r="AM11" s="105">
        <v>926.23514983359803</v>
      </c>
      <c r="AN11" s="104">
        <v>604.03193109814833</v>
      </c>
      <c r="AO11" s="105">
        <v>1421.536556610894</v>
      </c>
      <c r="AP11" s="104">
        <v>1334.4719484383502</v>
      </c>
      <c r="AQ11" s="105">
        <v>1926.0632303363227</v>
      </c>
      <c r="AR11" s="104">
        <v>878</v>
      </c>
      <c r="AS11" s="104">
        <v>1539.7516003566352</v>
      </c>
    </row>
    <row r="12" spans="1:45">
      <c r="A12" s="90" t="s">
        <v>2</v>
      </c>
      <c r="B12" s="104" t="s">
        <v>704</v>
      </c>
      <c r="C12" s="90" t="s">
        <v>701</v>
      </c>
      <c r="D12" s="104" t="s">
        <v>704</v>
      </c>
      <c r="E12" s="104" t="s">
        <v>704</v>
      </c>
      <c r="F12" s="104" t="s">
        <v>704</v>
      </c>
      <c r="G12" s="104" t="s">
        <v>704</v>
      </c>
      <c r="H12" s="104" t="s">
        <v>704</v>
      </c>
      <c r="I12" s="104" t="s">
        <v>704</v>
      </c>
      <c r="J12" s="104" t="s">
        <v>704</v>
      </c>
      <c r="K12" s="104" t="s">
        <v>704</v>
      </c>
      <c r="L12" s="104" t="s">
        <v>704</v>
      </c>
      <c r="M12" s="104" t="s">
        <v>704</v>
      </c>
      <c r="N12" s="104" t="s">
        <v>704</v>
      </c>
      <c r="O12" s="104" t="s">
        <v>704</v>
      </c>
      <c r="P12" s="90" t="s">
        <v>701</v>
      </c>
      <c r="Q12" s="104" t="s">
        <v>704</v>
      </c>
      <c r="R12" s="104" t="s">
        <v>704</v>
      </c>
      <c r="S12" s="104" t="s">
        <v>704</v>
      </c>
      <c r="T12" s="104" t="s">
        <v>704</v>
      </c>
      <c r="U12" s="90" t="s">
        <v>701</v>
      </c>
      <c r="V12" s="104" t="s">
        <v>704</v>
      </c>
      <c r="W12" s="90" t="s">
        <v>701</v>
      </c>
      <c r="X12" s="104" t="s">
        <v>704</v>
      </c>
      <c r="Y12" s="90" t="s">
        <v>701</v>
      </c>
      <c r="Z12" s="104" t="s">
        <v>704</v>
      </c>
      <c r="AA12" s="104" t="s">
        <v>704</v>
      </c>
      <c r="AB12" s="104" t="s">
        <v>704</v>
      </c>
      <c r="AC12" s="104" t="s">
        <v>704</v>
      </c>
      <c r="AD12" s="90" t="s">
        <v>701</v>
      </c>
      <c r="AE12" s="104" t="s">
        <v>704</v>
      </c>
      <c r="AF12" s="104" t="s">
        <v>704</v>
      </c>
      <c r="AG12" s="104" t="s">
        <v>704</v>
      </c>
      <c r="AH12" s="104" t="s">
        <v>704</v>
      </c>
      <c r="AI12" s="104" t="s">
        <v>704</v>
      </c>
      <c r="AJ12" s="104" t="s">
        <v>704</v>
      </c>
      <c r="AK12" s="104" t="s">
        <v>704</v>
      </c>
      <c r="AL12" s="104" t="s">
        <v>704</v>
      </c>
      <c r="AM12" s="104" t="s">
        <v>704</v>
      </c>
      <c r="AN12" s="104" t="s">
        <v>704</v>
      </c>
      <c r="AO12" s="104" t="s">
        <v>704</v>
      </c>
      <c r="AP12" s="104" t="s">
        <v>704</v>
      </c>
      <c r="AQ12" s="104" t="s">
        <v>704</v>
      </c>
      <c r="AR12" s="104" t="s">
        <v>704</v>
      </c>
      <c r="AS12" s="104" t="s">
        <v>704</v>
      </c>
    </row>
    <row r="13" spans="1:45" s="4" customFormat="1" ht="46.8">
      <c r="A13" s="10" t="s">
        <v>712</v>
      </c>
      <c r="B13" s="107" t="s">
        <v>726</v>
      </c>
      <c r="C13" s="108" t="s">
        <v>736</v>
      </c>
      <c r="D13" s="107" t="s">
        <v>726</v>
      </c>
      <c r="E13" s="107" t="s">
        <v>726</v>
      </c>
      <c r="F13" s="107" t="s">
        <v>726</v>
      </c>
      <c r="G13" s="107" t="s">
        <v>726</v>
      </c>
      <c r="H13" s="107" t="s">
        <v>726</v>
      </c>
      <c r="I13" s="107" t="s">
        <v>726</v>
      </c>
      <c r="J13" s="107" t="s">
        <v>726</v>
      </c>
      <c r="K13" s="107" t="s">
        <v>726</v>
      </c>
      <c r="L13" s="107" t="s">
        <v>726</v>
      </c>
      <c r="M13" s="107" t="s">
        <v>726</v>
      </c>
      <c r="N13" s="107" t="s">
        <v>726</v>
      </c>
      <c r="O13" s="107" t="s">
        <v>726</v>
      </c>
      <c r="P13" s="110" t="s">
        <v>389</v>
      </c>
      <c r="Q13" s="107" t="s">
        <v>726</v>
      </c>
      <c r="R13" s="107" t="s">
        <v>726</v>
      </c>
      <c r="S13" s="107" t="s">
        <v>726</v>
      </c>
      <c r="T13" s="107" t="s">
        <v>726</v>
      </c>
      <c r="U13" s="133" t="s">
        <v>702</v>
      </c>
      <c r="V13" s="107" t="s">
        <v>726</v>
      </c>
      <c r="W13" s="133" t="s">
        <v>729</v>
      </c>
      <c r="X13" s="107" t="s">
        <v>726</v>
      </c>
      <c r="Y13" s="133" t="s">
        <v>703</v>
      </c>
      <c r="Z13" s="107" t="s">
        <v>726</v>
      </c>
      <c r="AA13" s="107" t="s">
        <v>726</v>
      </c>
      <c r="AB13" s="107" t="s">
        <v>726</v>
      </c>
      <c r="AC13" s="107" t="s">
        <v>726</v>
      </c>
      <c r="AD13" s="110" t="s">
        <v>389</v>
      </c>
      <c r="AE13" s="107" t="s">
        <v>726</v>
      </c>
      <c r="AF13" s="107" t="s">
        <v>726</v>
      </c>
      <c r="AG13" s="107" t="s">
        <v>726</v>
      </c>
      <c r="AH13" s="107" t="s">
        <v>726</v>
      </c>
      <c r="AI13" s="107" t="s">
        <v>726</v>
      </c>
      <c r="AJ13" s="107" t="s">
        <v>726</v>
      </c>
      <c r="AK13" s="107" t="s">
        <v>726</v>
      </c>
      <c r="AL13" s="107" t="s">
        <v>726</v>
      </c>
      <c r="AM13" s="107" t="s">
        <v>726</v>
      </c>
      <c r="AN13" s="107" t="s">
        <v>726</v>
      </c>
      <c r="AO13" s="107" t="s">
        <v>726</v>
      </c>
      <c r="AP13" s="107" t="s">
        <v>726</v>
      </c>
      <c r="AQ13" s="107" t="s">
        <v>726</v>
      </c>
      <c r="AR13" s="107" t="s">
        <v>733</v>
      </c>
      <c r="AS13" s="107" t="s">
        <v>726</v>
      </c>
    </row>
    <row r="14" spans="1:45" s="4" customFormat="1">
      <c r="A14" s="11" t="s">
        <v>456</v>
      </c>
      <c r="B14" s="11" t="s">
        <v>454</v>
      </c>
      <c r="C14" s="11" t="s">
        <v>457</v>
      </c>
      <c r="D14" s="11" t="s">
        <v>462</v>
      </c>
      <c r="E14" s="11" t="s">
        <v>463</v>
      </c>
      <c r="F14" s="11" t="s">
        <v>464</v>
      </c>
      <c r="G14" s="11" t="s">
        <v>465</v>
      </c>
      <c r="H14" s="11" t="s">
        <v>466</v>
      </c>
      <c r="I14" s="11" t="s">
        <v>467</v>
      </c>
      <c r="J14" s="11" t="s">
        <v>468</v>
      </c>
      <c r="K14" s="11" t="s">
        <v>469</v>
      </c>
      <c r="L14" s="109" t="s">
        <v>470</v>
      </c>
      <c r="M14" s="109" t="s">
        <v>471</v>
      </c>
      <c r="N14" s="109" t="s">
        <v>472</v>
      </c>
      <c r="O14" s="109" t="s">
        <v>473</v>
      </c>
      <c r="P14" s="109" t="s">
        <v>474</v>
      </c>
      <c r="Q14" s="109" t="s">
        <v>475</v>
      </c>
      <c r="R14" s="109" t="s">
        <v>476</v>
      </c>
      <c r="S14" s="109" t="s">
        <v>477</v>
      </c>
      <c r="T14" s="109" t="s">
        <v>478</v>
      </c>
      <c r="U14" s="109" t="s">
        <v>479</v>
      </c>
      <c r="V14" s="109" t="s">
        <v>480</v>
      </c>
      <c r="W14" s="109" t="s">
        <v>481</v>
      </c>
      <c r="X14" s="109" t="s">
        <v>482</v>
      </c>
      <c r="Y14" s="109" t="s">
        <v>483</v>
      </c>
      <c r="Z14" s="109" t="s">
        <v>484</v>
      </c>
      <c r="AA14" s="109" t="s">
        <v>485</v>
      </c>
      <c r="AB14" s="109" t="s">
        <v>486</v>
      </c>
      <c r="AC14" s="109" t="s">
        <v>487</v>
      </c>
      <c r="AD14" s="109" t="s">
        <v>488</v>
      </c>
      <c r="AE14" s="109" t="s">
        <v>489</v>
      </c>
      <c r="AF14" s="109" t="s">
        <v>490</v>
      </c>
      <c r="AG14" s="109" t="s">
        <v>491</v>
      </c>
      <c r="AH14" s="109" t="s">
        <v>492</v>
      </c>
      <c r="AI14" s="109" t="s">
        <v>493</v>
      </c>
      <c r="AJ14" s="109" t="s">
        <v>494</v>
      </c>
      <c r="AK14" s="109" t="s">
        <v>495</v>
      </c>
      <c r="AL14" s="109" t="s">
        <v>496</v>
      </c>
      <c r="AM14" s="109" t="s">
        <v>497</v>
      </c>
      <c r="AN14" s="109" t="s">
        <v>498</v>
      </c>
      <c r="AO14" s="109" t="s">
        <v>499</v>
      </c>
      <c r="AP14" s="109" t="s">
        <v>500</v>
      </c>
      <c r="AQ14" s="109" t="s">
        <v>501</v>
      </c>
      <c r="AR14" s="109" t="s">
        <v>382</v>
      </c>
      <c r="AS14" s="109" t="s">
        <v>502</v>
      </c>
    </row>
    <row r="15" spans="1:45">
      <c r="A15" s="41" t="s">
        <v>458</v>
      </c>
      <c r="B15" s="41" t="s">
        <v>459</v>
      </c>
      <c r="C15" s="41" t="s">
        <v>34</v>
      </c>
      <c r="D15" s="41" t="s">
        <v>459</v>
      </c>
      <c r="E15" s="41" t="s">
        <v>459</v>
      </c>
      <c r="F15" s="41" t="s">
        <v>459</v>
      </c>
      <c r="G15" s="41" t="s">
        <v>459</v>
      </c>
      <c r="H15" s="41" t="s">
        <v>459</v>
      </c>
      <c r="I15" s="41" t="s">
        <v>459</v>
      </c>
      <c r="J15" s="41" t="s">
        <v>459</v>
      </c>
      <c r="K15" s="41" t="s">
        <v>459</v>
      </c>
      <c r="L15" s="41" t="s">
        <v>459</v>
      </c>
      <c r="M15" s="41" t="s">
        <v>459</v>
      </c>
      <c r="N15" s="41" t="s">
        <v>459</v>
      </c>
      <c r="O15" s="41" t="s">
        <v>459</v>
      </c>
      <c r="P15" s="111" t="s">
        <v>144</v>
      </c>
      <c r="Q15" s="41" t="s">
        <v>459</v>
      </c>
      <c r="R15" s="41" t="s">
        <v>459</v>
      </c>
      <c r="S15" s="41" t="s">
        <v>459</v>
      </c>
      <c r="T15" s="41" t="s">
        <v>459</v>
      </c>
      <c r="U15" s="111" t="s">
        <v>90</v>
      </c>
      <c r="V15" s="41" t="s">
        <v>459</v>
      </c>
      <c r="W15" s="111" t="s">
        <v>90</v>
      </c>
      <c r="X15" s="41" t="s">
        <v>459</v>
      </c>
      <c r="Y15" s="111" t="s">
        <v>34</v>
      </c>
      <c r="Z15" s="41" t="s">
        <v>459</v>
      </c>
      <c r="AA15" s="41" t="s">
        <v>459</v>
      </c>
      <c r="AB15" s="41" t="s">
        <v>459</v>
      </c>
      <c r="AC15" s="41" t="s">
        <v>459</v>
      </c>
      <c r="AD15" s="111" t="s">
        <v>144</v>
      </c>
      <c r="AE15" s="41" t="s">
        <v>459</v>
      </c>
      <c r="AF15" s="41" t="s">
        <v>459</v>
      </c>
      <c r="AG15" s="41" t="s">
        <v>459</v>
      </c>
      <c r="AH15" s="41" t="s">
        <v>459</v>
      </c>
      <c r="AI15" s="41" t="s">
        <v>459</v>
      </c>
      <c r="AJ15" s="41" t="s">
        <v>459</v>
      </c>
      <c r="AK15" s="41" t="s">
        <v>459</v>
      </c>
      <c r="AL15" s="41" t="s">
        <v>459</v>
      </c>
      <c r="AM15" s="41" t="s">
        <v>459</v>
      </c>
      <c r="AN15" s="41" t="s">
        <v>459</v>
      </c>
      <c r="AO15" s="41" t="s">
        <v>459</v>
      </c>
      <c r="AP15" s="41" t="s">
        <v>459</v>
      </c>
      <c r="AQ15" s="41" t="s">
        <v>459</v>
      </c>
      <c r="AR15" s="41" t="s">
        <v>34</v>
      </c>
      <c r="AS15" s="41" t="s">
        <v>459</v>
      </c>
    </row>
    <row r="16" spans="1:45">
      <c r="A16" s="82" t="s">
        <v>724</v>
      </c>
      <c r="B16" s="82" t="s">
        <v>455</v>
      </c>
      <c r="C16" s="82" t="s">
        <v>503</v>
      </c>
      <c r="D16" s="82" t="s">
        <v>504</v>
      </c>
      <c r="E16" s="82" t="s">
        <v>505</v>
      </c>
      <c r="F16" s="128" t="s">
        <v>506</v>
      </c>
      <c r="G16" s="128" t="s">
        <v>507</v>
      </c>
      <c r="H16" s="128" t="s">
        <v>508</v>
      </c>
      <c r="I16" s="128" t="s">
        <v>509</v>
      </c>
      <c r="J16" s="128" t="s">
        <v>510</v>
      </c>
      <c r="K16" s="128" t="s">
        <v>511</v>
      </c>
      <c r="L16" s="128" t="s">
        <v>512</v>
      </c>
      <c r="M16" s="128" t="s">
        <v>513</v>
      </c>
      <c r="N16" s="128" t="s">
        <v>514</v>
      </c>
      <c r="O16" s="128" t="s">
        <v>515</v>
      </c>
      <c r="P16" s="128" t="s">
        <v>516</v>
      </c>
      <c r="Q16" s="128" t="s">
        <v>517</v>
      </c>
      <c r="R16" s="128" t="s">
        <v>518</v>
      </c>
      <c r="S16" s="128" t="s">
        <v>519</v>
      </c>
      <c r="T16" s="128" t="s">
        <v>520</v>
      </c>
      <c r="U16" s="128" t="s">
        <v>521</v>
      </c>
      <c r="V16" s="128" t="s">
        <v>522</v>
      </c>
      <c r="W16" s="128" t="s">
        <v>523</v>
      </c>
      <c r="X16" s="128" t="s">
        <v>524</v>
      </c>
      <c r="Y16" s="128" t="s">
        <v>525</v>
      </c>
      <c r="Z16" s="128" t="s">
        <v>526</v>
      </c>
      <c r="AA16" s="128" t="s">
        <v>527</v>
      </c>
      <c r="AB16" s="128" t="s">
        <v>528</v>
      </c>
      <c r="AC16" s="128" t="s">
        <v>529</v>
      </c>
      <c r="AD16" s="128" t="s">
        <v>530</v>
      </c>
      <c r="AE16" s="128" t="s">
        <v>531</v>
      </c>
      <c r="AF16" s="128" t="s">
        <v>532</v>
      </c>
      <c r="AG16" s="128" t="s">
        <v>533</v>
      </c>
      <c r="AH16" s="128" t="s">
        <v>534</v>
      </c>
      <c r="AI16" s="128" t="s">
        <v>535</v>
      </c>
      <c r="AJ16" s="128" t="s">
        <v>536</v>
      </c>
      <c r="AK16" s="128" t="s">
        <v>537</v>
      </c>
      <c r="AL16" s="128" t="s">
        <v>538</v>
      </c>
      <c r="AM16" s="128" t="s">
        <v>539</v>
      </c>
      <c r="AN16" s="128" t="s">
        <v>540</v>
      </c>
      <c r="AO16" s="128" t="s">
        <v>541</v>
      </c>
      <c r="AP16" s="128" t="s">
        <v>542</v>
      </c>
      <c r="AQ16" s="128" t="s">
        <v>543</v>
      </c>
      <c r="AR16" s="128" t="s">
        <v>544</v>
      </c>
      <c r="AS16" s="128" t="s">
        <v>545</v>
      </c>
    </row>
    <row r="17" spans="1:45">
      <c r="A17" s="125" t="s">
        <v>830</v>
      </c>
      <c r="B17" s="126">
        <v>200</v>
      </c>
      <c r="C17" s="126">
        <v>600</v>
      </c>
      <c r="D17" s="126">
        <v>770</v>
      </c>
      <c r="E17" s="126">
        <v>750</v>
      </c>
      <c r="F17" s="126">
        <v>250</v>
      </c>
      <c r="G17" s="126">
        <v>350</v>
      </c>
      <c r="H17" s="126">
        <v>300</v>
      </c>
      <c r="I17" s="126">
        <v>500</v>
      </c>
      <c r="J17" s="126">
        <v>600</v>
      </c>
      <c r="K17" s="126">
        <v>800</v>
      </c>
      <c r="L17" s="126">
        <v>400</v>
      </c>
      <c r="M17" s="126">
        <v>850</v>
      </c>
      <c r="N17" s="126">
        <v>770</v>
      </c>
      <c r="O17" s="126">
        <v>800</v>
      </c>
      <c r="P17" s="126">
        <v>750</v>
      </c>
      <c r="Q17" s="126">
        <v>400</v>
      </c>
      <c r="R17" s="126">
        <v>500</v>
      </c>
      <c r="S17" s="126">
        <v>1020</v>
      </c>
      <c r="T17" s="126">
        <v>800</v>
      </c>
      <c r="U17" s="126">
        <v>670</v>
      </c>
      <c r="V17" s="126">
        <v>700</v>
      </c>
      <c r="W17" s="126">
        <v>200</v>
      </c>
      <c r="X17" s="126">
        <v>400</v>
      </c>
      <c r="Y17" s="126">
        <v>900</v>
      </c>
      <c r="Z17" s="126">
        <v>400</v>
      </c>
      <c r="AA17" s="126">
        <v>750</v>
      </c>
      <c r="AB17" s="126">
        <v>600</v>
      </c>
      <c r="AC17" s="126">
        <v>250</v>
      </c>
      <c r="AD17" s="126">
        <v>1020</v>
      </c>
      <c r="AE17" s="126">
        <v>250</v>
      </c>
      <c r="AF17" s="126">
        <v>790</v>
      </c>
      <c r="AG17" s="126">
        <v>250</v>
      </c>
      <c r="AH17" s="126">
        <v>1020</v>
      </c>
      <c r="AI17" s="126">
        <v>500</v>
      </c>
      <c r="AJ17" s="126">
        <v>530</v>
      </c>
      <c r="AK17" s="126">
        <v>250</v>
      </c>
      <c r="AL17" s="126">
        <v>400</v>
      </c>
      <c r="AM17" s="126">
        <v>500</v>
      </c>
      <c r="AN17" s="126">
        <v>500</v>
      </c>
      <c r="AO17" s="126">
        <v>600</v>
      </c>
      <c r="AP17" s="126">
        <v>850</v>
      </c>
      <c r="AQ17" s="126">
        <v>950</v>
      </c>
      <c r="AR17" s="126">
        <v>220</v>
      </c>
      <c r="AS17" s="127">
        <v>830</v>
      </c>
    </row>
    <row r="19" spans="1:45" s="123" customFormat="1" ht="31.2">
      <c r="A19" s="159" t="s">
        <v>138</v>
      </c>
      <c r="B19" s="160"/>
      <c r="C19" s="161"/>
      <c r="D19" s="161"/>
      <c r="E19" s="162"/>
      <c r="F19" s="162"/>
      <c r="G19" s="166"/>
      <c r="H19" s="162"/>
      <c r="I19" s="163" t="s">
        <v>853</v>
      </c>
      <c r="J19" s="162"/>
      <c r="K19" s="162"/>
      <c r="L19" s="162"/>
      <c r="M19" s="162"/>
      <c r="N19" s="162"/>
      <c r="O19" s="162"/>
      <c r="P19" s="163"/>
      <c r="Q19" s="163"/>
      <c r="R19" s="163"/>
      <c r="S19" s="163"/>
      <c r="T19" s="163"/>
      <c r="U19" s="163"/>
      <c r="V19" s="163"/>
      <c r="W19" s="163"/>
      <c r="X19" s="163"/>
      <c r="Y19" s="163"/>
      <c r="Z19" s="163"/>
      <c r="AA19" s="163"/>
      <c r="AB19" s="163"/>
      <c r="AC19" s="163" t="s">
        <v>846</v>
      </c>
      <c r="AD19" s="163"/>
      <c r="AE19" s="163"/>
      <c r="AF19" s="163"/>
      <c r="AG19" s="163"/>
      <c r="AH19" s="163"/>
      <c r="AI19" s="163"/>
      <c r="AJ19" s="163" t="s">
        <v>848</v>
      </c>
      <c r="AK19" s="163"/>
      <c r="AL19" s="164"/>
      <c r="AM19" s="164"/>
      <c r="AN19" s="164"/>
      <c r="AO19" s="163" t="s">
        <v>850</v>
      </c>
      <c r="AP19" s="164"/>
      <c r="AQ19" s="164"/>
      <c r="AR19" s="165" t="s">
        <v>8</v>
      </c>
      <c r="AS19" s="164"/>
    </row>
    <row r="23" spans="1:45">
      <c r="A23" s="1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4"/>
  <sheetViews>
    <sheetView workbookViewId="0">
      <pane xSplit="1" ySplit="1" topLeftCell="X2" activePane="bottomRight" state="frozen"/>
      <selection pane="topRight" activeCell="B1" sqref="B1"/>
      <selection pane="bottomLeft" activeCell="A2" sqref="A2"/>
      <selection pane="bottomRight" activeCell="AA7" sqref="AA7"/>
    </sheetView>
  </sheetViews>
  <sheetFormatPr defaultColWidth="11.19921875" defaultRowHeight="15.6"/>
  <cols>
    <col min="1" max="1" width="44.296875" customWidth="1"/>
    <col min="2" max="2" width="42.19921875" bestFit="1" customWidth="1"/>
    <col min="3" max="3" width="56.296875" customWidth="1"/>
    <col min="4" max="4" width="47.796875" customWidth="1"/>
    <col min="5" max="5" width="59.296875" customWidth="1"/>
    <col min="6" max="6" width="49.69921875" bestFit="1" customWidth="1"/>
    <col min="7" max="7" width="55.296875" customWidth="1"/>
    <col min="8" max="8" width="48.796875" customWidth="1"/>
    <col min="9" max="9" width="43.5" customWidth="1"/>
    <col min="10" max="10" width="47.796875" customWidth="1"/>
    <col min="11" max="11" width="46.296875" customWidth="1"/>
    <col min="12" max="12" width="44.19921875" customWidth="1"/>
    <col min="13" max="13" width="44.296875" customWidth="1"/>
    <col min="14" max="14" width="50.296875" bestFit="1" customWidth="1"/>
    <col min="15" max="15" width="50" customWidth="1"/>
    <col min="16" max="16" width="36" bestFit="1" customWidth="1"/>
    <col min="17" max="17" width="47.296875" bestFit="1" customWidth="1"/>
    <col min="18" max="18" width="60.796875" customWidth="1"/>
    <col min="19" max="19" width="43.5" customWidth="1"/>
    <col min="20" max="20" width="49.19921875" customWidth="1"/>
    <col min="21" max="21" width="36" customWidth="1"/>
    <col min="22" max="22" width="34.796875" customWidth="1"/>
    <col min="23" max="23" width="55.296875" customWidth="1"/>
    <col min="24" max="24" width="43.796875" customWidth="1"/>
    <col min="25" max="25" width="40.19921875" customWidth="1"/>
    <col min="26" max="26" width="37.296875" customWidth="1"/>
    <col min="27" max="27" width="39.69921875" bestFit="1" customWidth="1"/>
    <col min="28" max="28" width="51.296875" customWidth="1"/>
    <col min="29" max="29" width="36.19921875" bestFit="1" customWidth="1"/>
    <col min="30" max="30" width="39.19921875" customWidth="1"/>
    <col min="31" max="31" width="39.69921875" bestFit="1" customWidth="1"/>
    <col min="32" max="32" width="56.296875" customWidth="1"/>
    <col min="33" max="33" width="44.5" bestFit="1" customWidth="1"/>
    <col min="34" max="34" width="58.796875" customWidth="1"/>
    <col min="35" max="35" width="45.69921875" customWidth="1"/>
    <col min="36" max="36" width="39.19921875" customWidth="1"/>
    <col min="37" max="37" width="40" customWidth="1"/>
    <col min="38" max="38" width="41.796875" customWidth="1"/>
    <col min="39" max="39" width="46.69921875" bestFit="1" customWidth="1"/>
    <col min="40" max="40" width="44.5" customWidth="1"/>
    <col min="41" max="41" width="49.5" customWidth="1"/>
    <col min="42" max="42" width="37.796875" customWidth="1"/>
    <col min="43" max="43" width="59.69921875" customWidth="1"/>
    <col min="44" max="44" width="43.296875" bestFit="1" customWidth="1"/>
    <col min="45" max="45" width="43.5" bestFit="1" customWidth="1"/>
  </cols>
  <sheetData>
    <row r="1" spans="1:45" s="1" customFormat="1" ht="34.950000000000003"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113" t="s">
        <v>546</v>
      </c>
    </row>
    <row r="3" spans="1:45" s="180" customFormat="1" ht="62.4">
      <c r="A3" s="151" t="s">
        <v>776</v>
      </c>
      <c r="B3" s="151" t="s">
        <v>750</v>
      </c>
      <c r="C3" s="151" t="s">
        <v>764</v>
      </c>
      <c r="D3" s="151" t="s">
        <v>751</v>
      </c>
      <c r="E3" s="151" t="s">
        <v>740</v>
      </c>
      <c r="F3" s="151" t="s">
        <v>749</v>
      </c>
      <c r="G3" s="151" t="s">
        <v>763</v>
      </c>
      <c r="H3" s="151" t="s">
        <v>748</v>
      </c>
      <c r="I3" s="151" t="s">
        <v>762</v>
      </c>
      <c r="J3" s="151" t="s">
        <v>742</v>
      </c>
      <c r="K3" s="151" t="s">
        <v>746</v>
      </c>
      <c r="L3" s="151" t="s">
        <v>742</v>
      </c>
      <c r="M3" s="151" t="s">
        <v>746</v>
      </c>
      <c r="N3" s="151" t="s">
        <v>761</v>
      </c>
      <c r="O3" s="151" t="s">
        <v>760</v>
      </c>
      <c r="P3" s="151" t="s">
        <v>753</v>
      </c>
      <c r="Q3" s="151" t="s">
        <v>755</v>
      </c>
      <c r="R3" s="151" t="s">
        <v>759</v>
      </c>
      <c r="S3" s="151" t="s">
        <v>766</v>
      </c>
      <c r="T3" s="151" t="s">
        <v>755</v>
      </c>
      <c r="U3" s="151" t="s">
        <v>770</v>
      </c>
      <c r="V3" s="151" t="s">
        <v>746</v>
      </c>
      <c r="W3" s="151" t="s">
        <v>772</v>
      </c>
      <c r="X3" s="151" t="s">
        <v>755</v>
      </c>
      <c r="Y3" s="151" t="s">
        <v>779</v>
      </c>
      <c r="Z3" s="151" t="s">
        <v>781</v>
      </c>
      <c r="AA3" s="151" t="s">
        <v>781</v>
      </c>
      <c r="AB3" s="151" t="s">
        <v>783</v>
      </c>
      <c r="AC3" s="151" t="s">
        <v>786</v>
      </c>
      <c r="AD3" s="151" t="s">
        <v>787</v>
      </c>
      <c r="AE3" s="151" t="s">
        <v>791</v>
      </c>
      <c r="AF3" s="151" t="s">
        <v>793</v>
      </c>
      <c r="AG3" s="151" t="s">
        <v>790</v>
      </c>
      <c r="AH3" s="151" t="s">
        <v>794</v>
      </c>
      <c r="AI3" s="151" t="s">
        <v>795</v>
      </c>
      <c r="AJ3" s="151" t="s">
        <v>797</v>
      </c>
      <c r="AK3" s="151" t="s">
        <v>798</v>
      </c>
      <c r="AL3" s="151" t="s">
        <v>800</v>
      </c>
      <c r="AM3" s="151" t="s">
        <v>803</v>
      </c>
      <c r="AN3" s="151" t="s">
        <v>804</v>
      </c>
      <c r="AO3" s="151" t="s">
        <v>805</v>
      </c>
      <c r="AP3" s="151" t="s">
        <v>768</v>
      </c>
      <c r="AQ3" s="151" t="s">
        <v>808</v>
      </c>
      <c r="AR3" s="151" t="s">
        <v>807</v>
      </c>
      <c r="AS3" s="151" t="s">
        <v>809</v>
      </c>
    </row>
    <row r="4" spans="1:45" s="123" customFormat="1" ht="99" customHeight="1">
      <c r="A4" s="152" t="s">
        <v>6</v>
      </c>
      <c r="B4" s="153" t="s">
        <v>739</v>
      </c>
      <c r="C4" s="153" t="s">
        <v>734</v>
      </c>
      <c r="D4" s="153" t="s">
        <v>735</v>
      </c>
      <c r="E4" s="153" t="s">
        <v>738</v>
      </c>
      <c r="F4" s="153" t="s">
        <v>737</v>
      </c>
      <c r="G4" s="153" t="s">
        <v>812</v>
      </c>
      <c r="H4" s="153" t="s">
        <v>813</v>
      </c>
      <c r="I4" s="153" t="s">
        <v>814</v>
      </c>
      <c r="J4" s="153" t="s">
        <v>743</v>
      </c>
      <c r="K4" s="153" t="s">
        <v>745</v>
      </c>
      <c r="L4" s="153" t="s">
        <v>747</v>
      </c>
      <c r="M4" s="153" t="s">
        <v>128</v>
      </c>
      <c r="N4" s="153" t="s">
        <v>815</v>
      </c>
      <c r="O4" s="153" t="s">
        <v>816</v>
      </c>
      <c r="P4" s="153" t="s">
        <v>752</v>
      </c>
      <c r="Q4" s="153" t="s">
        <v>756</v>
      </c>
      <c r="R4" s="153" t="s">
        <v>817</v>
      </c>
      <c r="S4" s="153" t="s">
        <v>765</v>
      </c>
      <c r="T4" s="153" t="s">
        <v>767</v>
      </c>
      <c r="U4" s="153" t="s">
        <v>769</v>
      </c>
      <c r="V4" s="153" t="s">
        <v>771</v>
      </c>
      <c r="W4" s="153" t="s">
        <v>773</v>
      </c>
      <c r="X4" s="153" t="s">
        <v>777</v>
      </c>
      <c r="Y4" s="153" t="s">
        <v>778</v>
      </c>
      <c r="Z4" s="153" t="s">
        <v>780</v>
      </c>
      <c r="AA4" s="153" t="s">
        <v>782</v>
      </c>
      <c r="AB4" s="153" t="s">
        <v>784</v>
      </c>
      <c r="AC4" s="153" t="s">
        <v>785</v>
      </c>
      <c r="AD4" s="153" t="s">
        <v>788</v>
      </c>
      <c r="AE4" s="153" t="s">
        <v>792</v>
      </c>
      <c r="AF4" s="153" t="s">
        <v>818</v>
      </c>
      <c r="AG4" s="153" t="s">
        <v>789</v>
      </c>
      <c r="AH4" s="153" t="s">
        <v>229</v>
      </c>
      <c r="AI4" s="153" t="s">
        <v>819</v>
      </c>
      <c r="AJ4" s="153" t="s">
        <v>240</v>
      </c>
      <c r="AK4" s="153" t="s">
        <v>799</v>
      </c>
      <c r="AL4" s="153" t="s">
        <v>801</v>
      </c>
      <c r="AM4" s="153" t="s">
        <v>802</v>
      </c>
      <c r="AN4" s="153" t="s">
        <v>820</v>
      </c>
      <c r="AO4" s="153" t="s">
        <v>821</v>
      </c>
      <c r="AP4" s="153" t="s">
        <v>806</v>
      </c>
      <c r="AQ4" s="154" t="s">
        <v>282</v>
      </c>
      <c r="AR4" s="154" t="s">
        <v>285</v>
      </c>
      <c r="AS4" s="153" t="s">
        <v>822</v>
      </c>
    </row>
    <row r="5" spans="1:45">
      <c r="A5" s="109" t="s">
        <v>708</v>
      </c>
      <c r="B5" s="109" t="s">
        <v>547</v>
      </c>
      <c r="C5" s="124" t="s">
        <v>551</v>
      </c>
      <c r="D5" s="141" t="s">
        <v>554</v>
      </c>
      <c r="E5" s="109" t="s">
        <v>557</v>
      </c>
      <c r="F5" s="109" t="s">
        <v>560</v>
      </c>
      <c r="G5" s="109" t="s">
        <v>563</v>
      </c>
      <c r="H5" s="109" t="s">
        <v>566</v>
      </c>
      <c r="I5" s="109" t="s">
        <v>569</v>
      </c>
      <c r="J5" s="109" t="s">
        <v>572</v>
      </c>
      <c r="K5" s="109" t="s">
        <v>575</v>
      </c>
      <c r="L5" s="109" t="s">
        <v>578</v>
      </c>
      <c r="M5" s="109" t="s">
        <v>581</v>
      </c>
      <c r="N5" s="109" t="s">
        <v>584</v>
      </c>
      <c r="O5" s="109" t="s">
        <v>587</v>
      </c>
      <c r="P5" s="109" t="s">
        <v>590</v>
      </c>
      <c r="Q5" s="109" t="s">
        <v>593</v>
      </c>
      <c r="R5" s="109" t="s">
        <v>596</v>
      </c>
      <c r="S5" s="109" t="s">
        <v>599</v>
      </c>
      <c r="T5" s="109" t="s">
        <v>602</v>
      </c>
      <c r="U5" s="109" t="s">
        <v>605</v>
      </c>
      <c r="V5" s="109" t="s">
        <v>608</v>
      </c>
      <c r="W5" s="109" t="s">
        <v>611</v>
      </c>
      <c r="X5" s="109" t="s">
        <v>614</v>
      </c>
      <c r="Y5" s="109" t="s">
        <v>617</v>
      </c>
      <c r="Z5" s="109" t="s">
        <v>620</v>
      </c>
      <c r="AA5" s="109" t="s">
        <v>623</v>
      </c>
      <c r="AB5" s="109" t="s">
        <v>626</v>
      </c>
      <c r="AC5" s="109" t="s">
        <v>629</v>
      </c>
      <c r="AD5" s="109" t="s">
        <v>632</v>
      </c>
      <c r="AE5" s="109" t="s">
        <v>635</v>
      </c>
      <c r="AF5" s="109" t="s">
        <v>638</v>
      </c>
      <c r="AG5" s="109" t="s">
        <v>641</v>
      </c>
      <c r="AH5" s="109" t="s">
        <v>644</v>
      </c>
      <c r="AI5" s="109" t="s">
        <v>647</v>
      </c>
      <c r="AJ5" s="109" t="s">
        <v>650</v>
      </c>
      <c r="AK5" s="109" t="s">
        <v>653</v>
      </c>
      <c r="AL5" s="109" t="s">
        <v>656</v>
      </c>
      <c r="AM5" s="109" t="s">
        <v>659</v>
      </c>
      <c r="AN5" s="109" t="s">
        <v>662</v>
      </c>
      <c r="AO5" s="109" t="s">
        <v>665</v>
      </c>
      <c r="AP5" s="109" t="s">
        <v>668</v>
      </c>
      <c r="AQ5" s="109" t="s">
        <v>671</v>
      </c>
      <c r="AR5" s="109" t="s">
        <v>382</v>
      </c>
      <c r="AS5" s="109" t="s">
        <v>674</v>
      </c>
    </row>
    <row r="6" spans="1:45">
      <c r="A6" s="41" t="s">
        <v>40</v>
      </c>
      <c r="B6" s="94" t="s">
        <v>34</v>
      </c>
      <c r="C6" s="94" t="s">
        <v>34</v>
      </c>
      <c r="D6" s="136" t="s">
        <v>34</v>
      </c>
      <c r="E6" s="94" t="s">
        <v>90</v>
      </c>
      <c r="F6" s="94" t="s">
        <v>35</v>
      </c>
      <c r="G6" s="94" t="s">
        <v>34</v>
      </c>
      <c r="H6" s="94" t="s">
        <v>90</v>
      </c>
      <c r="I6" s="94" t="s">
        <v>34</v>
      </c>
      <c r="J6" s="94" t="s">
        <v>34</v>
      </c>
      <c r="K6" s="94" t="s">
        <v>90</v>
      </c>
      <c r="L6" s="94" t="s">
        <v>34</v>
      </c>
      <c r="M6" s="94" t="s">
        <v>90</v>
      </c>
      <c r="N6" s="94" t="s">
        <v>90</v>
      </c>
      <c r="O6" s="94" t="s">
        <v>35</v>
      </c>
      <c r="P6" s="94" t="s">
        <v>144</v>
      </c>
      <c r="Q6" s="94" t="s">
        <v>35</v>
      </c>
      <c r="R6" s="94" t="s">
        <v>34</v>
      </c>
      <c r="S6" s="94" t="s">
        <v>34</v>
      </c>
      <c r="T6" s="94" t="s">
        <v>34</v>
      </c>
      <c r="U6" s="94" t="s">
        <v>144</v>
      </c>
      <c r="V6" s="94" t="s">
        <v>35</v>
      </c>
      <c r="W6" s="94" t="s">
        <v>90</v>
      </c>
      <c r="X6" s="94" t="s">
        <v>34</v>
      </c>
      <c r="Y6" s="94" t="s">
        <v>34</v>
      </c>
      <c r="Z6" s="94" t="s">
        <v>34</v>
      </c>
      <c r="AA6" s="94" t="s">
        <v>90</v>
      </c>
      <c r="AB6" s="94" t="s">
        <v>34</v>
      </c>
      <c r="AC6" s="94" t="s">
        <v>34</v>
      </c>
      <c r="AD6" s="94" t="s">
        <v>144</v>
      </c>
      <c r="AE6" s="94" t="s">
        <v>34</v>
      </c>
      <c r="AF6" s="94" t="s">
        <v>34</v>
      </c>
      <c r="AG6" s="94" t="s">
        <v>34</v>
      </c>
      <c r="AH6" s="94" t="s">
        <v>34</v>
      </c>
      <c r="AI6" s="94" t="s">
        <v>34</v>
      </c>
      <c r="AJ6" s="94" t="s">
        <v>35</v>
      </c>
      <c r="AK6" s="94" t="s">
        <v>34</v>
      </c>
      <c r="AL6" s="94" t="s">
        <v>90</v>
      </c>
      <c r="AM6" s="94" t="s">
        <v>90</v>
      </c>
      <c r="AN6" s="94" t="s">
        <v>90</v>
      </c>
      <c r="AO6" s="94" t="s">
        <v>34</v>
      </c>
      <c r="AP6" s="94" t="s">
        <v>90</v>
      </c>
      <c r="AQ6" s="94" t="s">
        <v>34</v>
      </c>
      <c r="AR6" s="94" t="s">
        <v>34</v>
      </c>
      <c r="AS6" s="94" t="s">
        <v>34</v>
      </c>
    </row>
    <row r="7" spans="1:45">
      <c r="A7" s="128" t="s">
        <v>4</v>
      </c>
      <c r="B7" s="131" t="s">
        <v>548</v>
      </c>
      <c r="C7" s="131" t="s">
        <v>552</v>
      </c>
      <c r="D7" s="128" t="s">
        <v>555</v>
      </c>
      <c r="E7" s="131" t="s">
        <v>558</v>
      </c>
      <c r="F7" s="129" t="s">
        <v>561</v>
      </c>
      <c r="G7" s="129" t="s">
        <v>564</v>
      </c>
      <c r="H7" s="129" t="s">
        <v>567</v>
      </c>
      <c r="I7" s="129" t="s">
        <v>570</v>
      </c>
      <c r="J7" s="129" t="s">
        <v>573</v>
      </c>
      <c r="K7" s="129" t="s">
        <v>576</v>
      </c>
      <c r="L7" s="129" t="s">
        <v>579</v>
      </c>
      <c r="M7" s="129" t="s">
        <v>582</v>
      </c>
      <c r="N7" s="129" t="s">
        <v>585</v>
      </c>
      <c r="O7" s="129" t="s">
        <v>588</v>
      </c>
      <c r="P7" s="129" t="s">
        <v>591</v>
      </c>
      <c r="Q7" s="129" t="s">
        <v>594</v>
      </c>
      <c r="R7" s="129" t="s">
        <v>597</v>
      </c>
      <c r="S7" s="129" t="s">
        <v>600</v>
      </c>
      <c r="T7" s="129" t="s">
        <v>603</v>
      </c>
      <c r="U7" s="129" t="s">
        <v>606</v>
      </c>
      <c r="V7" s="129" t="s">
        <v>609</v>
      </c>
      <c r="W7" s="129" t="s">
        <v>612</v>
      </c>
      <c r="X7" s="129" t="s">
        <v>615</v>
      </c>
      <c r="Y7" s="129" t="s">
        <v>618</v>
      </c>
      <c r="Z7" s="129" t="s">
        <v>621</v>
      </c>
      <c r="AA7" s="129" t="s">
        <v>624</v>
      </c>
      <c r="AB7" s="129" t="s">
        <v>627</v>
      </c>
      <c r="AC7" s="129" t="s">
        <v>630</v>
      </c>
      <c r="AD7" s="129" t="s">
        <v>633</v>
      </c>
      <c r="AE7" s="129" t="s">
        <v>636</v>
      </c>
      <c r="AF7" s="129" t="s">
        <v>639</v>
      </c>
      <c r="AG7" s="129" t="s">
        <v>642</v>
      </c>
      <c r="AH7" s="129" t="s">
        <v>645</v>
      </c>
      <c r="AI7" s="129" t="s">
        <v>648</v>
      </c>
      <c r="AJ7" s="129" t="s">
        <v>651</v>
      </c>
      <c r="AK7" s="129" t="s">
        <v>654</v>
      </c>
      <c r="AL7" s="129" t="s">
        <v>657</v>
      </c>
      <c r="AM7" s="129" t="s">
        <v>660</v>
      </c>
      <c r="AN7" s="129" t="s">
        <v>663</v>
      </c>
      <c r="AO7" s="129" t="s">
        <v>666</v>
      </c>
      <c r="AP7" s="129" t="s">
        <v>669</v>
      </c>
      <c r="AQ7" s="129" t="s">
        <v>672</v>
      </c>
      <c r="AR7" s="129" t="s">
        <v>677</v>
      </c>
      <c r="AS7" s="129" t="s">
        <v>675</v>
      </c>
    </row>
    <row r="8" spans="1:45">
      <c r="A8" s="6" t="s">
        <v>549</v>
      </c>
      <c r="B8" s="6" t="s">
        <v>550</v>
      </c>
      <c r="C8" s="137" t="s">
        <v>553</v>
      </c>
      <c r="D8" s="9" t="s">
        <v>556</v>
      </c>
      <c r="E8" s="9" t="s">
        <v>559</v>
      </c>
      <c r="F8" s="9" t="s">
        <v>562</v>
      </c>
      <c r="G8" s="9" t="s">
        <v>565</v>
      </c>
      <c r="H8" s="9" t="s">
        <v>568</v>
      </c>
      <c r="I8" s="9" t="s">
        <v>571</v>
      </c>
      <c r="J8" s="9" t="s">
        <v>574</v>
      </c>
      <c r="K8" s="9" t="s">
        <v>577</v>
      </c>
      <c r="L8" s="9" t="s">
        <v>580</v>
      </c>
      <c r="M8" s="9" t="s">
        <v>583</v>
      </c>
      <c r="N8" s="9" t="s">
        <v>586</v>
      </c>
      <c r="O8" s="9" t="s">
        <v>589</v>
      </c>
      <c r="P8" s="9" t="s">
        <v>592</v>
      </c>
      <c r="Q8" s="9" t="s">
        <v>595</v>
      </c>
      <c r="R8" s="9" t="s">
        <v>598</v>
      </c>
      <c r="S8" s="9" t="s">
        <v>601</v>
      </c>
      <c r="T8" s="9" t="s">
        <v>604</v>
      </c>
      <c r="U8" s="9" t="s">
        <v>607</v>
      </c>
      <c r="V8" s="9" t="s">
        <v>610</v>
      </c>
      <c r="W8" s="9" t="s">
        <v>613</v>
      </c>
      <c r="X8" s="9" t="s">
        <v>616</v>
      </c>
      <c r="Y8" s="9" t="s">
        <v>619</v>
      </c>
      <c r="Z8" s="9" t="s">
        <v>622</v>
      </c>
      <c r="AA8" s="9" t="s">
        <v>625</v>
      </c>
      <c r="AB8" s="9" t="s">
        <v>628</v>
      </c>
      <c r="AC8" s="9" t="s">
        <v>631</v>
      </c>
      <c r="AD8" s="9" t="s">
        <v>634</v>
      </c>
      <c r="AE8" s="9" t="s">
        <v>637</v>
      </c>
      <c r="AF8" s="9" t="s">
        <v>640</v>
      </c>
      <c r="AG8" s="9" t="s">
        <v>643</v>
      </c>
      <c r="AH8" s="9" t="s">
        <v>646</v>
      </c>
      <c r="AI8" s="9" t="s">
        <v>649</v>
      </c>
      <c r="AJ8" s="9" t="s">
        <v>652</v>
      </c>
      <c r="AK8" s="9" t="s">
        <v>655</v>
      </c>
      <c r="AL8" s="9" t="s">
        <v>658</v>
      </c>
      <c r="AM8" s="9" t="s">
        <v>661</v>
      </c>
      <c r="AN8" s="9" t="s">
        <v>664</v>
      </c>
      <c r="AO8" s="9" t="s">
        <v>667</v>
      </c>
      <c r="AP8" s="9" t="s">
        <v>670</v>
      </c>
      <c r="AQ8" s="9" t="s">
        <v>673</v>
      </c>
      <c r="AR8" s="9" t="s">
        <v>678</v>
      </c>
      <c r="AS8" s="9" t="s">
        <v>676</v>
      </c>
    </row>
    <row r="9" spans="1:45">
      <c r="A9" s="155" t="s">
        <v>833</v>
      </c>
      <c r="B9" s="57">
        <v>400</v>
      </c>
      <c r="C9" s="57">
        <v>1200</v>
      </c>
      <c r="D9" s="57">
        <v>1550</v>
      </c>
      <c r="E9" s="57">
        <v>1500</v>
      </c>
      <c r="F9" s="57">
        <v>500</v>
      </c>
      <c r="G9" s="57">
        <v>700</v>
      </c>
      <c r="H9" s="57">
        <v>600</v>
      </c>
      <c r="I9" s="57">
        <v>1000</v>
      </c>
      <c r="J9" s="57">
        <v>1200</v>
      </c>
      <c r="K9" s="57">
        <v>1600</v>
      </c>
      <c r="L9" s="57">
        <v>800</v>
      </c>
      <c r="M9" s="57">
        <v>1700</v>
      </c>
      <c r="N9" s="57">
        <v>1550</v>
      </c>
      <c r="O9" s="57">
        <v>1600</v>
      </c>
      <c r="P9" s="57">
        <v>1500</v>
      </c>
      <c r="Q9" s="57">
        <v>800</v>
      </c>
      <c r="R9" s="57">
        <v>1000</v>
      </c>
      <c r="S9" s="57">
        <v>2050</v>
      </c>
      <c r="T9" s="57">
        <v>1600</v>
      </c>
      <c r="U9" s="57">
        <v>1350</v>
      </c>
      <c r="V9" s="57">
        <v>1400</v>
      </c>
      <c r="W9" s="57">
        <v>400</v>
      </c>
      <c r="X9" s="57">
        <v>800</v>
      </c>
      <c r="Y9" s="57">
        <v>1800</v>
      </c>
      <c r="Z9" s="57">
        <v>800</v>
      </c>
      <c r="AA9" s="57">
        <v>1500</v>
      </c>
      <c r="AB9" s="57">
        <v>1200</v>
      </c>
      <c r="AC9" s="57">
        <v>500</v>
      </c>
      <c r="AD9" s="57">
        <v>2050</v>
      </c>
      <c r="AE9" s="57">
        <v>500</v>
      </c>
      <c r="AF9" s="57">
        <v>1580</v>
      </c>
      <c r="AG9" s="57">
        <v>500</v>
      </c>
      <c r="AH9" s="57">
        <v>2050</v>
      </c>
      <c r="AI9" s="57">
        <v>1000</v>
      </c>
      <c r="AJ9" s="57">
        <v>1060</v>
      </c>
      <c r="AK9" s="57">
        <v>500</v>
      </c>
      <c r="AL9" s="57">
        <v>800</v>
      </c>
      <c r="AM9" s="57">
        <v>1000</v>
      </c>
      <c r="AN9" s="57">
        <v>1000</v>
      </c>
      <c r="AO9" s="57">
        <v>1200</v>
      </c>
      <c r="AP9" s="57">
        <v>1700</v>
      </c>
      <c r="AQ9" s="57">
        <v>1900</v>
      </c>
      <c r="AR9" s="57">
        <v>450</v>
      </c>
      <c r="AS9" s="57">
        <v>1670</v>
      </c>
    </row>
    <row r="10" spans="1:45">
      <c r="A10" s="130" t="s">
        <v>832</v>
      </c>
      <c r="B10" s="34">
        <v>300</v>
      </c>
      <c r="C10" s="34">
        <v>900</v>
      </c>
      <c r="D10" s="34">
        <v>1160</v>
      </c>
      <c r="E10" s="34">
        <v>1120</v>
      </c>
      <c r="F10" s="34">
        <v>370</v>
      </c>
      <c r="G10" s="34">
        <v>520</v>
      </c>
      <c r="H10" s="34">
        <v>450</v>
      </c>
      <c r="I10" s="34">
        <v>750</v>
      </c>
      <c r="J10" s="34">
        <v>900</v>
      </c>
      <c r="K10" s="34">
        <v>1200</v>
      </c>
      <c r="L10" s="34">
        <v>600</v>
      </c>
      <c r="M10" s="34">
        <v>1270</v>
      </c>
      <c r="N10" s="34">
        <v>1160</v>
      </c>
      <c r="O10" s="34">
        <v>1200</v>
      </c>
      <c r="P10" s="34">
        <v>1120</v>
      </c>
      <c r="Q10" s="34">
        <v>760</v>
      </c>
      <c r="R10" s="34">
        <v>750</v>
      </c>
      <c r="S10" s="34">
        <v>1530</v>
      </c>
      <c r="T10" s="34">
        <v>1200</v>
      </c>
      <c r="U10" s="34">
        <v>1010</v>
      </c>
      <c r="V10" s="34">
        <v>1050</v>
      </c>
      <c r="W10" s="34">
        <v>300</v>
      </c>
      <c r="X10" s="34">
        <v>600</v>
      </c>
      <c r="Y10" s="34">
        <v>1350</v>
      </c>
      <c r="Z10" s="34">
        <v>600</v>
      </c>
      <c r="AA10" s="34">
        <v>1120</v>
      </c>
      <c r="AB10" s="34">
        <v>900</v>
      </c>
      <c r="AC10" s="34">
        <v>370</v>
      </c>
      <c r="AD10" s="34">
        <v>1530</v>
      </c>
      <c r="AE10" s="34">
        <v>370</v>
      </c>
      <c r="AF10" s="34">
        <v>1180</v>
      </c>
      <c r="AG10" s="34">
        <v>370</v>
      </c>
      <c r="AH10" s="34">
        <v>1530</v>
      </c>
      <c r="AI10" s="34">
        <v>750</v>
      </c>
      <c r="AJ10" s="34">
        <v>790</v>
      </c>
      <c r="AK10" s="34">
        <v>370</v>
      </c>
      <c r="AL10" s="34">
        <v>600</v>
      </c>
      <c r="AM10" s="34">
        <v>750</v>
      </c>
      <c r="AN10" s="34">
        <v>750</v>
      </c>
      <c r="AO10" s="34">
        <v>900</v>
      </c>
      <c r="AP10" s="34">
        <v>1270</v>
      </c>
      <c r="AQ10" s="34">
        <v>1420</v>
      </c>
      <c r="AR10" s="34">
        <v>450</v>
      </c>
      <c r="AS10" s="34">
        <v>1250</v>
      </c>
    </row>
    <row r="11" spans="1:45">
      <c r="A11" s="156" t="s">
        <v>831</v>
      </c>
      <c r="B11" s="101">
        <v>420</v>
      </c>
      <c r="C11" s="101">
        <v>1260</v>
      </c>
      <c r="D11" s="101">
        <v>1620</v>
      </c>
      <c r="E11" s="101">
        <v>1570</v>
      </c>
      <c r="F11" s="101">
        <v>520</v>
      </c>
      <c r="G11" s="101">
        <v>730</v>
      </c>
      <c r="H11" s="101">
        <v>630</v>
      </c>
      <c r="I11" s="101">
        <v>1050</v>
      </c>
      <c r="J11" s="101">
        <v>1260</v>
      </c>
      <c r="K11" s="101">
        <v>1680</v>
      </c>
      <c r="L11" s="101">
        <v>840</v>
      </c>
      <c r="M11" s="101">
        <v>1780</v>
      </c>
      <c r="N11" s="101">
        <v>1620</v>
      </c>
      <c r="O11" s="101">
        <v>1680</v>
      </c>
      <c r="P11" s="101">
        <v>1570</v>
      </c>
      <c r="Q11" s="101">
        <v>900</v>
      </c>
      <c r="R11" s="101">
        <v>1050</v>
      </c>
      <c r="S11" s="101">
        <v>2150</v>
      </c>
      <c r="T11" s="101">
        <v>1680</v>
      </c>
      <c r="U11" s="101">
        <v>1410</v>
      </c>
      <c r="V11" s="101">
        <v>1470</v>
      </c>
      <c r="W11" s="101">
        <v>420</v>
      </c>
      <c r="X11" s="101">
        <v>840</v>
      </c>
      <c r="Y11" s="101">
        <v>1890</v>
      </c>
      <c r="Z11" s="101">
        <v>840</v>
      </c>
      <c r="AA11" s="101">
        <v>1570</v>
      </c>
      <c r="AB11" s="101">
        <v>1260</v>
      </c>
      <c r="AC11" s="101">
        <v>520</v>
      </c>
      <c r="AD11" s="101">
        <v>2150</v>
      </c>
      <c r="AE11" s="101">
        <v>520</v>
      </c>
      <c r="AF11" s="101">
        <v>1650</v>
      </c>
      <c r="AG11" s="101">
        <v>520</v>
      </c>
      <c r="AH11" s="101">
        <v>2150</v>
      </c>
      <c r="AI11" s="101">
        <v>1050</v>
      </c>
      <c r="AJ11" s="101">
        <v>1110</v>
      </c>
      <c r="AK11" s="101">
        <v>520</v>
      </c>
      <c r="AL11" s="101">
        <v>840</v>
      </c>
      <c r="AM11" s="101">
        <v>1050</v>
      </c>
      <c r="AN11" s="101">
        <v>1050</v>
      </c>
      <c r="AO11" s="101">
        <v>1260</v>
      </c>
      <c r="AP11" s="101">
        <v>1780</v>
      </c>
      <c r="AQ11" s="101">
        <v>1990</v>
      </c>
      <c r="AR11" s="101">
        <v>450</v>
      </c>
      <c r="AS11" s="101">
        <v>1750</v>
      </c>
    </row>
    <row r="12" spans="1:45">
      <c r="A12" s="140" t="s">
        <v>212</v>
      </c>
    </row>
    <row r="13" spans="1:45">
      <c r="A13" s="139" t="s">
        <v>709</v>
      </c>
      <c r="B13" s="146">
        <v>1398058</v>
      </c>
      <c r="C13" s="146">
        <v>503460</v>
      </c>
      <c r="D13" s="146">
        <f>33.26*1000000</f>
        <v>33259999.999999996</v>
      </c>
      <c r="E13" s="146">
        <f>45.25*1000000</f>
        <v>45250000</v>
      </c>
      <c r="F13" s="146">
        <v>3113040</v>
      </c>
      <c r="G13" s="146">
        <v>16055200</v>
      </c>
      <c r="H13" s="146">
        <f>1.91*1000000</f>
        <v>1910000</v>
      </c>
      <c r="I13" s="146">
        <f>1.66*1000000</f>
        <v>1660000</v>
      </c>
      <c r="J13" s="146">
        <f>35.57*1000000</f>
        <v>35570000</v>
      </c>
      <c r="K13" s="146">
        <v>50000000</v>
      </c>
      <c r="L13" s="146">
        <f>1.23*1000000</f>
        <v>1230000</v>
      </c>
      <c r="M13" s="146">
        <f>4.06*1000000</f>
        <v>4059999.9999999995</v>
      </c>
      <c r="N13" s="146">
        <v>200000000</v>
      </c>
      <c r="O13" s="146">
        <v>210000000</v>
      </c>
      <c r="P13" s="146">
        <v>450000</v>
      </c>
      <c r="Q13" s="146">
        <f>11.51*1000000</f>
        <v>11510000</v>
      </c>
      <c r="R13" s="146">
        <v>4000000</v>
      </c>
      <c r="S13" s="146">
        <v>2273616</v>
      </c>
      <c r="T13" s="146">
        <f>16.13*1000000</f>
        <v>16129999.999999998</v>
      </c>
      <c r="U13" s="146">
        <v>543142.85714285716</v>
      </c>
      <c r="V13" s="146">
        <f>48.47*1000000</f>
        <v>48470000</v>
      </c>
      <c r="W13" s="146">
        <v>2040786.9267534486</v>
      </c>
      <c r="X13" s="146">
        <f>3.72*1000000</f>
        <v>3720000</v>
      </c>
      <c r="Y13" s="146">
        <v>1756981.5360000001</v>
      </c>
      <c r="Z13" s="146">
        <f>9.66*1000000</f>
        <v>9660000</v>
      </c>
      <c r="AA13" s="146">
        <f>4.15*1000000</f>
        <v>4150000.0000000005</v>
      </c>
      <c r="AB13" s="146">
        <f>0.78*1000000</f>
        <v>780000</v>
      </c>
      <c r="AC13" s="146">
        <v>1159679.9999999998</v>
      </c>
      <c r="AD13" s="146">
        <v>194750</v>
      </c>
      <c r="AE13" s="146">
        <v>1367480</v>
      </c>
      <c r="AF13" s="146">
        <f>58.67*1000000</f>
        <v>58670000</v>
      </c>
      <c r="AG13" s="146">
        <v>3589760.0000000014</v>
      </c>
      <c r="AH13" s="146">
        <v>17000000</v>
      </c>
      <c r="AI13" s="146">
        <f>98.78*1000000</f>
        <v>98780000</v>
      </c>
      <c r="AJ13" s="146">
        <f>21.43*1000000</f>
        <v>21430000</v>
      </c>
      <c r="AK13" s="146">
        <v>5000000</v>
      </c>
      <c r="AL13" s="146">
        <v>15428571.43</v>
      </c>
      <c r="AM13" s="146">
        <f>4.68*1000000</f>
        <v>4680000</v>
      </c>
      <c r="AN13" s="146">
        <f>3.65*1000000</f>
        <v>3650000</v>
      </c>
      <c r="AO13" s="146">
        <f>21.04*1000000</f>
        <v>21040000</v>
      </c>
      <c r="AP13" s="146">
        <f>44.92*1000000</f>
        <v>44920000</v>
      </c>
      <c r="AQ13" s="146">
        <v>31000000</v>
      </c>
      <c r="AR13" s="146" t="s">
        <v>8</v>
      </c>
      <c r="AS13" s="146">
        <v>120000000</v>
      </c>
    </row>
    <row r="14" spans="1:45">
      <c r="A14" s="138" t="s">
        <v>710</v>
      </c>
      <c r="B14" s="147">
        <v>3339806</v>
      </c>
      <c r="C14" s="147">
        <v>458079</v>
      </c>
      <c r="D14" s="147">
        <f>32.43*1000000</f>
        <v>32430000</v>
      </c>
      <c r="E14" s="147">
        <f>44.92*1000000</f>
        <v>44920000</v>
      </c>
      <c r="F14" s="147">
        <v>5461610.1379053304</v>
      </c>
      <c r="G14" s="147">
        <v>12000000</v>
      </c>
      <c r="H14" s="147">
        <f>3.25*1000000</f>
        <v>3250000</v>
      </c>
      <c r="I14" s="147">
        <f>1.74*1000000</f>
        <v>1740000</v>
      </c>
      <c r="J14" s="147">
        <v>15000000</v>
      </c>
      <c r="K14" s="147">
        <v>12000000</v>
      </c>
      <c r="L14" s="147">
        <f>1.78*1000000</f>
        <v>1780000</v>
      </c>
      <c r="M14" s="147">
        <f>27.6*1000000</f>
        <v>27600000</v>
      </c>
      <c r="N14" s="147">
        <v>210000000</v>
      </c>
      <c r="O14" s="147">
        <v>430000000</v>
      </c>
      <c r="P14" s="147">
        <v>86152.534784405565</v>
      </c>
      <c r="Q14" s="147">
        <f>23.59*1000000</f>
        <v>23590000</v>
      </c>
      <c r="R14" s="147">
        <v>28828470</v>
      </c>
      <c r="S14" s="147">
        <v>277411.20000000001</v>
      </c>
      <c r="T14" s="147">
        <f>20.65*1000000</f>
        <v>20650000</v>
      </c>
      <c r="U14" s="147">
        <v>374060.5166666666</v>
      </c>
      <c r="V14" s="147">
        <f>92.4*1000000</f>
        <v>92400000</v>
      </c>
      <c r="W14" s="147">
        <v>1689026.3104721196</v>
      </c>
      <c r="X14" s="147">
        <f>6.1*1000000</f>
        <v>6100000</v>
      </c>
      <c r="Y14" s="147">
        <v>166356.80000000002</v>
      </c>
      <c r="Z14" s="147">
        <f>20.09*1000000</f>
        <v>20090000</v>
      </c>
      <c r="AA14" s="147">
        <f>3.28*1000000</f>
        <v>3280000</v>
      </c>
      <c r="AB14" s="147">
        <f>0.57*1000000</f>
        <v>570000</v>
      </c>
      <c r="AC14" s="147">
        <v>3079799.9999999991</v>
      </c>
      <c r="AD14" s="147">
        <v>102480</v>
      </c>
      <c r="AE14" s="147">
        <v>3396600</v>
      </c>
      <c r="AF14" s="147">
        <f>64.28*1000000</f>
        <v>64280000</v>
      </c>
      <c r="AG14" s="147">
        <v>5853999.9999999972</v>
      </c>
      <c r="AH14" s="147">
        <v>24000000</v>
      </c>
      <c r="AI14" s="147">
        <v>94000000</v>
      </c>
      <c r="AJ14" s="147">
        <f>30.43*1000000</f>
        <v>30430000</v>
      </c>
      <c r="AK14" s="147">
        <v>20640880</v>
      </c>
      <c r="AL14" s="147">
        <v>18000000</v>
      </c>
      <c r="AM14" s="147">
        <f>1.6*1000000</f>
        <v>1600000</v>
      </c>
      <c r="AN14" s="147">
        <f>3.13*1000000</f>
        <v>3130000</v>
      </c>
      <c r="AO14" s="147">
        <f>76.97*1000000</f>
        <v>76970000</v>
      </c>
      <c r="AP14" s="147">
        <f>50.5*1000000</f>
        <v>50500000</v>
      </c>
      <c r="AQ14" s="147">
        <v>14300000</v>
      </c>
      <c r="AR14" s="147" t="s">
        <v>8</v>
      </c>
      <c r="AS14" s="147">
        <v>250000000</v>
      </c>
    </row>
    <row r="15" spans="1:45">
      <c r="A15" s="138" t="s">
        <v>711</v>
      </c>
      <c r="B15" s="147">
        <v>3728155</v>
      </c>
      <c r="C15" s="147">
        <v>834392.07</v>
      </c>
      <c r="D15" s="147">
        <f>29.55*1000000</f>
        <v>29550000</v>
      </c>
      <c r="E15" s="147">
        <f>28.63*1000000</f>
        <v>28630000</v>
      </c>
      <c r="F15" s="147">
        <v>427061.89103883627</v>
      </c>
      <c r="G15" s="147">
        <v>7437000</v>
      </c>
      <c r="H15" s="147">
        <f>15.41*1000000</f>
        <v>15410000</v>
      </c>
      <c r="I15" s="147">
        <f>2.74*1000000</f>
        <v>2740000</v>
      </c>
      <c r="J15" s="147">
        <v>9000000</v>
      </c>
      <c r="K15" s="147">
        <v>8000000</v>
      </c>
      <c r="L15" s="147">
        <f>3.48*1000000</f>
        <v>3480000</v>
      </c>
      <c r="M15" s="147">
        <f>5.1*100000</f>
        <v>509999.99999999994</v>
      </c>
      <c r="N15" s="147">
        <v>64720000</v>
      </c>
      <c r="O15" s="147">
        <v>250000000</v>
      </c>
      <c r="P15" s="147">
        <v>172671.84035476716</v>
      </c>
      <c r="Q15" s="147">
        <f>23.27*1000000</f>
        <v>23270000</v>
      </c>
      <c r="R15" s="147">
        <v>26000000</v>
      </c>
      <c r="S15" s="147">
        <v>2628120</v>
      </c>
      <c r="T15" s="147">
        <f>21.98*1000000</f>
        <v>21980000</v>
      </c>
      <c r="U15" s="147">
        <v>466855.79904610495</v>
      </c>
      <c r="V15" s="147">
        <f>48.6*1000000</f>
        <v>48600000</v>
      </c>
      <c r="W15" s="147">
        <v>2462589.5473091123</v>
      </c>
      <c r="X15" s="147">
        <f>2.3*1000000</f>
        <v>2300000</v>
      </c>
      <c r="Y15" s="147">
        <v>57669.192000000003</v>
      </c>
      <c r="Z15" s="147">
        <f>1.97*1000000</f>
        <v>1970000</v>
      </c>
      <c r="AA15" s="147">
        <f>2.85*1000000</f>
        <v>2850000</v>
      </c>
      <c r="AB15" s="147">
        <f>0.75*1000000</f>
        <v>750000</v>
      </c>
      <c r="AC15" s="147">
        <v>217319.99999999997</v>
      </c>
      <c r="AD15" s="147">
        <v>319600</v>
      </c>
      <c r="AE15" s="147">
        <v>1815210</v>
      </c>
      <c r="AF15" s="147">
        <f>46.66*1000000</f>
        <v>46660000</v>
      </c>
      <c r="AG15" s="147">
        <v>2205280.0000000005</v>
      </c>
      <c r="AH15" s="147">
        <v>10000000</v>
      </c>
      <c r="AI15" s="147">
        <v>40000000</v>
      </c>
      <c r="AJ15" s="147">
        <f>14.08*1000000</f>
        <v>14080000</v>
      </c>
      <c r="AK15" s="147">
        <v>11490500</v>
      </c>
      <c r="AL15" s="147">
        <v>1714285.7139999999</v>
      </c>
      <c r="AM15" s="147">
        <f>11.81*1000000</f>
        <v>11810000</v>
      </c>
      <c r="AN15" s="147">
        <f>2.62*1000000</f>
        <v>2620000</v>
      </c>
      <c r="AO15" s="147">
        <f>106.8*1000000</f>
        <v>106800000</v>
      </c>
      <c r="AP15" s="147">
        <f>8.65*1000000</f>
        <v>8650000</v>
      </c>
      <c r="AQ15" s="147">
        <v>10500000</v>
      </c>
      <c r="AR15" s="147" t="s">
        <v>8</v>
      </c>
      <c r="AS15" s="147">
        <v>60000000</v>
      </c>
    </row>
    <row r="16" spans="1:45" s="4" customFormat="1" ht="78">
      <c r="A16" s="36" t="s">
        <v>2</v>
      </c>
      <c r="B16" s="148" t="s">
        <v>683</v>
      </c>
      <c r="C16" s="148" t="s">
        <v>8</v>
      </c>
      <c r="D16" s="148" t="s">
        <v>102</v>
      </c>
      <c r="E16" s="149" t="s">
        <v>102</v>
      </c>
      <c r="F16" s="149" t="s">
        <v>8</v>
      </c>
      <c r="G16" s="150" t="s">
        <v>744</v>
      </c>
      <c r="H16" s="150" t="s">
        <v>102</v>
      </c>
      <c r="I16" s="150" t="s">
        <v>102</v>
      </c>
      <c r="J16" s="150" t="s">
        <v>744</v>
      </c>
      <c r="K16" s="150" t="s">
        <v>741</v>
      </c>
      <c r="L16" s="150" t="s">
        <v>102</v>
      </c>
      <c r="M16" s="150" t="s">
        <v>102</v>
      </c>
      <c r="N16" s="150" t="s">
        <v>741</v>
      </c>
      <c r="O16" s="150" t="s">
        <v>741</v>
      </c>
      <c r="P16" s="150" t="s">
        <v>8</v>
      </c>
      <c r="Q16" s="150" t="s">
        <v>754</v>
      </c>
      <c r="R16" s="150" t="s">
        <v>741</v>
      </c>
      <c r="S16" s="150"/>
      <c r="T16" s="150" t="s">
        <v>102</v>
      </c>
      <c r="U16" s="150"/>
      <c r="V16" s="150" t="s">
        <v>102</v>
      </c>
      <c r="W16" s="150" t="s">
        <v>774</v>
      </c>
      <c r="X16" s="150" t="s">
        <v>102</v>
      </c>
      <c r="Y16" s="150"/>
      <c r="Z16" s="150" t="s">
        <v>102</v>
      </c>
      <c r="AA16" s="150" t="s">
        <v>102</v>
      </c>
      <c r="AB16" s="150" t="s">
        <v>102</v>
      </c>
      <c r="AC16" s="150"/>
      <c r="AD16" s="150"/>
      <c r="AE16" s="150"/>
      <c r="AF16" s="150" t="s">
        <v>102</v>
      </c>
      <c r="AG16" s="150"/>
      <c r="AH16" s="150" t="s">
        <v>741</v>
      </c>
      <c r="AI16" s="150" t="s">
        <v>796</v>
      </c>
      <c r="AJ16" s="150" t="s">
        <v>102</v>
      </c>
      <c r="AK16" s="150"/>
      <c r="AL16" s="150" t="s">
        <v>801</v>
      </c>
      <c r="AM16" s="150" t="s">
        <v>102</v>
      </c>
      <c r="AN16" s="150" t="s">
        <v>102</v>
      </c>
      <c r="AO16" s="150" t="s">
        <v>102</v>
      </c>
      <c r="AP16" s="150" t="s">
        <v>102</v>
      </c>
      <c r="AQ16" s="150" t="s">
        <v>741</v>
      </c>
      <c r="AR16" s="157" t="s">
        <v>8</v>
      </c>
      <c r="AS16" s="150" t="s">
        <v>741</v>
      </c>
    </row>
    <row r="18" spans="1:45" s="123" customFormat="1" ht="62.4">
      <c r="A18" s="159" t="s">
        <v>138</v>
      </c>
      <c r="B18" s="160"/>
      <c r="C18" s="161" t="s">
        <v>838</v>
      </c>
      <c r="D18" s="161"/>
      <c r="E18" s="162"/>
      <c r="F18" s="162" t="s">
        <v>839</v>
      </c>
      <c r="G18" s="166" t="s">
        <v>836</v>
      </c>
      <c r="H18" s="162"/>
      <c r="I18" s="163" t="s">
        <v>853</v>
      </c>
      <c r="J18" s="162"/>
      <c r="K18" s="162"/>
      <c r="L18" s="162"/>
      <c r="M18" s="162"/>
      <c r="N18" s="162"/>
      <c r="O18" s="162"/>
      <c r="P18" s="163" t="s">
        <v>838</v>
      </c>
      <c r="Q18" s="163" t="s">
        <v>757</v>
      </c>
      <c r="R18" s="163"/>
      <c r="S18" s="163" t="s">
        <v>840</v>
      </c>
      <c r="T18" s="163"/>
      <c r="U18" s="163" t="s">
        <v>841</v>
      </c>
      <c r="V18" s="163"/>
      <c r="W18" s="163" t="s">
        <v>775</v>
      </c>
      <c r="X18" s="163"/>
      <c r="Y18" s="163" t="s">
        <v>842</v>
      </c>
      <c r="Z18" s="163"/>
      <c r="AA18" s="163"/>
      <c r="AB18" s="163"/>
      <c r="AC18" s="163" t="s">
        <v>847</v>
      </c>
      <c r="AD18" s="163" t="s">
        <v>844</v>
      </c>
      <c r="AE18" s="163" t="s">
        <v>845</v>
      </c>
      <c r="AF18" s="163"/>
      <c r="AG18" s="163" t="s">
        <v>843</v>
      </c>
      <c r="AH18" s="163"/>
      <c r="AI18" s="163"/>
      <c r="AJ18" s="163" t="s">
        <v>848</v>
      </c>
      <c r="AK18" s="163" t="s">
        <v>837</v>
      </c>
      <c r="AL18" s="164"/>
      <c r="AM18" s="164"/>
      <c r="AN18" s="164"/>
      <c r="AO18" s="163" t="s">
        <v>849</v>
      </c>
      <c r="AP18" s="164"/>
      <c r="AQ18" s="164"/>
      <c r="AR18" s="165" t="s">
        <v>8</v>
      </c>
      <c r="AS18" s="164"/>
    </row>
    <row r="19" spans="1:45">
      <c r="B19" t="s">
        <v>25</v>
      </c>
      <c r="H19" s="145"/>
      <c r="O19" s="145"/>
    </row>
    <row r="20" spans="1:45">
      <c r="O20" s="145"/>
    </row>
    <row r="21" spans="1:45">
      <c r="C21" s="112"/>
      <c r="G21" s="112"/>
      <c r="I21" s="112"/>
      <c r="S21" s="112"/>
      <c r="V21" s="112"/>
      <c r="AJ21" s="112"/>
      <c r="AK21" s="112"/>
      <c r="AL21" s="112"/>
      <c r="AO21" s="112"/>
      <c r="AR21" s="112"/>
    </row>
    <row r="31" spans="1:45">
      <c r="B31" s="158"/>
    </row>
    <row r="32" spans="1:45">
      <c r="B32" s="158"/>
    </row>
    <row r="33" spans="2:2">
      <c r="B33" s="158"/>
    </row>
    <row r="34" spans="2:2">
      <c r="B34" s="158"/>
    </row>
    <row r="35" spans="2:2">
      <c r="B35" s="158"/>
    </row>
    <row r="36" spans="2:2">
      <c r="B36" s="158"/>
    </row>
    <row r="37" spans="2:2">
      <c r="B37" s="158"/>
    </row>
    <row r="38" spans="2:2">
      <c r="B38" s="158"/>
    </row>
    <row r="39" spans="2:2">
      <c r="B39" s="158"/>
    </row>
    <row r="40" spans="2:2">
      <c r="B40" s="158"/>
    </row>
    <row r="41" spans="2:2">
      <c r="B41" s="158"/>
    </row>
    <row r="42" spans="2:2">
      <c r="B42" s="158"/>
    </row>
    <row r="43" spans="2:2">
      <c r="B43" s="158"/>
    </row>
    <row r="44" spans="2:2">
      <c r="B44" s="158"/>
    </row>
    <row r="45" spans="2:2">
      <c r="B45" s="158"/>
    </row>
    <row r="46" spans="2:2">
      <c r="B46" s="158"/>
    </row>
    <row r="47" spans="2:2">
      <c r="B47" s="158"/>
    </row>
    <row r="48" spans="2:2">
      <c r="B48" s="158"/>
    </row>
    <row r="49" spans="2:2">
      <c r="B49" s="158"/>
    </row>
    <row r="50" spans="2:2">
      <c r="B50" s="158"/>
    </row>
    <row r="51" spans="2:2">
      <c r="B51" s="158"/>
    </row>
    <row r="52" spans="2:2">
      <c r="B52" s="158"/>
    </row>
    <row r="53" spans="2:2">
      <c r="B53" s="158"/>
    </row>
    <row r="54" spans="2:2">
      <c r="B54" s="158"/>
    </row>
    <row r="55" spans="2:2">
      <c r="B55" s="158"/>
    </row>
    <row r="56" spans="2:2">
      <c r="B56" s="158"/>
    </row>
    <row r="57" spans="2:2">
      <c r="B57" s="158"/>
    </row>
    <row r="58" spans="2:2">
      <c r="B58" s="158"/>
    </row>
    <row r="59" spans="2:2">
      <c r="B59" s="158"/>
    </row>
    <row r="60" spans="2:2">
      <c r="B60" s="158"/>
    </row>
    <row r="61" spans="2:2">
      <c r="B61" s="158"/>
    </row>
    <row r="62" spans="2:2">
      <c r="B62" s="158"/>
    </row>
    <row r="63" spans="2:2">
      <c r="B63" s="158"/>
    </row>
    <row r="64" spans="2:2">
      <c r="B64" s="158"/>
    </row>
    <row r="65" spans="2:2">
      <c r="B65" s="158"/>
    </row>
    <row r="66" spans="2:2">
      <c r="B66" s="158"/>
    </row>
    <row r="67" spans="2:2">
      <c r="B67" s="158"/>
    </row>
    <row r="68" spans="2:2">
      <c r="B68" s="158"/>
    </row>
    <row r="69" spans="2:2">
      <c r="B69" s="158"/>
    </row>
    <row r="70" spans="2:2">
      <c r="B70" s="158"/>
    </row>
    <row r="71" spans="2:2">
      <c r="B71" s="158"/>
    </row>
    <row r="72" spans="2:2">
      <c r="B72" s="158"/>
    </row>
    <row r="73" spans="2:2">
      <c r="B73" s="158"/>
    </row>
    <row r="74" spans="2:2">
      <c r="B74" s="1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5" sqref="B5"/>
    </sheetView>
  </sheetViews>
  <sheetFormatPr defaultColWidth="11.19921875" defaultRowHeight="15.6"/>
  <cols>
    <col min="1" max="1" width="16.796875" style="4" bestFit="1" customWidth="1"/>
    <col min="2" max="2" width="165.5" customWidth="1"/>
  </cols>
  <sheetData>
    <row r="1" spans="1:2">
      <c r="A1" s="29" t="s">
        <v>29</v>
      </c>
      <c r="B1" s="113" t="s">
        <v>30</v>
      </c>
    </row>
    <row r="2" spans="1:2" ht="33" customHeight="1">
      <c r="A2" s="176" t="s">
        <v>824</v>
      </c>
      <c r="B2" s="135" t="s">
        <v>888</v>
      </c>
    </row>
    <row r="3" spans="1:2">
      <c r="A3" s="176" t="s">
        <v>887</v>
      </c>
      <c r="B3" s="135" t="s">
        <v>901</v>
      </c>
    </row>
    <row r="4" spans="1:2" ht="46.8">
      <c r="A4" s="176" t="s">
        <v>892</v>
      </c>
      <c r="B4" s="135" t="s">
        <v>905</v>
      </c>
    </row>
    <row r="5" spans="1:2" ht="46.8">
      <c r="A5" s="176" t="s">
        <v>900</v>
      </c>
      <c r="B5" s="135" t="s">
        <v>911</v>
      </c>
    </row>
    <row r="6" spans="1:2">
      <c r="A6" s="176"/>
      <c r="B6" s="135"/>
    </row>
    <row r="7" spans="1:2" ht="31.2">
      <c r="A7" s="176" t="s">
        <v>896</v>
      </c>
      <c r="B7" s="135" t="s">
        <v>904</v>
      </c>
    </row>
    <row r="8" spans="1:2">
      <c r="A8" s="176"/>
      <c r="B8" s="135"/>
    </row>
    <row r="9" spans="1:2" ht="31.2">
      <c r="A9" s="177" t="s">
        <v>704</v>
      </c>
      <c r="B9" s="135" t="s">
        <v>906</v>
      </c>
    </row>
    <row r="10" spans="1:2" ht="31.2">
      <c r="A10" s="177" t="s">
        <v>705</v>
      </c>
      <c r="B10" s="135" t="s">
        <v>707</v>
      </c>
    </row>
    <row r="11" spans="1:2" ht="46.8">
      <c r="A11" s="177" t="s">
        <v>706</v>
      </c>
      <c r="B11" s="135" t="s">
        <v>902</v>
      </c>
    </row>
    <row r="12" spans="1:2" ht="33" customHeight="1">
      <c r="A12" s="177" t="s">
        <v>725</v>
      </c>
      <c r="B12" s="135" t="s">
        <v>903</v>
      </c>
    </row>
    <row r="13" spans="1:2">
      <c r="B13" s="135"/>
    </row>
    <row r="14" spans="1:2">
      <c r="A14" s="4" t="s">
        <v>758</v>
      </c>
      <c r="B14" s="178" t="s">
        <v>910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RES</vt:lpstr>
      <vt:lpstr>IND</vt:lpstr>
      <vt:lpstr>COM</vt:lpstr>
      <vt:lpstr>References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Cecilia Nievas</cp:lastModifiedBy>
  <dcterms:created xsi:type="dcterms:W3CDTF">2020-03-05T12:18:47Z</dcterms:created>
  <dcterms:modified xsi:type="dcterms:W3CDTF">2021-11-15T09:46:23Z</dcterms:modified>
</cp:coreProperties>
</file>