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\PycharmProjects\yacg\"/>
    </mc:Choice>
  </mc:AlternateContent>
  <xr:revisionPtr revIDLastSave="0" documentId="13_ncr:1_{0C69F85B-B1F9-400C-8159-59A733D0E2CD}" xr6:coauthVersionLast="47" xr6:coauthVersionMax="47" xr10:uidLastSave="{00000000-0000-0000-0000-000000000000}"/>
  <bookViews>
    <workbookView xWindow="-28920" yWindow="570" windowWidth="29040" windowHeight="15720" activeTab="3" xr2:uid="{F093FBEA-529F-4B59-A3F4-BB86ECC0062F}"/>
  </bookViews>
  <sheets>
    <sheet name="Creatures" sheetId="1" r:id="rId1"/>
    <sheet name="Effects" sheetId="4" r:id="rId2"/>
    <sheet name="Traits" sheetId="3" r:id="rId3"/>
    <sheet name="Colors Overview" sheetId="6" r:id="rId4"/>
    <sheet name="Creatures - Value" sheetId="2" r:id="rId5"/>
    <sheet name="Misc" sheetId="5" r:id="rId6"/>
  </sheets>
  <definedNames>
    <definedName name="ListColor" localSheetId="3">TableColor[Color]</definedName>
    <definedName name="ListColor">TableColor[Color]</definedName>
    <definedName name="ListDevStage" localSheetId="3">TableDevStage[Dev stage]</definedName>
    <definedName name="ListDevStage">TableDevStage[Dev stage]</definedName>
    <definedName name="ListEffectType" localSheetId="3">TableEffectType[Effect type]</definedName>
    <definedName name="ListEffectType">TableEffectType[Effect type]</definedName>
    <definedName name="ListTraitType" localSheetId="3">TableTraitType[Trait type]</definedName>
    <definedName name="ListTraitType">TableTraitType[Trait 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6" l="1"/>
  <c r="M2" i="1"/>
  <c r="L2" i="1"/>
  <c r="K2" i="1"/>
  <c r="J2" i="1"/>
  <c r="N2" i="4"/>
  <c r="K2" i="3"/>
  <c r="AH2" i="1"/>
  <c r="AC2" i="1"/>
  <c r="AB2" i="1"/>
  <c r="AA2" i="1"/>
  <c r="Y2" i="1"/>
  <c r="Z2" i="1"/>
  <c r="AG2" i="1"/>
  <c r="AF2" i="1"/>
  <c r="AE2" i="1"/>
  <c r="AD2" i="1"/>
  <c r="N2" i="1" l="1"/>
</calcChain>
</file>

<file path=xl/sharedStrings.xml><?xml version="1.0" encoding="utf-8"?>
<sst xmlns="http://schemas.openxmlformats.org/spreadsheetml/2006/main" count="158" uniqueCount="89">
  <si>
    <t>Name</t>
  </si>
  <si>
    <t>Color</t>
  </si>
  <si>
    <t>Cost (total)</t>
  </si>
  <si>
    <t>Cost (color)</t>
  </si>
  <si>
    <t>HP</t>
  </si>
  <si>
    <t>Atk</t>
  </si>
  <si>
    <t>Spd</t>
  </si>
  <si>
    <t>Trait 1</t>
  </si>
  <si>
    <t>Trait 2</t>
  </si>
  <si>
    <t>Trait 3</t>
  </si>
  <si>
    <t>Trait 4</t>
  </si>
  <si>
    <t>Value</t>
  </si>
  <si>
    <t>[V] Color</t>
  </si>
  <si>
    <t>[V] HP</t>
  </si>
  <si>
    <t>[V] Atk</t>
  </si>
  <si>
    <t>[V] Spd</t>
  </si>
  <si>
    <t>[V] Trait 1</t>
  </si>
  <si>
    <t>[V] Trait 2</t>
  </si>
  <si>
    <t>[V] Trait 3</t>
  </si>
  <si>
    <t>[V] Trait 4</t>
  </si>
  <si>
    <t>ID</t>
  </si>
  <si>
    <t>Dev stage</t>
  </si>
  <si>
    <t>Dev name</t>
  </si>
  <si>
    <t>Order</t>
  </si>
  <si>
    <t>Summary</t>
  </si>
  <si>
    <t>The Fred</t>
  </si>
  <si>
    <t>Yellow</t>
  </si>
  <si>
    <t>Subtle</t>
  </si>
  <si>
    <t>[V] Cost (total)</t>
  </si>
  <si>
    <t>Orange</t>
  </si>
  <si>
    <t>Green</t>
  </si>
  <si>
    <t>Blue</t>
  </si>
  <si>
    <t>White</t>
  </si>
  <si>
    <t>Purple</t>
  </si>
  <si>
    <t>Pink</t>
  </si>
  <si>
    <t>Black</t>
  </si>
  <si>
    <t>Cyan</t>
  </si>
  <si>
    <t>Description</t>
  </si>
  <si>
    <t>Type</t>
  </si>
  <si>
    <t>Can be cast at any point while the opponent isn't looking</t>
  </si>
  <si>
    <t>Other</t>
  </si>
  <si>
    <t>Template trait</t>
  </si>
  <si>
    <t>Showcase trait YAML</t>
  </si>
  <si>
    <t>TXXX</t>
  </si>
  <si>
    <t>Template creature</t>
  </si>
  <si>
    <t>Showcase creature YAML</t>
  </si>
  <si>
    <t>CXXX</t>
  </si>
  <si>
    <t>ID Trait 1</t>
  </si>
  <si>
    <t>ID Trait 2</t>
  </si>
  <si>
    <t>ID Trait 3</t>
  </si>
  <si>
    <t>ID Trait 4</t>
  </si>
  <si>
    <t>EXXX</t>
  </si>
  <si>
    <t>Henrique's Idea</t>
  </si>
  <si>
    <t>Propose a new mechanic. That mechanic is valid for this game.</t>
  </si>
  <si>
    <t>Template effect</t>
  </si>
  <si>
    <t>Showcase effect YAML</t>
  </si>
  <si>
    <t>Alpha-1</t>
  </si>
  <si>
    <t>Trait type</t>
  </si>
  <si>
    <t>Its effect happens when the creature is casted</t>
  </si>
  <si>
    <t>Combat</t>
  </si>
  <si>
    <t>Its effect happens when the creature is in combat</t>
  </si>
  <si>
    <t>None of the above</t>
  </si>
  <si>
    <t>Effect type</t>
  </si>
  <si>
    <t>Action</t>
  </si>
  <si>
    <t>Field</t>
  </si>
  <si>
    <t>Has an immediate effect. Goes to the discard pile after resolved</t>
  </si>
  <si>
    <t>Has a continued effect. Stays on the board after resolved, until the end of the game</t>
  </si>
  <si>
    <t>Aura</t>
  </si>
  <si>
    <t>Has a continued effect on a creature. Stays attatched to it after resolved, goes to the discard pile whenever the attached creature is no longer on the field</t>
  </si>
  <si>
    <t>None</t>
  </si>
  <si>
    <t>Alpha-0</t>
  </si>
  <si>
    <t>Value (cost 0-2)</t>
  </si>
  <si>
    <t>Value (cost 3-5)</t>
  </si>
  <si>
    <t>Value (cost 6-)</t>
  </si>
  <si>
    <t>Dev stage order</t>
  </si>
  <si>
    <t>Discontinued</t>
  </si>
  <si>
    <t>Notes</t>
  </si>
  <si>
    <t>Conception</t>
  </si>
  <si>
    <t>Ready to be used, never tried out</t>
  </si>
  <si>
    <t>Has been used at least once</t>
  </si>
  <si>
    <t>Replaced by another card or abandoned entirely</t>
  </si>
  <si>
    <t>Still in conception, not all fields may be filled in</t>
  </si>
  <si>
    <t>Spe</t>
  </si>
  <si>
    <t>Entry</t>
  </si>
  <si>
    <t>Token?</t>
  </si>
  <si>
    <t>Flavor text</t>
  </si>
  <si>
    <t>MXXX</t>
  </si>
  <si>
    <t>+Atk (token)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</si>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</sst>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0" borderId="0" xfId="0" quotePrefix="1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159">
    <dxf>
      <fill>
        <patternFill patternType="lightDown">
          <fgColor theme="5" tint="0.59996337778862885"/>
        </patternFill>
      </fill>
    </dxf>
    <dxf>
      <fill>
        <patternFill>
          <bgColor rgb="FFB9EDFF"/>
        </patternFill>
      </fill>
    </dxf>
    <dxf>
      <fill>
        <patternFill>
          <bgColor rgb="FFEBFAFF"/>
        </patternFill>
      </fill>
    </dxf>
    <dxf>
      <fill>
        <patternFill>
          <bgColor rgb="FFD1F3FF"/>
        </patternFill>
      </fill>
    </dxf>
    <dxf>
      <font>
        <color theme="0"/>
      </font>
      <fill>
        <patternFill>
          <bgColor rgb="FF8C8C8C"/>
        </patternFill>
      </fill>
    </dxf>
    <dxf>
      <font>
        <color theme="0"/>
      </font>
      <fill>
        <patternFill>
          <bgColor rgb="FFC2C2C2"/>
        </patternFill>
      </fill>
    </dxf>
    <dxf>
      <font>
        <color theme="0"/>
      </font>
      <fill>
        <patternFill>
          <bgColor rgb="FFE4E4E4"/>
        </patternFill>
      </fill>
    </dxf>
    <dxf>
      <fill>
        <patternFill>
          <bgColor rgb="FFFFB3E6"/>
        </patternFill>
      </fill>
    </dxf>
    <dxf>
      <fill>
        <patternFill>
          <bgColor rgb="FFFFD1F0"/>
        </patternFill>
      </fill>
    </dxf>
    <dxf>
      <fill>
        <patternFill>
          <bgColor rgb="FFFFE7F7"/>
        </patternFill>
      </fill>
    </dxf>
    <dxf>
      <fill>
        <patternFill>
          <bgColor rgb="FFD6BBEB"/>
        </patternFill>
      </fill>
    </dxf>
    <dxf>
      <fill>
        <patternFill>
          <bgColor rgb="FFE2CFF1"/>
        </patternFill>
      </fill>
    </dxf>
    <dxf>
      <fill>
        <patternFill>
          <bgColor rgb="FFF3EBF9"/>
        </patternFill>
      </fill>
    </dxf>
    <dxf>
      <fill>
        <patternFill>
          <bgColor theme="7" tint="0.59996337778862885"/>
        </patternFill>
      </fill>
    </dxf>
    <dxf>
      <fill>
        <patternFill>
          <bgColor rgb="FFFFF0C1"/>
        </patternFill>
      </fill>
    </dxf>
    <dxf>
      <fill>
        <patternFill>
          <bgColor rgb="FFFFF8E1"/>
        </patternFill>
      </fill>
    </dxf>
    <dxf>
      <fill>
        <patternFill>
          <bgColor theme="0" tint="-4.9989318521683403E-2"/>
        </patternFill>
      </fill>
    </dxf>
    <dxf>
      <fill>
        <patternFill>
          <bgColor rgb="FFF3F3F3"/>
        </patternFill>
      </fill>
    </dxf>
    <dxf>
      <fill>
        <patternFill>
          <bgColor rgb="FFECECEC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rgb="FFE8F3E1"/>
        </patternFill>
      </fill>
    </dxf>
    <dxf>
      <fill>
        <patternFill>
          <bgColor theme="9" tint="0.59996337778862885"/>
        </patternFill>
      </fill>
    </dxf>
    <dxf>
      <fill>
        <patternFill>
          <bgColor rgb="FFDEEDD3"/>
        </patternFill>
      </fill>
    </dxf>
    <dxf>
      <fill>
        <patternFill>
          <bgColor rgb="FFB9EDFF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FFB3E6"/>
        </patternFill>
      </fill>
    </dxf>
    <dxf>
      <fill>
        <patternFill>
          <bgColor rgb="FFD6B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96B0DE"/>
        </patternFill>
      </fill>
    </dxf>
    <dxf>
      <fill>
        <patternFill>
          <bgColor theme="9" tint="0.59996337778862885"/>
        </patternFill>
      </fill>
    </dxf>
    <dxf>
      <fill>
        <patternFill>
          <bgColor rgb="FFFFCC81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rgb="FFFFE0B3"/>
        </patternFill>
      </fill>
    </dxf>
    <dxf>
      <fill>
        <patternFill>
          <bgColor rgb="FFFFEED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 patternType="lightDown">
          <f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CC81"/>
        </patternFill>
      </fill>
    </dxf>
    <dxf>
      <fill>
        <patternFill>
          <bgColor theme="9" tint="0.59996337778862885"/>
        </patternFill>
      </fill>
    </dxf>
    <dxf>
      <fill>
        <patternFill>
          <bgColor rgb="FF96B0DE"/>
        </patternFill>
      </fill>
    </dxf>
    <dxf>
      <fill>
        <patternFill>
          <bgColor theme="0" tint="-4.9989318521683403E-2"/>
        </patternFill>
      </fill>
    </dxf>
    <dxf>
      <fill>
        <patternFill>
          <bgColor rgb="FFD6BBEB"/>
        </patternFill>
      </fill>
    </dxf>
    <dxf>
      <fill>
        <patternFill>
          <bgColor rgb="FFFFB3E6"/>
        </patternFill>
      </fill>
    </dxf>
    <dxf>
      <font>
        <color theme="0"/>
      </font>
      <fill>
        <patternFill>
          <bgColor rgb="FF8C8C8C"/>
        </patternFill>
      </fill>
    </dxf>
    <dxf>
      <fill>
        <patternFill>
          <bgColor rgb="FFB9EDFF"/>
        </patternFill>
      </fill>
    </dxf>
    <dxf>
      <fill>
        <patternFill patternType="lightDown">
          <fgColor theme="5" tint="0.59996337778862885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BFAFF"/>
      <color rgb="FFD1F3FF"/>
      <color rgb="FFE4E4E4"/>
      <color rgb="FFC2C2C2"/>
      <color rgb="FFFFE7F7"/>
      <color rgb="FFFFD1F0"/>
      <color rgb="FFF3EBF9"/>
      <color rgb="FFE2CFF1"/>
      <color rgb="FFFFF8E1"/>
      <color rgb="FFFFF0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76BCAE-74FE-478B-9832-C5C15E51EB33}" name="TableCreature" displayName="TableCreature" ref="A1:AH2" totalsRowShown="0" headerRowDxfId="158" dataDxfId="157">
  <autoFilter ref="A1:AH2" xr:uid="{2D76BCAE-74FE-478B-9832-C5C15E51EB33}"/>
  <tableColumns count="34">
    <tableColumn id="1" xr3:uid="{3BBCBF5E-378C-4BAD-81D7-D4058E99F768}" name="ID" dataDxfId="156"/>
    <tableColumn id="33" xr3:uid="{313F0E84-915A-4BBC-9519-B648F703BCEC}" name="Order" dataDxfId="155"/>
    <tableColumn id="28" xr3:uid="{00B5C22B-51CF-490D-9627-D8EC73369F68}" name="Name" dataDxfId="154"/>
    <tableColumn id="2" xr3:uid="{799BBE31-D9CF-4B3F-A4AD-2A368F9C40F1}" name="Color" dataDxfId="153"/>
    <tableColumn id="3" xr3:uid="{82D500DC-2DFE-4C11-B15F-327CA5B3538B}" name="Cost (total)" dataDxfId="152"/>
    <tableColumn id="4" xr3:uid="{55ED7849-5BAA-4141-88E9-32A0D1F6A14F}" name="Cost (color)" dataDxfId="151"/>
    <tableColumn id="5" xr3:uid="{110A53AA-49BC-479E-AD44-A5F6ECFBA25B}" name="HP" dataDxfId="150"/>
    <tableColumn id="6" xr3:uid="{C656462A-1289-4B31-94BD-E92D708B3664}" name="Atk" dataDxfId="149"/>
    <tableColumn id="7" xr3:uid="{6A940D9F-6AAB-4F26-8F83-328CFA37EC6A}" name="Spe" dataDxfId="148"/>
    <tableColumn id="8" xr3:uid="{FBDDED27-7A6E-426C-93C2-6992272711C4}" name="Trait 1" dataDxfId="147">
      <calculatedColumnFormula>_xlfn.IFS(ISBLANK(TableCreature[[#This Row],[ID Trait 1]]),"",ISBLANK(VLOOKUP(TableCreature[[#This Row],[ID Trait 1]],TableTrait[],3,FALSE)),_xlfn.CONCAT("(",VLOOKUP(TableCreature[[#This Row],[ID Trait 1]],TableTrait[],8,FALSE),")"),TRUE,VLOOKUP(TableCreature[[#This Row],[ID Trait 1]],TableTrait[],3,FALSE))</calculatedColumnFormula>
    </tableColumn>
    <tableColumn id="9" xr3:uid="{C6FB2070-2D95-495D-B125-683FEC4BAE06}" name="Trait 2" dataDxfId="146">
      <calculatedColumnFormula>_xlfn.IFS(ISBLANK(TableCreature[[#This Row],[ID Trait 2]]),"",ISBLANK(VLOOKUP(TableCreature[[#This Row],[ID Trait 2]],TableTrait[],3,FALSE)),_xlfn.CONCAT("(",VLOOKUP(TableCreature[[#This Row],[ID Trait 2]],TableTrait[],8,FALSE),")"),TRUE,VLOOKUP(TableCreature[[#This Row],[ID Trait 2]],TableTrait[],3,FALSE))</calculatedColumnFormula>
    </tableColumn>
    <tableColumn id="10" xr3:uid="{948715A8-81EE-4457-BA20-05C1C909F8F3}" name="Trait 3" dataDxfId="145">
      <calculatedColumnFormula>_xlfn.IFS(ISBLANK(TableCreature[[#This Row],[ID Trait 3]]),"",ISBLANK(VLOOKUP(TableCreature[[#This Row],[ID Trait 3]],TableTrait[],3,FALSE)),_xlfn.CONCAT("(",VLOOKUP(TableCreature[[#This Row],[ID Trait 3]],TableTrait[],8,FALSE),")"),TRUE,VLOOKUP(TableCreature[[#This Row],[ID Trait 3]],TableTrait[],3,FALSE))</calculatedColumnFormula>
    </tableColumn>
    <tableColumn id="11" xr3:uid="{AC1B891A-F367-4E62-91F4-DAB7AD03F624}" name="Trait 4" dataDxfId="144">
      <calculatedColumnFormula>_xlfn.IFS(ISBLANK(TableCreature[[#This Row],[ID Trait 4]]),"",ISBLANK(VLOOKUP(TableCreature[[#This Row],[ID Trait 4]],TableTrait[],3,FALSE)),_xlfn.CONCAT("(",VLOOKUP(TableCreature[[#This Row],[ID Trait 4]],TableTrait[],8,FALSE),")"),TRUE,VLOOKUP(TableCreature[[#This Row],[ID Trait 4]],TableTrait[],3,FALSE))</calculatedColumnFormula>
    </tableColumn>
    <tableColumn id="12" xr3:uid="{8477F325-1B6C-4F6F-96EA-19C8F1B2CF75}" name="Value" dataDxfId="143">
      <calculatedColumnFormula>SUMIF(TableCreature[[#This Row],['[V'] Color]:['[V'] Trait 4]],"&lt;&gt;#N/A")</calculatedColumnFormula>
    </tableColumn>
    <tableColumn id="23" xr3:uid="{BACC1723-355A-4BD3-BEC6-02BFB69F5C34}" name="Token?" dataDxfId="142"/>
    <tableColumn id="27" xr3:uid="{977ABA26-B008-44B5-9958-EC13499C30D6}" name="Flavor text" dataDxfId="141"/>
    <tableColumn id="36" xr3:uid="{32A4983D-CE06-4C53-B9F4-4F5C256273FC}" name="Dev stage" dataDxfId="140"/>
    <tableColumn id="24" xr3:uid="{6C7CBFA3-A00F-4B72-98E1-A0C45EE7DEE0}" name="Dev name" dataDxfId="139"/>
    <tableColumn id="26" xr3:uid="{AFB64E65-D333-428F-94DC-B29188BCD29A}" name="Summary" dataDxfId="138"/>
    <tableColumn id="25" xr3:uid="{548971E5-3054-4485-ADC2-E38ACCCF844C}" name="Notes" dataDxfId="137"/>
    <tableColumn id="29" xr3:uid="{501C170F-AD76-4619-983F-CB5D2C889C06}" name="ID Trait 1" dataDxfId="136"/>
    <tableColumn id="30" xr3:uid="{04CAA09B-DFE3-4A81-AF8D-EF71FF610434}" name="ID Trait 2" dataDxfId="135"/>
    <tableColumn id="31" xr3:uid="{A03E6C45-456F-41EB-A187-77142E4E6D74}" name="ID Trait 3" dataDxfId="134"/>
    <tableColumn id="32" xr3:uid="{D62F1380-6632-42CD-BF66-918AD91AD1B6}" name="ID Trait 4" dataDxfId="133"/>
    <tableColumn id="13" xr3:uid="{3A527FE0-AB3F-4AFF-9F13-6B0030250852}" name="[V] Color" dataDxfId="132">
      <calculatedColumnFormula>_xlfn.IFS(ISBLANK(TableCreature[[#This Row],[Color]]),0,ISBLANK(TableCreature[[#This Row],[Cost (total)]]),0,TableCreature[[#This Row],[Cost (total)]]&lt;3,VLOOKUP(TableCreature[[#This Row],[Color]],TableValueColor[],2,FALSE),TableCreature[[#This Row],[Cost (total)]]&lt;6,VLOOKUP(TableCreature[[#This Row],[Color]],TableValueColor[],3,FALSE),TRUE,VLOOKUP(TableCreature[[#This Row],[Color]],TableValueColor[],4,FALSE))</calculatedColumnFormula>
    </tableColumn>
    <tableColumn id="14" xr3:uid="{12B3FD0A-7CC1-4991-B4ED-A1C56602FC6A}" name="[V] Cost (total)" dataDxfId="131">
      <calculatedColumnFormula>IF(ISBLANK(TableCreature[[#This Row],[Cost (total)]]),0,VLOOKUP(TableCreature[[#This Row],[Cost (total)]],TableValueCost[],2,FALSE))</calculatedColumnFormula>
    </tableColumn>
    <tableColumn id="15" xr3:uid="{DB2515AC-6885-43E3-B37A-991A940DF9A2}" name="[V] HP" dataDxfId="130">
      <calculatedColumnFormula>IF(ISBLANK(TableCreature[[#This Row],[HP]]),0,VLOOKUP(TableCreature[[#This Row],[HP]],TableValueHP[],2,FALSE))</calculatedColumnFormula>
    </tableColumn>
    <tableColumn id="16" xr3:uid="{C58F86A9-FA47-4272-A037-26D457345897}" name="[V] Atk" dataDxfId="129">
      <calculatedColumnFormula>IF(ISBLANK(TableCreature[[#This Row],[Atk]]),0,VLOOKUP(TableCreature[[#This Row],[Atk]],TableValueAtk[],2,FALSE))</calculatedColumnFormula>
    </tableColumn>
    <tableColumn id="17" xr3:uid="{E8E041D6-A2D4-475D-85E1-60D8BB4217D1}" name="[V] Spd" dataDxfId="128">
      <calculatedColumnFormula>IF(ISBLANK(TableCreature[[#This Row],[Spe]]),0,VLOOKUP(TableCreature[[#This Row],[Spe]],TableValueSpd[],2,FALSE))</calculatedColumnFormula>
    </tableColumn>
    <tableColumn id="18" xr3:uid="{9BD73F82-7482-40C9-AC42-26A3CB15A78A}" name="[V] Trait 1" dataDxfId="127">
      <calculatedColumnFormula>IF(ISBLANK(TableCreature[[#This Row],[ID Trait 1]]),0,VLOOKUP(TableCreature[[#This Row],[ID Trait 1]],TableTrait[],6,FALSE))</calculatedColumnFormula>
    </tableColumn>
    <tableColumn id="19" xr3:uid="{36C13983-0CE7-4355-9480-4F88AB6C49FB}" name="[V] Trait 2" dataDxfId="126">
      <calculatedColumnFormula>IF(ISBLANK(TableCreature[[#This Row],[ID Trait 2]]),0,VLOOKUP(TableCreature[[#This Row],[ID Trait 2]],TableTrait[],6,FALSE))</calculatedColumnFormula>
    </tableColumn>
    <tableColumn id="20" xr3:uid="{0E0D8BF5-05B9-4B3A-AEF7-630A5098CE38}" name="[V] Trait 3" dataDxfId="125">
      <calculatedColumnFormula>IF(ISBLANK(TableCreature[[#This Row],[ID Trait 3]]),0,VLOOKUP(TableCreature[[#This Row],[ID Trait 3]],TableTrait[],6,FALSE))</calculatedColumnFormula>
    </tableColumn>
    <tableColumn id="21" xr3:uid="{D195A258-C26D-44D6-92ED-78E9E4A8F565}" name="[V] Trait 4" dataDxfId="124">
      <calculatedColumnFormula>IF(ISBLANK(TableCreature[[#This Row],[ID Trait 4]]),0,VLOOKUP(TableCreature[[#This Row],[ID Trait 4]],TableTrait[],6,FALSE))</calculatedColumnFormula>
    </tableColumn>
    <tableColumn id="22" xr3:uid="{FC3EA7BD-6DCA-4BC1-8063-FE74846E8866}" name="Dev stage order" dataDxfId="123">
      <calculatedColumnFormula>VLOOKUP(TableCreature[[#This Row],[Token?]],TableDevStage[],3,FALSE)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01B2D53-F070-4BFA-8676-CFB92BCE9592}" name="TableDevStage" displayName="TableDevStage" ref="A1:C5" totalsRowShown="0" headerRowDxfId="76" dataDxfId="75">
  <autoFilter ref="A1:C5" xr:uid="{D01B2D53-F070-4BFA-8676-CFB92BCE9592}"/>
  <sortState xmlns:xlrd2="http://schemas.microsoft.com/office/spreadsheetml/2017/richdata2" ref="A2:C5">
    <sortCondition descending="1" ref="C1:C5"/>
  </sortState>
  <tableColumns count="3">
    <tableColumn id="1" xr3:uid="{AAC98F6E-12C3-4B31-A187-477518FA3B90}" name="Dev stage" dataDxfId="74"/>
    <tableColumn id="2" xr3:uid="{61F0B933-B445-4B79-9C9E-FD3260C28587}" name="Description" dataDxfId="73"/>
    <tableColumn id="3" xr3:uid="{2466C595-18A9-4B05-9833-5913053554D4}" name="Order" dataDxfId="72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2D9144-858C-458E-BEEA-4653BCBA1BC7}" name="TableColor" displayName="TableColor" ref="E1:E11" totalsRowShown="0" headerRowDxfId="71" dataDxfId="70">
  <autoFilter ref="E1:E11" xr:uid="{6A2D9144-858C-458E-BEEA-4653BCBA1BC7}"/>
  <tableColumns count="1">
    <tableColumn id="1" xr3:uid="{2553E31B-3CDD-4AD0-8BAF-B2E9A1742DA2}" name="Color" dataDxfId="69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0D19AFC-73D7-473B-A70A-E4B7467B7E5E}" name="TableTraitType" displayName="TableTraitType" ref="J1:K4" totalsRowShown="0" headerRowDxfId="68" dataDxfId="67">
  <autoFilter ref="J1:K4" xr:uid="{B0D19AFC-73D7-473B-A70A-E4B7467B7E5E}"/>
  <tableColumns count="2">
    <tableColumn id="1" xr3:uid="{6699292C-6526-402E-AA0B-397C27CCFE48}" name="Trait type" dataDxfId="66"/>
    <tableColumn id="2" xr3:uid="{35DF6400-FAEA-4190-8EE7-7400449B69BC}" name="Description" dataDxfId="65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A653F1-009B-4829-B13D-8E96506814F1}" name="TableEffectType" displayName="TableEffectType" ref="G1:H4" totalsRowShown="0" headerRowDxfId="64" dataDxfId="63">
  <autoFilter ref="G1:H4" xr:uid="{35A653F1-009B-4829-B13D-8E96506814F1}"/>
  <tableColumns count="2">
    <tableColumn id="1" xr3:uid="{F360F71D-9E4C-4C2F-B5C9-6CB049721F2C}" name="Effect type" dataDxfId="62"/>
    <tableColumn id="2" xr3:uid="{B7E0816B-0920-41FA-961E-DA4A17B5A9A0}" name="Description" dataDxfId="6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C14CD1-4C72-49AB-903A-A9F4EC032073}" name="TableEffect" displayName="TableEffect" ref="A1:N2" totalsRowShown="0" headerRowDxfId="122" dataDxfId="121">
  <autoFilter ref="A1:N2" xr:uid="{6BC14CD1-4C72-49AB-903A-A9F4EC032073}"/>
  <tableColumns count="14">
    <tableColumn id="1" xr3:uid="{76DBBEA2-63FD-4A97-AEA2-FC8C904F3300}" name="ID" dataDxfId="120"/>
    <tableColumn id="2" xr3:uid="{06B0666D-5AF0-402A-9EC6-B45A74684D95}" name="Order" dataDxfId="119"/>
    <tableColumn id="3" xr3:uid="{B4154627-4E71-4574-893E-CD960C167A57}" name="Name" dataDxfId="118"/>
    <tableColumn id="4" xr3:uid="{0320F865-92F7-4AF2-BC3E-EE2C4B82F212}" name="Color" dataDxfId="117"/>
    <tableColumn id="5" xr3:uid="{03950D48-2605-4EE2-B498-D544296D9E7B}" name="Type" dataDxfId="116"/>
    <tableColumn id="6" xr3:uid="{AEF463B5-6CE0-4693-A266-BC4C4022FB8A}" name="Cost (total)" dataDxfId="115"/>
    <tableColumn id="7" xr3:uid="{75001AE0-C177-4809-B283-95F0969C8D08}" name="Cost (color)" dataDxfId="114"/>
    <tableColumn id="8" xr3:uid="{E6D16330-B913-42EC-AF38-6B98259C6362}" name="Description" dataDxfId="113"/>
    <tableColumn id="14" xr3:uid="{E17355B6-35A6-413C-BD4E-38AA44182BB8}" name="Flavor text" dataDxfId="112"/>
    <tableColumn id="9" xr3:uid="{4A5F95E3-BFE7-4998-93C0-287C296DD3AE}" name="Dev stage" dataDxfId="111"/>
    <tableColumn id="10" xr3:uid="{30F52C15-0ECD-4E84-9B65-D2CA768B7802}" name="Dev name" dataDxfId="110"/>
    <tableColumn id="11" xr3:uid="{9DE73668-4199-4C38-BE9A-3B0140A3E988}" name="Summary" dataDxfId="109"/>
    <tableColumn id="13" xr3:uid="{5865281E-BD41-44CE-AF45-8907FA465354}" name="Notes" dataDxfId="108"/>
    <tableColumn id="12" xr3:uid="{0A0A5A15-9C77-4A04-8ED3-2A1F2885688D}" name="Dev stage order" dataDxfId="107">
      <calculatedColumnFormula>VLOOKUP(TableEffect[[#This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EC7BFAF-2411-4A87-9C22-7CA9909BDCF3}" name="TableTrait" displayName="TableTrait" ref="A1:K2" totalsRowShown="0" headerRowDxfId="106" dataDxfId="105">
  <autoFilter ref="A1:K2" xr:uid="{EEC7BFAF-2411-4A87-9C22-7CA9909BDCF3}"/>
  <tableColumns count="11">
    <tableColumn id="1" xr3:uid="{EED6930E-6A92-46CD-A9D6-9ABCC5C6B23D}" name="ID" dataDxfId="104"/>
    <tableColumn id="10" xr3:uid="{E9391A12-F7F3-4416-A5D6-E95077EB91FB}" name="Order" dataDxfId="103"/>
    <tableColumn id="2" xr3:uid="{C1408B00-8940-4003-8815-490C013A634E}" name="Name" dataDxfId="102"/>
    <tableColumn id="3" xr3:uid="{091F37F7-1CB9-402F-A1C1-5D78F1CEF94E}" name="Description" dataDxfId="101"/>
    <tableColumn id="4" xr3:uid="{4D2BCFA2-D8C6-46AA-BA51-8DC3B333A3C3}" name="Type" dataDxfId="100"/>
    <tableColumn id="5" xr3:uid="{D09E12CB-0986-4470-9BD9-08F84226DE2B}" name="Value" dataDxfId="99"/>
    <tableColumn id="6" xr3:uid="{271C66C1-5D3C-45DA-9CF3-304C7ED9B65F}" name="Dev stage" dataDxfId="98"/>
    <tableColumn id="7" xr3:uid="{8EB53856-2CBC-4DA3-B0CE-1DE45629F686}" name="Dev name" dataDxfId="97"/>
    <tableColumn id="8" xr3:uid="{CBCFAE15-D602-497C-B122-B4335B3B8944}" name="Summary" dataDxfId="96"/>
    <tableColumn id="11" xr3:uid="{088E13C1-2A25-4D0E-87BD-EB12A6B77927}" name="Notes" dataDxfId="95"/>
    <tableColumn id="9" xr3:uid="{7217FFF8-D25F-4E64-BBDC-78425B1A4E00}" name="Dev stage order" dataDxfId="94">
      <calculatedColumnFormula>VLOOKUP(TableTrait[[#This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9290937-17AD-4314-BD79-D8074C96AEBC}" name="TableMechanic" displayName="TableMechanic" ref="A1:O2" totalsRowShown="0" headerRowDxfId="93" dataDxfId="92">
  <autoFilter ref="A1:O2" xr:uid="{6BC14CD1-4C72-49AB-903A-A9F4EC032073}"/>
  <sortState xmlns:xlrd2="http://schemas.microsoft.com/office/spreadsheetml/2017/richdata2" ref="A2:O2">
    <sortCondition descending="1" ref="D1:D2"/>
  </sortState>
  <tableColumns count="15">
    <tableColumn id="1" xr3:uid="{68BB05F8-57DE-40CE-9D56-3AD020B647A2}" name="ID" dataDxfId="91"/>
    <tableColumn id="2" xr3:uid="{01C11AC8-8958-447E-A33C-2A7AB069E4FF}" name="Order" dataDxfId="90"/>
    <tableColumn id="3" xr3:uid="{9AC0759D-2EA2-4305-9F5F-CF6D6C3AA117}" name="Name" dataDxfId="89"/>
    <tableColumn id="4" xr3:uid="{E813979E-35FC-4535-84BC-FBE7164018C9}" name="Orange" dataDxfId="88"/>
    <tableColumn id="15" xr3:uid="{A5815C16-1C2D-420F-8652-4B3A49F22EEB}" name="Green" dataDxfId="87"/>
    <tableColumn id="22" xr3:uid="{290A4B65-1FD1-4052-B37F-AF8EA313DA89}" name="Blue" dataDxfId="86"/>
    <tableColumn id="21" xr3:uid="{78563779-9778-4BCF-8A4F-F97F9E6123B6}" name="White" dataDxfId="85"/>
    <tableColumn id="20" xr3:uid="{2FF4C05C-93FB-4F1D-8832-EDECD2C6C8CE}" name="Yellow" dataDxfId="84"/>
    <tableColumn id="19" xr3:uid="{C979B59C-F1E6-4032-9B88-39C51A731F36}" name="Purple" dataDxfId="83"/>
    <tableColumn id="18" xr3:uid="{468177C3-A93C-4992-BFAB-11C7AAB0C780}" name="Pink" dataDxfId="82"/>
    <tableColumn id="17" xr3:uid="{F1BC91B4-7E94-40CE-A153-07D3F6BF385E}" name="Black" dataDxfId="81"/>
    <tableColumn id="16" xr3:uid="{B47320E9-E90C-49AE-AAEB-401F36E9CAF1}" name="Cyan" dataDxfId="80"/>
    <tableColumn id="9" xr3:uid="{25B65F85-C5B5-4E80-956D-04080613CFC7}" name="Dev stage" dataDxfId="79"/>
    <tableColumn id="13" xr3:uid="{BE42E863-EC00-46ED-BBD2-DE5331F0A01C}" name="Notes" dataDxfId="78"/>
    <tableColumn id="12" xr3:uid="{ECDC8606-B3BA-4B17-B5DE-5DBC296871AD}" name="Dev stage order" dataDxfId="77">
      <calculatedColumnFormula>VLOOKUP(TableMechanic[[#This Row],[Dev stage]],TableDevStage[],3,FALSE)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3D9C3E-F2A3-44FB-A619-809AD2FF91C2}" name="TableValueCost" displayName="TableValueCost" ref="A1:B2" insertRow="1" totalsRowShown="0">
  <autoFilter ref="A1:B2" xr:uid="{0A3D9C3E-F2A3-44FB-A619-809AD2FF91C2}"/>
  <tableColumns count="2">
    <tableColumn id="1" xr3:uid="{017B72D7-28C0-40CA-9BEA-4E7CC877D3F1}" name="Cost (total)"/>
    <tableColumn id="2" xr3:uid="{C5A278C3-D173-4D96-AFC7-5FE9C46BF342}" name="Valu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3A2D6A-D008-4DB7-B5DD-C20DA025F23B}" name="TableValueColor" displayName="TableValueColor" ref="D1:G2" insertRow="1" totalsRowShown="0">
  <autoFilter ref="D1:G2" xr:uid="{D43A2D6A-D008-4DB7-B5DD-C20DA025F23B}"/>
  <tableColumns count="4">
    <tableColumn id="1" xr3:uid="{48D05780-9730-4A9C-9013-85FA6A97CF3A}" name="Color"/>
    <tableColumn id="2" xr3:uid="{408A7622-1DB5-4410-88BC-F696A8AC78B8}" name="Value (cost 0-2)"/>
    <tableColumn id="3" xr3:uid="{01D75877-C659-461D-87FD-736490F2AA4C}" name="Value (cost 3-5)"/>
    <tableColumn id="4" xr3:uid="{45105847-4EA3-4FE7-88A2-E825097686BA}" name="Value (cost 6-)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989991-971D-45B3-B881-5891B15ADD9B}" name="TableValueHP" displayName="TableValueHP" ref="I1:J2" insertRow="1" totalsRowShown="0">
  <autoFilter ref="I1:J2" xr:uid="{8B989991-971D-45B3-B881-5891B15ADD9B}"/>
  <tableColumns count="2">
    <tableColumn id="1" xr3:uid="{FEDBD2B2-A3D8-4437-84CF-8F0E7893A345}" name="HP"/>
    <tableColumn id="2" xr3:uid="{AFB5A2AE-4BB0-4FA3-9BD7-C056AD15404F}" name="Valu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CFCB3C-4379-4941-93B9-2C56A7D66AA5}" name="TableValueAtk" displayName="TableValueAtk" ref="L1:M2" insertRow="1" totalsRowShown="0">
  <autoFilter ref="L1:M2" xr:uid="{8CCFCB3C-4379-4941-93B9-2C56A7D66AA5}"/>
  <tableColumns count="2">
    <tableColumn id="1" xr3:uid="{038A2B11-8084-4C2F-A77A-AD359206B6A7}" name="Atk"/>
    <tableColumn id="2" xr3:uid="{1AF63558-B50E-4345-8ED8-AD5D661C3203}" name="Value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15239B-505B-492B-BF7C-B91CC45C0297}" name="TableValueSpd" displayName="TableValueSpd" ref="O1:P2" insertRow="1" totalsRowShown="0">
  <autoFilter ref="O1:P2" xr:uid="{AB15239B-505B-492B-BF7C-B91CC45C0297}"/>
  <tableColumns count="2">
    <tableColumn id="1" xr3:uid="{70EAA4A7-45C8-47B4-B396-C1BB012C4459}" name="Spd"/>
    <tableColumn id="2" xr3:uid="{D4251DEB-6809-4B65-9CDC-E6F699CEE4D1}" name="Valu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4C6D3-7FAB-4A2A-98C1-E20D603E5DF3}">
  <dimension ref="A1:AH2"/>
  <sheetViews>
    <sheetView workbookViewId="0">
      <selection activeCell="A2" sqref="A2"/>
    </sheetView>
  </sheetViews>
  <sheetFormatPr defaultColWidth="9.140625" defaultRowHeight="15" x14ac:dyDescent="0.25"/>
  <cols>
    <col min="1" max="1" width="5.7109375" style="1" customWidth="1"/>
    <col min="2" max="2" width="8.42578125" style="1" bestFit="1" customWidth="1"/>
    <col min="3" max="3" width="20.7109375" style="1" customWidth="1"/>
    <col min="4" max="4" width="8" style="1" customWidth="1"/>
    <col min="5" max="5" width="13.140625" style="1" customWidth="1"/>
    <col min="6" max="6" width="13.42578125" style="1" customWidth="1"/>
    <col min="7" max="7" width="5.7109375" style="1" customWidth="1"/>
    <col min="8" max="8" width="6.28515625" style="1" customWidth="1"/>
    <col min="9" max="9" width="6.7109375" style="1" customWidth="1"/>
    <col min="10" max="13" width="15.7109375" style="1" customWidth="1"/>
    <col min="14" max="14" width="8.42578125" style="1" customWidth="1"/>
    <col min="15" max="15" width="9.28515625" style="1" bestFit="1" customWidth="1"/>
    <col min="16" max="16" width="70.7109375" style="1" customWidth="1"/>
    <col min="17" max="17" width="12.7109375" style="1" customWidth="1"/>
    <col min="18" max="18" width="20.7109375" style="1" customWidth="1"/>
    <col min="19" max="19" width="35.7109375" style="1" customWidth="1"/>
    <col min="20" max="20" width="70.7109375" style="1" customWidth="1"/>
    <col min="21" max="24" width="11" style="1" bestFit="1" customWidth="1"/>
    <col min="25" max="25" width="11.140625" style="1" bestFit="1" customWidth="1"/>
    <col min="26" max="26" width="16.42578125" style="1" bestFit="1" customWidth="1"/>
    <col min="27" max="27" width="8.85546875" style="1" bestFit="1" customWidth="1"/>
    <col min="28" max="28" width="9.42578125" style="1" bestFit="1" customWidth="1"/>
    <col min="29" max="29" width="9.7109375" style="1" bestFit="1" customWidth="1"/>
    <col min="30" max="33" width="11.85546875" style="1" bestFit="1" customWidth="1"/>
    <col min="34" max="34" width="16.7109375" style="1" bestFit="1" customWidth="1"/>
    <col min="35" max="16384" width="9.140625" style="1"/>
  </cols>
  <sheetData>
    <row r="1" spans="1:34" x14ac:dyDescent="0.25">
      <c r="A1" s="1" t="s">
        <v>20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82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84</v>
      </c>
      <c r="P1" s="1" t="s">
        <v>85</v>
      </c>
      <c r="Q1" s="1" t="s">
        <v>21</v>
      </c>
      <c r="R1" s="1" t="s">
        <v>22</v>
      </c>
      <c r="S1" s="1" t="s">
        <v>24</v>
      </c>
      <c r="T1" s="1" t="s">
        <v>76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12</v>
      </c>
      <c r="Z1" s="1" t="s">
        <v>28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74</v>
      </c>
    </row>
    <row r="2" spans="1:34" x14ac:dyDescent="0.25">
      <c r="A2" s="1" t="s">
        <v>46</v>
      </c>
      <c r="B2" s="2">
        <v>0</v>
      </c>
      <c r="C2" s="2" t="s">
        <v>25</v>
      </c>
      <c r="D2" s="2" t="s">
        <v>26</v>
      </c>
      <c r="E2" s="2">
        <v>4</v>
      </c>
      <c r="F2" s="2">
        <v>2</v>
      </c>
      <c r="G2" s="2">
        <v>3</v>
      </c>
      <c r="H2" s="2">
        <v>1</v>
      </c>
      <c r="I2" s="2">
        <v>2</v>
      </c>
      <c r="J2" s="1" t="str">
        <f>_xlfn.IFS(ISBLANK(TableCreature[[#This Row],[ID Trait 1]]),"",ISBLANK(VLOOKUP(TableCreature[[#This Row],[ID Trait 1]],TableTrait[],3,FALSE)),_xlfn.CONCAT("(",VLOOKUP(TableCreature[[#This Row],[ID Trait 1]],TableTrait[],8,FALSE),")"),TRUE,VLOOKUP(TableCreature[[#This Row],[ID Trait 1]],TableTrait[],3,FALSE))</f>
        <v>Subtle</v>
      </c>
      <c r="K2" s="1" t="str">
        <f>_xlfn.IFS(ISBLANK(TableCreature[[#This Row],[ID Trait 2]]),"",ISBLANK(VLOOKUP(TableCreature[[#This Row],[ID Trait 2]],TableTrait[],3,FALSE)),_xlfn.CONCAT("(",VLOOKUP(TableCreature[[#This Row],[ID Trait 2]],TableTrait[],8,FALSE),")"),TRUE,VLOOKUP(TableCreature[[#This Row],[ID Trait 2]],TableTrait[],3,FALSE))</f>
        <v/>
      </c>
      <c r="L2" s="1" t="str">
        <f>_xlfn.IFS(ISBLANK(TableCreature[[#This Row],[ID Trait 3]]),"",ISBLANK(VLOOKUP(TableCreature[[#This Row],[ID Trait 3]],TableTrait[],3,FALSE)),_xlfn.CONCAT("(",VLOOKUP(TableCreature[[#This Row],[ID Trait 3]],TableTrait[],8,FALSE),")"),TRUE,VLOOKUP(TableCreature[[#This Row],[ID Trait 3]],TableTrait[],3,FALSE))</f>
        <v/>
      </c>
      <c r="M2" s="1" t="str">
        <f>_xlfn.IFS(ISBLANK(TableCreature[[#This Row],[ID Trait 4]]),"",ISBLANK(VLOOKUP(TableCreature[[#This Row],[ID Trait 4]],TableTrait[],3,FALSE)),_xlfn.CONCAT("(",VLOOKUP(TableCreature[[#This Row],[ID Trait 4]],TableTrait[],8,FALSE),")"),TRUE,VLOOKUP(TableCreature[[#This Row],[ID Trait 4]],TableTrait[],3,FALSE))</f>
        <v/>
      </c>
      <c r="N2" s="1">
        <f>SUMIF(TableCreature[[#This Row],['[V'] Color]:['[V'] Trait 4]],"&lt;&gt;#N/A")</f>
        <v>35</v>
      </c>
      <c r="O2" s="2" t="b">
        <v>0</v>
      </c>
      <c r="P2" s="2"/>
      <c r="Q2" s="2" t="s">
        <v>75</v>
      </c>
      <c r="R2" s="2" t="s">
        <v>44</v>
      </c>
      <c r="S2" s="2" t="s">
        <v>45</v>
      </c>
      <c r="T2" s="2"/>
      <c r="U2" s="2" t="s">
        <v>43</v>
      </c>
      <c r="V2" s="2"/>
      <c r="W2" s="2"/>
      <c r="X2" s="2"/>
      <c r="Y2" s="1" t="e">
        <f>_xlfn.IFS(ISBLANK(TableCreature[[#This Row],[Color]]),0,ISBLANK(TableCreature[[#This Row],[Cost (total)]]),0,TableCreature[[#This Row],[Cost (total)]]&lt;3,VLOOKUP(TableCreature[[#This Row],[Color]],TableValueColor[],2,FALSE),TableCreature[[#This Row],[Cost (total)]]&lt;6,VLOOKUP(TableCreature[[#This Row],[Color]],TableValueColor[],3,FALSE),TRUE,VLOOKUP(TableCreature[[#This Row],[Color]],TableValueColor[],4,FALSE))</f>
        <v>#N/A</v>
      </c>
      <c r="Z2" s="1" t="e">
        <f>IF(ISBLANK(TableCreature[[#This Row],[Cost (total)]]),0,VLOOKUP(TableCreature[[#This Row],[Cost (total)]],TableValueCost[],2,FALSE))</f>
        <v>#N/A</v>
      </c>
      <c r="AA2" s="1" t="e">
        <f>IF(ISBLANK(TableCreature[[#This Row],[HP]]),0,VLOOKUP(TableCreature[[#This Row],[HP]],TableValueHP[],2,FALSE))</f>
        <v>#N/A</v>
      </c>
      <c r="AB2" s="1" t="e">
        <f>IF(ISBLANK(TableCreature[[#This Row],[Atk]]),0,VLOOKUP(TableCreature[[#This Row],[Atk]],TableValueAtk[],2,FALSE))</f>
        <v>#N/A</v>
      </c>
      <c r="AC2" s="1" t="e">
        <f>IF(ISBLANK(TableCreature[[#This Row],[Spe]]),0,VLOOKUP(TableCreature[[#This Row],[Spe]],TableValueSpd[],2,FALSE))</f>
        <v>#N/A</v>
      </c>
      <c r="AD2" s="1">
        <f>IF(ISBLANK(TableCreature[[#This Row],[ID Trait 1]]),0,VLOOKUP(TableCreature[[#This Row],[ID Trait 1]],TableTrait[],6,FALSE))</f>
        <v>35</v>
      </c>
      <c r="AE2" s="1">
        <f>IF(ISBLANK(TableCreature[[#This Row],[ID Trait 2]]),0,VLOOKUP(TableCreature[[#This Row],[ID Trait 2]],TableTrait[],6,FALSE))</f>
        <v>0</v>
      </c>
      <c r="AF2" s="1">
        <f>IF(ISBLANK(TableCreature[[#This Row],[ID Trait 3]]),0,VLOOKUP(TableCreature[[#This Row],[ID Trait 3]],TableTrait[],6,FALSE))</f>
        <v>0</v>
      </c>
      <c r="AG2" s="1">
        <f>IF(ISBLANK(TableCreature[[#This Row],[ID Trait 4]]),0,VLOOKUP(TableCreature[[#This Row],[ID Trait 4]],TableTrait[],6,FALSE))</f>
        <v>0</v>
      </c>
      <c r="AH2" s="1" t="e">
        <f>VLOOKUP(TableCreature[[#This Row],[Token?]],TableDevStage[],3,FALSE)</f>
        <v>#N/A</v>
      </c>
    </row>
  </sheetData>
  <sheetProtection insertRows="0" sort="0" autoFilter="0"/>
  <conditionalFormatting sqref="A2 J2:N2 Y2:AH2">
    <cfRule type="expression" dxfId="60" priority="10">
      <formula>TRUE</formula>
    </cfRule>
  </conditionalFormatting>
  <conditionalFormatting sqref="D2">
    <cfRule type="cellIs" dxfId="59" priority="1" operator="equal">
      <formula>"Cyan"</formula>
    </cfRule>
    <cfRule type="cellIs" dxfId="58" priority="2" operator="equal">
      <formula>"Black"</formula>
    </cfRule>
    <cfRule type="cellIs" dxfId="57" priority="3" operator="equal">
      <formula>"Pink"</formula>
    </cfRule>
    <cfRule type="cellIs" dxfId="56" priority="4" operator="equal">
      <formula>"Purple"</formula>
    </cfRule>
    <cfRule type="cellIs" dxfId="55" priority="5" operator="equal">
      <formula>"White"</formula>
    </cfRule>
    <cfRule type="cellIs" dxfId="54" priority="6" operator="equal">
      <formula>"Blue"</formula>
    </cfRule>
    <cfRule type="cellIs" dxfId="53" priority="7" operator="equal">
      <formula>"Green"</formula>
    </cfRule>
    <cfRule type="cellIs" dxfId="52" priority="8" operator="equal">
      <formula>"Orange"</formula>
    </cfRule>
    <cfRule type="cellIs" dxfId="51" priority="9" operator="equal">
      <formula>"Yellow"</formula>
    </cfRule>
  </conditionalFormatting>
  <dataValidations count="2">
    <dataValidation type="list" allowBlank="1" showInputMessage="1" showErrorMessage="1" sqref="D2" xr:uid="{836D9E53-6903-4E55-A13E-DD3D2B77EB00}">
      <formula1>ListColor</formula1>
    </dataValidation>
    <dataValidation type="list" allowBlank="1" showInputMessage="1" showErrorMessage="1" sqref="Q2" xr:uid="{C631AB10-2382-4312-BC45-9DB8F840C6A5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70F9-CED3-4133-87AA-27762A49DDB4}">
  <dimension ref="A1:N2"/>
  <sheetViews>
    <sheetView workbookViewId="0">
      <selection activeCell="D2" sqref="D2"/>
    </sheetView>
  </sheetViews>
  <sheetFormatPr defaultColWidth="9.140625" defaultRowHeight="15" x14ac:dyDescent="0.25"/>
  <cols>
    <col min="1" max="1" width="5.7109375" style="1" customWidth="1"/>
    <col min="2" max="2" width="8.42578125" style="1" bestFit="1" customWidth="1"/>
    <col min="3" max="3" width="20.7109375" style="1" customWidth="1"/>
    <col min="4" max="4" width="8" style="1" bestFit="1" customWidth="1"/>
    <col min="5" max="5" width="7.5703125" style="1" bestFit="1" customWidth="1"/>
    <col min="6" max="6" width="13.140625" style="1" bestFit="1" customWidth="1"/>
    <col min="7" max="7" width="13.42578125" style="1" bestFit="1" customWidth="1"/>
    <col min="8" max="8" width="63.7109375" style="1" customWidth="1"/>
    <col min="9" max="9" width="70.7109375" style="1" customWidth="1"/>
    <col min="10" max="10" width="12.7109375" style="1" customWidth="1"/>
    <col min="11" max="11" width="20.7109375" style="1" customWidth="1"/>
    <col min="12" max="12" width="35.7109375" style="1" customWidth="1"/>
    <col min="13" max="13" width="70.7109375" style="1" customWidth="1"/>
    <col min="14" max="14" width="16.7109375" style="1" bestFit="1" customWidth="1"/>
    <col min="15" max="16384" width="9.140625" style="1"/>
  </cols>
  <sheetData>
    <row r="1" spans="1:14" x14ac:dyDescent="0.25">
      <c r="A1" s="1" t="s">
        <v>20</v>
      </c>
      <c r="B1" s="1" t="s">
        <v>23</v>
      </c>
      <c r="C1" s="1" t="s">
        <v>0</v>
      </c>
      <c r="D1" s="1" t="s">
        <v>1</v>
      </c>
      <c r="E1" s="1" t="s">
        <v>38</v>
      </c>
      <c r="F1" s="1" t="s">
        <v>2</v>
      </c>
      <c r="G1" s="1" t="s">
        <v>3</v>
      </c>
      <c r="H1" s="1" t="s">
        <v>37</v>
      </c>
      <c r="I1" s="1" t="s">
        <v>85</v>
      </c>
      <c r="J1" s="1" t="s">
        <v>21</v>
      </c>
      <c r="K1" s="1" t="s">
        <v>22</v>
      </c>
      <c r="L1" s="1" t="s">
        <v>24</v>
      </c>
      <c r="M1" s="1" t="s">
        <v>76</v>
      </c>
      <c r="N1" s="1" t="s">
        <v>74</v>
      </c>
    </row>
    <row r="2" spans="1:14" x14ac:dyDescent="0.25">
      <c r="A2" s="1" t="s">
        <v>51</v>
      </c>
      <c r="B2" s="2">
        <v>0</v>
      </c>
      <c r="C2" s="2" t="s">
        <v>52</v>
      </c>
      <c r="D2" s="2" t="s">
        <v>29</v>
      </c>
      <c r="E2" s="2" t="s">
        <v>64</v>
      </c>
      <c r="F2" s="2">
        <v>7</v>
      </c>
      <c r="G2" s="2">
        <v>3</v>
      </c>
      <c r="H2" s="2" t="s">
        <v>53</v>
      </c>
      <c r="I2" s="2"/>
      <c r="J2" s="2" t="s">
        <v>75</v>
      </c>
      <c r="K2" s="2" t="s">
        <v>54</v>
      </c>
      <c r="L2" s="2" t="s">
        <v>55</v>
      </c>
      <c r="M2" s="2"/>
      <c r="N2" s="1">
        <f>VLOOKUP(TableEffect[[#This Row],[Dev stage]],TableDevStage[],3,FALSE)</f>
        <v>0</v>
      </c>
    </row>
  </sheetData>
  <sheetProtection insertRows="0" sort="0" autoFilter="0"/>
  <conditionalFormatting sqref="A2">
    <cfRule type="expression" dxfId="50" priority="11">
      <formula>TRUE</formula>
    </cfRule>
  </conditionalFormatting>
  <conditionalFormatting sqref="D2">
    <cfRule type="cellIs" dxfId="49" priority="2" operator="equal">
      <formula>"Cyan"</formula>
    </cfRule>
    <cfRule type="cellIs" dxfId="48" priority="3" operator="equal">
      <formula>"Black"</formula>
    </cfRule>
    <cfRule type="cellIs" dxfId="47" priority="4" operator="equal">
      <formula>"Pink"</formula>
    </cfRule>
    <cfRule type="cellIs" dxfId="46" priority="5" operator="equal">
      <formula>"Purple"</formula>
    </cfRule>
    <cfRule type="cellIs" dxfId="45" priority="6" operator="equal">
      <formula>"White"</formula>
    </cfRule>
    <cfRule type="cellIs" dxfId="44" priority="7" operator="equal">
      <formula>"Blue"</formula>
    </cfRule>
    <cfRule type="cellIs" dxfId="43" priority="8" operator="equal">
      <formula>"Green"</formula>
    </cfRule>
    <cfRule type="cellIs" dxfId="42" priority="9" operator="equal">
      <formula>"Orange"</formula>
    </cfRule>
    <cfRule type="cellIs" dxfId="41" priority="10" operator="equal">
      <formula>"Yellow"</formula>
    </cfRule>
  </conditionalFormatting>
  <conditionalFormatting sqref="N2">
    <cfRule type="expression" dxfId="40" priority="1">
      <formula>TRUE</formula>
    </cfRule>
  </conditionalFormatting>
  <dataValidations count="3">
    <dataValidation type="list" allowBlank="1" showInputMessage="1" showErrorMessage="1" sqref="D2" xr:uid="{BF462AC2-BC63-4BBF-9360-ACAE77EA4696}">
      <formula1>ListColor</formula1>
    </dataValidation>
    <dataValidation type="list" allowBlank="1" showInputMessage="1" showErrorMessage="1" sqref="E2" xr:uid="{658F9F3D-B09B-403F-9218-B7A3438DF1FB}">
      <formula1>ListEffectType</formula1>
    </dataValidation>
    <dataValidation type="list" allowBlank="1" showInputMessage="1" showErrorMessage="1" sqref="J2" xr:uid="{29D1E923-B59D-472A-B48F-57D8B4BBB6DD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DC1F1-8E32-4E12-A5F3-D0E3A339A822}">
  <dimension ref="A1:K2"/>
  <sheetViews>
    <sheetView workbookViewId="0">
      <selection activeCell="A2" sqref="A2"/>
    </sheetView>
  </sheetViews>
  <sheetFormatPr defaultColWidth="9.140625" defaultRowHeight="15" x14ac:dyDescent="0.25"/>
  <cols>
    <col min="1" max="1" width="5.7109375" style="1" customWidth="1"/>
    <col min="2" max="2" width="8.42578125" style="1" bestFit="1" customWidth="1"/>
    <col min="3" max="3" width="15.7109375" style="1" customWidth="1"/>
    <col min="4" max="4" width="60.7109375" style="1" customWidth="1"/>
    <col min="5" max="5" width="7.5703125" style="1" bestFit="1" customWidth="1"/>
    <col min="6" max="6" width="8.42578125" style="1" bestFit="1" customWidth="1"/>
    <col min="7" max="7" width="12.7109375" style="1" bestFit="1" customWidth="1"/>
    <col min="8" max="8" width="20.7109375" style="1" customWidth="1"/>
    <col min="9" max="9" width="35.7109375" style="1" customWidth="1"/>
    <col min="10" max="10" width="70.7109375" style="1" customWidth="1"/>
    <col min="11" max="11" width="16.7109375" style="1" bestFit="1" customWidth="1"/>
    <col min="12" max="16384" width="9.140625" style="1"/>
  </cols>
  <sheetData>
    <row r="1" spans="1:11" x14ac:dyDescent="0.25">
      <c r="A1" s="1" t="s">
        <v>20</v>
      </c>
      <c r="B1" s="1" t="s">
        <v>23</v>
      </c>
      <c r="C1" s="1" t="s">
        <v>0</v>
      </c>
      <c r="D1" s="1" t="s">
        <v>37</v>
      </c>
      <c r="E1" s="1" t="s">
        <v>38</v>
      </c>
      <c r="F1" s="1" t="s">
        <v>11</v>
      </c>
      <c r="G1" s="1" t="s">
        <v>21</v>
      </c>
      <c r="H1" s="1" t="s">
        <v>22</v>
      </c>
      <c r="I1" s="1" t="s">
        <v>24</v>
      </c>
      <c r="J1" s="1" t="s">
        <v>76</v>
      </c>
      <c r="K1" s="1" t="s">
        <v>74</v>
      </c>
    </row>
    <row r="2" spans="1:11" x14ac:dyDescent="0.25">
      <c r="A2" s="1" t="s">
        <v>43</v>
      </c>
      <c r="B2" s="2">
        <v>0</v>
      </c>
      <c r="C2" s="2" t="s">
        <v>27</v>
      </c>
      <c r="D2" s="2" t="s">
        <v>39</v>
      </c>
      <c r="E2" s="2" t="s">
        <v>40</v>
      </c>
      <c r="F2" s="2">
        <v>35</v>
      </c>
      <c r="G2" s="2" t="s">
        <v>75</v>
      </c>
      <c r="H2" s="2" t="s">
        <v>41</v>
      </c>
      <c r="I2" s="2" t="s">
        <v>42</v>
      </c>
      <c r="J2" s="2"/>
      <c r="K2" s="1">
        <f>VLOOKUP(TableTrait[[#This Row],[Dev stage]],TableDevStage[],3,FALSE)</f>
        <v>0</v>
      </c>
    </row>
  </sheetData>
  <sheetProtection insertRows="0" sort="0" autoFilter="0"/>
  <conditionalFormatting sqref="A2">
    <cfRule type="expression" dxfId="39" priority="2">
      <formula>TRUE</formula>
    </cfRule>
  </conditionalFormatting>
  <conditionalFormatting sqref="K2">
    <cfRule type="expression" dxfId="38" priority="1">
      <formula>TRUE</formula>
    </cfRule>
  </conditionalFormatting>
  <dataValidations count="2">
    <dataValidation type="list" allowBlank="1" showInputMessage="1" showErrorMessage="1" sqref="E2" xr:uid="{53FDAD6B-E118-4451-95EB-D13089233154}">
      <formula1>ListTraitType</formula1>
    </dataValidation>
    <dataValidation type="list" allowBlank="1" showInputMessage="1" showErrorMessage="1" sqref="G2" xr:uid="{344E083F-7E61-4A6D-9A4E-CF6F3E22E338}">
      <formula1>ListDevStage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37E7-63C2-417A-ACE2-FDDEC9DFAE13}">
  <dimension ref="A1:O2"/>
  <sheetViews>
    <sheetView tabSelected="1" workbookViewId="0">
      <selection activeCell="C33" sqref="C33"/>
    </sheetView>
  </sheetViews>
  <sheetFormatPr defaultColWidth="9.140625" defaultRowHeight="15" x14ac:dyDescent="0.25"/>
  <cols>
    <col min="1" max="1" width="5.7109375" style="1" customWidth="1"/>
    <col min="2" max="2" width="8.42578125" style="1" bestFit="1" customWidth="1"/>
    <col min="3" max="3" width="63.28515625" style="1" customWidth="1"/>
    <col min="4" max="4" width="9.42578125" style="1" bestFit="1" customWidth="1"/>
    <col min="5" max="5" width="8.5703125" style="1" bestFit="1" customWidth="1"/>
    <col min="6" max="6" width="7.140625" style="1" bestFit="1" customWidth="1"/>
    <col min="7" max="7" width="8.5703125" style="1" bestFit="1" customWidth="1"/>
    <col min="8" max="8" width="9.140625" style="1" bestFit="1" customWidth="1"/>
    <col min="9" max="9" width="8.85546875" style="1" bestFit="1" customWidth="1"/>
    <col min="10" max="10" width="6.85546875" style="1" bestFit="1" customWidth="1"/>
    <col min="11" max="11" width="7.7109375" style="1" bestFit="1" customWidth="1"/>
    <col min="12" max="12" width="7.42578125" style="1" bestFit="1" customWidth="1"/>
    <col min="13" max="13" width="12.7109375" style="1" customWidth="1"/>
    <col min="14" max="14" width="70.7109375" style="1" customWidth="1"/>
    <col min="15" max="15" width="16.7109375" style="1" bestFit="1" customWidth="1"/>
    <col min="16" max="16384" width="9.140625" style="1"/>
  </cols>
  <sheetData>
    <row r="1" spans="1:15" x14ac:dyDescent="0.25">
      <c r="A1" s="1" t="s">
        <v>20</v>
      </c>
      <c r="B1" s="1" t="s">
        <v>23</v>
      </c>
      <c r="C1" s="1" t="s">
        <v>0</v>
      </c>
      <c r="D1" s="6" t="s">
        <v>29</v>
      </c>
      <c r="E1" s="1" t="s">
        <v>30</v>
      </c>
      <c r="F1" s="1" t="s">
        <v>31</v>
      </c>
      <c r="G1" s="1" t="s">
        <v>32</v>
      </c>
      <c r="H1" s="1" t="s">
        <v>26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21</v>
      </c>
      <c r="N1" s="1" t="s">
        <v>76</v>
      </c>
      <c r="O1" s="1" t="s">
        <v>74</v>
      </c>
    </row>
    <row r="2" spans="1:15" ht="30" x14ac:dyDescent="0.25">
      <c r="A2" s="1" t="s">
        <v>86</v>
      </c>
      <c r="B2" s="2">
        <v>0</v>
      </c>
      <c r="C2" s="4" t="s">
        <v>87</v>
      </c>
      <c r="D2" s="5" t="s">
        <v>88</v>
      </c>
      <c r="E2" s="5" t="s">
        <v>88</v>
      </c>
      <c r="F2" s="5" t="s">
        <v>88</v>
      </c>
      <c r="G2" s="5" t="s">
        <v>88</v>
      </c>
      <c r="H2" s="5" t="s">
        <v>88</v>
      </c>
      <c r="I2" s="5" t="s">
        <v>88</v>
      </c>
      <c r="J2" s="5" t="s">
        <v>88</v>
      </c>
      <c r="K2" s="5" t="s">
        <v>88</v>
      </c>
      <c r="L2" s="5" t="s">
        <v>88</v>
      </c>
      <c r="M2" s="2" t="s">
        <v>75</v>
      </c>
      <c r="N2" s="2"/>
      <c r="O2" s="1">
        <f>VLOOKUP(TableMechanic[[#This Row],[Dev stage]],TableDevStage[],3,FALSE)</f>
        <v>0</v>
      </c>
    </row>
  </sheetData>
  <sheetProtection insertRows="0" sort="0" autoFilter="0"/>
  <conditionalFormatting sqref="A2">
    <cfRule type="expression" dxfId="37" priority="56">
      <formula>TRUE</formula>
    </cfRule>
  </conditionalFormatting>
  <conditionalFormatting sqref="D2">
    <cfRule type="cellIs" dxfId="36" priority="27" operator="equal">
      <formula>"X"</formula>
    </cfRule>
    <cfRule type="cellIs" dxfId="35" priority="26" operator="equal">
      <formula>"XX"</formula>
    </cfRule>
    <cfRule type="cellIs" dxfId="34" priority="25" operator="equal">
      <formula>"XXX"</formula>
    </cfRule>
  </conditionalFormatting>
  <conditionalFormatting sqref="D1:L1">
    <cfRule type="cellIs" dxfId="33" priority="45" operator="equal">
      <formula>"Yellow"</formula>
    </cfRule>
    <cfRule type="cellIs" dxfId="32" priority="44" operator="equal">
      <formula>"Orange"</formula>
    </cfRule>
    <cfRule type="cellIs" dxfId="31" priority="43" operator="equal">
      <formula>"Green"</formula>
    </cfRule>
    <cfRule type="cellIs" dxfId="30" priority="33" operator="equal">
      <formula>"Blue"</formula>
    </cfRule>
    <cfRule type="cellIs" dxfId="29" priority="32" operator="equal">
      <formula>"White"</formula>
    </cfRule>
    <cfRule type="cellIs" dxfId="28" priority="31" operator="equal">
      <formula>"Purple"</formula>
    </cfRule>
    <cfRule type="cellIs" dxfId="27" priority="30" operator="equal">
      <formula>"Pink"</formula>
    </cfRule>
    <cfRule type="cellIs" dxfId="26" priority="29" operator="equal">
      <formula>"Black"</formula>
    </cfRule>
    <cfRule type="cellIs" dxfId="25" priority="28" operator="equal">
      <formula>"Cyan"</formula>
    </cfRule>
  </conditionalFormatting>
  <conditionalFormatting sqref="E2">
    <cfRule type="cellIs" dxfId="24" priority="23" operator="equal">
      <formula>"XX"</formula>
    </cfRule>
    <cfRule type="cellIs" dxfId="23" priority="22" operator="equal">
      <formula>"XXX"</formula>
    </cfRule>
    <cfRule type="cellIs" dxfId="22" priority="24" operator="equal">
      <formula>"X"</formula>
    </cfRule>
  </conditionalFormatting>
  <conditionalFormatting sqref="F2">
    <cfRule type="cellIs" dxfId="21" priority="20" operator="equal">
      <formula>"XX"</formula>
    </cfRule>
    <cfRule type="cellIs" dxfId="20" priority="21" operator="equal">
      <formula>"X"</formula>
    </cfRule>
    <cfRule type="cellIs" dxfId="19" priority="19" operator="equal">
      <formula>"XXX"</formula>
    </cfRule>
  </conditionalFormatting>
  <conditionalFormatting sqref="G2">
    <cfRule type="cellIs" dxfId="18" priority="18" operator="equal">
      <formula>"X"</formula>
    </cfRule>
    <cfRule type="cellIs" dxfId="17" priority="17" operator="equal">
      <formula>"XX"</formula>
    </cfRule>
    <cfRule type="cellIs" dxfId="16" priority="16" operator="equal">
      <formula>"XXX"</formula>
    </cfRule>
  </conditionalFormatting>
  <conditionalFormatting sqref="H2">
    <cfRule type="cellIs" dxfId="15" priority="15" operator="equal">
      <formula>"X"</formula>
    </cfRule>
    <cfRule type="cellIs" dxfId="14" priority="14" operator="equal">
      <formula>"XX"</formula>
    </cfRule>
    <cfRule type="cellIs" dxfId="13" priority="13" operator="equal">
      <formula>"XXX"</formula>
    </cfRule>
  </conditionalFormatting>
  <conditionalFormatting sqref="I2">
    <cfRule type="cellIs" dxfId="12" priority="12" operator="equal">
      <formula>"X"</formula>
    </cfRule>
    <cfRule type="cellIs" dxfId="11" priority="11" operator="equal">
      <formula>"XX"</formula>
    </cfRule>
    <cfRule type="cellIs" dxfId="10" priority="10" operator="equal">
      <formula>"XXX"</formula>
    </cfRule>
  </conditionalFormatting>
  <conditionalFormatting sqref="J2">
    <cfRule type="cellIs" dxfId="9" priority="9" operator="equal">
      <formula>"X"</formula>
    </cfRule>
    <cfRule type="cellIs" dxfId="8" priority="8" operator="equal">
      <formula>"XX"</formula>
    </cfRule>
    <cfRule type="cellIs" dxfId="7" priority="7" operator="equal">
      <formula>"XXX"</formula>
    </cfRule>
  </conditionalFormatting>
  <conditionalFormatting sqref="K2">
    <cfRule type="cellIs" dxfId="6" priority="6" operator="equal">
      <formula>"X"</formula>
    </cfRule>
    <cfRule type="cellIs" dxfId="5" priority="5" operator="equal">
      <formula>"XX"</formula>
    </cfRule>
    <cfRule type="cellIs" dxfId="4" priority="4" operator="equal">
      <formula>"XXX"</formula>
    </cfRule>
  </conditionalFormatting>
  <conditionalFormatting sqref="L2">
    <cfRule type="cellIs" dxfId="3" priority="2" operator="equal">
      <formula>"XX"</formula>
    </cfRule>
    <cfRule type="cellIs" dxfId="2" priority="3" operator="equal">
      <formula>"X"</formula>
    </cfRule>
    <cfRule type="cellIs" dxfId="1" priority="1" operator="equal">
      <formula>"XXX"</formula>
    </cfRule>
  </conditionalFormatting>
  <conditionalFormatting sqref="O2">
    <cfRule type="expression" dxfId="0" priority="46">
      <formula>TRUE</formula>
    </cfRule>
  </conditionalFormatting>
  <dataValidations count="2">
    <dataValidation type="list" allowBlank="1" showInputMessage="1" showErrorMessage="1" sqref="M2" xr:uid="{B4C0356F-E9C7-4679-B4CE-F0024A3D64F2}">
      <formula1>ListDevStage</formula1>
    </dataValidation>
    <dataValidation type="list" allowBlank="1" showInputMessage="1" showErrorMessage="1" sqref="D2:L2" xr:uid="{64EE96BC-123D-4C4A-8182-4115058D4AF0}">
      <formula1>"XXX,XX,X"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6E161-DDDF-437F-9366-70D0E59EA547}">
  <dimension ref="A1:P1"/>
  <sheetViews>
    <sheetView workbookViewId="0">
      <selection activeCell="A2" sqref="A2"/>
    </sheetView>
  </sheetViews>
  <sheetFormatPr defaultRowHeight="15" x14ac:dyDescent="0.25"/>
  <cols>
    <col min="1" max="1" width="13.140625" bestFit="1" customWidth="1"/>
    <col min="2" max="2" width="8.42578125" bestFit="1" customWidth="1"/>
    <col min="4" max="4" width="8" bestFit="1" customWidth="1"/>
    <col min="5" max="5" width="17.7109375" bestFit="1" customWidth="1"/>
    <col min="6" max="6" width="17.85546875" bestFit="1" customWidth="1"/>
    <col min="7" max="7" width="18.28515625" bestFit="1" customWidth="1"/>
    <col min="9" max="9" width="5.7109375" bestFit="1" customWidth="1"/>
    <col min="10" max="10" width="8.42578125" bestFit="1" customWidth="1"/>
    <col min="12" max="12" width="6.28515625" bestFit="1" customWidth="1"/>
    <col min="13" max="13" width="8.42578125" bestFit="1" customWidth="1"/>
    <col min="15" max="15" width="6.5703125" bestFit="1" customWidth="1"/>
    <col min="16" max="16" width="8.42578125" bestFit="1" customWidth="1"/>
  </cols>
  <sheetData>
    <row r="1" spans="1:16" x14ac:dyDescent="0.25">
      <c r="A1" t="s">
        <v>2</v>
      </c>
      <c r="B1" t="s">
        <v>11</v>
      </c>
      <c r="D1" t="s">
        <v>1</v>
      </c>
      <c r="E1" t="s">
        <v>71</v>
      </c>
      <c r="F1" t="s">
        <v>72</v>
      </c>
      <c r="G1" t="s">
        <v>73</v>
      </c>
      <c r="I1" t="s">
        <v>4</v>
      </c>
      <c r="J1" t="s">
        <v>11</v>
      </c>
      <c r="L1" t="s">
        <v>5</v>
      </c>
      <c r="M1" t="s">
        <v>11</v>
      </c>
      <c r="O1" t="s">
        <v>6</v>
      </c>
      <c r="P1" t="s">
        <v>11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F87D-6D03-4FC0-968B-EAA63CF5DBB8}">
  <dimension ref="A1:K11"/>
  <sheetViews>
    <sheetView workbookViewId="0">
      <selection activeCell="A2" sqref="A2"/>
    </sheetView>
  </sheetViews>
  <sheetFormatPr defaultColWidth="8.85546875" defaultRowHeight="15" x14ac:dyDescent="0.25"/>
  <cols>
    <col min="1" max="1" width="11.5703125" style="3" bestFit="1" customWidth="1"/>
    <col min="2" max="2" width="40.7109375" style="3" bestFit="1" customWidth="1"/>
    <col min="3" max="3" width="8" style="3" bestFit="1" customWidth="1"/>
    <col min="4" max="4" width="8.85546875" style="3"/>
    <col min="5" max="5" width="7.7109375" style="3" customWidth="1"/>
    <col min="6" max="6" width="8.85546875" style="3"/>
    <col min="7" max="7" width="12.28515625" style="3" bestFit="1" customWidth="1"/>
    <col min="8" max="8" width="72" style="3" customWidth="1"/>
    <col min="9" max="9" width="8.85546875" style="3"/>
    <col min="10" max="10" width="11.28515625" style="3" bestFit="1" customWidth="1"/>
    <col min="11" max="11" width="42" style="3" bestFit="1" customWidth="1"/>
    <col min="12" max="16384" width="8.85546875" style="3"/>
  </cols>
  <sheetData>
    <row r="1" spans="1:11" x14ac:dyDescent="0.25">
      <c r="A1" s="3" t="s">
        <v>21</v>
      </c>
      <c r="B1" s="3" t="s">
        <v>37</v>
      </c>
      <c r="C1" s="3" t="s">
        <v>23</v>
      </c>
      <c r="E1" s="3" t="s">
        <v>1</v>
      </c>
      <c r="G1" s="3" t="s">
        <v>62</v>
      </c>
      <c r="H1" s="3" t="s">
        <v>37</v>
      </c>
      <c r="J1" s="3" t="s">
        <v>57</v>
      </c>
      <c r="K1" s="3" t="s">
        <v>37</v>
      </c>
    </row>
    <row r="2" spans="1:11" ht="30" x14ac:dyDescent="0.25">
      <c r="A2" s="3" t="s">
        <v>56</v>
      </c>
      <c r="B2" s="3" t="s">
        <v>79</v>
      </c>
      <c r="C2" s="3">
        <v>21</v>
      </c>
      <c r="E2" s="3" t="s">
        <v>69</v>
      </c>
      <c r="G2" s="3" t="s">
        <v>63</v>
      </c>
      <c r="H2" s="3" t="s">
        <v>65</v>
      </c>
      <c r="J2" s="3" t="s">
        <v>83</v>
      </c>
      <c r="K2" s="3" t="s">
        <v>58</v>
      </c>
    </row>
    <row r="3" spans="1:11" ht="30" x14ac:dyDescent="0.25">
      <c r="A3" s="3" t="s">
        <v>70</v>
      </c>
      <c r="B3" s="3" t="s">
        <v>78</v>
      </c>
      <c r="C3" s="3">
        <v>20</v>
      </c>
      <c r="E3" s="3" t="s">
        <v>29</v>
      </c>
      <c r="G3" s="3" t="s">
        <v>64</v>
      </c>
      <c r="H3" s="3" t="s">
        <v>66</v>
      </c>
      <c r="J3" s="3" t="s">
        <v>59</v>
      </c>
      <c r="K3" s="3" t="s">
        <v>60</v>
      </c>
    </row>
    <row r="4" spans="1:11" ht="30" x14ac:dyDescent="0.25">
      <c r="A4" s="3" t="s">
        <v>77</v>
      </c>
      <c r="B4" s="3" t="s">
        <v>81</v>
      </c>
      <c r="C4" s="3">
        <v>10</v>
      </c>
      <c r="E4" s="3" t="s">
        <v>30</v>
      </c>
      <c r="G4" s="3" t="s">
        <v>67</v>
      </c>
      <c r="H4" s="3" t="s">
        <v>68</v>
      </c>
      <c r="J4" s="3" t="s">
        <v>40</v>
      </c>
      <c r="K4" s="3" t="s">
        <v>61</v>
      </c>
    </row>
    <row r="5" spans="1:11" ht="30" x14ac:dyDescent="0.25">
      <c r="A5" s="3" t="s">
        <v>75</v>
      </c>
      <c r="B5" s="3" t="s">
        <v>80</v>
      </c>
      <c r="C5" s="3">
        <v>0</v>
      </c>
      <c r="E5" s="3" t="s">
        <v>31</v>
      </c>
    </row>
    <row r="6" spans="1:11" x14ac:dyDescent="0.25">
      <c r="E6" s="3" t="s">
        <v>32</v>
      </c>
    </row>
    <row r="7" spans="1:11" x14ac:dyDescent="0.25">
      <c r="E7" s="3" t="s">
        <v>26</v>
      </c>
    </row>
    <row r="8" spans="1:11" x14ac:dyDescent="0.25">
      <c r="E8" s="3" t="s">
        <v>33</v>
      </c>
    </row>
    <row r="9" spans="1:11" x14ac:dyDescent="0.25">
      <c r="E9" s="3" t="s">
        <v>34</v>
      </c>
    </row>
    <row r="10" spans="1:11" x14ac:dyDescent="0.25">
      <c r="E10" s="3" t="s">
        <v>35</v>
      </c>
    </row>
    <row r="11" spans="1:11" x14ac:dyDescent="0.25">
      <c r="E11" s="3" t="s">
        <v>36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Creatures</vt:lpstr>
      <vt:lpstr>Effects</vt:lpstr>
      <vt:lpstr>Traits</vt:lpstr>
      <vt:lpstr>Colors Overview</vt:lpstr>
      <vt:lpstr>Creatures - Value</vt:lpstr>
      <vt:lpstr>Misc</vt:lpstr>
      <vt:lpstr>'Colors Overview'!ListColor</vt:lpstr>
      <vt:lpstr>ListColor</vt:lpstr>
      <vt:lpstr>'Colors Overview'!ListDevStage</vt:lpstr>
      <vt:lpstr>ListDevStage</vt:lpstr>
      <vt:lpstr>'Colors Overview'!ListEffectType</vt:lpstr>
      <vt:lpstr>ListEffectType</vt:lpstr>
      <vt:lpstr>'Colors Overview'!ListTraitType</vt:lpstr>
      <vt:lpstr>ListTraitType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Santos</dc:creator>
  <cp:lastModifiedBy>Henrique Santos</cp:lastModifiedBy>
  <dcterms:created xsi:type="dcterms:W3CDTF">2023-11-24T23:55:13Z</dcterms:created>
  <dcterms:modified xsi:type="dcterms:W3CDTF">2025-04-01T13:09:13Z</dcterms:modified>
</cp:coreProperties>
</file>